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omez\Documents\SyT\IXP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H74" i="1" s="1"/>
  <c r="D88" i="1"/>
  <c r="E82" i="1" s="1"/>
  <c r="B87" i="1"/>
  <c r="B88" i="1" s="1"/>
  <c r="F75" i="1" l="1"/>
  <c r="E78" i="1"/>
  <c r="E81" i="1"/>
  <c r="E84" i="1"/>
  <c r="E83" i="1"/>
  <c r="E79" i="1"/>
  <c r="E80" i="1"/>
  <c r="J72" i="1"/>
  <c r="J83" i="1" l="1"/>
  <c r="J78" i="1"/>
  <c r="E88" i="1"/>
  <c r="F79" i="1" s="1"/>
  <c r="J80" i="1"/>
  <c r="F82" i="1" l="1"/>
  <c r="H82" i="1" s="1"/>
  <c r="F83" i="1"/>
  <c r="G83" i="1" s="1"/>
  <c r="F84" i="1"/>
  <c r="F80" i="1"/>
  <c r="H80" i="1" s="1"/>
  <c r="F78" i="1"/>
  <c r="H78" i="1" s="1"/>
  <c r="F81" i="1"/>
  <c r="G81" i="1" s="1"/>
  <c r="H84" i="1"/>
  <c r="G84" i="1"/>
  <c r="G78" i="1"/>
  <c r="H83" i="1"/>
  <c r="H79" i="1"/>
  <c r="G79" i="1"/>
  <c r="J88" i="1"/>
  <c r="I66" i="1"/>
  <c r="B66" i="1"/>
  <c r="B67" i="1" s="1"/>
  <c r="D64" i="1"/>
  <c r="D63" i="1"/>
  <c r="D62" i="1"/>
  <c r="D61" i="1"/>
  <c r="D60" i="1"/>
  <c r="D59" i="1"/>
  <c r="D58" i="1"/>
  <c r="D57" i="1"/>
  <c r="H53" i="1"/>
  <c r="I51" i="1"/>
  <c r="J57" i="1" s="1"/>
  <c r="H81" i="1" l="1"/>
  <c r="G80" i="1"/>
  <c r="F88" i="1"/>
  <c r="G82" i="1"/>
  <c r="H88" i="1"/>
  <c r="J62" i="1"/>
  <c r="D66" i="1"/>
  <c r="D67" i="1" s="1"/>
  <c r="E63" i="1" s="1"/>
  <c r="J59" i="1"/>
  <c r="I30" i="1"/>
  <c r="D36" i="1"/>
  <c r="B45" i="1"/>
  <c r="B46" i="1" s="1"/>
  <c r="D38" i="1"/>
  <c r="D39" i="1"/>
  <c r="D40" i="1"/>
  <c r="D41" i="1"/>
  <c r="I45" i="1"/>
  <c r="H32" i="1" s="1"/>
  <c r="D43" i="1"/>
  <c r="D42" i="1"/>
  <c r="D37" i="1"/>
  <c r="G88" i="1" l="1"/>
  <c r="E62" i="1"/>
  <c r="E58" i="1"/>
  <c r="J43" i="1"/>
  <c r="J39" i="1"/>
  <c r="J40" i="1"/>
  <c r="J36" i="1"/>
  <c r="J42" i="1"/>
  <c r="J38" i="1"/>
  <c r="J41" i="1"/>
  <c r="J37" i="1"/>
  <c r="E59" i="1"/>
  <c r="E57" i="1"/>
  <c r="E61" i="1"/>
  <c r="E60" i="1"/>
  <c r="D45" i="1"/>
  <c r="D46" i="1" s="1"/>
  <c r="E42" i="1" s="1"/>
  <c r="C10" i="1"/>
  <c r="E10" i="1"/>
  <c r="H10" i="1"/>
  <c r="C11" i="1"/>
  <c r="E11" i="1"/>
  <c r="H11" i="1"/>
  <c r="C12" i="1"/>
  <c r="E12" i="1"/>
  <c r="H12" i="1"/>
  <c r="C13" i="1"/>
  <c r="E13" i="1"/>
  <c r="H13" i="1"/>
  <c r="C14" i="1"/>
  <c r="E14" i="1"/>
  <c r="H14" i="1"/>
  <c r="C15" i="1"/>
  <c r="E15" i="1"/>
  <c r="H15" i="1"/>
  <c r="C16" i="1"/>
  <c r="E16" i="1"/>
  <c r="H16" i="1"/>
  <c r="E17" i="1"/>
  <c r="H17" i="1"/>
  <c r="B19" i="1"/>
  <c r="D19" i="1"/>
  <c r="F19" i="1"/>
  <c r="F20" i="1" s="1"/>
  <c r="L19" i="1"/>
  <c r="L6" i="1" s="1"/>
  <c r="D26" i="1"/>
  <c r="G26" i="1"/>
  <c r="J26" i="1"/>
  <c r="E37" i="1" l="1"/>
  <c r="E36" i="1"/>
  <c r="E40" i="1"/>
  <c r="E41" i="1"/>
  <c r="E38" i="1"/>
  <c r="E39" i="1"/>
  <c r="E66" i="1"/>
  <c r="F54" i="1" s="1"/>
  <c r="E19" i="1"/>
  <c r="C19" i="1"/>
  <c r="H19" i="1"/>
  <c r="H20" i="1" s="1"/>
  <c r="E45" i="1" l="1"/>
  <c r="F33" i="1" s="1"/>
  <c r="F38" i="1"/>
  <c r="F42" i="1"/>
  <c r="F41" i="1"/>
  <c r="F39" i="1"/>
  <c r="F36" i="1"/>
  <c r="G36" i="1" s="1"/>
  <c r="F40" i="1"/>
  <c r="F37" i="1"/>
  <c r="F60" i="1"/>
  <c r="F57" i="1"/>
  <c r="F58" i="1"/>
  <c r="F62" i="1"/>
  <c r="F59" i="1"/>
  <c r="F63" i="1"/>
  <c r="F61" i="1"/>
  <c r="I13" i="1"/>
  <c r="I12" i="1"/>
  <c r="I16" i="1"/>
  <c r="I11" i="1"/>
  <c r="I15" i="1"/>
  <c r="I14" i="1"/>
  <c r="I10" i="1"/>
  <c r="M4" i="1"/>
  <c r="F45" i="1" l="1"/>
  <c r="H62" i="1"/>
  <c r="G62" i="1"/>
  <c r="G61" i="1"/>
  <c r="H61" i="1"/>
  <c r="H58" i="1"/>
  <c r="G58" i="1"/>
  <c r="G63" i="1"/>
  <c r="H63" i="1"/>
  <c r="H57" i="1"/>
  <c r="G57" i="1"/>
  <c r="F66" i="1"/>
  <c r="G59" i="1"/>
  <c r="H59" i="1"/>
  <c r="H60" i="1"/>
  <c r="G60" i="1"/>
  <c r="J63" i="1"/>
  <c r="J61" i="1"/>
  <c r="J58" i="1"/>
  <c r="J64" i="1"/>
  <c r="J60" i="1"/>
  <c r="G42" i="1"/>
  <c r="H42" i="1"/>
  <c r="M10" i="1"/>
  <c r="M11" i="1"/>
  <c r="M12" i="1"/>
  <c r="M13" i="1"/>
  <c r="M14" i="1"/>
  <c r="M15" i="1"/>
  <c r="M16" i="1"/>
  <c r="M17" i="1"/>
  <c r="G41" i="1"/>
  <c r="H41" i="1"/>
  <c r="H39" i="1"/>
  <c r="G39" i="1"/>
  <c r="H38" i="1"/>
  <c r="G38" i="1"/>
  <c r="H40" i="1"/>
  <c r="G40" i="1"/>
  <c r="G37" i="1"/>
  <c r="H37" i="1"/>
  <c r="H36" i="1"/>
  <c r="J10" i="1"/>
  <c r="K10" i="1"/>
  <c r="I19" i="1"/>
  <c r="I22" i="1" s="1"/>
  <c r="J14" i="1"/>
  <c r="K14" i="1"/>
  <c r="K12" i="1"/>
  <c r="J12" i="1"/>
  <c r="J11" i="1"/>
  <c r="K11" i="1"/>
  <c r="K16" i="1"/>
  <c r="J16" i="1"/>
  <c r="J15" i="1"/>
  <c r="K15" i="1"/>
  <c r="J13" i="1"/>
  <c r="K13" i="1"/>
  <c r="J66" i="1" l="1"/>
  <c r="G66" i="1"/>
  <c r="H66" i="1"/>
  <c r="J45" i="1"/>
  <c r="H45" i="1"/>
  <c r="M19" i="1"/>
  <c r="G45" i="1"/>
  <c r="K19" i="1"/>
  <c r="K22" i="1" s="1"/>
  <c r="J19" i="1"/>
  <c r="J22" i="1" s="1"/>
</calcChain>
</file>

<file path=xl/sharedStrings.xml><?xml version="1.0" encoding="utf-8"?>
<sst xmlns="http://schemas.openxmlformats.org/spreadsheetml/2006/main" count="121" uniqueCount="41">
  <si>
    <t>Vigencia</t>
  </si>
  <si>
    <t>Precio U$S / Mb</t>
  </si>
  <si>
    <t>Capacidad transporte a distribuir</t>
  </si>
  <si>
    <t>Miembros</t>
  </si>
  <si>
    <t>Transporte Mb</t>
  </si>
  <si>
    <t>Abono U$S</t>
  </si>
  <si>
    <t>TIP Mb</t>
  </si>
  <si>
    <t>Municipalidad</t>
  </si>
  <si>
    <t>Silverio Vega</t>
  </si>
  <si>
    <t>Azul Networks</t>
  </si>
  <si>
    <t>Tecnovision</t>
  </si>
  <si>
    <t>Videotel</t>
  </si>
  <si>
    <t>Warinet</t>
  </si>
  <si>
    <t>Universidad</t>
  </si>
  <si>
    <t>Google</t>
  </si>
  <si>
    <t>Total</t>
  </si>
  <si>
    <t>Total sin Google</t>
  </si>
  <si>
    <t>Consumo CABASE Nov 19</t>
  </si>
  <si>
    <t>Consumo + Crecimiento</t>
  </si>
  <si>
    <t>Abono U$S (Dic, Ene, Feb)</t>
  </si>
  <si>
    <t>Capacidad Transporte contratada</t>
  </si>
  <si>
    <t>Previsión Crecimiento</t>
  </si>
  <si>
    <t>Distribucion del Cache</t>
  </si>
  <si>
    <t>Hasta Noviembre</t>
  </si>
  <si>
    <t>Propuesta Facturación IXP Jujuy Diciembre 2019</t>
  </si>
  <si>
    <t>Desde Diciembre</t>
  </si>
  <si>
    <t>Incremento %</t>
  </si>
  <si>
    <t>U$S / Mb</t>
  </si>
  <si>
    <t>Abono mensual</t>
  </si>
  <si>
    <t>Situación actual</t>
  </si>
  <si>
    <t>Propuesta Diciembre</t>
  </si>
  <si>
    <t>Propuesta ampliacion</t>
  </si>
  <si>
    <t>Consumo CABASE Dic 19</t>
  </si>
  <si>
    <t>Facturación IXP Jujuy Enero 2020</t>
  </si>
  <si>
    <t>Facturación IXP Jujuy Febrero 2020</t>
  </si>
  <si>
    <t>Consumo CABASE Ene 20</t>
  </si>
  <si>
    <t>Facturación IXP Jujuy Marzo 2020</t>
  </si>
  <si>
    <t>Distribucion remanente</t>
  </si>
  <si>
    <t>Capacidad remanente</t>
  </si>
  <si>
    <t>Capacidad comprometida</t>
  </si>
  <si>
    <t>Capacidad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</si>
</sst>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164" fontId="0" fillId="0" borderId="1" xfId="1" applyNumberFormat="1" applyFont="1" applyBorder="1"/>
    <xf numFmtId="0" fontId="0" fillId="0" borderId="4" xfId="0" applyBorder="1"/>
    <xf numFmtId="43" fontId="0" fillId="0" borderId="3" xfId="1" applyFont="1" applyBorder="1"/>
    <xf numFmtId="43" fontId="0" fillId="0" borderId="1" xfId="1" applyFont="1" applyBorder="1"/>
    <xf numFmtId="164" fontId="0" fillId="0" borderId="3" xfId="1" applyNumberFormat="1" applyFont="1" applyBorder="1"/>
    <xf numFmtId="43" fontId="0" fillId="0" borderId="4" xfId="1" applyFont="1" applyBorder="1"/>
    <xf numFmtId="164" fontId="0" fillId="0" borderId="3" xfId="0" applyNumberFormat="1" applyBorder="1"/>
    <xf numFmtId="0" fontId="0" fillId="0" borderId="2" xfId="0" applyFill="1" applyBorder="1"/>
    <xf numFmtId="0" fontId="0" fillId="0" borderId="4" xfId="0" applyFill="1" applyBorder="1"/>
    <xf numFmtId="14" fontId="0" fillId="0" borderId="3" xfId="0" applyNumberFormat="1" applyFill="1" applyBorder="1"/>
    <xf numFmtId="0" fontId="0" fillId="0" borderId="1" xfId="0" applyBorder="1" applyAlignment="1">
      <alignment horizontal="center" vertical="center" wrapText="1"/>
    </xf>
    <xf numFmtId="43" fontId="0" fillId="0" borderId="1" xfId="1" applyNumberFormat="1" applyFont="1" applyBorder="1"/>
    <xf numFmtId="0" fontId="0" fillId="0" borderId="3" xfId="0" applyBorder="1"/>
    <xf numFmtId="9" fontId="0" fillId="0" borderId="1" xfId="2" applyFont="1" applyBorder="1"/>
    <xf numFmtId="164" fontId="0" fillId="0" borderId="1" xfId="0" applyNumberFormat="1" applyBorder="1"/>
    <xf numFmtId="2" fontId="0" fillId="0" borderId="1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1" xfId="0" applyFill="1" applyBorder="1"/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43" fontId="0" fillId="0" borderId="0" xfId="0" applyNumberFormat="1"/>
    <xf numFmtId="9" fontId="0" fillId="0" borderId="0" xfId="2" applyFont="1"/>
    <xf numFmtId="164" fontId="0" fillId="0" borderId="3" xfId="0" applyNumberFormat="1" applyFill="1" applyBorder="1"/>
    <xf numFmtId="0" fontId="0" fillId="0" borderId="6" xfId="0" applyFill="1" applyBorder="1"/>
    <xf numFmtId="14" fontId="0" fillId="0" borderId="7" xfId="0" applyNumberFormat="1" applyFill="1" applyBorder="1"/>
    <xf numFmtId="2" fontId="0" fillId="0" borderId="3" xfId="0" applyNumberFormat="1" applyFill="1" applyBorder="1"/>
    <xf numFmtId="0" fontId="0" fillId="0" borderId="1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topLeftCell="A69" zoomScale="90" zoomScaleNormal="90" workbookViewId="0">
      <selection activeCell="N82" sqref="N82"/>
    </sheetView>
  </sheetViews>
  <sheetFormatPr defaultRowHeight="15" x14ac:dyDescent="0.25"/>
  <cols>
    <col min="1" max="1" width="31.42578125" customWidth="1"/>
    <col min="2" max="2" width="10.5703125" customWidth="1"/>
    <col min="3" max="3" width="11.85546875" bestFit="1" customWidth="1"/>
    <col min="4" max="4" width="11.7109375" bestFit="1" customWidth="1"/>
    <col min="5" max="5" width="11.85546875" customWidth="1"/>
    <col min="6" max="6" width="11.7109375" bestFit="1" customWidth="1"/>
    <col min="7" max="7" width="12" customWidth="1"/>
    <col min="8" max="8" width="15.5703125" bestFit="1" customWidth="1"/>
    <col min="9" max="9" width="11.85546875" customWidth="1"/>
    <col min="10" max="10" width="11.7109375" bestFit="1" customWidth="1"/>
    <col min="11" max="11" width="9.42578125" customWidth="1"/>
    <col min="12" max="12" width="11.85546875" bestFit="1" customWidth="1"/>
    <col min="13" max="14" width="11.7109375" bestFit="1" customWidth="1"/>
    <col min="15" max="15" width="10.5703125" bestFit="1" customWidth="1"/>
    <col min="16" max="16" width="10.5703125" customWidth="1"/>
    <col min="17" max="17" width="9.5703125" bestFit="1" customWidth="1"/>
    <col min="18" max="18" width="8.7109375" bestFit="1" customWidth="1"/>
  </cols>
  <sheetData>
    <row r="1" spans="1:17" ht="15.7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3" spans="1:17" x14ac:dyDescent="0.25">
      <c r="A3" s="6" t="s">
        <v>0</v>
      </c>
      <c r="B3" s="16"/>
      <c r="C3" s="17"/>
      <c r="D3" s="17"/>
      <c r="E3" s="17"/>
      <c r="F3" s="17"/>
      <c r="G3" s="17"/>
      <c r="H3" s="17"/>
      <c r="I3" s="18">
        <v>43800</v>
      </c>
    </row>
    <row r="4" spans="1:17" x14ac:dyDescent="0.25">
      <c r="A4" s="6" t="s">
        <v>1</v>
      </c>
      <c r="B4" s="7"/>
      <c r="C4" s="8">
        <v>5.0999999999999996</v>
      </c>
      <c r="D4" s="7"/>
      <c r="E4" s="8">
        <v>11.1</v>
      </c>
      <c r="F4" s="7"/>
      <c r="G4" s="10"/>
      <c r="H4" s="10"/>
      <c r="I4" s="10"/>
      <c r="J4" s="11">
        <v>3.7</v>
      </c>
      <c r="K4" s="12">
        <v>3.5</v>
      </c>
      <c r="L4" s="7"/>
      <c r="M4" s="8">
        <f>11.1+3.5-5.1</f>
        <v>9.5</v>
      </c>
      <c r="N4" s="4"/>
    </row>
    <row r="5" spans="1:17" x14ac:dyDescent="0.25">
      <c r="A5" s="6" t="s">
        <v>20</v>
      </c>
      <c r="B5" s="7"/>
      <c r="C5" s="10"/>
      <c r="D5" s="13">
        <v>4000</v>
      </c>
      <c r="E5" s="7"/>
      <c r="F5" s="10"/>
      <c r="G5" s="10"/>
      <c r="H5" s="10"/>
      <c r="I5" s="10"/>
      <c r="J5" s="14"/>
      <c r="K5" s="14"/>
      <c r="L5" s="15">
        <v>6000</v>
      </c>
      <c r="M5" s="4"/>
      <c r="P5" s="5"/>
    </row>
    <row r="6" spans="1:17" x14ac:dyDescent="0.25">
      <c r="A6" s="6" t="s">
        <v>2</v>
      </c>
      <c r="B6" s="7"/>
      <c r="C6" s="10"/>
      <c r="D6" s="10"/>
      <c r="E6" s="10"/>
      <c r="F6" s="10"/>
      <c r="G6" s="10"/>
      <c r="H6" s="10"/>
      <c r="I6" s="10"/>
      <c r="J6" s="10"/>
      <c r="K6" s="10"/>
      <c r="L6" s="15">
        <f>+L5-L19</f>
        <v>5800</v>
      </c>
    </row>
    <row r="8" spans="1:17" x14ac:dyDescent="0.25">
      <c r="B8" s="33" t="s">
        <v>23</v>
      </c>
      <c r="C8" s="33"/>
      <c r="D8" s="33"/>
      <c r="E8" s="33"/>
      <c r="F8" s="34" t="s">
        <v>25</v>
      </c>
      <c r="G8" s="34"/>
      <c r="H8" s="34"/>
      <c r="I8" s="34"/>
      <c r="J8" s="34"/>
      <c r="K8" s="34"/>
      <c r="L8" s="34"/>
      <c r="M8" s="34"/>
    </row>
    <row r="9" spans="1:17" ht="45" x14ac:dyDescent="0.25">
      <c r="A9" s="19" t="s">
        <v>3</v>
      </c>
      <c r="B9" s="19" t="s">
        <v>4</v>
      </c>
      <c r="C9" s="19" t="s">
        <v>5</v>
      </c>
      <c r="D9" s="19" t="s">
        <v>6</v>
      </c>
      <c r="E9" s="19" t="s">
        <v>5</v>
      </c>
      <c r="F9" s="19" t="s">
        <v>17</v>
      </c>
      <c r="G9" s="19" t="s">
        <v>21</v>
      </c>
      <c r="H9" s="19" t="s">
        <v>18</v>
      </c>
      <c r="I9" s="19" t="s">
        <v>22</v>
      </c>
      <c r="J9" s="19" t="s">
        <v>5</v>
      </c>
      <c r="K9" s="19" t="s">
        <v>19</v>
      </c>
      <c r="L9" s="19" t="s">
        <v>6</v>
      </c>
      <c r="M9" s="19" t="s">
        <v>5</v>
      </c>
      <c r="N9" s="3"/>
      <c r="O9" s="3"/>
      <c r="P9" s="3"/>
      <c r="Q9" s="3"/>
    </row>
    <row r="10" spans="1:17" x14ac:dyDescent="0.25">
      <c r="A10" s="6" t="s">
        <v>7</v>
      </c>
      <c r="B10" s="9">
        <v>0</v>
      </c>
      <c r="C10" s="9">
        <f>+B10*$C$4</f>
        <v>0</v>
      </c>
      <c r="D10" s="9">
        <v>50</v>
      </c>
      <c r="E10" s="9">
        <f>+D10*$E$4</f>
        <v>555</v>
      </c>
      <c r="F10" s="9">
        <v>75.2</v>
      </c>
      <c r="G10" s="6"/>
      <c r="H10" s="9">
        <f>+F10+G10</f>
        <v>75.2</v>
      </c>
      <c r="I10" s="9">
        <f t="shared" ref="I10:I16" si="0">+H10/$H$20*$L$6</f>
        <v>90.989882132053836</v>
      </c>
      <c r="J10" s="9">
        <f>+I10*$J$4</f>
        <v>336.66256388859921</v>
      </c>
      <c r="K10" s="9">
        <f>+I10*$K$4</f>
        <v>318.46458746218843</v>
      </c>
      <c r="L10" s="9">
        <v>50</v>
      </c>
      <c r="M10" s="9">
        <f>+L10*$M$4</f>
        <v>475</v>
      </c>
      <c r="P10" s="1"/>
    </row>
    <row r="11" spans="1:17" x14ac:dyDescent="0.25">
      <c r="A11" s="6" t="s">
        <v>8</v>
      </c>
      <c r="B11" s="9">
        <v>25</v>
      </c>
      <c r="C11" s="9">
        <f t="shared" ref="C11:C16" si="1">+B11*$C$4</f>
        <v>127.49999999999999</v>
      </c>
      <c r="D11" s="9"/>
      <c r="E11" s="9">
        <f t="shared" ref="E11:E17" si="2">+D11*$E$4</f>
        <v>0</v>
      </c>
      <c r="F11" s="9">
        <v>25</v>
      </c>
      <c r="G11" s="6"/>
      <c r="H11" s="9">
        <f t="shared" ref="H11:H17" si="3">+F11+G11</f>
        <v>25</v>
      </c>
      <c r="I11" s="9">
        <f t="shared" si="0"/>
        <v>30.249295921560449</v>
      </c>
      <c r="J11" s="9">
        <f t="shared" ref="J11:J16" si="4">+I11*$J$4</f>
        <v>111.92239490977367</v>
      </c>
      <c r="K11" s="9">
        <f t="shared" ref="K11:K16" si="5">+I11*$K$4</f>
        <v>105.87253572546157</v>
      </c>
      <c r="L11" s="9"/>
      <c r="M11" s="9">
        <f t="shared" ref="M11:M17" si="6">+L11*$M$4</f>
        <v>0</v>
      </c>
      <c r="P11" s="1"/>
    </row>
    <row r="12" spans="1:17" x14ac:dyDescent="0.25">
      <c r="A12" s="6" t="s">
        <v>9</v>
      </c>
      <c r="B12" s="9">
        <v>50</v>
      </c>
      <c r="C12" s="9">
        <f t="shared" si="1"/>
        <v>254.99999999999997</v>
      </c>
      <c r="D12" s="9">
        <v>50</v>
      </c>
      <c r="E12" s="9">
        <f t="shared" si="2"/>
        <v>555</v>
      </c>
      <c r="F12" s="9">
        <v>262.5</v>
      </c>
      <c r="G12" s="6"/>
      <c r="H12" s="9">
        <f t="shared" si="3"/>
        <v>262.5</v>
      </c>
      <c r="I12" s="9">
        <f t="shared" si="0"/>
        <v>317.61760717638469</v>
      </c>
      <c r="J12" s="9">
        <f t="shared" si="4"/>
        <v>1175.1851465526233</v>
      </c>
      <c r="K12" s="9">
        <f t="shared" si="5"/>
        <v>1111.6616251173464</v>
      </c>
      <c r="L12" s="9">
        <v>50</v>
      </c>
      <c r="M12" s="9">
        <f t="shared" si="6"/>
        <v>475</v>
      </c>
      <c r="P12" s="1"/>
    </row>
    <row r="13" spans="1:17" x14ac:dyDescent="0.25">
      <c r="A13" s="6" t="s">
        <v>10</v>
      </c>
      <c r="B13" s="9">
        <v>500</v>
      </c>
      <c r="C13" s="9">
        <f t="shared" si="1"/>
        <v>2550</v>
      </c>
      <c r="D13" s="9"/>
      <c r="E13" s="9">
        <f t="shared" si="2"/>
        <v>0</v>
      </c>
      <c r="F13" s="9">
        <v>1454.4</v>
      </c>
      <c r="G13" s="6">
        <v>700</v>
      </c>
      <c r="H13" s="9">
        <f t="shared" si="3"/>
        <v>2154.4</v>
      </c>
      <c r="I13" s="9">
        <f t="shared" si="0"/>
        <v>2606.7633253363933</v>
      </c>
      <c r="J13" s="9">
        <f t="shared" si="4"/>
        <v>9645.0243037446562</v>
      </c>
      <c r="K13" s="9">
        <f t="shared" si="5"/>
        <v>9123.6716386773769</v>
      </c>
      <c r="L13" s="9"/>
      <c r="M13" s="9">
        <f t="shared" si="6"/>
        <v>0</v>
      </c>
      <c r="P13" s="1"/>
    </row>
    <row r="14" spans="1:17" x14ac:dyDescent="0.25">
      <c r="A14" s="6" t="s">
        <v>11</v>
      </c>
      <c r="B14" s="9">
        <v>2700</v>
      </c>
      <c r="C14" s="9">
        <f t="shared" si="1"/>
        <v>13769.999999999998</v>
      </c>
      <c r="D14" s="9">
        <v>250</v>
      </c>
      <c r="E14" s="9">
        <f t="shared" si="2"/>
        <v>2775</v>
      </c>
      <c r="F14" s="9">
        <v>1607.4</v>
      </c>
      <c r="G14" s="6">
        <v>400</v>
      </c>
      <c r="H14" s="9">
        <f t="shared" si="3"/>
        <v>2007.4</v>
      </c>
      <c r="I14" s="9">
        <f t="shared" si="0"/>
        <v>2428.8974653176178</v>
      </c>
      <c r="J14" s="9">
        <f t="shared" si="4"/>
        <v>8986.9206216751863</v>
      </c>
      <c r="K14" s="9">
        <f t="shared" si="5"/>
        <v>8501.1411286116618</v>
      </c>
      <c r="L14" s="9"/>
      <c r="M14" s="9">
        <f t="shared" si="6"/>
        <v>0</v>
      </c>
      <c r="P14" s="1"/>
    </row>
    <row r="15" spans="1:17" x14ac:dyDescent="0.25">
      <c r="A15" s="6" t="s">
        <v>12</v>
      </c>
      <c r="B15" s="9">
        <v>100</v>
      </c>
      <c r="C15" s="9">
        <f t="shared" si="1"/>
        <v>509.99999999999994</v>
      </c>
      <c r="D15" s="9">
        <v>100</v>
      </c>
      <c r="E15" s="9">
        <f t="shared" si="2"/>
        <v>1110</v>
      </c>
      <c r="F15" s="9">
        <v>187.5</v>
      </c>
      <c r="G15" s="6"/>
      <c r="H15" s="9">
        <f t="shared" si="3"/>
        <v>187.5</v>
      </c>
      <c r="I15" s="9">
        <f t="shared" si="0"/>
        <v>226.86971941170333</v>
      </c>
      <c r="J15" s="9">
        <f t="shared" si="4"/>
        <v>839.41796182330233</v>
      </c>
      <c r="K15" s="9">
        <f t="shared" si="5"/>
        <v>794.04401794096168</v>
      </c>
      <c r="L15" s="9">
        <v>100</v>
      </c>
      <c r="M15" s="9">
        <f t="shared" si="6"/>
        <v>950</v>
      </c>
      <c r="P15" s="1"/>
    </row>
    <row r="16" spans="1:17" x14ac:dyDescent="0.25">
      <c r="A16" s="6" t="s">
        <v>13</v>
      </c>
      <c r="B16" s="9">
        <v>100</v>
      </c>
      <c r="C16" s="9">
        <f t="shared" si="1"/>
        <v>509.99999999999994</v>
      </c>
      <c r="D16" s="9"/>
      <c r="E16" s="9">
        <f t="shared" si="2"/>
        <v>0</v>
      </c>
      <c r="F16" s="9">
        <v>11.5</v>
      </c>
      <c r="G16" s="6">
        <v>70</v>
      </c>
      <c r="H16" s="9">
        <f t="shared" si="3"/>
        <v>81.5</v>
      </c>
      <c r="I16" s="9">
        <f t="shared" si="0"/>
        <v>98.612704704287054</v>
      </c>
      <c r="J16" s="9">
        <f t="shared" si="4"/>
        <v>364.86700740586213</v>
      </c>
      <c r="K16" s="9">
        <f t="shared" si="5"/>
        <v>345.14446646500471</v>
      </c>
      <c r="L16" s="9"/>
      <c r="M16" s="9">
        <f t="shared" si="6"/>
        <v>0</v>
      </c>
      <c r="P16" s="1"/>
    </row>
    <row r="17" spans="1:16" x14ac:dyDescent="0.25">
      <c r="A17" s="6" t="s">
        <v>14</v>
      </c>
      <c r="B17" s="6"/>
      <c r="C17" s="6"/>
      <c r="D17" s="6"/>
      <c r="E17" s="9">
        <f t="shared" si="2"/>
        <v>0</v>
      </c>
      <c r="F17" s="9">
        <v>472.9</v>
      </c>
      <c r="G17" s="6"/>
      <c r="H17" s="9">
        <f t="shared" si="3"/>
        <v>472.9</v>
      </c>
      <c r="I17" s="20"/>
      <c r="J17" s="9"/>
      <c r="K17" s="9"/>
      <c r="L17" s="6"/>
      <c r="M17" s="9">
        <f t="shared" si="6"/>
        <v>0</v>
      </c>
      <c r="P17" s="1"/>
    </row>
    <row r="18" spans="1:16" ht="5.25" customHeight="1" x14ac:dyDescent="0.25">
      <c r="F18" s="1"/>
      <c r="H18" s="1"/>
      <c r="I18" s="1"/>
      <c r="J18" s="1"/>
      <c r="K18" s="1"/>
      <c r="M18" s="1"/>
      <c r="P18" s="1"/>
    </row>
    <row r="19" spans="1:16" x14ac:dyDescent="0.25">
      <c r="A19" s="6" t="s">
        <v>15</v>
      </c>
      <c r="B19" s="9">
        <f>SUM(B10:B18)</f>
        <v>3475</v>
      </c>
      <c r="C19" s="9">
        <f>SUM(C10:C18)</f>
        <v>17722.5</v>
      </c>
      <c r="D19" s="9">
        <f t="shared" ref="D19:E19" si="7">SUM(D10:D18)</f>
        <v>450</v>
      </c>
      <c r="E19" s="9">
        <f t="shared" si="7"/>
        <v>4995</v>
      </c>
      <c r="F19" s="9">
        <f>SUM(F10:F18)</f>
        <v>4096.3999999999996</v>
      </c>
      <c r="G19" s="6"/>
      <c r="H19" s="9">
        <f>SUM(H10:H18)</f>
        <v>5266.4</v>
      </c>
      <c r="I19" s="9">
        <f>SUM(I10:I18)</f>
        <v>5800.0000000000009</v>
      </c>
      <c r="J19" s="9">
        <f t="shared" ref="J19:L19" si="8">SUM(J10:J18)</f>
        <v>21460</v>
      </c>
      <c r="K19" s="9">
        <f t="shared" si="8"/>
        <v>20300</v>
      </c>
      <c r="L19" s="9">
        <f t="shared" si="8"/>
        <v>200</v>
      </c>
      <c r="M19" s="9">
        <f>SUM(M10:M18)</f>
        <v>1900</v>
      </c>
      <c r="N19" s="1"/>
      <c r="O19" s="1"/>
      <c r="P19" s="1"/>
    </row>
    <row r="20" spans="1:16" x14ac:dyDescent="0.25">
      <c r="A20" s="6" t="s">
        <v>16</v>
      </c>
      <c r="B20" s="7"/>
      <c r="C20" s="10"/>
      <c r="D20" s="10"/>
      <c r="E20" s="10"/>
      <c r="F20" s="15">
        <f>+F19-F17</f>
        <v>3623.4999999999995</v>
      </c>
      <c r="G20" s="7"/>
      <c r="H20" s="15">
        <f>+H19-H17</f>
        <v>4793.5</v>
      </c>
      <c r="P20" s="2"/>
    </row>
    <row r="21" spans="1:16" ht="7.5" customHeight="1" x14ac:dyDescent="0.25"/>
    <row r="22" spans="1:16" x14ac:dyDescent="0.25">
      <c r="A22" s="6" t="s">
        <v>26</v>
      </c>
      <c r="B22" s="7"/>
      <c r="C22" s="10"/>
      <c r="D22" s="10"/>
      <c r="E22" s="10"/>
      <c r="F22" s="10"/>
      <c r="G22" s="10"/>
      <c r="H22" s="21"/>
      <c r="I22" s="22">
        <f>+(I19-B19)/B19</f>
        <v>0.66906474820143913</v>
      </c>
      <c r="J22" s="22">
        <f>+(J19-C19)/C19</f>
        <v>0.21089011144025957</v>
      </c>
      <c r="K22" s="22">
        <f>+(K19-C19)/C19</f>
        <v>0.14543659190294822</v>
      </c>
    </row>
    <row r="24" spans="1:16" x14ac:dyDescent="0.25">
      <c r="B24" s="36" t="s">
        <v>29</v>
      </c>
      <c r="C24" s="36"/>
      <c r="D24" s="36"/>
      <c r="E24" s="37" t="s">
        <v>30</v>
      </c>
      <c r="F24" s="38"/>
      <c r="G24" s="39"/>
      <c r="H24" s="36" t="s">
        <v>31</v>
      </c>
      <c r="I24" s="36"/>
      <c r="J24" s="36"/>
    </row>
    <row r="25" spans="1:16" ht="30" x14ac:dyDescent="0.25">
      <c r="B25" s="19" t="s">
        <v>6</v>
      </c>
      <c r="C25" s="19" t="s">
        <v>27</v>
      </c>
      <c r="D25" s="19" t="s">
        <v>28</v>
      </c>
      <c r="E25" s="19" t="s">
        <v>6</v>
      </c>
      <c r="F25" s="19" t="s">
        <v>27</v>
      </c>
      <c r="G25" s="19" t="s">
        <v>28</v>
      </c>
      <c r="H25" s="19" t="s">
        <v>6</v>
      </c>
      <c r="I25" s="19" t="s">
        <v>27</v>
      </c>
      <c r="J25" s="19" t="s">
        <v>28</v>
      </c>
    </row>
    <row r="26" spans="1:16" x14ac:dyDescent="0.25">
      <c r="B26" s="9">
        <v>100</v>
      </c>
      <c r="C26" s="20">
        <v>11.1</v>
      </c>
      <c r="D26" s="23">
        <f>+B26*C26</f>
        <v>1110</v>
      </c>
      <c r="E26" s="6">
        <v>100</v>
      </c>
      <c r="F26" s="24">
        <v>9.5</v>
      </c>
      <c r="G26" s="6">
        <f>+E26*F26</f>
        <v>950</v>
      </c>
      <c r="H26" s="6">
        <v>150</v>
      </c>
      <c r="I26" s="24">
        <v>7.9</v>
      </c>
      <c r="J26" s="9">
        <f>+H26*I26</f>
        <v>1185</v>
      </c>
    </row>
    <row r="28" spans="1:16" ht="15" customHeight="1" x14ac:dyDescent="0.25">
      <c r="A28" s="28" t="s">
        <v>33</v>
      </c>
      <c r="B28" s="29"/>
      <c r="C28" s="29"/>
      <c r="D28" s="29"/>
      <c r="E28" s="29"/>
      <c r="F28" s="29"/>
      <c r="G28" s="29"/>
      <c r="H28" s="29"/>
      <c r="I28" s="30"/>
    </row>
    <row r="29" spans="1:16" x14ac:dyDescent="0.25">
      <c r="A29" s="6" t="s">
        <v>0</v>
      </c>
      <c r="B29" s="17"/>
      <c r="C29" s="17"/>
      <c r="D29" s="17"/>
      <c r="E29" s="18">
        <v>43831</v>
      </c>
    </row>
    <row r="30" spans="1:16" x14ac:dyDescent="0.25">
      <c r="A30" s="6" t="s">
        <v>1</v>
      </c>
      <c r="B30" s="7"/>
      <c r="C30" s="10"/>
      <c r="D30" s="10"/>
      <c r="E30" s="10"/>
      <c r="F30" s="11">
        <v>3.7</v>
      </c>
      <c r="G30" s="12">
        <v>3.5</v>
      </c>
      <c r="H30" s="7"/>
      <c r="I30" s="8">
        <f>11.1+3.5-5.1</f>
        <v>9.5</v>
      </c>
      <c r="J30" s="4"/>
    </row>
    <row r="31" spans="1:16" x14ac:dyDescent="0.25">
      <c r="A31" s="6" t="s">
        <v>20</v>
      </c>
      <c r="B31" s="10"/>
      <c r="C31" s="10"/>
      <c r="D31" s="10"/>
      <c r="E31" s="10"/>
      <c r="F31" s="14"/>
      <c r="G31" s="14"/>
      <c r="H31" s="15">
        <v>6000</v>
      </c>
      <c r="I31" s="4"/>
      <c r="L31" s="5"/>
    </row>
    <row r="32" spans="1:16" x14ac:dyDescent="0.25">
      <c r="A32" s="6" t="s">
        <v>2</v>
      </c>
      <c r="B32" s="10"/>
      <c r="C32" s="10"/>
      <c r="D32" s="10"/>
      <c r="E32" s="10"/>
      <c r="F32" s="10"/>
      <c r="G32" s="10"/>
      <c r="H32" s="15">
        <f>+H31-I45</f>
        <v>5800</v>
      </c>
    </row>
    <row r="33" spans="1:14" x14ac:dyDescent="0.25">
      <c r="A33" s="27" t="s">
        <v>38</v>
      </c>
      <c r="B33" s="7"/>
      <c r="C33" s="10"/>
      <c r="D33" s="10"/>
      <c r="E33" s="10"/>
      <c r="F33" s="15">
        <f>+H32-E45</f>
        <v>610.09999999999945</v>
      </c>
      <c r="G33" s="26"/>
      <c r="H33" s="25"/>
    </row>
    <row r="35" spans="1:14" ht="45" x14ac:dyDescent="0.25">
      <c r="A35" s="19" t="s">
        <v>3</v>
      </c>
      <c r="B35" s="19" t="s">
        <v>32</v>
      </c>
      <c r="C35" s="19" t="s">
        <v>21</v>
      </c>
      <c r="D35" s="19" t="s">
        <v>18</v>
      </c>
      <c r="E35" s="19" t="s">
        <v>22</v>
      </c>
      <c r="F35" s="19" t="s">
        <v>37</v>
      </c>
      <c r="G35" s="19" t="s">
        <v>5</v>
      </c>
      <c r="H35" s="19" t="s">
        <v>19</v>
      </c>
      <c r="I35" s="19" t="s">
        <v>6</v>
      </c>
      <c r="J35" s="19" t="s">
        <v>5</v>
      </c>
      <c r="K35" s="3"/>
      <c r="L35" s="3"/>
      <c r="M35" s="3"/>
      <c r="N35" s="3"/>
    </row>
    <row r="36" spans="1:14" x14ac:dyDescent="0.25">
      <c r="A36" s="6" t="s">
        <v>7</v>
      </c>
      <c r="B36" s="9">
        <v>83.7</v>
      </c>
      <c r="C36" s="6"/>
      <c r="D36" s="9">
        <f>+B36+C36</f>
        <v>83.7</v>
      </c>
      <c r="E36" s="9">
        <f>+D36*$D$43/$D$46+D36</f>
        <v>93.552996791075316</v>
      </c>
      <c r="F36" s="9">
        <f>+$F$33*E36/$E$45+E36</f>
        <v>104.55064286175779</v>
      </c>
      <c r="G36" s="9">
        <f>+F36*$J$4</f>
        <v>386.83737858850384</v>
      </c>
      <c r="H36" s="9">
        <f>+F36*$K$4</f>
        <v>365.9272500161523</v>
      </c>
      <c r="I36" s="9">
        <v>50</v>
      </c>
      <c r="J36" s="9">
        <f>+I36*$I$30</f>
        <v>475</v>
      </c>
      <c r="M36" s="1"/>
    </row>
    <row r="37" spans="1:14" x14ac:dyDescent="0.25">
      <c r="A37" s="6" t="s">
        <v>8</v>
      </c>
      <c r="B37" s="9">
        <v>25</v>
      </c>
      <c r="C37" s="6"/>
      <c r="D37" s="9">
        <f t="shared" ref="D37:D43" si="9">+B37+C37</f>
        <v>25</v>
      </c>
      <c r="E37" s="9">
        <f t="shared" ref="E37:E42" si="10">+D37*$D$43/$D$46+D37</f>
        <v>27.942950057071478</v>
      </c>
      <c r="F37" s="9">
        <f t="shared" ref="F37:F42" si="11">+$F$33*E37/$E$45+E37</f>
        <v>31.227790579975444</v>
      </c>
      <c r="G37" s="9">
        <f t="shared" ref="G37:G42" si="12">+F37*$J$4</f>
        <v>115.54282514590915</v>
      </c>
      <c r="H37" s="9">
        <f t="shared" ref="H37:H42" si="13">+F37*$K$4</f>
        <v>109.29726702991405</v>
      </c>
      <c r="I37" s="9"/>
      <c r="J37" s="9">
        <f t="shared" ref="J37:J43" si="14">+I37*$I$30</f>
        <v>0</v>
      </c>
      <c r="M37" s="1"/>
    </row>
    <row r="38" spans="1:14" x14ac:dyDescent="0.25">
      <c r="A38" s="6" t="s">
        <v>9</v>
      </c>
      <c r="B38" s="9">
        <v>294.3</v>
      </c>
      <c r="C38" s="6"/>
      <c r="D38" s="9">
        <f t="shared" si="9"/>
        <v>294.3</v>
      </c>
      <c r="E38" s="9">
        <f t="shared" si="10"/>
        <v>328.94440807184549</v>
      </c>
      <c r="F38" s="9">
        <f t="shared" si="11"/>
        <v>367.61355070747095</v>
      </c>
      <c r="G38" s="9">
        <f t="shared" si="12"/>
        <v>1360.1701376176425</v>
      </c>
      <c r="H38" s="9">
        <f t="shared" si="13"/>
        <v>1286.6474274761483</v>
      </c>
      <c r="I38" s="9">
        <v>50</v>
      </c>
      <c r="J38" s="9">
        <f t="shared" si="14"/>
        <v>475</v>
      </c>
      <c r="M38" s="1"/>
    </row>
    <row r="39" spans="1:14" x14ac:dyDescent="0.25">
      <c r="A39" s="6" t="s">
        <v>10</v>
      </c>
      <c r="B39" s="9">
        <v>1676.9</v>
      </c>
      <c r="C39" s="6">
        <v>300</v>
      </c>
      <c r="D39" s="9">
        <f t="shared" si="9"/>
        <v>1976.9</v>
      </c>
      <c r="E39" s="9">
        <f t="shared" si="10"/>
        <v>2209.6167187129845</v>
      </c>
      <c r="F39" s="9">
        <f t="shared" si="11"/>
        <v>2469.3687679021386</v>
      </c>
      <c r="G39" s="9">
        <f t="shared" si="12"/>
        <v>9136.6644412379137</v>
      </c>
      <c r="H39" s="9">
        <f t="shared" si="13"/>
        <v>8642.7906876574853</v>
      </c>
      <c r="I39" s="9"/>
      <c r="J39" s="9">
        <f t="shared" si="14"/>
        <v>0</v>
      </c>
      <c r="M39" s="1"/>
    </row>
    <row r="40" spans="1:14" x14ac:dyDescent="0.25">
      <c r="A40" s="6" t="s">
        <v>11</v>
      </c>
      <c r="B40" s="9">
        <v>1779.4</v>
      </c>
      <c r="C40" s="6">
        <v>200</v>
      </c>
      <c r="D40" s="9">
        <f t="shared" si="9"/>
        <v>1979.4</v>
      </c>
      <c r="E40" s="9">
        <f t="shared" si="10"/>
        <v>2212.4110137186917</v>
      </c>
      <c r="F40" s="9">
        <f t="shared" si="11"/>
        <v>2472.491546960136</v>
      </c>
      <c r="G40" s="9">
        <f t="shared" si="12"/>
        <v>9148.2187237525031</v>
      </c>
      <c r="H40" s="9">
        <f t="shared" si="13"/>
        <v>8653.7204143604758</v>
      </c>
      <c r="I40" s="9"/>
      <c r="J40" s="9">
        <f t="shared" si="14"/>
        <v>0</v>
      </c>
      <c r="M40" s="1"/>
    </row>
    <row r="41" spans="1:14" x14ac:dyDescent="0.25">
      <c r="A41" s="6" t="s">
        <v>12</v>
      </c>
      <c r="B41" s="9">
        <v>203.4</v>
      </c>
      <c r="C41" s="6"/>
      <c r="D41" s="9">
        <f t="shared" si="9"/>
        <v>203.4</v>
      </c>
      <c r="E41" s="9">
        <f t="shared" si="10"/>
        <v>227.34384166433355</v>
      </c>
      <c r="F41" s="9">
        <f t="shared" si="11"/>
        <v>254.06930415868021</v>
      </c>
      <c r="G41" s="9">
        <f t="shared" si="12"/>
        <v>940.05642538711686</v>
      </c>
      <c r="H41" s="9">
        <f t="shared" si="13"/>
        <v>889.2425645553808</v>
      </c>
      <c r="I41" s="9">
        <v>100</v>
      </c>
      <c r="J41" s="9">
        <f t="shared" si="14"/>
        <v>950</v>
      </c>
      <c r="M41" s="1"/>
    </row>
    <row r="42" spans="1:14" x14ac:dyDescent="0.25">
      <c r="A42" s="6" t="s">
        <v>13</v>
      </c>
      <c r="B42" s="9">
        <v>10.6</v>
      </c>
      <c r="C42" s="6">
        <v>70</v>
      </c>
      <c r="D42" s="9">
        <f t="shared" si="9"/>
        <v>80.599999999999994</v>
      </c>
      <c r="E42" s="9">
        <f t="shared" si="10"/>
        <v>90.088070983998449</v>
      </c>
      <c r="F42" s="9">
        <f t="shared" si="11"/>
        <v>100.67839682984084</v>
      </c>
      <c r="G42" s="9">
        <f t="shared" si="12"/>
        <v>372.51006827041113</v>
      </c>
      <c r="H42" s="9">
        <f t="shared" si="13"/>
        <v>352.37438890444292</v>
      </c>
      <c r="I42" s="9"/>
      <c r="J42" s="9">
        <f t="shared" si="14"/>
        <v>0</v>
      </c>
      <c r="M42" s="1"/>
    </row>
    <row r="43" spans="1:14" x14ac:dyDescent="0.25">
      <c r="A43" s="6" t="s">
        <v>14</v>
      </c>
      <c r="B43" s="9">
        <v>546.6</v>
      </c>
      <c r="C43" s="6"/>
      <c r="D43" s="9">
        <f t="shared" si="9"/>
        <v>546.6</v>
      </c>
      <c r="E43" s="9"/>
      <c r="F43" s="20"/>
      <c r="G43" s="9"/>
      <c r="H43" s="9"/>
      <c r="I43" s="6"/>
      <c r="J43" s="9">
        <f t="shared" si="14"/>
        <v>0</v>
      </c>
      <c r="M43" s="1"/>
    </row>
    <row r="44" spans="1:14" ht="5.25" customHeight="1" x14ac:dyDescent="0.25">
      <c r="B44" s="1"/>
      <c r="D44" s="1"/>
      <c r="E44" s="1"/>
      <c r="F44" s="1"/>
      <c r="G44" s="1"/>
      <c r="H44" s="1"/>
      <c r="J44" s="1"/>
      <c r="M44" s="1"/>
    </row>
    <row r="45" spans="1:14" x14ac:dyDescent="0.25">
      <c r="A45" s="6" t="s">
        <v>15</v>
      </c>
      <c r="B45" s="9">
        <f>SUM(B36:B44)</f>
        <v>4619.9000000000005</v>
      </c>
      <c r="C45" s="6"/>
      <c r="D45" s="9">
        <f>SUM(D36:D44)</f>
        <v>5189.9000000000005</v>
      </c>
      <c r="E45" s="9">
        <f>SUM(E36:E44)</f>
        <v>5189.9000000000005</v>
      </c>
      <c r="F45" s="9">
        <f>SUM(F36:F44)</f>
        <v>5800</v>
      </c>
      <c r="G45" s="9">
        <f t="shared" ref="G45:I45" si="15">SUM(G36:G44)</f>
        <v>21460</v>
      </c>
      <c r="H45" s="9">
        <f t="shared" si="15"/>
        <v>20300</v>
      </c>
      <c r="I45" s="9">
        <f t="shared" si="15"/>
        <v>200</v>
      </c>
      <c r="J45" s="9">
        <f>SUM(J36:J44)</f>
        <v>1900</v>
      </c>
      <c r="K45" s="1"/>
      <c r="L45" s="1"/>
      <c r="M45" s="1"/>
    </row>
    <row r="46" spans="1:14" x14ac:dyDescent="0.25">
      <c r="A46" s="6" t="s">
        <v>16</v>
      </c>
      <c r="B46" s="15">
        <f>+B45-B43</f>
        <v>4073.3000000000006</v>
      </c>
      <c r="C46" s="7"/>
      <c r="D46" s="15">
        <f>+D45-D43</f>
        <v>4643.3</v>
      </c>
      <c r="E46" s="25"/>
      <c r="M46" s="2"/>
    </row>
    <row r="49" spans="1:10" ht="15" customHeight="1" x14ac:dyDescent="0.25">
      <c r="A49" s="31" t="s">
        <v>34</v>
      </c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5">
      <c r="A50" s="6" t="s">
        <v>0</v>
      </c>
      <c r="B50" s="17"/>
      <c r="C50" s="17"/>
      <c r="D50" s="17"/>
      <c r="E50" s="18">
        <v>43862</v>
      </c>
    </row>
    <row r="51" spans="1:10" x14ac:dyDescent="0.25">
      <c r="A51" s="6" t="s">
        <v>1</v>
      </c>
      <c r="B51" s="7"/>
      <c r="C51" s="10"/>
      <c r="D51" s="10"/>
      <c r="E51" s="10"/>
      <c r="F51" s="11">
        <v>3.7</v>
      </c>
      <c r="G51" s="12">
        <v>3.5</v>
      </c>
      <c r="H51" s="7"/>
      <c r="I51" s="8">
        <f>11.1+3.5-5.1</f>
        <v>9.5</v>
      </c>
    </row>
    <row r="52" spans="1:10" x14ac:dyDescent="0.25">
      <c r="A52" s="6" t="s">
        <v>20</v>
      </c>
      <c r="B52" s="10"/>
      <c r="C52" s="10"/>
      <c r="D52" s="10"/>
      <c r="E52" s="10"/>
      <c r="F52" s="14"/>
      <c r="G52" s="14"/>
      <c r="H52" s="15">
        <v>6000</v>
      </c>
      <c r="I52" s="4"/>
    </row>
    <row r="53" spans="1:10" x14ac:dyDescent="0.25">
      <c r="A53" s="6" t="s">
        <v>2</v>
      </c>
      <c r="B53" s="10"/>
      <c r="C53" s="10"/>
      <c r="D53" s="10"/>
      <c r="E53" s="10"/>
      <c r="F53" s="10"/>
      <c r="G53" s="10"/>
      <c r="H53" s="15">
        <f>+H52-I66</f>
        <v>5800</v>
      </c>
    </row>
    <row r="54" spans="1:10" x14ac:dyDescent="0.25">
      <c r="A54" s="27" t="s">
        <v>38</v>
      </c>
      <c r="B54" s="7"/>
      <c r="C54" s="10"/>
      <c r="D54" s="10"/>
      <c r="E54" s="10"/>
      <c r="F54" s="15">
        <f>+H53-E66</f>
        <v>558.30000000000018</v>
      </c>
      <c r="G54" s="26"/>
      <c r="H54" s="25"/>
    </row>
    <row r="56" spans="1:10" ht="45" x14ac:dyDescent="0.25">
      <c r="A56" s="19" t="s">
        <v>3</v>
      </c>
      <c r="B56" s="19" t="s">
        <v>35</v>
      </c>
      <c r="C56" s="19" t="s">
        <v>21</v>
      </c>
      <c r="D56" s="19" t="s">
        <v>18</v>
      </c>
      <c r="E56" s="19" t="s">
        <v>22</v>
      </c>
      <c r="F56" s="19" t="s">
        <v>37</v>
      </c>
      <c r="G56" s="19" t="s">
        <v>5</v>
      </c>
      <c r="H56" s="19" t="s">
        <v>19</v>
      </c>
      <c r="I56" s="19" t="s">
        <v>6</v>
      </c>
      <c r="J56" s="19" t="s">
        <v>5</v>
      </c>
    </row>
    <row r="57" spans="1:10" x14ac:dyDescent="0.25">
      <c r="A57" s="6" t="s">
        <v>7</v>
      </c>
      <c r="B57" s="9">
        <v>70.7</v>
      </c>
      <c r="C57" s="6"/>
      <c r="D57" s="9">
        <f>+B57+C57</f>
        <v>70.7</v>
      </c>
      <c r="E57" s="9">
        <f>+D57*$D$64/$D$67+D57</f>
        <v>80.198270899608303</v>
      </c>
      <c r="F57" s="9">
        <f t="shared" ref="F57:F63" si="16">+$F$54*E57/$E$66+E57</f>
        <v>88.740288688350759</v>
      </c>
      <c r="G57" s="9">
        <f>+F57*$F$51</f>
        <v>328.33906814689783</v>
      </c>
      <c r="H57" s="9">
        <f>+F57*$G$51</f>
        <v>310.59101040922764</v>
      </c>
      <c r="I57" s="9">
        <v>50</v>
      </c>
      <c r="J57" s="9">
        <f>+I57*I51</f>
        <v>475</v>
      </c>
    </row>
    <row r="58" spans="1:10" x14ac:dyDescent="0.25">
      <c r="A58" s="6" t="s">
        <v>8</v>
      </c>
      <c r="B58" s="9">
        <v>25</v>
      </c>
      <c r="C58" s="6"/>
      <c r="D58" s="9">
        <f t="shared" ref="D58:D64" si="17">+B58+C58</f>
        <v>25</v>
      </c>
      <c r="E58" s="9">
        <f t="shared" ref="E58:E63" si="18">+D58*$D$64/$D$67+D58</f>
        <v>28.358653076240557</v>
      </c>
      <c r="F58" s="9">
        <f t="shared" si="16"/>
        <v>31.379168560237183</v>
      </c>
      <c r="G58" s="9">
        <f t="shared" ref="G58:G63" si="19">+F58*$F$51</f>
        <v>116.10292367287758</v>
      </c>
      <c r="H58" s="9">
        <f t="shared" ref="H58:H63" si="20">+F58*$G$51</f>
        <v>109.82708996083014</v>
      </c>
      <c r="I58" s="9"/>
      <c r="J58" s="9">
        <f t="shared" ref="J58" si="21">+I58*$M$4</f>
        <v>0</v>
      </c>
    </row>
    <row r="59" spans="1:10" x14ac:dyDescent="0.25">
      <c r="A59" s="6" t="s">
        <v>9</v>
      </c>
      <c r="B59" s="9">
        <v>279.2</v>
      </c>
      <c r="C59" s="6"/>
      <c r="D59" s="9">
        <f t="shared" si="17"/>
        <v>279.2</v>
      </c>
      <c r="E59" s="9">
        <f t="shared" si="18"/>
        <v>316.70943755545454</v>
      </c>
      <c r="F59" s="9">
        <f t="shared" si="16"/>
        <v>350.44255448072886</v>
      </c>
      <c r="G59" s="9">
        <f t="shared" si="19"/>
        <v>1296.6374515786968</v>
      </c>
      <c r="H59" s="9">
        <f t="shared" si="20"/>
        <v>1226.5489406825509</v>
      </c>
      <c r="I59" s="9">
        <v>50</v>
      </c>
      <c r="J59" s="9">
        <f>+I59*I51</f>
        <v>475</v>
      </c>
    </row>
    <row r="60" spans="1:10" x14ac:dyDescent="0.25">
      <c r="A60" s="6" t="s">
        <v>10</v>
      </c>
      <c r="B60" s="9">
        <v>1535</v>
      </c>
      <c r="C60" s="6">
        <v>300</v>
      </c>
      <c r="D60" s="9">
        <f t="shared" si="17"/>
        <v>1835</v>
      </c>
      <c r="E60" s="9">
        <f t="shared" si="18"/>
        <v>2081.5251357960569</v>
      </c>
      <c r="F60" s="9">
        <f t="shared" si="16"/>
        <v>2303.2309723214094</v>
      </c>
      <c r="G60" s="9">
        <f t="shared" si="19"/>
        <v>8521.9545975892142</v>
      </c>
      <c r="H60" s="9">
        <f t="shared" si="20"/>
        <v>8061.3084031249327</v>
      </c>
      <c r="I60" s="9"/>
      <c r="J60" s="9">
        <f t="shared" ref="J60:J61" si="22">+I60*$M$4</f>
        <v>0</v>
      </c>
    </row>
    <row r="61" spans="1:10" x14ac:dyDescent="0.25">
      <c r="A61" s="6" t="s">
        <v>11</v>
      </c>
      <c r="B61" s="9">
        <v>2009.5</v>
      </c>
      <c r="C61" s="6">
        <v>100</v>
      </c>
      <c r="D61" s="9">
        <f t="shared" si="17"/>
        <v>2109.5</v>
      </c>
      <c r="E61" s="9">
        <f t="shared" si="18"/>
        <v>2392.9031465731782</v>
      </c>
      <c r="F61" s="9">
        <f t="shared" si="16"/>
        <v>2647.7742431128136</v>
      </c>
      <c r="G61" s="9">
        <f t="shared" si="19"/>
        <v>9796.7646995174109</v>
      </c>
      <c r="H61" s="9">
        <f t="shared" si="20"/>
        <v>9267.2098508948475</v>
      </c>
      <c r="I61" s="9"/>
      <c r="J61" s="9">
        <f t="shared" si="22"/>
        <v>0</v>
      </c>
    </row>
    <row r="62" spans="1:10" x14ac:dyDescent="0.25">
      <c r="A62" s="6" t="s">
        <v>12</v>
      </c>
      <c r="B62" s="9">
        <v>228.8</v>
      </c>
      <c r="C62" s="6"/>
      <c r="D62" s="9">
        <f t="shared" si="17"/>
        <v>228.8</v>
      </c>
      <c r="E62" s="9">
        <f t="shared" si="18"/>
        <v>259.5383929537536</v>
      </c>
      <c r="F62" s="9">
        <f t="shared" si="16"/>
        <v>287.18215066329071</v>
      </c>
      <c r="G62" s="9">
        <f t="shared" si="19"/>
        <v>1062.5739574541758</v>
      </c>
      <c r="H62" s="9">
        <f t="shared" si="20"/>
        <v>1005.1375273215175</v>
      </c>
      <c r="I62" s="9">
        <v>100</v>
      </c>
      <c r="J62" s="9">
        <f>+I62*I51</f>
        <v>950</v>
      </c>
    </row>
    <row r="63" spans="1:10" x14ac:dyDescent="0.25">
      <c r="A63" s="6" t="s">
        <v>13</v>
      </c>
      <c r="B63" s="9">
        <v>2.7</v>
      </c>
      <c r="C63" s="6">
        <v>70</v>
      </c>
      <c r="D63" s="9">
        <f t="shared" si="17"/>
        <v>72.7</v>
      </c>
      <c r="E63" s="9">
        <f t="shared" si="18"/>
        <v>82.466963145707552</v>
      </c>
      <c r="F63" s="9">
        <f t="shared" si="16"/>
        <v>91.250622173169745</v>
      </c>
      <c r="G63" s="9">
        <f t="shared" si="19"/>
        <v>337.62730204072807</v>
      </c>
      <c r="H63" s="9">
        <f t="shared" si="20"/>
        <v>319.37717760609411</v>
      </c>
      <c r="I63" s="9"/>
      <c r="J63" s="9">
        <f t="shared" ref="J63:J64" si="23">+I63*$M$4</f>
        <v>0</v>
      </c>
    </row>
    <row r="64" spans="1:10" x14ac:dyDescent="0.25">
      <c r="A64" s="6" t="s">
        <v>14</v>
      </c>
      <c r="B64" s="9">
        <v>620.79999999999995</v>
      </c>
      <c r="C64" s="6"/>
      <c r="D64" s="9">
        <f t="shared" si="17"/>
        <v>620.79999999999995</v>
      </c>
      <c r="E64" s="9"/>
      <c r="F64" s="20"/>
      <c r="G64" s="9"/>
      <c r="H64" s="9"/>
      <c r="I64" s="6"/>
      <c r="J64" s="9">
        <f t="shared" si="23"/>
        <v>0</v>
      </c>
    </row>
    <row r="65" spans="1:10" x14ac:dyDescent="0.25">
      <c r="B65" s="1"/>
      <c r="D65" s="1"/>
      <c r="E65" s="1"/>
      <c r="F65" s="1"/>
      <c r="G65" s="1"/>
      <c r="H65" s="1"/>
      <c r="J65" s="1"/>
    </row>
    <row r="66" spans="1:10" x14ac:dyDescent="0.25">
      <c r="A66" s="6" t="s">
        <v>15</v>
      </c>
      <c r="B66" s="9">
        <f>SUM(B57:B65)</f>
        <v>4771.7</v>
      </c>
      <c r="C66" s="6"/>
      <c r="D66" s="9">
        <f>SUM(D57:D65)</f>
        <v>5241.7</v>
      </c>
      <c r="E66" s="9">
        <f>SUM(E57:E65)</f>
        <v>5241.7</v>
      </c>
      <c r="F66" s="9">
        <f>SUM(F57:F65)</f>
        <v>5800</v>
      </c>
      <c r="G66" s="9">
        <f t="shared" ref="G66:I66" si="24">SUM(G57:G65)</f>
        <v>21460</v>
      </c>
      <c r="H66" s="9">
        <f t="shared" si="24"/>
        <v>20299.999999999996</v>
      </c>
      <c r="I66" s="9">
        <f t="shared" si="24"/>
        <v>200</v>
      </c>
      <c r="J66" s="9">
        <f>SUM(J57:J65)</f>
        <v>1900</v>
      </c>
    </row>
    <row r="67" spans="1:10" x14ac:dyDescent="0.25">
      <c r="A67" s="6" t="s">
        <v>16</v>
      </c>
      <c r="B67" s="15">
        <f>+B66-B64</f>
        <v>4150.8999999999996</v>
      </c>
      <c r="C67" s="7"/>
      <c r="D67" s="15">
        <f>+D66-D64</f>
        <v>4620.8999999999996</v>
      </c>
      <c r="E67" s="25"/>
    </row>
    <row r="70" spans="1:10" ht="15" customHeight="1" x14ac:dyDescent="0.25">
      <c r="A70" s="31" t="s">
        <v>36</v>
      </c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25">
      <c r="A71" s="6" t="s">
        <v>0</v>
      </c>
      <c r="B71" s="44"/>
      <c r="C71" s="44"/>
      <c r="D71" s="44"/>
      <c r="E71" s="45">
        <v>43891</v>
      </c>
    </row>
    <row r="72" spans="1:10" x14ac:dyDescent="0.25">
      <c r="A72" s="6" t="s">
        <v>1</v>
      </c>
      <c r="B72" s="7"/>
      <c r="C72" s="10"/>
      <c r="D72" s="10"/>
      <c r="E72" s="10"/>
      <c r="F72" s="10"/>
      <c r="G72" s="11">
        <v>3.7</v>
      </c>
      <c r="H72" s="12">
        <v>3.5</v>
      </c>
      <c r="I72" s="16"/>
      <c r="J72" s="46">
        <f>11.1+3.5-5.1</f>
        <v>9.5</v>
      </c>
    </row>
    <row r="73" spans="1:10" x14ac:dyDescent="0.25">
      <c r="A73" s="6" t="s">
        <v>20</v>
      </c>
      <c r="B73" s="10"/>
      <c r="C73" s="10"/>
      <c r="D73" s="10"/>
      <c r="E73" s="10"/>
      <c r="F73" s="14"/>
      <c r="G73" s="14"/>
      <c r="H73" s="15">
        <v>6000</v>
      </c>
      <c r="I73" s="4"/>
    </row>
    <row r="74" spans="1:10" x14ac:dyDescent="0.25">
      <c r="A74" s="6" t="s">
        <v>2</v>
      </c>
      <c r="B74" s="10"/>
      <c r="C74" s="10"/>
      <c r="D74" s="10"/>
      <c r="E74" s="10"/>
      <c r="F74" s="10"/>
      <c r="G74" s="10"/>
      <c r="H74" s="15">
        <f>+H73-I88</f>
        <v>5800</v>
      </c>
    </row>
    <row r="75" spans="1:10" x14ac:dyDescent="0.25">
      <c r="A75" s="27" t="s">
        <v>38</v>
      </c>
      <c r="B75" s="7"/>
      <c r="C75" s="10"/>
      <c r="D75" s="10"/>
      <c r="E75" s="10"/>
      <c r="F75" s="43">
        <f>+H74-D88-B85</f>
        <v>335.1</v>
      </c>
      <c r="G75" s="26"/>
      <c r="H75" s="25"/>
    </row>
    <row r="77" spans="1:10" ht="45" x14ac:dyDescent="0.25">
      <c r="A77" s="19" t="s">
        <v>3</v>
      </c>
      <c r="B77" s="19" t="s">
        <v>35</v>
      </c>
      <c r="C77" s="42"/>
      <c r="D77" s="47" t="s">
        <v>39</v>
      </c>
      <c r="E77" s="19" t="s">
        <v>22</v>
      </c>
      <c r="F77" s="19" t="s">
        <v>37</v>
      </c>
      <c r="G77" s="19" t="s">
        <v>5</v>
      </c>
      <c r="H77" s="19" t="s">
        <v>19</v>
      </c>
      <c r="I77" s="19" t="s">
        <v>6</v>
      </c>
      <c r="J77" s="19" t="s">
        <v>5</v>
      </c>
    </row>
    <row r="78" spans="1:10" x14ac:dyDescent="0.25">
      <c r="A78" s="6" t="s">
        <v>7</v>
      </c>
      <c r="B78" s="9">
        <v>71.599999999999994</v>
      </c>
      <c r="C78" s="42"/>
      <c r="D78" s="9">
        <v>100</v>
      </c>
      <c r="E78" s="9">
        <f>+D78*$B$85/$D$88+D78</f>
        <v>110.73758865248227</v>
      </c>
      <c r="F78" s="9">
        <f>+$F$75*E78/$E$88+E78</f>
        <v>117.52786220871327</v>
      </c>
      <c r="G78" s="9">
        <f>+F78*$G$72</f>
        <v>434.85309017223915</v>
      </c>
      <c r="H78" s="9">
        <f>+F78*$H$72</f>
        <v>411.34751773049646</v>
      </c>
      <c r="I78" s="9">
        <v>50</v>
      </c>
      <c r="J78" s="9">
        <f>+I78*$J$72</f>
        <v>475</v>
      </c>
    </row>
    <row r="79" spans="1:10" x14ac:dyDescent="0.25">
      <c r="A79" s="6" t="s">
        <v>8</v>
      </c>
      <c r="B79" s="9">
        <v>25</v>
      </c>
      <c r="C79" s="42"/>
      <c r="D79" s="9">
        <v>25</v>
      </c>
      <c r="E79" s="9">
        <f>+D79*$B$85/$D$88+D79</f>
        <v>27.684397163120568</v>
      </c>
      <c r="F79" s="9">
        <f t="shared" ref="F79:F84" si="25">+$F$75*E79/$E$88+E79</f>
        <v>29.381965552178318</v>
      </c>
      <c r="G79" s="9">
        <f t="shared" ref="G79:G84" si="26">+F79*$G$72</f>
        <v>108.71327254305979</v>
      </c>
      <c r="H79" s="9">
        <f t="shared" ref="H79:H84" si="27">+F79*$H$72</f>
        <v>102.83687943262412</v>
      </c>
      <c r="I79" s="9"/>
      <c r="J79" s="9"/>
    </row>
    <row r="80" spans="1:10" x14ac:dyDescent="0.25">
      <c r="A80" s="6" t="s">
        <v>9</v>
      </c>
      <c r="B80" s="9">
        <v>100</v>
      </c>
      <c r="C80" s="42"/>
      <c r="D80" s="9">
        <v>80</v>
      </c>
      <c r="E80" s="9">
        <f>+D80*$B$85/$D$88+D80</f>
        <v>88.590070921985813</v>
      </c>
      <c r="F80" s="9">
        <f t="shared" si="25"/>
        <v>94.022289766970616</v>
      </c>
      <c r="G80" s="9">
        <f t="shared" si="26"/>
        <v>347.8824721377913</v>
      </c>
      <c r="H80" s="9">
        <f t="shared" si="27"/>
        <v>329.07801418439715</v>
      </c>
      <c r="I80" s="9">
        <v>50</v>
      </c>
      <c r="J80" s="9">
        <f>+I80*$J$72</f>
        <v>475</v>
      </c>
    </row>
    <row r="81" spans="1:10" x14ac:dyDescent="0.25">
      <c r="A81" s="6" t="s">
        <v>10</v>
      </c>
      <c r="B81" s="9">
        <v>1455.4</v>
      </c>
      <c r="C81" s="42"/>
      <c r="D81" s="9">
        <v>2400</v>
      </c>
      <c r="E81" s="9">
        <f>+D81*$B$85/$D$88+D81</f>
        <v>2657.7021276595742</v>
      </c>
      <c r="F81" s="9">
        <f t="shared" si="25"/>
        <v>2820.6686930091182</v>
      </c>
      <c r="G81" s="9">
        <f t="shared" si="26"/>
        <v>10436.474164133739</v>
      </c>
      <c r="H81" s="9">
        <f t="shared" si="27"/>
        <v>9872.3404255319147</v>
      </c>
      <c r="I81" s="9"/>
      <c r="J81" s="9"/>
    </row>
    <row r="82" spans="1:10" x14ac:dyDescent="0.25">
      <c r="A82" s="6" t="s">
        <v>11</v>
      </c>
      <c r="B82" s="9">
        <v>1905.2</v>
      </c>
      <c r="C82" s="42"/>
      <c r="D82" s="9">
        <v>2000</v>
      </c>
      <c r="E82" s="9">
        <f>+D82*$B$85/$D$88+D82</f>
        <v>2214.7517730496452</v>
      </c>
      <c r="F82" s="9">
        <f t="shared" si="25"/>
        <v>2350.5572441742652</v>
      </c>
      <c r="G82" s="9">
        <f t="shared" si="26"/>
        <v>8697.0618034447816</v>
      </c>
      <c r="H82" s="9">
        <f t="shared" si="27"/>
        <v>8226.9503546099277</v>
      </c>
      <c r="I82" s="9"/>
      <c r="J82" s="9"/>
    </row>
    <row r="83" spans="1:10" x14ac:dyDescent="0.25">
      <c r="A83" s="6" t="s">
        <v>12</v>
      </c>
      <c r="B83" s="9">
        <v>223</v>
      </c>
      <c r="C83" s="42"/>
      <c r="D83" s="9">
        <v>250</v>
      </c>
      <c r="E83" s="9">
        <f>+D83*$B$85/$D$88+D83</f>
        <v>276.84397163120565</v>
      </c>
      <c r="F83" s="9">
        <f t="shared" si="25"/>
        <v>293.81965552178315</v>
      </c>
      <c r="G83" s="9">
        <f t="shared" si="26"/>
        <v>1087.1327254305977</v>
      </c>
      <c r="H83" s="9">
        <f t="shared" si="27"/>
        <v>1028.368794326241</v>
      </c>
      <c r="I83" s="9">
        <v>100</v>
      </c>
      <c r="J83" s="9">
        <f>+I83*$J$72</f>
        <v>950</v>
      </c>
    </row>
    <row r="84" spans="1:10" x14ac:dyDescent="0.25">
      <c r="A84" s="6" t="s">
        <v>13</v>
      </c>
      <c r="B84" s="9">
        <v>8</v>
      </c>
      <c r="C84" s="42"/>
      <c r="D84" s="9">
        <v>80</v>
      </c>
      <c r="E84" s="9">
        <f>+D84*$B$85/$D$88+D84</f>
        <v>88.590070921985813</v>
      </c>
      <c r="F84" s="9">
        <f t="shared" si="25"/>
        <v>94.022289766970616</v>
      </c>
      <c r="G84" s="9">
        <f t="shared" si="26"/>
        <v>347.8824721377913</v>
      </c>
      <c r="H84" s="9">
        <f t="shared" si="27"/>
        <v>329.07801418439715</v>
      </c>
      <c r="I84" s="9"/>
      <c r="J84" s="9"/>
    </row>
    <row r="85" spans="1:10" x14ac:dyDescent="0.25">
      <c r="A85" s="6" t="s">
        <v>14</v>
      </c>
      <c r="B85" s="9">
        <v>529.9</v>
      </c>
      <c r="C85" s="41"/>
      <c r="D85" s="9"/>
      <c r="E85" s="6"/>
      <c r="F85" s="6"/>
      <c r="G85" s="6"/>
      <c r="H85" s="9"/>
      <c r="I85" s="6"/>
      <c r="J85" s="9"/>
    </row>
    <row r="86" spans="1:10" x14ac:dyDescent="0.25">
      <c r="B86" s="1"/>
      <c r="D86" s="1"/>
      <c r="F86" s="1"/>
      <c r="H86" s="1"/>
      <c r="J86" s="1"/>
    </row>
    <row r="87" spans="1:10" x14ac:dyDescent="0.25">
      <c r="A87" s="6" t="s">
        <v>15</v>
      </c>
      <c r="B87" s="9">
        <f>SUM(B78:B86)</f>
        <v>4318.0999999999995</v>
      </c>
    </row>
    <row r="88" spans="1:10" x14ac:dyDescent="0.25">
      <c r="A88" s="6" t="s">
        <v>16</v>
      </c>
      <c r="B88" s="15">
        <f>+B87-B85</f>
        <v>3788.1999999999994</v>
      </c>
      <c r="D88" s="9">
        <f>SUM(D78:D86)</f>
        <v>4935</v>
      </c>
      <c r="E88" s="9">
        <f>SUM(E78:E86)</f>
        <v>5464.9</v>
      </c>
      <c r="F88" s="9">
        <f>SUM(F78:F86)</f>
        <v>5800</v>
      </c>
      <c r="G88" s="9">
        <f>SUM(G78:G86)</f>
        <v>21459.999999999996</v>
      </c>
      <c r="H88" s="9">
        <f t="shared" ref="H88:J88" si="28">SUM(H78:H86)</f>
        <v>20299.999999999996</v>
      </c>
      <c r="I88" s="9">
        <f>SUM(I78:I86)</f>
        <v>200</v>
      </c>
      <c r="J88" s="9">
        <f>SUM(J78:J86)</f>
        <v>1900</v>
      </c>
    </row>
    <row r="89" spans="1:10" x14ac:dyDescent="0.25">
      <c r="A89" s="40" t="s">
        <v>40</v>
      </c>
    </row>
  </sheetData>
  <mergeCells count="9">
    <mergeCell ref="A1:M1"/>
    <mergeCell ref="B24:D24"/>
    <mergeCell ref="H24:J24"/>
    <mergeCell ref="E24:G24"/>
    <mergeCell ref="A70:J70"/>
    <mergeCell ref="A49:J49"/>
    <mergeCell ref="A28:I28"/>
    <mergeCell ref="B8:E8"/>
    <mergeCell ref="F8:M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pgomez</dc:creator>
  <cp:lastModifiedBy>pgomez</cp:lastModifiedBy>
  <cp:lastPrinted>2019-12-10T21:20:32Z</cp:lastPrinted>
  <dcterms:created xsi:type="dcterms:W3CDTF">2019-12-02T16:53:33Z</dcterms:created>
  <dcterms:modified xsi:type="dcterms:W3CDTF">2020-02-28T21:29:55Z</dcterms:modified>
</cp:coreProperties>
</file>