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"/>
    </mc:Choice>
  </mc:AlternateContent>
  <bookViews>
    <workbookView xWindow="0" yWindow="0" windowWidth="20490" windowHeight="7755" activeTab="5"/>
  </bookViews>
  <sheets>
    <sheet name="2020-07" sheetId="6" r:id="rId1"/>
    <sheet name="2020-08" sheetId="7" r:id="rId2"/>
    <sheet name="2020-09" sheetId="9" r:id="rId3"/>
    <sheet name="2020-10" sheetId="10" r:id="rId4"/>
    <sheet name="2020-11" sheetId="11" r:id="rId5"/>
    <sheet name="2020-12" sheetId="1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2" l="1"/>
  <c r="B35" i="12"/>
  <c r="F48" i="12"/>
  <c r="C48" i="12"/>
  <c r="B48" i="12"/>
  <c r="D46" i="12"/>
  <c r="G46" i="12" s="1"/>
  <c r="H45" i="12"/>
  <c r="D45" i="12"/>
  <c r="D44" i="12"/>
  <c r="G44" i="12" s="1"/>
  <c r="D43" i="12"/>
  <c r="G43" i="12" s="1"/>
  <c r="I43" i="12" s="1"/>
  <c r="D42" i="12"/>
  <c r="G42" i="12" s="1"/>
  <c r="D41" i="12"/>
  <c r="G41" i="12" s="1"/>
  <c r="I41" i="12" s="1"/>
  <c r="J40" i="12"/>
  <c r="I40" i="12"/>
  <c r="H40" i="12"/>
  <c r="D40" i="12"/>
  <c r="B32" i="12"/>
  <c r="B31" i="12"/>
  <c r="B34" i="12" s="1"/>
  <c r="E45" i="12" l="1"/>
  <c r="E43" i="12"/>
  <c r="E40" i="12"/>
  <c r="E41" i="12"/>
  <c r="I46" i="12"/>
  <c r="H46" i="12"/>
  <c r="J46" i="12" s="1"/>
  <c r="H44" i="12"/>
  <c r="J44" i="12" s="1"/>
  <c r="I44" i="12"/>
  <c r="H42" i="12"/>
  <c r="J42" i="12" s="1"/>
  <c r="I42" i="12"/>
  <c r="G48" i="12"/>
  <c r="I48" i="12" s="1"/>
  <c r="H41" i="12"/>
  <c r="E42" i="12"/>
  <c r="H43" i="12"/>
  <c r="J43" i="12" s="1"/>
  <c r="E44" i="12"/>
  <c r="D48" i="12"/>
  <c r="E46" i="12"/>
  <c r="B35" i="11"/>
  <c r="F48" i="11"/>
  <c r="C48" i="11"/>
  <c r="B48" i="11"/>
  <c r="E45" i="11" s="1"/>
  <c r="D46" i="11"/>
  <c r="G46" i="11" s="1"/>
  <c r="I46" i="11" s="1"/>
  <c r="H45" i="11"/>
  <c r="D45" i="11"/>
  <c r="D44" i="11"/>
  <c r="G44" i="11" s="1"/>
  <c r="D43" i="11"/>
  <c r="G43" i="11" s="1"/>
  <c r="I43" i="11" s="1"/>
  <c r="D42" i="11"/>
  <c r="G42" i="11" s="1"/>
  <c r="I42" i="11" s="1"/>
  <c r="D41" i="11"/>
  <c r="G41" i="11" s="1"/>
  <c r="I40" i="11"/>
  <c r="H40" i="11"/>
  <c r="J40" i="11" s="1"/>
  <c r="D40" i="11"/>
  <c r="B34" i="11"/>
  <c r="B32" i="11"/>
  <c r="B31" i="11"/>
  <c r="E48" i="12" l="1"/>
  <c r="H48" i="12"/>
  <c r="J48" i="12" s="1"/>
  <c r="E42" i="11"/>
  <c r="E46" i="11"/>
  <c r="E40" i="11"/>
  <c r="E43" i="11"/>
  <c r="H44" i="11"/>
  <c r="J44" i="11" s="1"/>
  <c r="I44" i="11"/>
  <c r="G48" i="11"/>
  <c r="H41" i="11"/>
  <c r="J41" i="11" s="1"/>
  <c r="I41" i="11"/>
  <c r="D48" i="11"/>
  <c r="E41" i="11"/>
  <c r="H43" i="11"/>
  <c r="J43" i="11" s="1"/>
  <c r="E44" i="11"/>
  <c r="H42" i="11"/>
  <c r="J42" i="11" s="1"/>
  <c r="H46" i="11"/>
  <c r="J46" i="11" s="1"/>
  <c r="E48" i="11" l="1"/>
  <c r="H48" i="11"/>
  <c r="J48" i="11" s="1"/>
  <c r="I48" i="11"/>
  <c r="G46" i="10"/>
  <c r="H46" i="10"/>
  <c r="J46" i="10"/>
  <c r="I46" i="10"/>
  <c r="G44" i="10"/>
  <c r="D40" i="10"/>
  <c r="D46" i="10"/>
  <c r="B31" i="10"/>
  <c r="B35" i="10"/>
  <c r="B34" i="10"/>
  <c r="H40" i="10"/>
  <c r="D41" i="10"/>
  <c r="G41" i="10"/>
  <c r="H41" i="10"/>
  <c r="D42" i="10"/>
  <c r="G42" i="10"/>
  <c r="H42" i="10"/>
  <c r="D43" i="10"/>
  <c r="G43" i="10"/>
  <c r="H43" i="10"/>
  <c r="D44" i="10"/>
  <c r="H44" i="10"/>
  <c r="H45" i="10"/>
  <c r="H48" i="10"/>
  <c r="F48" i="10"/>
  <c r="J48" i="10"/>
  <c r="G48" i="10"/>
  <c r="I48" i="10"/>
  <c r="B48" i="10"/>
  <c r="E40" i="10"/>
  <c r="E41" i="10"/>
  <c r="E42" i="10"/>
  <c r="E43" i="10"/>
  <c r="E44" i="10"/>
  <c r="D45" i="10"/>
  <c r="E45" i="10"/>
  <c r="E46" i="10"/>
  <c r="E48" i="10"/>
  <c r="D48" i="10"/>
  <c r="C48" i="10"/>
  <c r="J44" i="10"/>
  <c r="I44" i="10"/>
  <c r="J43" i="10"/>
  <c r="I43" i="10"/>
  <c r="J42" i="10"/>
  <c r="I42" i="10"/>
  <c r="J41" i="10"/>
  <c r="I41" i="10"/>
  <c r="J40" i="10"/>
  <c r="I40" i="10"/>
  <c r="B32" i="10"/>
  <c r="J44" i="9"/>
  <c r="B35" i="9"/>
  <c r="B31" i="9"/>
  <c r="B32" i="9"/>
  <c r="H40" i="9"/>
  <c r="D41" i="9"/>
  <c r="G41" i="9"/>
  <c r="H41" i="9"/>
  <c r="D42" i="9"/>
  <c r="G42" i="9"/>
  <c r="H42" i="9"/>
  <c r="D43" i="9"/>
  <c r="G43" i="9"/>
  <c r="H43" i="9"/>
  <c r="D44" i="9"/>
  <c r="G44" i="9"/>
  <c r="H44" i="9"/>
  <c r="H45" i="9"/>
  <c r="H46" i="9"/>
  <c r="H48" i="9"/>
  <c r="F48" i="9"/>
  <c r="J48" i="9"/>
  <c r="G48" i="9"/>
  <c r="I48" i="9"/>
  <c r="D40" i="9"/>
  <c r="B48" i="9"/>
  <c r="E40" i="9"/>
  <c r="E41" i="9"/>
  <c r="E42" i="9"/>
  <c r="E43" i="9"/>
  <c r="E44" i="9"/>
  <c r="D45" i="9"/>
  <c r="E45" i="9"/>
  <c r="E46" i="9"/>
  <c r="E48" i="9"/>
  <c r="D48" i="9"/>
  <c r="C48" i="9"/>
  <c r="I44" i="9"/>
  <c r="J43" i="9"/>
  <c r="I43" i="9"/>
  <c r="J42" i="9"/>
  <c r="I42" i="9"/>
  <c r="J41" i="9"/>
  <c r="I41" i="9"/>
  <c r="J40" i="9"/>
  <c r="I40" i="9"/>
  <c r="B34" i="9"/>
  <c r="B35" i="7"/>
  <c r="B32" i="7"/>
  <c r="H40" i="7"/>
  <c r="D41" i="7"/>
  <c r="G41" i="7"/>
  <c r="H41" i="7"/>
  <c r="D42" i="7"/>
  <c r="G42" i="7"/>
  <c r="H42" i="7"/>
  <c r="D43" i="7"/>
  <c r="G43" i="7"/>
  <c r="H43" i="7"/>
  <c r="D44" i="7"/>
  <c r="G44" i="7"/>
  <c r="H44" i="7"/>
  <c r="H45" i="7"/>
  <c r="H46" i="7"/>
  <c r="H48" i="7"/>
  <c r="F48" i="7"/>
  <c r="J48" i="7"/>
  <c r="G48" i="7"/>
  <c r="I48" i="7"/>
  <c r="D40" i="7"/>
  <c r="B48" i="7"/>
  <c r="E40" i="7"/>
  <c r="E41" i="7"/>
  <c r="E42" i="7"/>
  <c r="E43" i="7"/>
  <c r="E44" i="7"/>
  <c r="D45" i="7"/>
  <c r="E45" i="7"/>
  <c r="E46" i="7"/>
  <c r="E48" i="7"/>
  <c r="D48" i="7"/>
  <c r="C48" i="7"/>
  <c r="J44" i="7"/>
  <c r="I44" i="7"/>
  <c r="J43" i="7"/>
  <c r="I43" i="7"/>
  <c r="J42" i="7"/>
  <c r="I42" i="7"/>
  <c r="J41" i="7"/>
  <c r="I41" i="7"/>
  <c r="J40" i="7"/>
  <c r="I40" i="7"/>
  <c r="B31" i="7"/>
  <c r="B34" i="7"/>
  <c r="B35" i="6"/>
  <c r="H40" i="6"/>
  <c r="D41" i="6"/>
  <c r="G41" i="6"/>
  <c r="H41" i="6"/>
  <c r="D42" i="6"/>
  <c r="G42" i="6"/>
  <c r="H42" i="6"/>
  <c r="D43" i="6"/>
  <c r="G43" i="6"/>
  <c r="H43" i="6"/>
  <c r="D44" i="6"/>
  <c r="G44" i="6"/>
  <c r="H44" i="6"/>
  <c r="H45" i="6"/>
  <c r="H46" i="6"/>
  <c r="H48" i="6"/>
  <c r="F48" i="6"/>
  <c r="J48" i="6"/>
  <c r="G48" i="6"/>
  <c r="I48" i="6"/>
  <c r="D40" i="6"/>
  <c r="B48" i="6"/>
  <c r="E40" i="6"/>
  <c r="E41" i="6"/>
  <c r="E42" i="6"/>
  <c r="E43" i="6"/>
  <c r="E44" i="6"/>
  <c r="D45" i="6"/>
  <c r="E45" i="6"/>
  <c r="E46" i="6"/>
  <c r="E48" i="6"/>
  <c r="D48" i="6"/>
  <c r="C48" i="6"/>
  <c r="J44" i="6"/>
  <c r="I44" i="6"/>
  <c r="J43" i="6"/>
  <c r="I43" i="6"/>
  <c r="J42" i="6"/>
  <c r="I42" i="6"/>
  <c r="J41" i="6"/>
  <c r="I41" i="6"/>
  <c r="J40" i="6"/>
  <c r="I40" i="6"/>
  <c r="B31" i="6"/>
  <c r="B34" i="6"/>
  <c r="B32" i="6"/>
</calcChain>
</file>

<file path=xl/sharedStrings.xml><?xml version="1.0" encoding="utf-8"?>
<sst xmlns="http://schemas.openxmlformats.org/spreadsheetml/2006/main" count="273" uniqueCount="45">
  <si>
    <t>Municipalidad</t>
  </si>
  <si>
    <t>Azul Networks</t>
  </si>
  <si>
    <t>Tecnovision</t>
  </si>
  <si>
    <t>Videotel</t>
  </si>
  <si>
    <t>Warinet</t>
  </si>
  <si>
    <t>Google</t>
  </si>
  <si>
    <t>Mb</t>
  </si>
  <si>
    <t>%</t>
  </si>
  <si>
    <t>Precio USD / Mb</t>
  </si>
  <si>
    <t>Capacidad disponible - Mb</t>
  </si>
  <si>
    <t>Reporte CABASE</t>
  </si>
  <si>
    <t>Contratación SYT</t>
  </si>
  <si>
    <t>Miembro</t>
  </si>
  <si>
    <t xml:space="preserve">Distribucion del transporte </t>
  </si>
  <si>
    <t>Tráfico tomado del IXP</t>
  </si>
  <si>
    <t>Capacidad a facturar</t>
  </si>
  <si>
    <t>Abono a facturar</t>
  </si>
  <si>
    <t>Precio equivalente</t>
  </si>
  <si>
    <t>USD</t>
  </si>
  <si>
    <t>USD / Mb</t>
  </si>
  <si>
    <t>TOTAL</t>
  </si>
  <si>
    <t>UNJU</t>
  </si>
  <si>
    <t>Capacidad contratada - Mb</t>
  </si>
  <si>
    <t>Capacidad Utilizada - Observium</t>
  </si>
  <si>
    <t>Abono contratado (USD)</t>
  </si>
  <si>
    <t>Observium</t>
  </si>
  <si>
    <t>Transporte Google</t>
  </si>
  <si>
    <t>Rendimiento IXP - tráfico no cobrado</t>
  </si>
  <si>
    <t>95% Mb</t>
  </si>
  <si>
    <t>Transporte</t>
  </si>
  <si>
    <t>San Pedro</t>
  </si>
  <si>
    <t>Transporte  total</t>
  </si>
  <si>
    <t>Mb pico</t>
  </si>
  <si>
    <t>Azul</t>
  </si>
  <si>
    <t>Transporte BUE JUJ</t>
  </si>
  <si>
    <t>Consumo Netflix BUE</t>
  </si>
  <si>
    <t>Abono Agosto - Consumos Julio 2020 - Medición 23-06-2020 al 22-07-2020</t>
  </si>
  <si>
    <t>Abono Setiembre - Consumos Agosto 2020 - Medición 23-07-2020 al 22-08-2020</t>
  </si>
  <si>
    <t>Rendimiento IXP</t>
  </si>
  <si>
    <t>Abono Octubre - Consumos Setiembre 2020 - Medición 23-08-2020 al 22-09-2020</t>
  </si>
  <si>
    <t>Abono Noviembre - Consumos Octubre 2020 - Medición 23-09-2020 al 22-10-2020</t>
  </si>
  <si>
    <t>Cable Audio Vision</t>
  </si>
  <si>
    <t>CAV</t>
  </si>
  <si>
    <t>Abono Diciembre - Consumos Noviembre 2020 - Medición 23-10-2020 al 22-11-2020</t>
  </si>
  <si>
    <t>Abono Enero - Consumos Diciembre 2020 - Medición 23-11-2020 al 22-12-2020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</si>
</sst>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/>
    <xf numFmtId="0" fontId="0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0" fillId="0" borderId="13" xfId="1" applyNumberFormat="1" applyFont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5" xfId="0" applyNumberFormat="1" applyFont="1" applyBorder="1"/>
    <xf numFmtId="164" fontId="0" fillId="0" borderId="1" xfId="1" applyNumberFormat="1" applyFont="1" applyBorder="1" applyAlignment="1">
      <alignment horizontal="right" wrapText="1"/>
    </xf>
    <xf numFmtId="0" fontId="0" fillId="0" borderId="16" xfId="0" applyBorder="1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164" fontId="4" fillId="2" borderId="1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right" wrapText="1"/>
    </xf>
    <xf numFmtId="0" fontId="5" fillId="0" borderId="17" xfId="0" applyFont="1" applyBorder="1" applyAlignment="1"/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164" fontId="0" fillId="2" borderId="13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2" borderId="25" xfId="1" applyNumberFormat="1" applyFont="1" applyFill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0" fontId="0" fillId="0" borderId="26" xfId="0" applyFont="1" applyBorder="1" applyAlignment="1">
      <alignment wrapText="1"/>
    </xf>
    <xf numFmtId="164" fontId="0" fillId="2" borderId="8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horizontal="right" wrapText="1"/>
    </xf>
    <xf numFmtId="164" fontId="0" fillId="2" borderId="18" xfId="1" applyNumberFormat="1" applyFont="1" applyFill="1" applyBorder="1" applyAlignment="1">
      <alignment horizontal="right" wrapText="1"/>
    </xf>
    <xf numFmtId="0" fontId="5" fillId="0" borderId="27" xfId="0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164" fontId="5" fillId="0" borderId="29" xfId="1" applyNumberFormat="1" applyFont="1" applyBorder="1" applyAlignment="1">
      <alignment horizontal="right" wrapText="1"/>
    </xf>
    <xf numFmtId="9" fontId="5" fillId="0" borderId="30" xfId="2" applyFont="1" applyBorder="1" applyAlignment="1">
      <alignment horizontal="right" wrapText="1"/>
    </xf>
    <xf numFmtId="164" fontId="5" fillId="0" borderId="27" xfId="1" applyNumberFormat="1" applyFont="1" applyBorder="1" applyAlignment="1">
      <alignment horizontal="right" wrapText="1"/>
    </xf>
    <xf numFmtId="9" fontId="5" fillId="0" borderId="29" xfId="2" applyFont="1" applyBorder="1" applyAlignment="1">
      <alignment horizontal="right" wrapText="1"/>
    </xf>
    <xf numFmtId="43" fontId="5" fillId="0" borderId="3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0" fillId="2" borderId="31" xfId="1" applyNumberFormat="1" applyFont="1" applyFill="1" applyBorder="1" applyAlignment="1">
      <alignment horizontal="right" wrapText="1"/>
    </xf>
    <xf numFmtId="164" fontId="0" fillId="2" borderId="16" xfId="1" applyNumberFormat="1" applyFont="1" applyFill="1" applyBorder="1" applyAlignment="1">
      <alignment horizontal="right" wrapText="1"/>
    </xf>
    <xf numFmtId="164" fontId="0" fillId="0" borderId="16" xfId="1" applyNumberFormat="1" applyFont="1" applyBorder="1" applyAlignment="1">
      <alignment horizontal="right" wrapText="1"/>
    </xf>
    <xf numFmtId="10" fontId="0" fillId="0" borderId="32" xfId="2" applyNumberFormat="1" applyFont="1" applyBorder="1" applyAlignment="1">
      <alignment horizontal="right" wrapText="1"/>
    </xf>
    <xf numFmtId="164" fontId="0" fillId="2" borderId="33" xfId="1" applyNumberFormat="1" applyFont="1" applyFill="1" applyBorder="1" applyAlignment="1">
      <alignment horizontal="right" wrapText="1"/>
    </xf>
    <xf numFmtId="164" fontId="0" fillId="0" borderId="34" xfId="1" applyNumberFormat="1" applyFont="1" applyBorder="1" applyAlignment="1">
      <alignment horizontal="right" wrapText="1"/>
    </xf>
    <xf numFmtId="164" fontId="0" fillId="0" borderId="35" xfId="1" applyNumberFormat="1" applyFont="1" applyBorder="1" applyAlignment="1">
      <alignment horizontal="right" wrapText="1"/>
    </xf>
    <xf numFmtId="9" fontId="4" fillId="0" borderId="35" xfId="2" applyFont="1" applyBorder="1" applyAlignment="1">
      <alignment horizontal="right" wrapText="1"/>
    </xf>
    <xf numFmtId="43" fontId="4" fillId="0" borderId="32" xfId="0" applyNumberFormat="1" applyFont="1" applyBorder="1"/>
    <xf numFmtId="164" fontId="5" fillId="0" borderId="36" xfId="1" applyNumberFormat="1" applyFont="1" applyBorder="1" applyAlignment="1">
      <alignment horizontal="right" wrapText="1"/>
    </xf>
    <xf numFmtId="164" fontId="5" fillId="0" borderId="37" xfId="1" applyNumberFormat="1" applyFont="1" applyBorder="1" applyAlignment="1">
      <alignment horizontal="right" wrapText="1"/>
    </xf>
    <xf numFmtId="9" fontId="5" fillId="0" borderId="38" xfId="2" applyFont="1" applyBorder="1" applyAlignment="1">
      <alignment horizontal="right" wrapText="1"/>
    </xf>
    <xf numFmtId="9" fontId="5" fillId="0" borderId="37" xfId="2" applyFont="1" applyBorder="1" applyAlignment="1">
      <alignment horizontal="right" wrapText="1"/>
    </xf>
    <xf numFmtId="43" fontId="5" fillId="0" borderId="38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43" fontId="0" fillId="0" borderId="0" xfId="0" applyNumberFormat="1"/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9" fontId="5" fillId="0" borderId="5" xfId="2" applyFont="1" applyBorder="1" applyAlignment="1">
      <alignment horizontal="center"/>
    </xf>
    <xf numFmtId="9" fontId="5" fillId="0" borderId="6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3" Type="http://schemas.openxmlformats.org/officeDocument/2006/relationships/image" Target="../media/image40.png"/><Relationship Id="rId7" Type="http://schemas.openxmlformats.org/officeDocument/2006/relationships/image" Target="../media/image44.png"/><Relationship Id="rId2" Type="http://schemas.openxmlformats.org/officeDocument/2006/relationships/image" Target="../media/image39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5" Type="http://schemas.openxmlformats.org/officeDocument/2006/relationships/image" Target="../media/image42.png"/><Relationship Id="rId4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15</xdr:col>
      <xdr:colOff>179517</xdr:colOff>
      <xdr:row>22</xdr:row>
      <xdr:rowOff>170968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11666667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15</xdr:col>
      <xdr:colOff>131897</xdr:colOff>
      <xdr:row>72</xdr:row>
      <xdr:rowOff>56667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619047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15</xdr:col>
      <xdr:colOff>122374</xdr:colOff>
      <xdr:row>96</xdr:row>
      <xdr:rowOff>66190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609524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15</xdr:col>
      <xdr:colOff>131897</xdr:colOff>
      <xdr:row>119</xdr:row>
      <xdr:rowOff>85238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619047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15</xdr:col>
      <xdr:colOff>112850</xdr:colOff>
      <xdr:row>143</xdr:row>
      <xdr:rowOff>85238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600000" cy="3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84278</xdr:colOff>
      <xdr:row>167</xdr:row>
      <xdr:rowOff>56667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71428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84278</xdr:colOff>
      <xdr:row>191</xdr:row>
      <xdr:rowOff>56667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71428" cy="3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77814</xdr:colOff>
      <xdr:row>22</xdr:row>
      <xdr:rowOff>29111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1564964" cy="383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123825</xdr:rowOff>
    </xdr:from>
    <xdr:to>
      <xdr:col>15</xdr:col>
      <xdr:colOff>58761</xdr:colOff>
      <xdr:row>72</xdr:row>
      <xdr:rowOff>541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334625"/>
          <a:ext cx="11545911" cy="3877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15</xdr:col>
      <xdr:colOff>39709</xdr:colOff>
      <xdr:row>96</xdr:row>
      <xdr:rowOff>38637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526859" cy="38486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15</xdr:col>
      <xdr:colOff>20656</xdr:colOff>
      <xdr:row>119</xdr:row>
      <xdr:rowOff>57690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507806" cy="38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15</xdr:col>
      <xdr:colOff>39709</xdr:colOff>
      <xdr:row>143</xdr:row>
      <xdr:rowOff>67216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526859" cy="3877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85725</xdr:rowOff>
    </xdr:from>
    <xdr:to>
      <xdr:col>15</xdr:col>
      <xdr:colOff>87340</xdr:colOff>
      <xdr:row>166</xdr:row>
      <xdr:rowOff>86257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394025"/>
          <a:ext cx="11574490" cy="38105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49235</xdr:colOff>
      <xdr:row>191</xdr:row>
      <xdr:rowOff>48163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36385" cy="38581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15</xdr:col>
      <xdr:colOff>1603</xdr:colOff>
      <xdr:row>71</xdr:row>
      <xdr:rowOff>86242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01300"/>
          <a:ext cx="11488753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15</xdr:col>
      <xdr:colOff>96867</xdr:colOff>
      <xdr:row>95</xdr:row>
      <xdr:rowOff>38611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973300"/>
          <a:ext cx="11584017" cy="3658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15</xdr:col>
      <xdr:colOff>49235</xdr:colOff>
      <xdr:row>118</xdr:row>
      <xdr:rowOff>114821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354800"/>
          <a:ext cx="11536385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15</xdr:col>
      <xdr:colOff>20656</xdr:colOff>
      <xdr:row>142</xdr:row>
      <xdr:rowOff>114821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926800"/>
          <a:ext cx="11507806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15</xdr:col>
      <xdr:colOff>49235</xdr:colOff>
      <xdr:row>22</xdr:row>
      <xdr:rowOff>95768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71500"/>
          <a:ext cx="11536385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15</xdr:col>
      <xdr:colOff>106393</xdr:colOff>
      <xdr:row>166</xdr:row>
      <xdr:rowOff>67189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93543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15</xdr:col>
      <xdr:colOff>87340</xdr:colOff>
      <xdr:row>190</xdr:row>
      <xdr:rowOff>95768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574490" cy="37152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14</xdr:col>
      <xdr:colOff>487398</xdr:colOff>
      <xdr:row>22</xdr:row>
      <xdr:rowOff>152926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1631648" cy="3772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439767</xdr:colOff>
      <xdr:row>71</xdr:row>
      <xdr:rowOff>95768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584017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14</xdr:col>
      <xdr:colOff>554083</xdr:colOff>
      <xdr:row>95</xdr:row>
      <xdr:rowOff>162453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698333" cy="3781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449293</xdr:colOff>
      <xdr:row>118</xdr:row>
      <xdr:rowOff>105295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593543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14</xdr:col>
      <xdr:colOff>411188</xdr:colOff>
      <xdr:row>142</xdr:row>
      <xdr:rowOff>95768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555438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420714</xdr:colOff>
      <xdr:row>213</xdr:row>
      <xdr:rowOff>124347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452300"/>
          <a:ext cx="11564964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411188</xdr:colOff>
      <xdr:row>166</xdr:row>
      <xdr:rowOff>95768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8498800"/>
          <a:ext cx="11555438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14</xdr:col>
      <xdr:colOff>439767</xdr:colOff>
      <xdr:row>190</xdr:row>
      <xdr:rowOff>124347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3070800"/>
          <a:ext cx="11584017" cy="37438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14</xdr:col>
      <xdr:colOff>449293</xdr:colOff>
      <xdr:row>71</xdr:row>
      <xdr:rowOff>86242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01300"/>
          <a:ext cx="11593543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14</xdr:col>
      <xdr:colOff>401661</xdr:colOff>
      <xdr:row>95</xdr:row>
      <xdr:rowOff>76716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973300"/>
          <a:ext cx="11545911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392135</xdr:colOff>
      <xdr:row>118</xdr:row>
      <xdr:rowOff>57663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354800"/>
          <a:ext cx="11536385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14</xdr:col>
      <xdr:colOff>382609</xdr:colOff>
      <xdr:row>142</xdr:row>
      <xdr:rowOff>76716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926800"/>
          <a:ext cx="11526859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392135</xdr:colOff>
      <xdr:row>213</xdr:row>
      <xdr:rowOff>114821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7452300"/>
          <a:ext cx="11536385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373082</xdr:colOff>
      <xdr:row>166</xdr:row>
      <xdr:rowOff>76716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8498800"/>
          <a:ext cx="11517332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14</xdr:col>
      <xdr:colOff>344503</xdr:colOff>
      <xdr:row>190</xdr:row>
      <xdr:rowOff>95768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3070800"/>
          <a:ext cx="11488753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14</xdr:col>
      <xdr:colOff>363556</xdr:colOff>
      <xdr:row>22</xdr:row>
      <xdr:rowOff>76716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71500"/>
          <a:ext cx="11507806" cy="36962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14</xdr:col>
      <xdr:colOff>449293</xdr:colOff>
      <xdr:row>22</xdr:row>
      <xdr:rowOff>67189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1593543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14</xdr:col>
      <xdr:colOff>430240</xdr:colOff>
      <xdr:row>71</xdr:row>
      <xdr:rowOff>114821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401300"/>
          <a:ext cx="11574490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14</xdr:col>
      <xdr:colOff>449293</xdr:colOff>
      <xdr:row>95</xdr:row>
      <xdr:rowOff>67189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973300"/>
          <a:ext cx="11593543" cy="3686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14</xdr:col>
      <xdr:colOff>392135</xdr:colOff>
      <xdr:row>118</xdr:row>
      <xdr:rowOff>86242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9354800"/>
          <a:ext cx="11536385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14</xdr:col>
      <xdr:colOff>420714</xdr:colOff>
      <xdr:row>142</xdr:row>
      <xdr:rowOff>114821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3926800"/>
          <a:ext cx="11564964" cy="373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14</xdr:col>
      <xdr:colOff>439767</xdr:colOff>
      <xdr:row>213</xdr:row>
      <xdr:rowOff>95768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452300"/>
          <a:ext cx="11584017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14</xdr:col>
      <xdr:colOff>449293</xdr:colOff>
      <xdr:row>166</xdr:row>
      <xdr:rowOff>95768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8498800"/>
          <a:ext cx="11593543" cy="3715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14</xdr:col>
      <xdr:colOff>439767</xdr:colOff>
      <xdr:row>190</xdr:row>
      <xdr:rowOff>95768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3070800"/>
          <a:ext cx="11584017" cy="371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opLeftCell="A16" workbookViewId="0">
      <selection activeCell="N38" sqref="N38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29</v>
      </c>
    </row>
    <row r="27" spans="1:15" ht="15.75" thickBot="1" x14ac:dyDescent="0.3"/>
    <row r="28" spans="1:15" ht="19.5" thickBot="1" x14ac:dyDescent="0.35">
      <c r="A28" s="72" t="s">
        <v>36</v>
      </c>
      <c r="B28" s="73"/>
      <c r="C28" s="73"/>
      <c r="D28" s="73"/>
      <c r="E28" s="73"/>
      <c r="F28" s="73"/>
      <c r="G28" s="73"/>
      <c r="H28" s="73"/>
      <c r="I28" s="73"/>
      <c r="J28" s="74"/>
    </row>
    <row r="29" spans="1:15" x14ac:dyDescent="0.25">
      <c r="K29" s="46"/>
    </row>
    <row r="30" spans="1:15" x14ac:dyDescent="0.25">
      <c r="A30" s="21" t="s">
        <v>8</v>
      </c>
      <c r="B30" s="22">
        <v>3.7</v>
      </c>
      <c r="C30" s="3"/>
      <c r="E30" s="2"/>
      <c r="F30" s="46"/>
      <c r="G30" s="3"/>
      <c r="H30" s="3"/>
      <c r="I30" s="3"/>
      <c r="J30" s="3"/>
      <c r="K30" s="46"/>
    </row>
    <row r="31" spans="1:15" x14ac:dyDescent="0.25">
      <c r="A31" s="21" t="s">
        <v>22</v>
      </c>
      <c r="B31" s="23">
        <f>6*1024</f>
        <v>6144</v>
      </c>
      <c r="C31" s="3"/>
      <c r="E31" s="2"/>
      <c r="F31" s="46"/>
      <c r="G31" s="6"/>
      <c r="H31" s="6"/>
      <c r="I31" s="6"/>
      <c r="J31" s="6"/>
      <c r="K31" s="46"/>
    </row>
    <row r="32" spans="1:15" x14ac:dyDescent="0.25">
      <c r="A32" s="21" t="s">
        <v>9</v>
      </c>
      <c r="B32" s="23">
        <f>7*1024</f>
        <v>7168</v>
      </c>
      <c r="C32" s="3"/>
      <c r="F32" s="46"/>
      <c r="G32" s="6"/>
      <c r="H32" s="6"/>
      <c r="I32" s="6"/>
      <c r="J32" s="6"/>
      <c r="K32" s="46"/>
      <c r="L32" s="24"/>
      <c r="M32" s="2"/>
      <c r="N32" s="4"/>
      <c r="O32" s="4"/>
    </row>
    <row r="33" spans="1:15" x14ac:dyDescent="0.25">
      <c r="A33" s="21" t="s">
        <v>23</v>
      </c>
      <c r="B33" s="23">
        <v>6880</v>
      </c>
      <c r="C33" s="3"/>
      <c r="E33" s="2"/>
      <c r="F33" s="46"/>
      <c r="G33" s="6"/>
      <c r="H33" s="6"/>
      <c r="I33" s="6"/>
      <c r="J33" s="6"/>
      <c r="K33" s="46"/>
      <c r="L33" s="24"/>
      <c r="M33" s="5"/>
      <c r="N33" s="4"/>
      <c r="O33" s="4"/>
    </row>
    <row r="34" spans="1:15" x14ac:dyDescent="0.25">
      <c r="A34" s="21" t="s">
        <v>24</v>
      </c>
      <c r="B34" s="23">
        <f>+B30*B31</f>
        <v>22732.800000000003</v>
      </c>
      <c r="C34" s="3"/>
      <c r="E34" s="2"/>
      <c r="F34" s="46"/>
      <c r="G34" s="2"/>
      <c r="H34" s="6"/>
      <c r="I34" s="6"/>
      <c r="J34" s="6"/>
    </row>
    <row r="35" spans="1:15" x14ac:dyDescent="0.25">
      <c r="A35" s="21" t="s">
        <v>35</v>
      </c>
      <c r="B35" s="23">
        <f>1032.4+910.3+87.6+69+7.1</f>
        <v>2106.4</v>
      </c>
      <c r="C35" s="4"/>
      <c r="D35" s="4"/>
      <c r="E35" s="4"/>
      <c r="F35" s="4"/>
      <c r="G35" s="4"/>
      <c r="H35" s="4"/>
      <c r="I35" s="4"/>
      <c r="J35" s="4"/>
    </row>
    <row r="36" spans="1:15" ht="15.75" thickBot="1" x14ac:dyDescent="0.3">
      <c r="A36" s="45"/>
      <c r="B36" s="45"/>
      <c r="C36" s="45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7"/>
      <c r="B37" s="75" t="s">
        <v>10</v>
      </c>
      <c r="C37" s="76"/>
      <c r="D37" s="76"/>
      <c r="E37" s="77"/>
      <c r="F37" s="25" t="s">
        <v>25</v>
      </c>
      <c r="G37" s="78" t="s">
        <v>11</v>
      </c>
      <c r="H37" s="79"/>
      <c r="I37" s="79"/>
      <c r="J37" s="80"/>
    </row>
    <row r="38" spans="1:15" ht="45" x14ac:dyDescent="0.25">
      <c r="A38" s="81" t="s">
        <v>12</v>
      </c>
      <c r="B38" s="8" t="s">
        <v>34</v>
      </c>
      <c r="C38" s="9" t="s">
        <v>26</v>
      </c>
      <c r="D38" s="9" t="s">
        <v>31</v>
      </c>
      <c r="E38" s="10" t="s">
        <v>13</v>
      </c>
      <c r="F38" s="26" t="s">
        <v>14</v>
      </c>
      <c r="G38" s="8" t="s">
        <v>15</v>
      </c>
      <c r="H38" s="9" t="s">
        <v>16</v>
      </c>
      <c r="I38" s="9" t="s">
        <v>27</v>
      </c>
      <c r="J38" s="11" t="s">
        <v>17</v>
      </c>
    </row>
    <row r="39" spans="1:15" ht="15.75" thickBot="1" x14ac:dyDescent="0.3">
      <c r="A39" s="82"/>
      <c r="B39" s="12" t="s">
        <v>28</v>
      </c>
      <c r="C39" s="13" t="s">
        <v>28</v>
      </c>
      <c r="D39" s="13" t="s">
        <v>6</v>
      </c>
      <c r="E39" s="14" t="s">
        <v>7</v>
      </c>
      <c r="F39" s="27" t="s">
        <v>32</v>
      </c>
      <c r="G39" s="12" t="s">
        <v>6</v>
      </c>
      <c r="H39" s="13" t="s">
        <v>18</v>
      </c>
      <c r="I39" s="13" t="s">
        <v>7</v>
      </c>
      <c r="J39" s="15" t="s">
        <v>19</v>
      </c>
      <c r="L39" s="47"/>
      <c r="M39" s="47"/>
    </row>
    <row r="40" spans="1:15" x14ac:dyDescent="0.25">
      <c r="A40" s="1" t="s">
        <v>0</v>
      </c>
      <c r="B40" s="28">
        <v>40.5</v>
      </c>
      <c r="C40" s="29">
        <v>3.3</v>
      </c>
      <c r="D40" s="17">
        <f>+B40+C40</f>
        <v>43.8</v>
      </c>
      <c r="E40" s="30">
        <f t="shared" ref="E40:E46" si="0">+D40/$B$48</f>
        <v>6.8439638738710578E-3</v>
      </c>
      <c r="F40" s="31">
        <v>131.74</v>
      </c>
      <c r="G40" s="16">
        <v>100</v>
      </c>
      <c r="H40" s="17">
        <f>+G40*$B$30</f>
        <v>370</v>
      </c>
      <c r="I40" s="32">
        <f>+(F40-G40)/G40</f>
        <v>0.31740000000000007</v>
      </c>
      <c r="J40" s="18">
        <f>+H40/F40</f>
        <v>2.8085623197206617</v>
      </c>
      <c r="K40" s="46"/>
      <c r="M40" s="46"/>
      <c r="O40" s="46"/>
    </row>
    <row r="41" spans="1:15" x14ac:dyDescent="0.25">
      <c r="A41" s="1" t="s">
        <v>1</v>
      </c>
      <c r="B41" s="34">
        <v>117.3</v>
      </c>
      <c r="C41" s="35">
        <v>10.1</v>
      </c>
      <c r="D41" s="19">
        <f t="shared" ref="D41:D45" si="1">+B41+C41</f>
        <v>127.39999999999999</v>
      </c>
      <c r="E41" s="30">
        <f t="shared" si="0"/>
        <v>1.9906872089752801E-2</v>
      </c>
      <c r="F41" s="36">
        <v>176.87</v>
      </c>
      <c r="G41" s="16">
        <f>+D41</f>
        <v>127.39999999999999</v>
      </c>
      <c r="H41" s="17">
        <f t="shared" ref="H41:H46" si="2">+G41*$B$30</f>
        <v>471.38</v>
      </c>
      <c r="I41" s="32">
        <f t="shared" ref="I41:I44" si="3">+(F41-G41)/G41</f>
        <v>0.38830455259026703</v>
      </c>
      <c r="J41" s="18">
        <f t="shared" ref="J41:J44" si="4">+H41/F41</f>
        <v>2.6651212755130884</v>
      </c>
      <c r="K41" s="46"/>
      <c r="M41" s="46"/>
      <c r="O41" s="46"/>
    </row>
    <row r="42" spans="1:15" x14ac:dyDescent="0.25">
      <c r="A42" s="1" t="s">
        <v>2</v>
      </c>
      <c r="B42" s="34">
        <v>2654.4</v>
      </c>
      <c r="C42" s="35">
        <v>266.60000000000002</v>
      </c>
      <c r="D42" s="19">
        <f>+B42+C42</f>
        <v>2921</v>
      </c>
      <c r="E42" s="30">
        <f t="shared" si="0"/>
        <v>0.45642051314103566</v>
      </c>
      <c r="F42" s="36">
        <v>4010</v>
      </c>
      <c r="G42" s="16">
        <f t="shared" ref="G42:G44" si="5">+D42</f>
        <v>2921</v>
      </c>
      <c r="H42" s="17">
        <f t="shared" si="2"/>
        <v>10807.7</v>
      </c>
      <c r="I42" s="32">
        <f t="shared" si="3"/>
        <v>0.37281752824375214</v>
      </c>
      <c r="J42" s="18">
        <f t="shared" si="4"/>
        <v>2.6951870324189526</v>
      </c>
      <c r="K42" s="46"/>
      <c r="M42" s="46"/>
      <c r="O42" s="46"/>
    </row>
    <row r="43" spans="1:15" x14ac:dyDescent="0.25">
      <c r="A43" s="1" t="s">
        <v>3</v>
      </c>
      <c r="B43" s="34">
        <v>2538.4</v>
      </c>
      <c r="C43" s="35">
        <v>260.89999999999998</v>
      </c>
      <c r="D43" s="19">
        <f t="shared" si="1"/>
        <v>2799.3</v>
      </c>
      <c r="E43" s="30">
        <f t="shared" si="0"/>
        <v>0.43740429388418389</v>
      </c>
      <c r="F43" s="36">
        <v>3970</v>
      </c>
      <c r="G43" s="16">
        <f t="shared" si="5"/>
        <v>2799.3</v>
      </c>
      <c r="H43" s="17">
        <f t="shared" si="2"/>
        <v>10357.410000000002</v>
      </c>
      <c r="I43" s="32">
        <f t="shared" si="3"/>
        <v>0.41821169578108802</v>
      </c>
      <c r="J43" s="18">
        <f t="shared" si="4"/>
        <v>2.6089193954659953</v>
      </c>
      <c r="K43" s="46"/>
      <c r="M43" s="46"/>
      <c r="O43" s="46"/>
    </row>
    <row r="44" spans="1:15" x14ac:dyDescent="0.25">
      <c r="A44" s="1" t="s">
        <v>4</v>
      </c>
      <c r="B44" s="34">
        <v>463.7</v>
      </c>
      <c r="C44" s="35">
        <v>41.7</v>
      </c>
      <c r="D44" s="19">
        <f t="shared" si="1"/>
        <v>505.4</v>
      </c>
      <c r="E44" s="30">
        <f t="shared" si="0"/>
        <v>7.8971217850557829E-2</v>
      </c>
      <c r="F44" s="36">
        <v>646.91999999999996</v>
      </c>
      <c r="G44" s="16">
        <f t="shared" si="5"/>
        <v>505.4</v>
      </c>
      <c r="H44" s="17">
        <f t="shared" si="2"/>
        <v>1869.98</v>
      </c>
      <c r="I44" s="32">
        <f t="shared" si="3"/>
        <v>0.28001582904629996</v>
      </c>
      <c r="J44" s="18">
        <f t="shared" si="4"/>
        <v>2.8905892536944293</v>
      </c>
      <c r="K44" s="46"/>
      <c r="M44" s="46"/>
      <c r="O44" s="46"/>
    </row>
    <row r="45" spans="1:15" x14ac:dyDescent="0.25">
      <c r="A45" s="1" t="s">
        <v>21</v>
      </c>
      <c r="B45" s="34">
        <v>2.2999999999999998</v>
      </c>
      <c r="C45" s="35">
        <v>0.9</v>
      </c>
      <c r="D45" s="19">
        <f t="shared" si="1"/>
        <v>3.1999999999999997</v>
      </c>
      <c r="E45" s="30">
        <f t="shared" si="0"/>
        <v>5.000156254882965E-4</v>
      </c>
      <c r="F45" s="36">
        <v>31.35</v>
      </c>
      <c r="G45" s="16">
        <v>100</v>
      </c>
      <c r="H45" s="17">
        <f t="shared" si="2"/>
        <v>370</v>
      </c>
      <c r="I45" s="32"/>
      <c r="J45" s="18"/>
      <c r="M45" s="46"/>
    </row>
    <row r="46" spans="1:15" x14ac:dyDescent="0.25">
      <c r="A46" s="33" t="s">
        <v>30</v>
      </c>
      <c r="B46" s="34"/>
      <c r="C46" s="35"/>
      <c r="D46" s="19"/>
      <c r="E46" s="30">
        <f t="shared" si="0"/>
        <v>0</v>
      </c>
      <c r="F46" s="36"/>
      <c r="G46" s="16"/>
      <c r="H46" s="17">
        <f t="shared" si="2"/>
        <v>0</v>
      </c>
      <c r="I46" s="32"/>
      <c r="J46" s="18"/>
      <c r="K46" s="46"/>
      <c r="M46" s="46"/>
    </row>
    <row r="47" spans="1:15" ht="15.75" thickBot="1" x14ac:dyDescent="0.3">
      <c r="A47" s="20" t="s">
        <v>5</v>
      </c>
      <c r="B47" s="34">
        <v>583.20000000000005</v>
      </c>
      <c r="C47" s="35"/>
      <c r="D47" s="19"/>
      <c r="E47" s="30"/>
      <c r="F47" s="36"/>
      <c r="G47" s="16"/>
      <c r="H47" s="17"/>
      <c r="I47" s="32"/>
      <c r="J47" s="18"/>
      <c r="K47" s="46"/>
      <c r="M47" s="46"/>
    </row>
    <row r="48" spans="1:15" s="44" customFormat="1" ht="15.75" thickBot="1" x14ac:dyDescent="0.3">
      <c r="A48" s="37" t="s">
        <v>20</v>
      </c>
      <c r="B48" s="38">
        <f>SUM(B40:B47)</f>
        <v>6399.8</v>
      </c>
      <c r="C48" s="39">
        <f t="shared" ref="C48:H48" si="6">SUM(C40:C47)</f>
        <v>583.5</v>
      </c>
      <c r="D48" s="39">
        <f t="shared" si="6"/>
        <v>6400.0999999999995</v>
      </c>
      <c r="E48" s="40">
        <f t="shared" si="6"/>
        <v>1.0000468764648895</v>
      </c>
      <c r="F48" s="41">
        <f t="shared" si="6"/>
        <v>8966.880000000001</v>
      </c>
      <c r="G48" s="39">
        <f t="shared" si="6"/>
        <v>6553.1</v>
      </c>
      <c r="H48" s="39">
        <f t="shared" si="6"/>
        <v>24246.47</v>
      </c>
      <c r="I48" s="42">
        <f>+(F48-G48)/G48</f>
        <v>0.36834170087439538</v>
      </c>
      <c r="J48" s="43">
        <f>+H48/F48</f>
        <v>2.7040029530895917</v>
      </c>
      <c r="M48" s="46"/>
    </row>
    <row r="51" spans="1:1" x14ac:dyDescent="0.25">
      <c r="A51" t="s">
        <v>21</v>
      </c>
    </row>
    <row r="75" spans="1:1" x14ac:dyDescent="0.25">
      <c r="A75" t="s">
        <v>33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opLeftCell="A31" workbookViewId="0">
      <selection activeCell="N49" sqref="N49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29</v>
      </c>
    </row>
    <row r="27" spans="1:15" ht="15.75" thickBot="1" x14ac:dyDescent="0.3"/>
    <row r="28" spans="1:15" ht="19.5" thickBot="1" x14ac:dyDescent="0.35">
      <c r="A28" s="72" t="s">
        <v>37</v>
      </c>
      <c r="B28" s="73"/>
      <c r="C28" s="73"/>
      <c r="D28" s="73"/>
      <c r="E28" s="73"/>
      <c r="F28" s="73"/>
      <c r="G28" s="73"/>
      <c r="H28" s="73"/>
      <c r="I28" s="73"/>
      <c r="J28" s="74"/>
    </row>
    <row r="29" spans="1:15" x14ac:dyDescent="0.25">
      <c r="K29" s="46"/>
    </row>
    <row r="30" spans="1:15" x14ac:dyDescent="0.25">
      <c r="A30" s="21" t="s">
        <v>8</v>
      </c>
      <c r="B30" s="22">
        <v>3.7</v>
      </c>
      <c r="C30" s="3"/>
      <c r="E30" s="2"/>
      <c r="F30" s="46"/>
      <c r="G30" s="46"/>
      <c r="H30" s="3"/>
      <c r="I30" s="3"/>
      <c r="J30" s="3"/>
      <c r="K30" s="46"/>
    </row>
    <row r="31" spans="1:15" x14ac:dyDescent="0.25">
      <c r="A31" s="21" t="s">
        <v>22</v>
      </c>
      <c r="B31" s="23">
        <f>6*1024</f>
        <v>6144</v>
      </c>
      <c r="C31" s="3"/>
      <c r="E31" s="2"/>
      <c r="F31" s="46"/>
      <c r="G31" s="46"/>
      <c r="H31" s="6"/>
      <c r="I31" s="6"/>
      <c r="J31" s="6"/>
      <c r="K31" s="46"/>
    </row>
    <row r="32" spans="1:15" x14ac:dyDescent="0.25">
      <c r="A32" s="21" t="s">
        <v>9</v>
      </c>
      <c r="B32" s="23">
        <f>7.5*1024</f>
        <v>7680</v>
      </c>
      <c r="C32" s="3"/>
      <c r="F32" s="46"/>
      <c r="G32" s="46"/>
      <c r="H32" s="6"/>
      <c r="I32" s="6"/>
      <c r="J32" s="6"/>
      <c r="K32" s="46"/>
      <c r="L32" s="24"/>
      <c r="M32" s="2"/>
      <c r="N32" s="4"/>
      <c r="O32" s="4"/>
    </row>
    <row r="33" spans="1:15" x14ac:dyDescent="0.25">
      <c r="A33" s="21" t="s">
        <v>23</v>
      </c>
      <c r="B33" s="23">
        <v>6880</v>
      </c>
      <c r="C33" s="3"/>
      <c r="E33" s="2"/>
      <c r="F33" s="46"/>
      <c r="G33" s="46"/>
      <c r="H33" s="6"/>
      <c r="I33" s="6"/>
      <c r="J33" s="6"/>
      <c r="K33" s="46"/>
      <c r="L33" s="24"/>
      <c r="M33" s="5"/>
      <c r="N33" s="4"/>
      <c r="O33" s="4"/>
    </row>
    <row r="34" spans="1:15" x14ac:dyDescent="0.25">
      <c r="A34" s="21" t="s">
        <v>24</v>
      </c>
      <c r="B34" s="23">
        <f>+B30*B31</f>
        <v>22732.800000000003</v>
      </c>
      <c r="C34" s="3"/>
      <c r="E34" s="2"/>
      <c r="F34" s="46"/>
      <c r="G34" s="46"/>
      <c r="H34" s="6"/>
      <c r="I34" s="6"/>
      <c r="J34" s="6"/>
    </row>
    <row r="35" spans="1:15" x14ac:dyDescent="0.25">
      <c r="A35" s="21" t="s">
        <v>35</v>
      </c>
      <c r="B35" s="23">
        <f>1340.4+1130.3+159+38.1</f>
        <v>2667.7999999999997</v>
      </c>
      <c r="C35" s="4"/>
      <c r="D35" s="4"/>
      <c r="E35" s="4"/>
      <c r="F35" s="4"/>
      <c r="G35" s="46"/>
      <c r="H35" s="4"/>
      <c r="I35" s="4"/>
      <c r="J35" s="4"/>
    </row>
    <row r="36" spans="1:15" ht="15.75" thickBot="1" x14ac:dyDescent="0.3">
      <c r="A36" s="45"/>
      <c r="B36" s="45"/>
      <c r="C36" s="45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7"/>
      <c r="B37" s="75" t="s">
        <v>10</v>
      </c>
      <c r="C37" s="76"/>
      <c r="D37" s="76"/>
      <c r="E37" s="77"/>
      <c r="F37" s="25" t="s">
        <v>25</v>
      </c>
      <c r="G37" s="78" t="s">
        <v>11</v>
      </c>
      <c r="H37" s="79"/>
      <c r="I37" s="79"/>
      <c r="J37" s="80"/>
    </row>
    <row r="38" spans="1:15" ht="45" x14ac:dyDescent="0.25">
      <c r="A38" s="81" t="s">
        <v>12</v>
      </c>
      <c r="B38" s="8" t="s">
        <v>34</v>
      </c>
      <c r="C38" s="9" t="s">
        <v>26</v>
      </c>
      <c r="D38" s="9" t="s">
        <v>31</v>
      </c>
      <c r="E38" s="10" t="s">
        <v>13</v>
      </c>
      <c r="F38" s="26" t="s">
        <v>14</v>
      </c>
      <c r="G38" s="8" t="s">
        <v>15</v>
      </c>
      <c r="H38" s="9" t="s">
        <v>16</v>
      </c>
      <c r="I38" s="9" t="s">
        <v>38</v>
      </c>
      <c r="J38" s="11" t="s">
        <v>17</v>
      </c>
    </row>
    <row r="39" spans="1:15" ht="15.75" thickBot="1" x14ac:dyDescent="0.3">
      <c r="A39" s="82"/>
      <c r="B39" s="12" t="s">
        <v>28</v>
      </c>
      <c r="C39" s="13" t="s">
        <v>28</v>
      </c>
      <c r="D39" s="13" t="s">
        <v>6</v>
      </c>
      <c r="E39" s="14" t="s">
        <v>7</v>
      </c>
      <c r="F39" s="27" t="s">
        <v>32</v>
      </c>
      <c r="G39" s="12" t="s">
        <v>6</v>
      </c>
      <c r="H39" s="13" t="s">
        <v>18</v>
      </c>
      <c r="I39" s="13" t="s">
        <v>7</v>
      </c>
      <c r="J39" s="15" t="s">
        <v>19</v>
      </c>
      <c r="L39" s="47"/>
      <c r="M39" s="47"/>
    </row>
    <row r="40" spans="1:15" x14ac:dyDescent="0.25">
      <c r="A40" s="1" t="s">
        <v>0</v>
      </c>
      <c r="B40" s="28">
        <v>41.1</v>
      </c>
      <c r="C40" s="29">
        <v>3.1</v>
      </c>
      <c r="D40" s="17">
        <f>+B40+C40</f>
        <v>44.2</v>
      </c>
      <c r="E40" s="30">
        <f t="shared" ref="E40:E46" si="0">+D40/$B$48</f>
        <v>6.8607972184279156E-3</v>
      </c>
      <c r="F40" s="31">
        <v>177.76</v>
      </c>
      <c r="G40" s="16">
        <v>100</v>
      </c>
      <c r="H40" s="17">
        <f>+G40*$B$30</f>
        <v>370</v>
      </c>
      <c r="I40" s="32">
        <f>+(F40-G40)/G40</f>
        <v>0.77759999999999996</v>
      </c>
      <c r="J40" s="18">
        <f>+H40/F40</f>
        <v>2.0814581458145818</v>
      </c>
      <c r="K40" s="46"/>
      <c r="M40" s="46"/>
      <c r="O40" s="46"/>
    </row>
    <row r="41" spans="1:15" x14ac:dyDescent="0.25">
      <c r="A41" s="1" t="s">
        <v>1</v>
      </c>
      <c r="B41" s="34">
        <v>68.400000000000006</v>
      </c>
      <c r="C41" s="35">
        <v>4.4000000000000004</v>
      </c>
      <c r="D41" s="19">
        <f t="shared" ref="D41:D45" si="1">+B41+C41</f>
        <v>72.800000000000011</v>
      </c>
      <c r="E41" s="30">
        <f t="shared" si="0"/>
        <v>1.1300136595057745E-2</v>
      </c>
      <c r="F41" s="36">
        <v>128.38</v>
      </c>
      <c r="G41" s="16">
        <f>+D41</f>
        <v>72.800000000000011</v>
      </c>
      <c r="H41" s="17">
        <f t="shared" ref="H41:H46" si="2">+G41*$B$30</f>
        <v>269.36000000000007</v>
      </c>
      <c r="I41" s="32">
        <f t="shared" ref="I41:I44" si="3">+(F41-G41)/G41</f>
        <v>0.76346153846153808</v>
      </c>
      <c r="J41" s="18">
        <f t="shared" ref="J41:J44" si="4">+H41/F41</f>
        <v>2.0981461286804803</v>
      </c>
      <c r="K41" s="46"/>
      <c r="M41" s="46"/>
      <c r="O41" s="46"/>
    </row>
    <row r="42" spans="1:15" x14ac:dyDescent="0.25">
      <c r="A42" s="1" t="s">
        <v>2</v>
      </c>
      <c r="B42" s="34">
        <v>2578</v>
      </c>
      <c r="C42" s="35">
        <v>285.89999999999998</v>
      </c>
      <c r="D42" s="19">
        <f>+B42+C42</f>
        <v>2863.9</v>
      </c>
      <c r="E42" s="30">
        <f t="shared" si="0"/>
        <v>0.44453930212343229</v>
      </c>
      <c r="F42" s="36">
        <v>4000</v>
      </c>
      <c r="G42" s="16">
        <f t="shared" ref="G42:G44" si="5">+D42</f>
        <v>2863.9</v>
      </c>
      <c r="H42" s="17">
        <f t="shared" si="2"/>
        <v>10596.43</v>
      </c>
      <c r="I42" s="32">
        <f t="shared" si="3"/>
        <v>0.3966968120395265</v>
      </c>
      <c r="J42" s="18">
        <f t="shared" si="4"/>
        <v>2.6491074999999999</v>
      </c>
      <c r="K42" s="46"/>
      <c r="M42" s="46"/>
      <c r="O42" s="46"/>
    </row>
    <row r="43" spans="1:15" x14ac:dyDescent="0.25">
      <c r="A43" s="1" t="s">
        <v>3</v>
      </c>
      <c r="B43" s="34">
        <v>2547.6999999999998</v>
      </c>
      <c r="C43" s="35">
        <v>273.7</v>
      </c>
      <c r="D43" s="19">
        <f t="shared" si="1"/>
        <v>2821.3999999999996</v>
      </c>
      <c r="E43" s="30">
        <f t="shared" si="0"/>
        <v>0.43794238172109767</v>
      </c>
      <c r="F43" s="36">
        <v>4080</v>
      </c>
      <c r="G43" s="16">
        <f t="shared" si="5"/>
        <v>2821.3999999999996</v>
      </c>
      <c r="H43" s="17">
        <f t="shared" si="2"/>
        <v>10439.179999999998</v>
      </c>
      <c r="I43" s="32">
        <f t="shared" si="3"/>
        <v>0.4460905933224642</v>
      </c>
      <c r="J43" s="18">
        <f t="shared" si="4"/>
        <v>2.5586225490196073</v>
      </c>
      <c r="K43" s="46"/>
      <c r="M43" s="46"/>
      <c r="O43" s="46"/>
    </row>
    <row r="44" spans="1:15" x14ac:dyDescent="0.25">
      <c r="A44" s="1" t="s">
        <v>4</v>
      </c>
      <c r="B44" s="34">
        <v>584.9</v>
      </c>
      <c r="C44" s="35">
        <v>52</v>
      </c>
      <c r="D44" s="19">
        <f t="shared" si="1"/>
        <v>636.9</v>
      </c>
      <c r="E44" s="30">
        <f t="shared" si="0"/>
        <v>9.8860673041102701E-2</v>
      </c>
      <c r="F44" s="36">
        <v>776.05</v>
      </c>
      <c r="G44" s="16">
        <f t="shared" si="5"/>
        <v>636.9</v>
      </c>
      <c r="H44" s="17">
        <f t="shared" si="2"/>
        <v>2356.5300000000002</v>
      </c>
      <c r="I44" s="32">
        <f t="shared" si="3"/>
        <v>0.21848013816925732</v>
      </c>
      <c r="J44" s="18">
        <f t="shared" si="4"/>
        <v>3.0365698086463504</v>
      </c>
      <c r="K44" s="46"/>
      <c r="M44" s="46"/>
      <c r="O44" s="46"/>
    </row>
    <row r="45" spans="1:15" x14ac:dyDescent="0.25">
      <c r="A45" s="1" t="s">
        <v>21</v>
      </c>
      <c r="B45" s="34">
        <v>2.2999999999999998</v>
      </c>
      <c r="C45" s="35">
        <v>1</v>
      </c>
      <c r="D45" s="19">
        <f t="shared" si="1"/>
        <v>3.3</v>
      </c>
      <c r="E45" s="30">
        <f t="shared" si="0"/>
        <v>5.1223146653421082E-4</v>
      </c>
      <c r="F45" s="36">
        <v>54.64</v>
      </c>
      <c r="G45" s="16">
        <v>100</v>
      </c>
      <c r="H45" s="17">
        <f t="shared" si="2"/>
        <v>370</v>
      </c>
      <c r="I45" s="32"/>
      <c r="J45" s="18"/>
    </row>
    <row r="46" spans="1:15" x14ac:dyDescent="0.25">
      <c r="A46" s="33" t="s">
        <v>30</v>
      </c>
      <c r="B46" s="34"/>
      <c r="C46" s="35"/>
      <c r="D46" s="19"/>
      <c r="E46" s="30">
        <f t="shared" si="0"/>
        <v>0</v>
      </c>
      <c r="F46" s="36"/>
      <c r="G46" s="16"/>
      <c r="H46" s="17">
        <f t="shared" si="2"/>
        <v>0</v>
      </c>
      <c r="I46" s="32"/>
      <c r="J46" s="18"/>
      <c r="K46" s="46"/>
      <c r="M46" s="46"/>
    </row>
    <row r="47" spans="1:15" ht="15.75" thickBot="1" x14ac:dyDescent="0.3">
      <c r="A47" s="20" t="s">
        <v>5</v>
      </c>
      <c r="B47" s="34">
        <v>620</v>
      </c>
      <c r="C47" s="35"/>
      <c r="D47" s="19"/>
      <c r="E47" s="30"/>
      <c r="F47" s="36"/>
      <c r="G47" s="16"/>
      <c r="H47" s="17"/>
      <c r="I47" s="32"/>
      <c r="J47" s="18"/>
      <c r="K47" s="46"/>
      <c r="M47" s="46"/>
    </row>
    <row r="48" spans="1:15" s="44" customFormat="1" ht="15.75" thickBot="1" x14ac:dyDescent="0.3">
      <c r="A48" s="37" t="s">
        <v>20</v>
      </c>
      <c r="B48" s="38">
        <f>SUM(B40:B47)</f>
        <v>6442.4</v>
      </c>
      <c r="C48" s="39">
        <f t="shared" ref="C48:H48" si="6">SUM(C40:C47)</f>
        <v>620.09999999999991</v>
      </c>
      <c r="D48" s="39">
        <f t="shared" si="6"/>
        <v>6442.4999999999991</v>
      </c>
      <c r="E48" s="40">
        <f t="shared" si="6"/>
        <v>1.0000155221656524</v>
      </c>
      <c r="F48" s="41">
        <f t="shared" si="6"/>
        <v>9216.8299999999981</v>
      </c>
      <c r="G48" s="39">
        <f t="shared" si="6"/>
        <v>6595</v>
      </c>
      <c r="H48" s="39">
        <f t="shared" si="6"/>
        <v>24401.5</v>
      </c>
      <c r="I48" s="42">
        <f>+(F48-G48)/G48</f>
        <v>0.39754814253222109</v>
      </c>
      <c r="J48" s="43">
        <f>+H48/F48</f>
        <v>2.6474937695498348</v>
      </c>
      <c r="M48" s="46"/>
    </row>
    <row r="51" spans="1:10" x14ac:dyDescent="0.25">
      <c r="A51" t="s">
        <v>21</v>
      </c>
      <c r="H51" s="48"/>
      <c r="J51" s="48"/>
    </row>
    <row r="75" spans="1:1" x14ac:dyDescent="0.25">
      <c r="A75" t="s">
        <v>33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0"/>
  <sheetViews>
    <sheetView topLeftCell="A30" workbookViewId="0">
      <selection activeCell="H48" sqref="H48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</cols>
  <sheetData>
    <row r="2" spans="1:1" x14ac:dyDescent="0.25">
      <c r="A2" t="s">
        <v>29</v>
      </c>
    </row>
    <row r="27" spans="1:15" ht="15.75" thickBot="1" x14ac:dyDescent="0.3"/>
    <row r="28" spans="1:15" ht="19.5" thickBot="1" x14ac:dyDescent="0.35">
      <c r="A28" s="72" t="s">
        <v>39</v>
      </c>
      <c r="B28" s="73"/>
      <c r="C28" s="73"/>
      <c r="D28" s="73"/>
      <c r="E28" s="73"/>
      <c r="F28" s="73"/>
      <c r="G28" s="73"/>
      <c r="H28" s="73"/>
      <c r="I28" s="73"/>
      <c r="J28" s="74"/>
    </row>
    <row r="29" spans="1:15" x14ac:dyDescent="0.25">
      <c r="K29" s="46"/>
    </row>
    <row r="30" spans="1:15" x14ac:dyDescent="0.25">
      <c r="A30" s="21" t="s">
        <v>8</v>
      </c>
      <c r="B30" s="22">
        <v>3.7</v>
      </c>
      <c r="C30" s="3"/>
      <c r="E30" s="2"/>
      <c r="F30" s="46"/>
      <c r="G30" s="46"/>
      <c r="H30" s="3"/>
      <c r="I30" s="3"/>
      <c r="J30" s="3"/>
      <c r="K30" s="46"/>
    </row>
    <row r="31" spans="1:15" x14ac:dyDescent="0.25">
      <c r="A31" s="21" t="s">
        <v>22</v>
      </c>
      <c r="B31" s="23">
        <f>6*1024</f>
        <v>6144</v>
      </c>
      <c r="C31" s="3"/>
      <c r="E31" s="2"/>
      <c r="F31" s="46"/>
      <c r="G31" s="46"/>
      <c r="H31" s="6"/>
      <c r="I31" s="6"/>
      <c r="J31" s="6"/>
      <c r="K31" s="46"/>
      <c r="L31" s="46"/>
    </row>
    <row r="32" spans="1:15" x14ac:dyDescent="0.25">
      <c r="A32" s="21" t="s">
        <v>9</v>
      </c>
      <c r="B32" s="23">
        <f>8*1024</f>
        <v>8192</v>
      </c>
      <c r="C32" s="3"/>
      <c r="F32" s="46"/>
      <c r="G32" s="46"/>
      <c r="H32" s="6"/>
      <c r="I32" s="6"/>
      <c r="J32" s="6"/>
      <c r="K32" s="46"/>
      <c r="L32" s="46"/>
      <c r="M32" s="2"/>
      <c r="N32" s="4"/>
      <c r="O32" s="4"/>
    </row>
    <row r="33" spans="1:15" x14ac:dyDescent="0.25">
      <c r="A33" s="21" t="s">
        <v>23</v>
      </c>
      <c r="B33" s="23">
        <v>7060</v>
      </c>
      <c r="C33" s="3"/>
      <c r="E33" s="2"/>
      <c r="F33" s="46"/>
      <c r="G33" s="46"/>
      <c r="H33" s="6"/>
      <c r="I33" s="6"/>
      <c r="J33" s="6"/>
      <c r="K33" s="46"/>
      <c r="L33" s="46"/>
      <c r="M33" s="5"/>
      <c r="N33" s="4"/>
      <c r="O33" s="4"/>
    </row>
    <row r="34" spans="1:15" x14ac:dyDescent="0.25">
      <c r="A34" s="21" t="s">
        <v>24</v>
      </c>
      <c r="B34" s="23">
        <f>+B30*B31</f>
        <v>22732.800000000003</v>
      </c>
      <c r="C34" s="3"/>
      <c r="E34" s="2"/>
      <c r="F34" s="46"/>
      <c r="G34" s="46"/>
      <c r="H34" s="6"/>
      <c r="I34" s="6"/>
      <c r="J34" s="6"/>
      <c r="L34" s="46"/>
    </row>
    <row r="35" spans="1:15" x14ac:dyDescent="0.25">
      <c r="A35" s="21" t="s">
        <v>35</v>
      </c>
      <c r="B35" s="23">
        <f>1384.3+1128.3+167.3+38.1</f>
        <v>2718</v>
      </c>
      <c r="C35" s="4"/>
      <c r="D35" s="4"/>
      <c r="E35" s="4"/>
      <c r="F35" s="4"/>
      <c r="G35" s="46"/>
      <c r="H35" s="4"/>
      <c r="I35" s="4"/>
      <c r="J35" s="4"/>
    </row>
    <row r="36" spans="1:15" ht="15.75" thickBot="1" x14ac:dyDescent="0.3">
      <c r="A36" s="45"/>
      <c r="B36" s="45"/>
      <c r="C36" s="45"/>
      <c r="D36" s="4"/>
      <c r="E36" s="4"/>
      <c r="F36" s="4"/>
      <c r="G36" s="4"/>
      <c r="H36" s="4"/>
      <c r="I36" s="4"/>
      <c r="J36" s="4"/>
    </row>
    <row r="37" spans="1:15" ht="15.75" thickBot="1" x14ac:dyDescent="0.3">
      <c r="A37" s="7"/>
      <c r="B37" s="75" t="s">
        <v>10</v>
      </c>
      <c r="C37" s="76"/>
      <c r="D37" s="76"/>
      <c r="E37" s="77"/>
      <c r="F37" s="25" t="s">
        <v>25</v>
      </c>
      <c r="G37" s="78" t="s">
        <v>11</v>
      </c>
      <c r="H37" s="79"/>
      <c r="I37" s="79"/>
      <c r="J37" s="80"/>
    </row>
    <row r="38" spans="1:15" ht="45" x14ac:dyDescent="0.25">
      <c r="A38" s="81" t="s">
        <v>12</v>
      </c>
      <c r="B38" s="8" t="s">
        <v>34</v>
      </c>
      <c r="C38" s="49" t="s">
        <v>26</v>
      </c>
      <c r="D38" s="49" t="s">
        <v>31</v>
      </c>
      <c r="E38" s="10" t="s">
        <v>13</v>
      </c>
      <c r="F38" s="26" t="s">
        <v>14</v>
      </c>
      <c r="G38" s="8" t="s">
        <v>15</v>
      </c>
      <c r="H38" s="49" t="s">
        <v>16</v>
      </c>
      <c r="I38" s="49" t="s">
        <v>38</v>
      </c>
      <c r="J38" s="11" t="s">
        <v>17</v>
      </c>
    </row>
    <row r="39" spans="1:15" ht="15.75" thickBot="1" x14ac:dyDescent="0.3">
      <c r="A39" s="82"/>
      <c r="B39" s="12" t="s">
        <v>28</v>
      </c>
      <c r="C39" s="13" t="s">
        <v>28</v>
      </c>
      <c r="D39" s="13" t="s">
        <v>6</v>
      </c>
      <c r="E39" s="14" t="s">
        <v>7</v>
      </c>
      <c r="F39" s="27" t="s">
        <v>32</v>
      </c>
      <c r="G39" s="12" t="s">
        <v>6</v>
      </c>
      <c r="H39" s="13" t="s">
        <v>18</v>
      </c>
      <c r="I39" s="13" t="s">
        <v>7</v>
      </c>
      <c r="J39" s="15" t="s">
        <v>19</v>
      </c>
      <c r="L39" s="47"/>
      <c r="M39" s="47"/>
    </row>
    <row r="40" spans="1:15" x14ac:dyDescent="0.25">
      <c r="A40" s="1" t="s">
        <v>0</v>
      </c>
      <c r="B40" s="28">
        <v>68.900000000000006</v>
      </c>
      <c r="C40" s="29">
        <v>5.3</v>
      </c>
      <c r="D40" s="17">
        <f>+B40+C40</f>
        <v>74.2</v>
      </c>
      <c r="E40" s="30">
        <f t="shared" ref="E40:E46" si="0">+D40/$B$48</f>
        <v>1.1223548274871049E-2</v>
      </c>
      <c r="F40" s="31">
        <v>201.02</v>
      </c>
      <c r="G40" s="16">
        <v>100</v>
      </c>
      <c r="H40" s="17">
        <f>+G40*$B$30</f>
        <v>370</v>
      </c>
      <c r="I40" s="32">
        <f>+(F40-G40)/G40</f>
        <v>1.0102000000000002</v>
      </c>
      <c r="J40" s="18">
        <f>+H40/F40</f>
        <v>1.8406128743408614</v>
      </c>
      <c r="K40" s="46"/>
      <c r="L40" s="46"/>
      <c r="M40" s="46"/>
      <c r="O40" s="46"/>
    </row>
    <row r="41" spans="1:15" x14ac:dyDescent="0.25">
      <c r="A41" s="1" t="s">
        <v>1</v>
      </c>
      <c r="B41" s="34">
        <v>85</v>
      </c>
      <c r="C41" s="35">
        <v>5.4</v>
      </c>
      <c r="D41" s="19">
        <f t="shared" ref="D41:D45" si="1">+B41+C41</f>
        <v>90.4</v>
      </c>
      <c r="E41" s="30">
        <f t="shared" si="0"/>
        <v>1.3673972561298422E-2</v>
      </c>
      <c r="F41" s="36">
        <v>103.96</v>
      </c>
      <c r="G41" s="16">
        <f>+D41</f>
        <v>90.4</v>
      </c>
      <c r="H41" s="17">
        <f t="shared" ref="H41:H46" si="2">+G41*$B$30</f>
        <v>334.48</v>
      </c>
      <c r="I41" s="32">
        <f t="shared" ref="I41:I44" si="3">+(F41-G41)/G41</f>
        <v>0.14999999999999986</v>
      </c>
      <c r="J41" s="18">
        <f t="shared" ref="J41:J43" si="4">+H41/F41</f>
        <v>3.2173913043478266</v>
      </c>
      <c r="K41" s="46"/>
      <c r="L41" s="46"/>
      <c r="M41" s="46"/>
      <c r="O41" s="46"/>
    </row>
    <row r="42" spans="1:15" x14ac:dyDescent="0.25">
      <c r="A42" s="1" t="s">
        <v>2</v>
      </c>
      <c r="B42" s="34">
        <v>2552.8000000000002</v>
      </c>
      <c r="C42" s="35">
        <v>293.10000000000002</v>
      </c>
      <c r="D42" s="19">
        <f>+B42+C42</f>
        <v>2845.9</v>
      </c>
      <c r="E42" s="30">
        <f t="shared" si="0"/>
        <v>0.43047299239158382</v>
      </c>
      <c r="F42" s="36">
        <v>4110</v>
      </c>
      <c r="G42" s="16">
        <f t="shared" ref="G42:G44" si="5">+D42</f>
        <v>2845.9</v>
      </c>
      <c r="H42" s="17">
        <f t="shared" si="2"/>
        <v>10529.830000000002</v>
      </c>
      <c r="I42" s="32">
        <f t="shared" si="3"/>
        <v>0.44418285955233838</v>
      </c>
      <c r="J42" s="18">
        <f t="shared" si="4"/>
        <v>2.5620024330900248</v>
      </c>
      <c r="K42" s="46"/>
      <c r="L42" s="46"/>
      <c r="M42" s="46"/>
      <c r="O42" s="46"/>
    </row>
    <row r="43" spans="1:15" x14ac:dyDescent="0.25">
      <c r="A43" s="1" t="s">
        <v>3</v>
      </c>
      <c r="B43" s="34">
        <v>2706.8</v>
      </c>
      <c r="C43" s="35">
        <v>265.2</v>
      </c>
      <c r="D43" s="19">
        <f t="shared" si="1"/>
        <v>2972</v>
      </c>
      <c r="E43" s="30">
        <f t="shared" si="0"/>
        <v>0.44954697402852778</v>
      </c>
      <c r="F43" s="36">
        <v>4170</v>
      </c>
      <c r="G43" s="16">
        <f t="shared" si="5"/>
        <v>2972</v>
      </c>
      <c r="H43" s="17">
        <f t="shared" si="2"/>
        <v>10996.4</v>
      </c>
      <c r="I43" s="32">
        <f t="shared" si="3"/>
        <v>0.40309555854643336</v>
      </c>
      <c r="J43" s="18">
        <f t="shared" si="4"/>
        <v>2.6370263788968824</v>
      </c>
      <c r="K43" s="46"/>
      <c r="L43" s="46"/>
      <c r="M43" s="46"/>
      <c r="O43" s="46"/>
    </row>
    <row r="44" spans="1:15" x14ac:dyDescent="0.25">
      <c r="A44" s="1" t="s">
        <v>4</v>
      </c>
      <c r="B44" s="34">
        <v>565.5</v>
      </c>
      <c r="C44" s="35">
        <v>61.1</v>
      </c>
      <c r="D44" s="19">
        <f t="shared" si="1"/>
        <v>626.6</v>
      </c>
      <c r="E44" s="30">
        <f t="shared" si="0"/>
        <v>9.4779991226876012E-2</v>
      </c>
      <c r="F44" s="36">
        <v>809.31</v>
      </c>
      <c r="G44" s="16">
        <f t="shared" si="5"/>
        <v>626.6</v>
      </c>
      <c r="H44" s="17">
        <f t="shared" si="2"/>
        <v>2318.42</v>
      </c>
      <c r="I44" s="32">
        <f t="shared" si="3"/>
        <v>0.29158953080114891</v>
      </c>
      <c r="J44" s="18">
        <f>+H44/F44</f>
        <v>2.8646872026788253</v>
      </c>
      <c r="K44" s="46"/>
      <c r="L44" s="46"/>
      <c r="M44" s="46"/>
      <c r="O44" s="46"/>
    </row>
    <row r="45" spans="1:15" x14ac:dyDescent="0.25">
      <c r="A45" s="1" t="s">
        <v>21</v>
      </c>
      <c r="B45" s="34">
        <v>1</v>
      </c>
      <c r="C45" s="35">
        <v>1</v>
      </c>
      <c r="D45" s="19">
        <f t="shared" si="1"/>
        <v>2</v>
      </c>
      <c r="E45" s="30">
        <f t="shared" si="0"/>
        <v>3.0252151684288542E-4</v>
      </c>
      <c r="F45" s="36">
        <v>54.35</v>
      </c>
      <c r="G45" s="16">
        <v>100</v>
      </c>
      <c r="H45" s="17">
        <f t="shared" si="2"/>
        <v>370</v>
      </c>
      <c r="I45" s="32"/>
      <c r="J45" s="18"/>
      <c r="L45" s="46"/>
    </row>
    <row r="46" spans="1:15" x14ac:dyDescent="0.25">
      <c r="A46" s="33" t="s">
        <v>30</v>
      </c>
      <c r="B46" s="34"/>
      <c r="C46" s="35"/>
      <c r="D46" s="19"/>
      <c r="E46" s="30">
        <f t="shared" si="0"/>
        <v>0</v>
      </c>
      <c r="F46" s="36"/>
      <c r="G46" s="16"/>
      <c r="H46" s="17">
        <f t="shared" si="2"/>
        <v>0</v>
      </c>
      <c r="I46" s="32"/>
      <c r="J46" s="18"/>
      <c r="K46" s="46"/>
      <c r="L46" s="46"/>
      <c r="M46" s="46"/>
    </row>
    <row r="47" spans="1:15" ht="15.75" thickBot="1" x14ac:dyDescent="0.3">
      <c r="A47" s="20" t="s">
        <v>5</v>
      </c>
      <c r="B47" s="51">
        <v>631.1</v>
      </c>
      <c r="C47" s="52"/>
      <c r="D47" s="53"/>
      <c r="E47" s="54"/>
      <c r="F47" s="55"/>
      <c r="G47" s="56"/>
      <c r="H47" s="57"/>
      <c r="I47" s="58"/>
      <c r="J47" s="59"/>
      <c r="K47" s="46"/>
      <c r="L47" s="46"/>
      <c r="M47" s="46"/>
    </row>
    <row r="48" spans="1:15" s="44" customFormat="1" ht="15.75" thickBot="1" x14ac:dyDescent="0.3">
      <c r="A48" s="37" t="s">
        <v>20</v>
      </c>
      <c r="B48" s="60">
        <f>SUM(B40:B47)</f>
        <v>6611.1</v>
      </c>
      <c r="C48" s="61">
        <f t="shared" ref="C48:H48" si="6">SUM(C40:C47)</f>
        <v>631.1</v>
      </c>
      <c r="D48" s="61">
        <f t="shared" si="6"/>
        <v>6611.1</v>
      </c>
      <c r="E48" s="62">
        <f t="shared" si="6"/>
        <v>0.99999999999999989</v>
      </c>
      <c r="F48" s="41">
        <f t="shared" si="6"/>
        <v>9448.64</v>
      </c>
      <c r="G48" s="61">
        <f t="shared" si="6"/>
        <v>6734.9000000000005</v>
      </c>
      <c r="H48" s="61">
        <f t="shared" si="6"/>
        <v>24919.129999999997</v>
      </c>
      <c r="I48" s="63">
        <f>+(F48-G48)/G48</f>
        <v>0.40293694041485378</v>
      </c>
      <c r="J48" s="64">
        <f>+H48/F48</f>
        <v>2.6373245250110067</v>
      </c>
      <c r="M48" s="46"/>
    </row>
    <row r="51" spans="1:10" x14ac:dyDescent="0.25">
      <c r="A51" t="s">
        <v>21</v>
      </c>
      <c r="H51" s="48"/>
      <c r="J51" s="48"/>
    </row>
    <row r="75" spans="1:1" x14ac:dyDescent="0.25">
      <c r="A75" t="s">
        <v>33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opLeftCell="A37" zoomScaleNormal="100" workbookViewId="0">
      <selection activeCell="L40" sqref="L40:M46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.5703125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  <col min="12" max="12" width="11.140625" bestFit="1" customWidth="1"/>
    <col min="13" max="13" width="10.5703125" bestFit="1" customWidth="1"/>
  </cols>
  <sheetData>
    <row r="2" spans="1:1" x14ac:dyDescent="0.25">
      <c r="A2" t="s">
        <v>29</v>
      </c>
    </row>
    <row r="27" spans="1:15" ht="15.75" thickBot="1" x14ac:dyDescent="0.3"/>
    <row r="28" spans="1:15" ht="19.5" thickBot="1" x14ac:dyDescent="0.35">
      <c r="A28" s="72" t="s">
        <v>40</v>
      </c>
      <c r="B28" s="73"/>
      <c r="C28" s="73"/>
      <c r="D28" s="73"/>
      <c r="E28" s="73"/>
      <c r="F28" s="73"/>
      <c r="G28" s="73"/>
      <c r="H28" s="73"/>
      <c r="I28" s="73"/>
      <c r="J28" s="74"/>
    </row>
    <row r="29" spans="1:15" x14ac:dyDescent="0.25">
      <c r="K29" s="46"/>
    </row>
    <row r="30" spans="1:15" x14ac:dyDescent="0.25">
      <c r="A30" s="21" t="s">
        <v>8</v>
      </c>
      <c r="B30" s="22">
        <v>3.7</v>
      </c>
      <c r="C30" s="3"/>
      <c r="E30" s="2"/>
      <c r="F30" s="46"/>
      <c r="G30" s="46"/>
      <c r="H30" s="3"/>
      <c r="I30" s="3"/>
      <c r="J30" s="3"/>
      <c r="K30" s="46"/>
      <c r="L30" s="46"/>
    </row>
    <row r="31" spans="1:15" x14ac:dyDescent="0.25">
      <c r="A31" s="21" t="s">
        <v>22</v>
      </c>
      <c r="B31" s="23">
        <f>6*1024</f>
        <v>6144</v>
      </c>
      <c r="C31" s="3"/>
      <c r="E31" s="2"/>
      <c r="F31" s="46"/>
      <c r="G31" s="46"/>
      <c r="H31" s="6"/>
      <c r="I31" s="6"/>
      <c r="J31" s="6"/>
      <c r="K31" s="46"/>
      <c r="L31" s="46"/>
    </row>
    <row r="32" spans="1:15" x14ac:dyDescent="0.25">
      <c r="A32" s="21" t="s">
        <v>9</v>
      </c>
      <c r="B32" s="23">
        <f>8*1024</f>
        <v>8192</v>
      </c>
      <c r="C32" s="3"/>
      <c r="F32" s="46"/>
      <c r="G32" s="46"/>
      <c r="H32" s="6"/>
      <c r="I32" s="6"/>
      <c r="J32" s="6"/>
      <c r="K32" s="46"/>
      <c r="L32" s="46"/>
      <c r="M32" s="2"/>
      <c r="N32" s="4"/>
      <c r="O32" s="4"/>
    </row>
    <row r="33" spans="1:15" x14ac:dyDescent="0.25">
      <c r="A33" s="21" t="s">
        <v>23</v>
      </c>
      <c r="B33" s="23">
        <v>8000</v>
      </c>
      <c r="C33" s="3"/>
      <c r="E33" s="2"/>
      <c r="F33" s="46"/>
      <c r="G33" s="46"/>
      <c r="H33" s="6"/>
      <c r="I33" s="6"/>
      <c r="J33" s="6"/>
      <c r="K33" s="46"/>
      <c r="L33" s="46"/>
      <c r="M33" s="5"/>
      <c r="N33" s="4"/>
      <c r="O33" s="4"/>
    </row>
    <row r="34" spans="1:15" x14ac:dyDescent="0.25">
      <c r="A34" s="21" t="s">
        <v>24</v>
      </c>
      <c r="B34" s="23">
        <f>+B30*B31</f>
        <v>22732.800000000003</v>
      </c>
      <c r="C34" s="3"/>
      <c r="E34" s="2"/>
      <c r="F34" s="46"/>
      <c r="G34" s="46"/>
      <c r="H34" s="6"/>
      <c r="I34" s="6"/>
      <c r="J34" s="6"/>
      <c r="L34" s="46"/>
    </row>
    <row r="35" spans="1:15" x14ac:dyDescent="0.25">
      <c r="A35" s="21" t="s">
        <v>35</v>
      </c>
      <c r="B35" s="23">
        <f>1216.1+963.4+544.5+152.3+38.1+0</f>
        <v>2914.4</v>
      </c>
      <c r="C35" s="4"/>
      <c r="D35" s="4"/>
      <c r="E35" s="4"/>
      <c r="F35" s="4"/>
      <c r="G35" s="46"/>
      <c r="H35" s="4"/>
      <c r="I35" s="4"/>
      <c r="J35" s="4"/>
      <c r="L35" s="46"/>
    </row>
    <row r="36" spans="1:15" ht="15.75" thickBot="1" x14ac:dyDescent="0.3">
      <c r="A36" s="45"/>
      <c r="B36" s="45"/>
      <c r="C36" s="45"/>
      <c r="D36" s="4"/>
      <c r="E36" s="4"/>
      <c r="F36" s="4"/>
      <c r="G36" s="4"/>
      <c r="H36" s="4"/>
      <c r="I36" s="4"/>
      <c r="J36" s="4"/>
      <c r="L36" s="46"/>
      <c r="M36" s="46"/>
      <c r="O36" s="46"/>
    </row>
    <row r="37" spans="1:15" ht="15.75" thickBot="1" x14ac:dyDescent="0.3">
      <c r="A37" s="7"/>
      <c r="B37" s="75" t="s">
        <v>10</v>
      </c>
      <c r="C37" s="76"/>
      <c r="D37" s="76"/>
      <c r="E37" s="77"/>
      <c r="F37" s="25" t="s">
        <v>25</v>
      </c>
      <c r="G37" s="78" t="s">
        <v>11</v>
      </c>
      <c r="H37" s="79"/>
      <c r="I37" s="79"/>
      <c r="J37" s="80"/>
      <c r="L37" s="46"/>
      <c r="M37" s="46"/>
      <c r="O37" s="46"/>
    </row>
    <row r="38" spans="1:15" ht="45" x14ac:dyDescent="0.25">
      <c r="A38" s="81" t="s">
        <v>12</v>
      </c>
      <c r="B38" s="8" t="s">
        <v>34</v>
      </c>
      <c r="C38" s="50" t="s">
        <v>26</v>
      </c>
      <c r="D38" s="50" t="s">
        <v>31</v>
      </c>
      <c r="E38" s="10" t="s">
        <v>13</v>
      </c>
      <c r="F38" s="26" t="s">
        <v>14</v>
      </c>
      <c r="G38" s="8" t="s">
        <v>15</v>
      </c>
      <c r="H38" s="50" t="s">
        <v>16</v>
      </c>
      <c r="I38" s="50" t="s">
        <v>38</v>
      </c>
      <c r="J38" s="11" t="s">
        <v>17</v>
      </c>
      <c r="L38" s="46"/>
      <c r="M38" s="46"/>
      <c r="O38" s="46"/>
    </row>
    <row r="39" spans="1:15" ht="15.75" thickBot="1" x14ac:dyDescent="0.3">
      <c r="A39" s="82"/>
      <c r="B39" s="12" t="s">
        <v>28</v>
      </c>
      <c r="C39" s="13" t="s">
        <v>28</v>
      </c>
      <c r="D39" s="13" t="s">
        <v>6</v>
      </c>
      <c r="E39" s="14" t="s">
        <v>7</v>
      </c>
      <c r="F39" s="27" t="s">
        <v>32</v>
      </c>
      <c r="G39" s="12" t="s">
        <v>6</v>
      </c>
      <c r="H39" s="13" t="s">
        <v>18</v>
      </c>
      <c r="I39" s="13" t="s">
        <v>7</v>
      </c>
      <c r="J39" s="15" t="s">
        <v>19</v>
      </c>
      <c r="L39" s="46"/>
      <c r="M39" s="46"/>
      <c r="O39" s="46"/>
    </row>
    <row r="40" spans="1:15" x14ac:dyDescent="0.25">
      <c r="A40" s="1" t="s">
        <v>0</v>
      </c>
      <c r="B40" s="28">
        <v>72.2</v>
      </c>
      <c r="C40" s="29">
        <v>6.8</v>
      </c>
      <c r="D40" s="17">
        <f>+B40+C40</f>
        <v>79</v>
      </c>
      <c r="E40" s="30">
        <f t="shared" ref="E40:E46" si="0">+D40/$B$48</f>
        <v>1.1447616287494565E-2</v>
      </c>
      <c r="F40" s="31">
        <v>225.43</v>
      </c>
      <c r="G40" s="16">
        <v>100</v>
      </c>
      <c r="H40" s="17">
        <f>+G40*$B$30</f>
        <v>370</v>
      </c>
      <c r="I40" s="32">
        <f>+(F40-G40)/G40</f>
        <v>1.2543</v>
      </c>
      <c r="J40" s="18">
        <f>+H40/F40</f>
        <v>1.6413077230182318</v>
      </c>
      <c r="K40" s="46"/>
      <c r="L40" s="46"/>
      <c r="M40" s="67"/>
      <c r="O40" s="46"/>
    </row>
    <row r="41" spans="1:15" x14ac:dyDescent="0.25">
      <c r="A41" s="1" t="s">
        <v>1</v>
      </c>
      <c r="B41" s="34">
        <v>87.9</v>
      </c>
      <c r="C41" s="35">
        <v>4.8</v>
      </c>
      <c r="D41" s="19">
        <f t="shared" ref="D41:D46" si="1">+B41+C41</f>
        <v>92.7</v>
      </c>
      <c r="E41" s="30">
        <f t="shared" si="0"/>
        <v>1.3432835820895522E-2</v>
      </c>
      <c r="F41" s="36">
        <v>126.35</v>
      </c>
      <c r="G41" s="16">
        <f>+D41</f>
        <v>92.7</v>
      </c>
      <c r="H41" s="17">
        <f t="shared" ref="H41:H45" si="2">+G41*$B$30</f>
        <v>342.99</v>
      </c>
      <c r="I41" s="32">
        <f t="shared" ref="I41:I44" si="3">+(F41-G41)/G41</f>
        <v>0.36299892125134831</v>
      </c>
      <c r="J41" s="18">
        <f t="shared" ref="J41:J43" si="4">+H41/F41</f>
        <v>2.7146022952117135</v>
      </c>
      <c r="K41" s="46"/>
      <c r="L41" s="46"/>
      <c r="M41" s="68"/>
    </row>
    <row r="42" spans="1:15" x14ac:dyDescent="0.25">
      <c r="A42" s="1" t="s">
        <v>2</v>
      </c>
      <c r="B42" s="34">
        <v>2391.6</v>
      </c>
      <c r="C42" s="35">
        <v>271.5</v>
      </c>
      <c r="D42" s="19">
        <f>+B42+C42</f>
        <v>2663.1</v>
      </c>
      <c r="E42" s="30">
        <f t="shared" si="0"/>
        <v>0.38590059411679467</v>
      </c>
      <c r="F42" s="36">
        <v>4410</v>
      </c>
      <c r="G42" s="16">
        <f t="shared" ref="G42:G44" si="5">+D42</f>
        <v>2663.1</v>
      </c>
      <c r="H42" s="17">
        <f t="shared" si="2"/>
        <v>9853.4699999999993</v>
      </c>
      <c r="I42" s="32">
        <f t="shared" si="3"/>
        <v>0.65596485299087537</v>
      </c>
      <c r="J42" s="18">
        <f t="shared" si="4"/>
        <v>2.2343469387755102</v>
      </c>
      <c r="K42" s="46"/>
      <c r="L42" s="46"/>
      <c r="M42" s="67"/>
    </row>
    <row r="43" spans="1:15" x14ac:dyDescent="0.25">
      <c r="A43" s="1" t="s">
        <v>3</v>
      </c>
      <c r="B43" s="34">
        <v>2601.1999999999998</v>
      </c>
      <c r="C43" s="35">
        <v>245.9</v>
      </c>
      <c r="D43" s="19">
        <f t="shared" si="1"/>
        <v>2847.1</v>
      </c>
      <c r="E43" s="30">
        <f t="shared" si="0"/>
        <v>0.41256339660918706</v>
      </c>
      <c r="F43" s="36">
        <v>4040</v>
      </c>
      <c r="G43" s="16">
        <f t="shared" si="5"/>
        <v>2847.1</v>
      </c>
      <c r="H43" s="17">
        <f t="shared" si="2"/>
        <v>10534.27</v>
      </c>
      <c r="I43" s="32">
        <f t="shared" si="3"/>
        <v>0.41898774191282362</v>
      </c>
      <c r="J43" s="18">
        <f t="shared" si="4"/>
        <v>2.6074925742574258</v>
      </c>
      <c r="K43" s="46"/>
      <c r="L43" s="46"/>
      <c r="M43" s="67"/>
    </row>
    <row r="44" spans="1:15" x14ac:dyDescent="0.25">
      <c r="A44" s="1" t="s">
        <v>4</v>
      </c>
      <c r="B44" s="34">
        <v>471.1</v>
      </c>
      <c r="C44" s="35">
        <v>60.8</v>
      </c>
      <c r="D44" s="19">
        <f t="shared" si="1"/>
        <v>531.9</v>
      </c>
      <c r="E44" s="30">
        <f t="shared" si="0"/>
        <v>7.7075786117953918E-2</v>
      </c>
      <c r="F44" s="36">
        <v>677.03</v>
      </c>
      <c r="G44" s="16">
        <f t="shared" si="5"/>
        <v>531.9</v>
      </c>
      <c r="H44" s="17">
        <f t="shared" si="2"/>
        <v>1968.03</v>
      </c>
      <c r="I44" s="32">
        <f t="shared" si="3"/>
        <v>0.27285203985711598</v>
      </c>
      <c r="J44" s="18">
        <f>+H44/F44</f>
        <v>2.9068578940371919</v>
      </c>
      <c r="K44" s="46"/>
      <c r="L44" s="46"/>
      <c r="M44" s="69"/>
    </row>
    <row r="45" spans="1:15" x14ac:dyDescent="0.25">
      <c r="A45" s="1" t="s">
        <v>21</v>
      </c>
      <c r="B45" s="34">
        <v>1</v>
      </c>
      <c r="C45" s="35">
        <v>1.3</v>
      </c>
      <c r="D45" s="19">
        <f t="shared" si="1"/>
        <v>2.2999999999999998</v>
      </c>
      <c r="E45" s="30">
        <f t="shared" si="0"/>
        <v>3.3328503115490505E-4</v>
      </c>
      <c r="F45" s="36">
        <v>43.7</v>
      </c>
      <c r="G45" s="16">
        <v>100</v>
      </c>
      <c r="H45" s="17">
        <f t="shared" si="2"/>
        <v>370</v>
      </c>
      <c r="I45" s="32"/>
      <c r="J45" s="18"/>
      <c r="L45" s="46"/>
      <c r="M45" s="67"/>
    </row>
    <row r="46" spans="1:15" x14ac:dyDescent="0.25">
      <c r="A46" s="33" t="s">
        <v>42</v>
      </c>
      <c r="B46" s="34">
        <v>583.70000000000005</v>
      </c>
      <c r="C46" s="35">
        <v>101.1</v>
      </c>
      <c r="D46" s="19">
        <f t="shared" si="1"/>
        <v>684.80000000000007</v>
      </c>
      <c r="E46" s="30">
        <f t="shared" si="0"/>
        <v>9.9231995362990877E-2</v>
      </c>
      <c r="F46" s="36">
        <v>996.18</v>
      </c>
      <c r="G46" s="16">
        <f t="shared" ref="G46" si="6">+D46</f>
        <v>684.80000000000007</v>
      </c>
      <c r="H46" s="17">
        <f t="shared" ref="H46" si="7">+G46*$B$30</f>
        <v>2533.7600000000002</v>
      </c>
      <c r="I46" s="32">
        <f t="shared" ref="I46" si="8">+(F46-G46)/G46</f>
        <v>0.45470210280373807</v>
      </c>
      <c r="J46" s="18">
        <f>+H46/F46</f>
        <v>2.5434760786203299</v>
      </c>
      <c r="K46" s="46"/>
      <c r="L46" s="46"/>
      <c r="M46" s="69"/>
    </row>
    <row r="47" spans="1:15" ht="15.75" thickBot="1" x14ac:dyDescent="0.3">
      <c r="A47" s="20" t="s">
        <v>5</v>
      </c>
      <c r="B47" s="51">
        <v>692.3</v>
      </c>
      <c r="C47" s="52"/>
      <c r="D47" s="53"/>
      <c r="E47" s="54"/>
      <c r="F47" s="55"/>
      <c r="G47" s="56"/>
      <c r="H47" s="57"/>
      <c r="I47" s="58"/>
      <c r="J47" s="59"/>
      <c r="K47" s="46"/>
      <c r="L47" s="46"/>
      <c r="M47" s="46"/>
    </row>
    <row r="48" spans="1:15" s="44" customFormat="1" ht="15.75" thickBot="1" x14ac:dyDescent="0.3">
      <c r="A48" s="37" t="s">
        <v>20</v>
      </c>
      <c r="B48" s="60">
        <f>SUM(B40:B47)</f>
        <v>6901</v>
      </c>
      <c r="C48" s="61">
        <f t="shared" ref="C48:H48" si="9">SUM(C40:C47)</f>
        <v>692.19999999999993</v>
      </c>
      <c r="D48" s="61">
        <f t="shared" si="9"/>
        <v>6900.9</v>
      </c>
      <c r="E48" s="62">
        <f t="shared" si="9"/>
        <v>0.99998550934647157</v>
      </c>
      <c r="F48" s="41">
        <f t="shared" si="9"/>
        <v>10518.69</v>
      </c>
      <c r="G48" s="61">
        <f t="shared" si="9"/>
        <v>7019.5999999999995</v>
      </c>
      <c r="H48" s="61">
        <f t="shared" si="9"/>
        <v>25972.519999999997</v>
      </c>
      <c r="I48" s="63">
        <f>+(F48-G48)/G48</f>
        <v>0.49847427203829298</v>
      </c>
      <c r="J48" s="64">
        <f>+H48/F48</f>
        <v>2.4691781961441963</v>
      </c>
      <c r="L48" s="46"/>
      <c r="M48" s="46"/>
      <c r="N48" s="65"/>
    </row>
    <row r="49" spans="1:12" x14ac:dyDescent="0.25">
      <c r="L49" s="46"/>
    </row>
    <row r="50" spans="1:12" x14ac:dyDescent="0.25">
      <c r="G50" s="66"/>
      <c r="L50" s="46"/>
    </row>
    <row r="51" spans="1:12" x14ac:dyDescent="0.25">
      <c r="A51" t="s">
        <v>21</v>
      </c>
      <c r="H51" s="48"/>
      <c r="J51" s="48"/>
    </row>
    <row r="75" spans="1:1" x14ac:dyDescent="0.25">
      <c r="A75" t="s">
        <v>33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  <row r="193" spans="1:1" x14ac:dyDescent="0.25">
      <c r="A193" t="s">
        <v>41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opLeftCell="A30" zoomScaleNormal="100" workbookViewId="0">
      <selection activeCell="M38" sqref="M38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.5703125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  <col min="12" max="12" width="11.140625" bestFit="1" customWidth="1"/>
    <col min="13" max="13" width="10.5703125" bestFit="1" customWidth="1"/>
  </cols>
  <sheetData>
    <row r="2" spans="1:1" x14ac:dyDescent="0.25">
      <c r="A2" t="s">
        <v>29</v>
      </c>
    </row>
    <row r="27" spans="1:15" ht="15.75" thickBot="1" x14ac:dyDescent="0.3"/>
    <row r="28" spans="1:15" ht="19.5" thickBot="1" x14ac:dyDescent="0.35">
      <c r="A28" s="72" t="s">
        <v>43</v>
      </c>
      <c r="B28" s="73"/>
      <c r="C28" s="73"/>
      <c r="D28" s="73"/>
      <c r="E28" s="73"/>
      <c r="F28" s="73"/>
      <c r="G28" s="73"/>
      <c r="H28" s="73"/>
      <c r="I28" s="73"/>
      <c r="J28" s="74"/>
    </row>
    <row r="29" spans="1:15" x14ac:dyDescent="0.25">
      <c r="K29" s="46"/>
      <c r="L29" s="46"/>
    </row>
    <row r="30" spans="1:15" x14ac:dyDescent="0.25">
      <c r="A30" s="21" t="s">
        <v>8</v>
      </c>
      <c r="B30" s="22">
        <v>3.7</v>
      </c>
      <c r="C30" s="3"/>
      <c r="E30" s="2"/>
      <c r="F30" s="46"/>
      <c r="G30" s="46"/>
      <c r="H30" s="3"/>
      <c r="I30" s="3"/>
      <c r="J30" s="3"/>
      <c r="K30" s="46"/>
      <c r="L30" s="46"/>
    </row>
    <row r="31" spans="1:15" x14ac:dyDescent="0.25">
      <c r="A31" s="21" t="s">
        <v>22</v>
      </c>
      <c r="B31" s="23">
        <f>6*1024</f>
        <v>6144</v>
      </c>
      <c r="C31" s="3"/>
      <c r="E31" s="2"/>
      <c r="F31" s="46"/>
      <c r="G31" s="46"/>
      <c r="H31" s="6"/>
      <c r="I31" s="6"/>
      <c r="J31" s="6"/>
      <c r="K31" s="46"/>
      <c r="L31" s="46"/>
    </row>
    <row r="32" spans="1:15" x14ac:dyDescent="0.25">
      <c r="A32" s="21" t="s">
        <v>9</v>
      </c>
      <c r="B32" s="23">
        <f>8*1024</f>
        <v>8192</v>
      </c>
      <c r="C32" s="3"/>
      <c r="F32" s="46"/>
      <c r="G32" s="46"/>
      <c r="H32" s="6"/>
      <c r="I32" s="6"/>
      <c r="J32" s="6"/>
      <c r="K32" s="46"/>
      <c r="L32" s="46"/>
      <c r="M32" s="2"/>
      <c r="N32" s="4"/>
      <c r="O32" s="4"/>
    </row>
    <row r="33" spans="1:15" x14ac:dyDescent="0.25">
      <c r="A33" s="21" t="s">
        <v>23</v>
      </c>
      <c r="B33" s="23">
        <v>9430</v>
      </c>
      <c r="C33" s="3"/>
      <c r="E33" s="2"/>
      <c r="F33" s="46"/>
      <c r="G33" s="46"/>
      <c r="H33" s="6"/>
      <c r="I33" s="6"/>
      <c r="J33" s="6"/>
      <c r="K33" s="46"/>
      <c r="L33" s="46"/>
      <c r="M33" s="5"/>
      <c r="N33" s="4"/>
      <c r="O33" s="4"/>
    </row>
    <row r="34" spans="1:15" x14ac:dyDescent="0.25">
      <c r="A34" s="21" t="s">
        <v>24</v>
      </c>
      <c r="B34" s="23">
        <f>+B30*B31</f>
        <v>22732.800000000003</v>
      </c>
      <c r="C34" s="3"/>
      <c r="E34" s="2"/>
      <c r="F34" s="46"/>
      <c r="G34" s="46"/>
      <c r="H34" s="6"/>
      <c r="I34" s="6"/>
      <c r="J34" s="6"/>
      <c r="L34" s="46"/>
    </row>
    <row r="35" spans="1:15" x14ac:dyDescent="0.25">
      <c r="A35" s="21" t="s">
        <v>35</v>
      </c>
      <c r="B35" s="23">
        <f>1214.1+920.2+544.5+152.3+38.1</f>
        <v>2869.2000000000003</v>
      </c>
      <c r="C35" s="4"/>
      <c r="D35" s="4"/>
      <c r="E35" s="4"/>
      <c r="F35" s="4"/>
      <c r="G35" s="46"/>
      <c r="H35" s="4"/>
      <c r="I35" s="4"/>
      <c r="J35" s="4"/>
      <c r="L35" s="46"/>
    </row>
    <row r="36" spans="1:15" ht="15.75" thickBot="1" x14ac:dyDescent="0.3">
      <c r="A36" s="45"/>
      <c r="B36" s="45"/>
      <c r="C36" s="45"/>
      <c r="D36" s="4"/>
      <c r="E36" s="4"/>
      <c r="F36" s="4"/>
      <c r="G36" s="4"/>
      <c r="H36" s="4"/>
      <c r="I36" s="4"/>
      <c r="J36" s="4"/>
      <c r="L36" s="46"/>
      <c r="M36" s="46"/>
      <c r="O36" s="46"/>
    </row>
    <row r="37" spans="1:15" ht="15.75" thickBot="1" x14ac:dyDescent="0.3">
      <c r="A37" s="7"/>
      <c r="B37" s="75" t="s">
        <v>10</v>
      </c>
      <c r="C37" s="76"/>
      <c r="D37" s="76"/>
      <c r="E37" s="77"/>
      <c r="F37" s="25" t="s">
        <v>25</v>
      </c>
      <c r="G37" s="78" t="s">
        <v>11</v>
      </c>
      <c r="H37" s="79"/>
      <c r="I37" s="79"/>
      <c r="J37" s="80"/>
      <c r="L37" s="46"/>
      <c r="M37" s="46"/>
      <c r="O37" s="46"/>
    </row>
    <row r="38" spans="1:15" ht="45" x14ac:dyDescent="0.25">
      <c r="A38" s="81" t="s">
        <v>12</v>
      </c>
      <c r="B38" s="8" t="s">
        <v>34</v>
      </c>
      <c r="C38" s="70" t="s">
        <v>26</v>
      </c>
      <c r="D38" s="70" t="s">
        <v>31</v>
      </c>
      <c r="E38" s="10" t="s">
        <v>13</v>
      </c>
      <c r="F38" s="26" t="s">
        <v>14</v>
      </c>
      <c r="G38" s="8" t="s">
        <v>15</v>
      </c>
      <c r="H38" s="70" t="s">
        <v>16</v>
      </c>
      <c r="I38" s="70" t="s">
        <v>38</v>
      </c>
      <c r="J38" s="11" t="s">
        <v>17</v>
      </c>
      <c r="L38" s="46"/>
      <c r="M38" s="46"/>
      <c r="O38" s="46"/>
    </row>
    <row r="39" spans="1:15" ht="15.75" thickBot="1" x14ac:dyDescent="0.3">
      <c r="A39" s="82"/>
      <c r="B39" s="12" t="s">
        <v>28</v>
      </c>
      <c r="C39" s="13" t="s">
        <v>28</v>
      </c>
      <c r="D39" s="13" t="s">
        <v>6</v>
      </c>
      <c r="E39" s="14" t="s">
        <v>7</v>
      </c>
      <c r="F39" s="27" t="s">
        <v>32</v>
      </c>
      <c r="G39" s="12" t="s">
        <v>6</v>
      </c>
      <c r="H39" s="13" t="s">
        <v>18</v>
      </c>
      <c r="I39" s="13" t="s">
        <v>7</v>
      </c>
      <c r="J39" s="15" t="s">
        <v>19</v>
      </c>
      <c r="L39" s="46"/>
      <c r="M39" s="46"/>
      <c r="O39" s="46"/>
    </row>
    <row r="40" spans="1:15" x14ac:dyDescent="0.25">
      <c r="A40" s="1" t="s">
        <v>0</v>
      </c>
      <c r="B40" s="28">
        <v>75.599999999999994</v>
      </c>
      <c r="C40" s="29">
        <v>8.4</v>
      </c>
      <c r="D40" s="17">
        <f>+B40+C40</f>
        <v>84</v>
      </c>
      <c r="E40" s="30">
        <f t="shared" ref="E40:E46" si="0">+D40/$B$48</f>
        <v>1.2725344644750794E-2</v>
      </c>
      <c r="F40" s="31">
        <v>233.11</v>
      </c>
      <c r="G40" s="16">
        <v>100</v>
      </c>
      <c r="H40" s="17">
        <f>+G40*$B$30</f>
        <v>370</v>
      </c>
      <c r="I40" s="32">
        <f>+(F40-G40)/G40</f>
        <v>1.3311000000000002</v>
      </c>
      <c r="J40" s="18">
        <f>+H40/F40</f>
        <v>1.587233494916563</v>
      </c>
      <c r="K40" s="46"/>
      <c r="L40" s="46"/>
      <c r="M40" s="67"/>
      <c r="O40" s="46"/>
    </row>
    <row r="41" spans="1:15" x14ac:dyDescent="0.25">
      <c r="A41" s="1" t="s">
        <v>1</v>
      </c>
      <c r="B41" s="34">
        <v>74.7</v>
      </c>
      <c r="C41" s="35">
        <v>3.8</v>
      </c>
      <c r="D41" s="19">
        <f t="shared" ref="D41:D46" si="1">+B41+C41</f>
        <v>78.5</v>
      </c>
      <c r="E41" s="30">
        <f t="shared" si="0"/>
        <v>1.1892137554915921E-2</v>
      </c>
      <c r="F41" s="36">
        <v>90.46</v>
      </c>
      <c r="G41" s="16">
        <f>+D41</f>
        <v>78.5</v>
      </c>
      <c r="H41" s="17">
        <f t="shared" ref="H41:H46" si="2">+G41*$B$30</f>
        <v>290.45</v>
      </c>
      <c r="I41" s="32">
        <f t="shared" ref="I41:I44" si="3">+(F41-G41)/G41</f>
        <v>0.15235668789808909</v>
      </c>
      <c r="J41" s="18">
        <f t="shared" ref="J41:J43" si="4">+H41/F41</f>
        <v>3.210811408357285</v>
      </c>
      <c r="K41" s="46"/>
      <c r="L41" s="46"/>
      <c r="M41" s="68"/>
    </row>
    <row r="42" spans="1:15" x14ac:dyDescent="0.25">
      <c r="A42" s="1" t="s">
        <v>2</v>
      </c>
      <c r="B42" s="34">
        <v>2284.3000000000002</v>
      </c>
      <c r="C42" s="35">
        <v>266.8</v>
      </c>
      <c r="D42" s="19">
        <f>+B42+C42</f>
        <v>2551.1000000000004</v>
      </c>
      <c r="E42" s="30">
        <f t="shared" si="0"/>
        <v>0.38647174670504469</v>
      </c>
      <c r="F42" s="36">
        <v>4600</v>
      </c>
      <c r="G42" s="16">
        <f t="shared" ref="G42:G44" si="5">+D42</f>
        <v>2551.1000000000004</v>
      </c>
      <c r="H42" s="17">
        <f t="shared" si="2"/>
        <v>9439.0700000000015</v>
      </c>
      <c r="I42" s="32">
        <f t="shared" si="3"/>
        <v>0.80314374191525195</v>
      </c>
      <c r="J42" s="18">
        <f t="shared" si="4"/>
        <v>2.0519717391304351</v>
      </c>
      <c r="K42" s="46"/>
      <c r="L42" s="46"/>
      <c r="M42" s="67"/>
    </row>
    <row r="43" spans="1:15" x14ac:dyDescent="0.25">
      <c r="A43" s="1" t="s">
        <v>3</v>
      </c>
      <c r="B43" s="34">
        <v>2438</v>
      </c>
      <c r="C43" s="35">
        <v>249.7</v>
      </c>
      <c r="D43" s="19">
        <f t="shared" si="1"/>
        <v>2687.7</v>
      </c>
      <c r="E43" s="30">
        <f t="shared" si="0"/>
        <v>0.40716558097257982</v>
      </c>
      <c r="F43" s="36">
        <v>5270</v>
      </c>
      <c r="G43" s="16">
        <f t="shared" si="5"/>
        <v>2687.7</v>
      </c>
      <c r="H43" s="17">
        <f t="shared" si="2"/>
        <v>9944.49</v>
      </c>
      <c r="I43" s="32">
        <f t="shared" si="3"/>
        <v>0.96078431372549034</v>
      </c>
      <c r="J43" s="18">
        <f t="shared" si="4"/>
        <v>1.887</v>
      </c>
      <c r="K43" s="46"/>
      <c r="L43" s="46"/>
      <c r="M43" s="67"/>
    </row>
    <row r="44" spans="1:15" x14ac:dyDescent="0.25">
      <c r="A44" s="1" t="s">
        <v>4</v>
      </c>
      <c r="B44" s="34">
        <v>440</v>
      </c>
      <c r="C44" s="35">
        <v>58.3</v>
      </c>
      <c r="D44" s="19">
        <f t="shared" si="1"/>
        <v>498.3</v>
      </c>
      <c r="E44" s="30">
        <f t="shared" si="0"/>
        <v>7.5488562339039528E-2</v>
      </c>
      <c r="F44" s="36">
        <v>669.04</v>
      </c>
      <c r="G44" s="16">
        <f t="shared" si="5"/>
        <v>498.3</v>
      </c>
      <c r="H44" s="17">
        <f t="shared" si="2"/>
        <v>1843.71</v>
      </c>
      <c r="I44" s="32">
        <f t="shared" si="3"/>
        <v>0.34264499297611872</v>
      </c>
      <c r="J44" s="18">
        <f>+H44/F44</f>
        <v>2.755754513930408</v>
      </c>
      <c r="K44" s="46"/>
      <c r="L44" s="46"/>
      <c r="M44" s="69"/>
    </row>
    <row r="45" spans="1:15" x14ac:dyDescent="0.25">
      <c r="A45" s="1" t="s">
        <v>21</v>
      </c>
      <c r="B45" s="34">
        <v>1</v>
      </c>
      <c r="C45" s="35">
        <v>1.8</v>
      </c>
      <c r="D45" s="19">
        <f t="shared" si="1"/>
        <v>2.8</v>
      </c>
      <c r="E45" s="30">
        <f t="shared" si="0"/>
        <v>4.2417815482502643E-4</v>
      </c>
      <c r="F45" s="36">
        <v>46.46</v>
      </c>
      <c r="G45" s="16">
        <v>100</v>
      </c>
      <c r="H45" s="17">
        <f t="shared" si="2"/>
        <v>370</v>
      </c>
      <c r="I45" s="32"/>
      <c r="J45" s="18"/>
      <c r="L45" s="46"/>
      <c r="M45" s="67"/>
    </row>
    <row r="46" spans="1:15" x14ac:dyDescent="0.25">
      <c r="A46" s="33" t="s">
        <v>42</v>
      </c>
      <c r="B46" s="34">
        <v>593.79999999999995</v>
      </c>
      <c r="C46" s="35">
        <v>104.8</v>
      </c>
      <c r="D46" s="19">
        <f t="shared" si="1"/>
        <v>698.59999999999991</v>
      </c>
      <c r="E46" s="30">
        <f t="shared" si="0"/>
        <v>0.10583244962884408</v>
      </c>
      <c r="F46" s="36">
        <v>923.88</v>
      </c>
      <c r="G46" s="16">
        <f t="shared" ref="G46" si="6">+D46</f>
        <v>698.59999999999991</v>
      </c>
      <c r="H46" s="17">
        <f t="shared" si="2"/>
        <v>2584.8199999999997</v>
      </c>
      <c r="I46" s="32">
        <f t="shared" ref="I46" si="7">+(F46-G46)/G46</f>
        <v>0.3224735184655026</v>
      </c>
      <c r="J46" s="18">
        <f>+H46/F46</f>
        <v>2.7977875914620944</v>
      </c>
      <c r="K46" s="46"/>
      <c r="L46" s="46"/>
      <c r="M46" s="69"/>
    </row>
    <row r="47" spans="1:15" ht="15.75" thickBot="1" x14ac:dyDescent="0.3">
      <c r="A47" s="20" t="s">
        <v>5</v>
      </c>
      <c r="B47" s="51">
        <v>693.6</v>
      </c>
      <c r="C47" s="52"/>
      <c r="D47" s="53"/>
      <c r="E47" s="54"/>
      <c r="F47" s="55"/>
      <c r="G47" s="56"/>
      <c r="H47" s="57"/>
      <c r="I47" s="58"/>
      <c r="J47" s="59"/>
      <c r="K47" s="46"/>
      <c r="L47" s="46"/>
      <c r="M47" s="46"/>
    </row>
    <row r="48" spans="1:15" s="44" customFormat="1" ht="15.75" thickBot="1" x14ac:dyDescent="0.3">
      <c r="A48" s="37" t="s">
        <v>20</v>
      </c>
      <c r="B48" s="60">
        <f>SUM(B40:B47)</f>
        <v>6601.0000000000009</v>
      </c>
      <c r="C48" s="61">
        <f t="shared" ref="C48:H48" si="8">SUM(C40:C47)</f>
        <v>693.59999999999991</v>
      </c>
      <c r="D48" s="61">
        <f t="shared" si="8"/>
        <v>6601</v>
      </c>
      <c r="E48" s="62">
        <f t="shared" si="8"/>
        <v>0.99999999999999989</v>
      </c>
      <c r="F48" s="41">
        <f t="shared" si="8"/>
        <v>11832.949999999999</v>
      </c>
      <c r="G48" s="61">
        <f t="shared" si="8"/>
        <v>6714.2000000000007</v>
      </c>
      <c r="H48" s="61">
        <f t="shared" si="8"/>
        <v>24842.54</v>
      </c>
      <c r="I48" s="63">
        <f>+(F48-G48)/G48</f>
        <v>0.76237675374579217</v>
      </c>
      <c r="J48" s="64">
        <f>+H48/F48</f>
        <v>2.0994375874148039</v>
      </c>
      <c r="L48" s="46"/>
      <c r="M48" s="46"/>
      <c r="N48" s="65"/>
    </row>
    <row r="49" spans="1:12" x14ac:dyDescent="0.25">
      <c r="L49" s="46"/>
    </row>
    <row r="50" spans="1:12" x14ac:dyDescent="0.25">
      <c r="G50" s="66"/>
      <c r="L50" s="46"/>
    </row>
    <row r="51" spans="1:12" x14ac:dyDescent="0.25">
      <c r="A51" t="s">
        <v>21</v>
      </c>
      <c r="H51" s="48"/>
      <c r="J51" s="48"/>
    </row>
    <row r="75" spans="1:1" x14ac:dyDescent="0.25">
      <c r="A75" t="s">
        <v>33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  <row r="193" spans="1:1" x14ac:dyDescent="0.25">
      <c r="A193" t="s">
        <v>41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3"/>
  <sheetViews>
    <sheetView tabSelected="1" topLeftCell="A28" zoomScaleNormal="100" workbookViewId="0">
      <selection activeCell="F43" sqref="F43"/>
    </sheetView>
  </sheetViews>
  <sheetFormatPr defaultRowHeight="15" x14ac:dyDescent="0.25"/>
  <cols>
    <col min="1" max="1" width="30.140625" bestFit="1" customWidth="1"/>
    <col min="2" max="4" width="10.5703125" bestFit="1" customWidth="1"/>
    <col min="5" max="5" width="11.7109375" bestFit="1" customWidth="1"/>
    <col min="6" max="6" width="10.7109375" bestFit="1" customWidth="1"/>
    <col min="7" max="7" width="10.5703125" bestFit="1" customWidth="1"/>
    <col min="8" max="8" width="8.28515625" bestFit="1" customWidth="1"/>
    <col min="9" max="9" width="12.5703125" bestFit="1" customWidth="1"/>
    <col min="10" max="10" width="11.42578125" customWidth="1"/>
    <col min="11" max="11" width="9.140625" customWidth="1"/>
    <col min="12" max="12" width="11.140625" bestFit="1" customWidth="1"/>
    <col min="13" max="13" width="10.5703125" bestFit="1" customWidth="1"/>
  </cols>
  <sheetData>
    <row r="2" spans="1:1" x14ac:dyDescent="0.25">
      <c r="A2" t="s">
        <v>29</v>
      </c>
    </row>
    <row r="27" spans="1:15" ht="15.75" thickBot="1" x14ac:dyDescent="0.3"/>
    <row r="28" spans="1:15" ht="19.5" thickBot="1" x14ac:dyDescent="0.35">
      <c r="A28" s="72" t="s">
        <v>44</v>
      </c>
      <c r="B28" s="73"/>
      <c r="C28" s="73"/>
      <c r="D28" s="73"/>
      <c r="E28" s="73"/>
      <c r="F28" s="73"/>
      <c r="G28" s="73"/>
      <c r="H28" s="73"/>
      <c r="I28" s="73"/>
      <c r="J28" s="74"/>
    </row>
    <row r="29" spans="1:15" x14ac:dyDescent="0.25">
      <c r="K29" s="46"/>
      <c r="L29" s="46"/>
    </row>
    <row r="30" spans="1:15" x14ac:dyDescent="0.25">
      <c r="A30" s="21" t="s">
        <v>8</v>
      </c>
      <c r="B30" s="22">
        <v>3.7</v>
      </c>
      <c r="C30" s="3"/>
      <c r="E30" s="2"/>
      <c r="F30" s="46"/>
      <c r="G30" s="46"/>
      <c r="H30" s="3"/>
      <c r="I30" s="3"/>
      <c r="J30" s="3"/>
      <c r="K30" s="46"/>
      <c r="L30" s="46"/>
    </row>
    <row r="31" spans="1:15" x14ac:dyDescent="0.25">
      <c r="A31" s="21" t="s">
        <v>22</v>
      </c>
      <c r="B31" s="23">
        <f>6*1024</f>
        <v>6144</v>
      </c>
      <c r="C31" s="3"/>
      <c r="E31" s="2"/>
      <c r="F31" s="46"/>
      <c r="G31" s="46"/>
      <c r="H31" s="6"/>
      <c r="I31" s="6"/>
      <c r="J31" s="6"/>
      <c r="K31" s="46"/>
      <c r="L31" s="46"/>
    </row>
    <row r="32" spans="1:15" x14ac:dyDescent="0.25">
      <c r="A32" s="21" t="s">
        <v>9</v>
      </c>
      <c r="B32" s="23">
        <f>8*1024</f>
        <v>8192</v>
      </c>
      <c r="C32" s="3"/>
      <c r="F32" s="46"/>
      <c r="G32" s="46"/>
      <c r="H32" s="6"/>
      <c r="I32" s="6"/>
      <c r="J32" s="6"/>
      <c r="K32" s="46"/>
      <c r="L32" s="46"/>
      <c r="M32" s="2"/>
      <c r="N32" s="4"/>
      <c r="O32" s="4"/>
    </row>
    <row r="33" spans="1:15" x14ac:dyDescent="0.25">
      <c r="A33" s="21" t="s">
        <v>23</v>
      </c>
      <c r="B33" s="23">
        <v>9430</v>
      </c>
      <c r="C33" s="3"/>
      <c r="E33" s="2"/>
      <c r="F33" s="46"/>
      <c r="G33" s="46"/>
      <c r="H33" s="6"/>
      <c r="I33" s="6"/>
      <c r="J33" s="6"/>
      <c r="K33" s="46"/>
      <c r="L33" s="46"/>
      <c r="M33" s="5"/>
      <c r="N33" s="4"/>
      <c r="O33" s="4"/>
    </row>
    <row r="34" spans="1:15" x14ac:dyDescent="0.25">
      <c r="A34" s="21" t="s">
        <v>24</v>
      </c>
      <c r="B34" s="23">
        <f>+B30*B31</f>
        <v>22732.800000000003</v>
      </c>
      <c r="C34" s="3"/>
      <c r="E34" s="2"/>
      <c r="F34" s="46"/>
      <c r="G34" s="46"/>
      <c r="H34" s="6"/>
      <c r="I34" s="6"/>
      <c r="J34" s="6"/>
      <c r="L34" s="46"/>
    </row>
    <row r="35" spans="1:15" x14ac:dyDescent="0.25">
      <c r="A35" s="21" t="s">
        <v>35</v>
      </c>
      <c r="B35" s="23">
        <f>1131+879+502.6+152.3+38.1</f>
        <v>2703</v>
      </c>
      <c r="C35" s="4"/>
      <c r="D35" s="4"/>
      <c r="E35" s="4"/>
      <c r="F35" s="4"/>
      <c r="G35" s="46"/>
      <c r="H35" s="4"/>
      <c r="I35" s="4"/>
      <c r="J35" s="4"/>
      <c r="L35" s="46"/>
    </row>
    <row r="36" spans="1:15" ht="15.75" thickBot="1" x14ac:dyDescent="0.3">
      <c r="A36" s="45"/>
      <c r="B36" s="45"/>
      <c r="C36" s="45"/>
      <c r="D36" s="4"/>
      <c r="E36" s="4"/>
      <c r="F36" s="4"/>
      <c r="G36" s="4"/>
      <c r="H36" s="4"/>
      <c r="I36" s="4"/>
      <c r="J36" s="4"/>
      <c r="L36" s="46"/>
      <c r="M36" s="46"/>
      <c r="O36" s="46"/>
    </row>
    <row r="37" spans="1:15" ht="15.75" thickBot="1" x14ac:dyDescent="0.3">
      <c r="A37" s="7"/>
      <c r="B37" s="75" t="s">
        <v>10</v>
      </c>
      <c r="C37" s="76"/>
      <c r="D37" s="76"/>
      <c r="E37" s="77"/>
      <c r="F37" s="25" t="s">
        <v>25</v>
      </c>
      <c r="G37" s="78" t="s">
        <v>11</v>
      </c>
      <c r="H37" s="79"/>
      <c r="I37" s="79"/>
      <c r="J37" s="80"/>
      <c r="L37" s="46"/>
      <c r="M37" s="46"/>
      <c r="O37" s="46"/>
    </row>
    <row r="38" spans="1:15" ht="45" x14ac:dyDescent="0.25">
      <c r="A38" s="81" t="s">
        <v>12</v>
      </c>
      <c r="B38" s="8" t="s">
        <v>34</v>
      </c>
      <c r="C38" s="71" t="s">
        <v>26</v>
      </c>
      <c r="D38" s="71" t="s">
        <v>31</v>
      </c>
      <c r="E38" s="10" t="s">
        <v>13</v>
      </c>
      <c r="F38" s="26" t="s">
        <v>14</v>
      </c>
      <c r="G38" s="8" t="s">
        <v>15</v>
      </c>
      <c r="H38" s="71" t="s">
        <v>16</v>
      </c>
      <c r="I38" s="71" t="s">
        <v>38</v>
      </c>
      <c r="J38" s="11" t="s">
        <v>17</v>
      </c>
      <c r="L38" s="46"/>
      <c r="M38" s="46"/>
      <c r="O38" s="46"/>
    </row>
    <row r="39" spans="1:15" ht="15.75" thickBot="1" x14ac:dyDescent="0.3">
      <c r="A39" s="82"/>
      <c r="B39" s="12" t="s">
        <v>28</v>
      </c>
      <c r="C39" s="13" t="s">
        <v>28</v>
      </c>
      <c r="D39" s="13" t="s">
        <v>6</v>
      </c>
      <c r="E39" s="14" t="s">
        <v>7</v>
      </c>
      <c r="F39" s="27" t="s">
        <v>32</v>
      </c>
      <c r="G39" s="12" t="s">
        <v>6</v>
      </c>
      <c r="H39" s="13" t="s">
        <v>18</v>
      </c>
      <c r="I39" s="13" t="s">
        <v>7</v>
      </c>
      <c r="J39" s="15" t="s">
        <v>19</v>
      </c>
      <c r="L39" s="46"/>
      <c r="M39" s="46"/>
      <c r="O39" s="46"/>
    </row>
    <row r="40" spans="1:15" x14ac:dyDescent="0.25">
      <c r="A40" s="1" t="s">
        <v>0</v>
      </c>
      <c r="B40" s="28">
        <v>97</v>
      </c>
      <c r="C40" s="29">
        <v>10.4</v>
      </c>
      <c r="D40" s="17">
        <f>+B40+C40</f>
        <v>107.4</v>
      </c>
      <c r="E40" s="30">
        <f t="shared" ref="E40:E46" si="0">+D40/$B$48</f>
        <v>1.6494908694383439E-2</v>
      </c>
      <c r="F40" s="31">
        <v>205.52</v>
      </c>
      <c r="G40" s="16">
        <v>100</v>
      </c>
      <c r="H40" s="17">
        <f>+G40*$B$30</f>
        <v>370</v>
      </c>
      <c r="I40" s="32">
        <f>+(F40-G40)/G40</f>
        <v>1.0552000000000001</v>
      </c>
      <c r="J40" s="18">
        <f>+H40/F40</f>
        <v>1.8003114052160374</v>
      </c>
      <c r="K40" s="46"/>
      <c r="L40" s="46"/>
      <c r="M40" s="67"/>
      <c r="O40" s="46"/>
    </row>
    <row r="41" spans="1:15" x14ac:dyDescent="0.25">
      <c r="A41" s="1" t="s">
        <v>1</v>
      </c>
      <c r="B41" s="34">
        <v>68.099999999999994</v>
      </c>
      <c r="C41" s="35">
        <v>4.5</v>
      </c>
      <c r="D41" s="19">
        <f t="shared" ref="D41:D46" si="1">+B41+C41</f>
        <v>72.599999999999994</v>
      </c>
      <c r="E41" s="30">
        <f t="shared" si="0"/>
        <v>1.1150189676091597E-2</v>
      </c>
      <c r="F41" s="36">
        <v>146.16999999999999</v>
      </c>
      <c r="G41" s="16">
        <f>+D41</f>
        <v>72.599999999999994</v>
      </c>
      <c r="H41" s="17">
        <f t="shared" ref="H41:H46" si="2">+G41*$B$30</f>
        <v>268.62</v>
      </c>
      <c r="I41" s="32">
        <f t="shared" ref="I41:I44" si="3">+(F41-G41)/G41</f>
        <v>1.0133608815426998</v>
      </c>
      <c r="J41" s="18">
        <f>+H41/F41</f>
        <v>1.8377231990148459</v>
      </c>
      <c r="K41" s="46"/>
      <c r="L41" s="46"/>
      <c r="M41" s="68"/>
    </row>
    <row r="42" spans="1:15" x14ac:dyDescent="0.25">
      <c r="A42" s="1" t="s">
        <v>2</v>
      </c>
      <c r="B42" s="34">
        <v>2252.3000000000002</v>
      </c>
      <c r="C42" s="35">
        <v>259.8</v>
      </c>
      <c r="D42" s="19">
        <f>+B42+C42</f>
        <v>2512.1000000000004</v>
      </c>
      <c r="E42" s="30">
        <f t="shared" si="0"/>
        <v>0.38581806453594641</v>
      </c>
      <c r="F42" s="36">
        <v>5520</v>
      </c>
      <c r="G42" s="16">
        <f t="shared" ref="G42:G44" si="4">+D42</f>
        <v>2512.1000000000004</v>
      </c>
      <c r="H42" s="17">
        <f t="shared" si="2"/>
        <v>9294.7700000000023</v>
      </c>
      <c r="I42" s="32">
        <f t="shared" si="3"/>
        <v>1.1973647545877948</v>
      </c>
      <c r="J42" s="18">
        <f t="shared" ref="J42:J43" si="5">+H42/F42</f>
        <v>1.6838351449275366</v>
      </c>
      <c r="K42" s="46"/>
      <c r="L42" s="46"/>
      <c r="M42" s="67"/>
    </row>
    <row r="43" spans="1:15" x14ac:dyDescent="0.25">
      <c r="A43" s="1" t="s">
        <v>3</v>
      </c>
      <c r="B43" s="34">
        <v>2373.1</v>
      </c>
      <c r="C43" s="35">
        <v>239.8</v>
      </c>
      <c r="D43" s="19">
        <f t="shared" si="1"/>
        <v>2612.9</v>
      </c>
      <c r="E43" s="30">
        <f t="shared" si="0"/>
        <v>0.40129931962341236</v>
      </c>
      <c r="F43" s="36">
        <v>5670</v>
      </c>
      <c r="G43" s="16">
        <f t="shared" si="4"/>
        <v>2612.9</v>
      </c>
      <c r="H43" s="17">
        <f t="shared" si="2"/>
        <v>9667.7300000000014</v>
      </c>
      <c r="I43" s="32">
        <f t="shared" si="3"/>
        <v>1.170002679015653</v>
      </c>
      <c r="J43" s="18">
        <f t="shared" si="5"/>
        <v>1.705067019400353</v>
      </c>
      <c r="K43" s="46"/>
      <c r="L43" s="46"/>
      <c r="M43" s="67"/>
    </row>
    <row r="44" spans="1:15" x14ac:dyDescent="0.25">
      <c r="A44" s="1" t="s">
        <v>4</v>
      </c>
      <c r="B44" s="34">
        <v>439</v>
      </c>
      <c r="C44" s="35">
        <v>58.5</v>
      </c>
      <c r="D44" s="19">
        <f t="shared" si="1"/>
        <v>497.5</v>
      </c>
      <c r="E44" s="30">
        <f t="shared" si="0"/>
        <v>7.6407980218396288E-2</v>
      </c>
      <c r="F44" s="36">
        <v>662.83</v>
      </c>
      <c r="G44" s="16">
        <f t="shared" si="4"/>
        <v>497.5</v>
      </c>
      <c r="H44" s="17">
        <f t="shared" si="2"/>
        <v>1840.75</v>
      </c>
      <c r="I44" s="32">
        <f t="shared" si="3"/>
        <v>0.33232160804020111</v>
      </c>
      <c r="J44" s="18">
        <f>+H44/F44</f>
        <v>2.7771072522366218</v>
      </c>
      <c r="K44" s="46"/>
      <c r="L44" s="46"/>
      <c r="M44" s="69"/>
    </row>
    <row r="45" spans="1:15" x14ac:dyDescent="0.25">
      <c r="A45" s="1" t="s">
        <v>21</v>
      </c>
      <c r="B45" s="34">
        <v>1</v>
      </c>
      <c r="C45" s="35">
        <v>1.7</v>
      </c>
      <c r="D45" s="19">
        <f t="shared" si="1"/>
        <v>2.7</v>
      </c>
      <c r="E45" s="30">
        <f t="shared" si="0"/>
        <v>4.1467647555712558E-4</v>
      </c>
      <c r="F45" s="36">
        <v>47.09</v>
      </c>
      <c r="G45" s="16">
        <v>100</v>
      </c>
      <c r="H45" s="17">
        <f t="shared" si="2"/>
        <v>370</v>
      </c>
      <c r="I45" s="32"/>
      <c r="J45" s="18"/>
      <c r="L45" s="46"/>
      <c r="M45" s="67"/>
    </row>
    <row r="46" spans="1:15" x14ac:dyDescent="0.25">
      <c r="A46" s="33" t="s">
        <v>42</v>
      </c>
      <c r="B46" s="34">
        <v>605.20000000000005</v>
      </c>
      <c r="C46" s="35">
        <v>100.7</v>
      </c>
      <c r="D46" s="19">
        <f t="shared" si="1"/>
        <v>705.90000000000009</v>
      </c>
      <c r="E46" s="30">
        <f t="shared" si="0"/>
        <v>0.10841486077621296</v>
      </c>
      <c r="F46" s="36">
        <v>995.16</v>
      </c>
      <c r="G46" s="16">
        <f t="shared" ref="G46" si="6">+D46</f>
        <v>705.90000000000009</v>
      </c>
      <c r="H46" s="17">
        <f t="shared" si="2"/>
        <v>2611.8300000000004</v>
      </c>
      <c r="I46" s="32">
        <f t="shared" ref="I46" si="7">+(F46-G46)/G46</f>
        <v>0.40977475563110899</v>
      </c>
      <c r="J46" s="18">
        <f>+H46/F46</f>
        <v>2.6245327384541186</v>
      </c>
      <c r="K46" s="46"/>
      <c r="L46" s="46"/>
      <c r="M46" s="69"/>
    </row>
    <row r="47" spans="1:15" ht="15.75" thickBot="1" x14ac:dyDescent="0.3">
      <c r="A47" s="20" t="s">
        <v>5</v>
      </c>
      <c r="B47" s="51">
        <v>675.4</v>
      </c>
      <c r="C47" s="52"/>
      <c r="D47" s="53"/>
      <c r="E47" s="54"/>
      <c r="F47" s="55"/>
      <c r="G47" s="56"/>
      <c r="H47" s="57"/>
      <c r="I47" s="58"/>
      <c r="J47" s="59"/>
      <c r="K47" s="46"/>
      <c r="L47" s="46"/>
      <c r="M47" s="46"/>
    </row>
    <row r="48" spans="1:15" s="44" customFormat="1" ht="15.75" thickBot="1" x14ac:dyDescent="0.3">
      <c r="A48" s="37" t="s">
        <v>20</v>
      </c>
      <c r="B48" s="60">
        <f>SUM(B40:B47)</f>
        <v>6511.0999999999995</v>
      </c>
      <c r="C48" s="61">
        <f t="shared" ref="C48:H48" si="8">SUM(C40:C47)</f>
        <v>675.40000000000009</v>
      </c>
      <c r="D48" s="61">
        <f t="shared" si="8"/>
        <v>6511.1</v>
      </c>
      <c r="E48" s="62">
        <f t="shared" si="8"/>
        <v>1.0000000000000002</v>
      </c>
      <c r="F48" s="41">
        <f t="shared" si="8"/>
        <v>13246.769999999999</v>
      </c>
      <c r="G48" s="61">
        <f t="shared" si="8"/>
        <v>6601</v>
      </c>
      <c r="H48" s="61">
        <f t="shared" si="8"/>
        <v>24423.700000000004</v>
      </c>
      <c r="I48" s="63">
        <f>+(F48-G48)/G48</f>
        <v>1.0067823057112557</v>
      </c>
      <c r="J48" s="64">
        <f>+H48/F48</f>
        <v>1.8437475701623873</v>
      </c>
      <c r="L48" s="46"/>
      <c r="M48" s="46"/>
      <c r="N48" s="65"/>
    </row>
    <row r="49" spans="1:12" x14ac:dyDescent="0.25">
      <c r="L49" s="46"/>
    </row>
    <row r="50" spans="1:12" x14ac:dyDescent="0.25">
      <c r="G50" s="66"/>
      <c r="L50" s="46"/>
    </row>
    <row r="51" spans="1:12" x14ac:dyDescent="0.25">
      <c r="A51" t="s">
        <v>21</v>
      </c>
      <c r="H51" s="48"/>
      <c r="J51" s="48"/>
    </row>
    <row r="75" spans="1:1" x14ac:dyDescent="0.25">
      <c r="A75" t="s">
        <v>33</v>
      </c>
    </row>
    <row r="98" spans="1:1" x14ac:dyDescent="0.25">
      <c r="A98" t="s">
        <v>4</v>
      </c>
    </row>
    <row r="122" spans="1:1" x14ac:dyDescent="0.25">
      <c r="A122" t="s">
        <v>0</v>
      </c>
    </row>
    <row r="146" spans="1:1" x14ac:dyDescent="0.25">
      <c r="A146" t="s">
        <v>3</v>
      </c>
    </row>
    <row r="170" spans="1:1" x14ac:dyDescent="0.25">
      <c r="A170" t="s">
        <v>2</v>
      </c>
    </row>
    <row r="193" spans="1:1" x14ac:dyDescent="0.25">
      <c r="A193" t="s">
        <v>41</v>
      </c>
    </row>
  </sheetData>
  <mergeCells count="4">
    <mergeCell ref="A28:J28"/>
    <mergeCell ref="B37:E37"/>
    <mergeCell ref="G37:J37"/>
    <mergeCell ref="A38:A3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2020-07</vt:lpstr>
      <vt:lpstr>2020-08</vt:lpstr>
      <vt:lpstr>2020-09</vt:lpstr>
      <vt:lpstr>2020-10</vt:lpstr>
      <vt:lpstr>2020-11</vt:lpstr>
      <vt:lpstr>2020-12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cp:lastPrinted>2019-12-10T21:20:32Z</cp:lastPrinted>
  <dcterms:created xsi:type="dcterms:W3CDTF">2019-12-02T16:53:33Z</dcterms:created>
  <dcterms:modified xsi:type="dcterms:W3CDTF">2021-01-04T22:51:40Z</dcterms:modified>
</cp:coreProperties>
</file>