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Mediciones transporte\"/>
    </mc:Choice>
  </mc:AlternateContent>
  <bookViews>
    <workbookView xWindow="0" yWindow="0" windowWidth="20490" windowHeight="7755"/>
  </bookViews>
  <sheets>
    <sheet name="2021-01" sheetId="12" r:id="rId1"/>
    <sheet name="2021-02" sheetId="14" r:id="rId2"/>
    <sheet name="2021-03" sheetId="16" r:id="rId3"/>
    <sheet name="2021-04" sheetId="17" r:id="rId4"/>
    <sheet name="2021-05" sheetId="18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8" l="1"/>
  <c r="C48" i="18"/>
  <c r="B48" i="18"/>
  <c r="G46" i="18"/>
  <c r="I46" i="18" s="1"/>
  <c r="D46" i="18"/>
  <c r="H45" i="18"/>
  <c r="D45" i="18"/>
  <c r="D44" i="18"/>
  <c r="G44" i="18" s="1"/>
  <c r="D43" i="18"/>
  <c r="G43" i="18" s="1"/>
  <c r="I43" i="18" s="1"/>
  <c r="D42" i="18"/>
  <c r="G42" i="18" s="1"/>
  <c r="D41" i="18"/>
  <c r="G41" i="18" s="1"/>
  <c r="I41" i="18" s="1"/>
  <c r="I40" i="18"/>
  <c r="H40" i="18"/>
  <c r="J40" i="18" s="1"/>
  <c r="D40" i="18"/>
  <c r="B34" i="18"/>
  <c r="B32" i="18"/>
  <c r="B31" i="18"/>
  <c r="E41" i="18" l="1"/>
  <c r="E45" i="18"/>
  <c r="E40" i="18"/>
  <c r="E43" i="18"/>
  <c r="E46" i="18"/>
  <c r="I42" i="18"/>
  <c r="H42" i="18"/>
  <c r="J42" i="18" s="1"/>
  <c r="I44" i="18"/>
  <c r="H44" i="18"/>
  <c r="J44" i="18" s="1"/>
  <c r="H46" i="18"/>
  <c r="J46" i="18" s="1"/>
  <c r="G48" i="18"/>
  <c r="I48" i="18" s="1"/>
  <c r="H41" i="18"/>
  <c r="J41" i="18" s="1"/>
  <c r="E44" i="18"/>
  <c r="D48" i="18"/>
  <c r="E42" i="18"/>
  <c r="H43" i="18"/>
  <c r="J43" i="18" s="1"/>
  <c r="F48" i="17"/>
  <c r="C48" i="17"/>
  <c r="B48" i="17"/>
  <c r="D46" i="17"/>
  <c r="G46" i="17" s="1"/>
  <c r="H45" i="17"/>
  <c r="D45" i="17"/>
  <c r="D44" i="17"/>
  <c r="G44" i="17" s="1"/>
  <c r="I44" i="17" s="1"/>
  <c r="D43" i="17"/>
  <c r="G43" i="17" s="1"/>
  <c r="D42" i="17"/>
  <c r="G42" i="17" s="1"/>
  <c r="I42" i="17" s="1"/>
  <c r="D41" i="17"/>
  <c r="G41" i="17" s="1"/>
  <c r="J40" i="17"/>
  <c r="I40" i="17"/>
  <c r="H40" i="17"/>
  <c r="D40" i="17"/>
  <c r="B32" i="17"/>
  <c r="B31" i="17"/>
  <c r="B34" i="17" s="1"/>
  <c r="E48" i="18" l="1"/>
  <c r="H48" i="18"/>
  <c r="J48" i="18" s="1"/>
  <c r="E44" i="17"/>
  <c r="E42" i="17"/>
  <c r="E40" i="17"/>
  <c r="E45" i="17"/>
  <c r="H46" i="17"/>
  <c r="J46" i="17" s="1"/>
  <c r="I46" i="17"/>
  <c r="G48" i="17"/>
  <c r="I48" i="17" s="1"/>
  <c r="I41" i="17"/>
  <c r="H41" i="17"/>
  <c r="I43" i="17"/>
  <c r="H43" i="17"/>
  <c r="J43" i="17" s="1"/>
  <c r="D48" i="17"/>
  <c r="E46" i="17"/>
  <c r="E41" i="17"/>
  <c r="H42" i="17"/>
  <c r="J42" i="17" s="1"/>
  <c r="E43" i="17"/>
  <c r="H44" i="17"/>
  <c r="J44" i="17" s="1"/>
  <c r="I48" i="16"/>
  <c r="B31" i="16"/>
  <c r="B34" i="16" s="1"/>
  <c r="B35" i="16"/>
  <c r="F48" i="16"/>
  <c r="C48" i="16"/>
  <c r="B48" i="16"/>
  <c r="D46" i="16"/>
  <c r="G46" i="16" s="1"/>
  <c r="H45" i="16"/>
  <c r="D45" i="16"/>
  <c r="D44" i="16"/>
  <c r="G44" i="16" s="1"/>
  <c r="D43" i="16"/>
  <c r="G43" i="16" s="1"/>
  <c r="I43" i="16" s="1"/>
  <c r="D42" i="16"/>
  <c r="G42" i="16" s="1"/>
  <c r="D41" i="16"/>
  <c r="G41" i="16" s="1"/>
  <c r="I41" i="16" s="1"/>
  <c r="J40" i="16"/>
  <c r="I40" i="16"/>
  <c r="H40" i="16"/>
  <c r="D40" i="16"/>
  <c r="B32" i="16"/>
  <c r="E48" i="17" l="1"/>
  <c r="J41" i="17"/>
  <c r="H48" i="17"/>
  <c r="J48" i="17" s="1"/>
  <c r="E43" i="16"/>
  <c r="E45" i="16"/>
  <c r="E40" i="16"/>
  <c r="E41" i="16"/>
  <c r="I46" i="16"/>
  <c r="H46" i="16"/>
  <c r="J46" i="16" s="1"/>
  <c r="H44" i="16"/>
  <c r="J44" i="16" s="1"/>
  <c r="I44" i="16"/>
  <c r="H42" i="16"/>
  <c r="J42" i="16" s="1"/>
  <c r="I42" i="16"/>
  <c r="G48" i="16"/>
  <c r="H41" i="16"/>
  <c r="E42" i="16"/>
  <c r="H43" i="16"/>
  <c r="J43" i="16" s="1"/>
  <c r="E44" i="16"/>
  <c r="D48" i="16"/>
  <c r="E46" i="16"/>
  <c r="E48" i="16" l="1"/>
  <c r="J41" i="16"/>
  <c r="H48" i="16"/>
  <c r="J48" i="16" s="1"/>
  <c r="E48" i="14"/>
  <c r="E40" i="14"/>
  <c r="F48" i="14"/>
  <c r="C48" i="14"/>
  <c r="B48" i="14"/>
  <c r="D46" i="14"/>
  <c r="G46" i="14" s="1"/>
  <c r="H45" i="14"/>
  <c r="D45" i="14"/>
  <c r="D44" i="14"/>
  <c r="G44" i="14" s="1"/>
  <c r="G43" i="14"/>
  <c r="I43" i="14" s="1"/>
  <c r="D43" i="14"/>
  <c r="D42" i="14"/>
  <c r="G42" i="14" s="1"/>
  <c r="D41" i="14"/>
  <c r="G41" i="14" s="1"/>
  <c r="I41" i="14" s="1"/>
  <c r="J40" i="14"/>
  <c r="I40" i="14"/>
  <c r="H40" i="14"/>
  <c r="D40" i="14"/>
  <c r="B32" i="14"/>
  <c r="B31" i="14"/>
  <c r="B34" i="14" s="1"/>
  <c r="E45" i="14" l="1"/>
  <c r="E41" i="14"/>
  <c r="E43" i="14"/>
  <c r="I46" i="14"/>
  <c r="H46" i="14"/>
  <c r="J46" i="14" s="1"/>
  <c r="H44" i="14"/>
  <c r="J44" i="14" s="1"/>
  <c r="I44" i="14"/>
  <c r="H42" i="14"/>
  <c r="J42" i="14" s="1"/>
  <c r="I42" i="14"/>
  <c r="G48" i="14"/>
  <c r="I48" i="14" s="1"/>
  <c r="H41" i="14"/>
  <c r="E42" i="14"/>
  <c r="H43" i="14"/>
  <c r="J43" i="14" s="1"/>
  <c r="E44" i="14"/>
  <c r="D48" i="14"/>
  <c r="E46" i="14"/>
  <c r="I42" i="12"/>
  <c r="J41" i="14" l="1"/>
  <c r="H48" i="14"/>
  <c r="J48" i="14" s="1"/>
  <c r="B35" i="12"/>
  <c r="F48" i="12" l="1"/>
  <c r="C48" i="12"/>
  <c r="B48" i="12"/>
  <c r="D46" i="12"/>
  <c r="G46" i="12" s="1"/>
  <c r="H45" i="12"/>
  <c r="D45" i="12"/>
  <c r="D44" i="12"/>
  <c r="G44" i="12" s="1"/>
  <c r="D43" i="12"/>
  <c r="G43" i="12" s="1"/>
  <c r="I43" i="12" s="1"/>
  <c r="D42" i="12"/>
  <c r="G42" i="12" s="1"/>
  <c r="D41" i="12"/>
  <c r="G41" i="12" s="1"/>
  <c r="I41" i="12" s="1"/>
  <c r="J40" i="12"/>
  <c r="I40" i="12"/>
  <c r="H40" i="12"/>
  <c r="D40" i="12"/>
  <c r="B32" i="12"/>
  <c r="B31" i="12"/>
  <c r="B34" i="12" s="1"/>
  <c r="E45" i="12" l="1"/>
  <c r="E43" i="12"/>
  <c r="E40" i="12"/>
  <c r="E41" i="12"/>
  <c r="I46" i="12"/>
  <c r="H46" i="12"/>
  <c r="J46" i="12" s="1"/>
  <c r="H44" i="12"/>
  <c r="J44" i="12" s="1"/>
  <c r="I44" i="12"/>
  <c r="H42" i="12"/>
  <c r="J42" i="12" s="1"/>
  <c r="G48" i="12"/>
  <c r="I48" i="12" s="1"/>
  <c r="H41" i="12"/>
  <c r="J41" i="12" s="1"/>
  <c r="E42" i="12"/>
  <c r="H43" i="12"/>
  <c r="J43" i="12" s="1"/>
  <c r="E44" i="12"/>
  <c r="D48" i="12"/>
  <c r="E46" i="12"/>
  <c r="E48" i="12" l="1"/>
  <c r="H48" i="12"/>
  <c r="J48" i="12" s="1"/>
</calcChain>
</file>

<file path=xl/sharedStrings.xml><?xml version="1.0" encoding="utf-8"?>
<sst xmlns="http://schemas.openxmlformats.org/spreadsheetml/2006/main" count="235" uniqueCount="44">
  <si>
    <t>Municipalidad</t>
  </si>
  <si>
    <t>Azul Networks</t>
  </si>
  <si>
    <t>Tecnovision</t>
  </si>
  <si>
    <t>Videotel</t>
  </si>
  <si>
    <t>Warinet</t>
  </si>
  <si>
    <t>Google</t>
  </si>
  <si>
    <t>Mb</t>
  </si>
  <si>
    <t>%</t>
  </si>
  <si>
    <t>Precio USD / Mb</t>
  </si>
  <si>
    <t>Capacidad disponible - Mb</t>
  </si>
  <si>
    <t>Reporte CABASE</t>
  </si>
  <si>
    <t>Contratación SYT</t>
  </si>
  <si>
    <t>Miembro</t>
  </si>
  <si>
    <t xml:space="preserve">Distribucion del transporte </t>
  </si>
  <si>
    <t>Tráfico tomado del IXP</t>
  </si>
  <si>
    <t>Capacidad a facturar</t>
  </si>
  <si>
    <t>Abono a facturar</t>
  </si>
  <si>
    <t>Precio equivalente</t>
  </si>
  <si>
    <t>USD</t>
  </si>
  <si>
    <t>USD / Mb</t>
  </si>
  <si>
    <t>TOTAL</t>
  </si>
  <si>
    <t>UNJU</t>
  </si>
  <si>
    <t>Capacidad contratada - Mb</t>
  </si>
  <si>
    <t>Capacidad Utilizada - Observium</t>
  </si>
  <si>
    <t>Abono contratado (USD)</t>
  </si>
  <si>
    <t>Observium</t>
  </si>
  <si>
    <t>Transporte Google</t>
  </si>
  <si>
    <t>95% Mb</t>
  </si>
  <si>
    <t>Transporte</t>
  </si>
  <si>
    <t>Transporte  total</t>
  </si>
  <si>
    <t>Mb pico</t>
  </si>
  <si>
    <t>Azul</t>
  </si>
  <si>
    <t>Transporte BUE JUJ</t>
  </si>
  <si>
    <t>Consumo Netflix BUE</t>
  </si>
  <si>
    <t>Rendimiento IXP</t>
  </si>
  <si>
    <t>Cable Audio Vision</t>
  </si>
  <si>
    <t>CAV</t>
  </si>
  <si>
    <t>Abono Febrero - Consumos Enero 2021 - Medición 23-12-2020 al 22-01-2021</t>
  </si>
  <si>
    <t>Abono Marzo - Consumos Febrero 2021 - Medición 23-01-2021 al 22-02-2021</t>
  </si>
  <si>
    <t>Abono Abril - Consumos Marzo 2021 - Medición 23-02-2021 al 22-03-2021</t>
  </si>
  <si>
    <t>(Se excluye 1 muestra pico fuera de rango)</t>
  </si>
  <si>
    <t>Abono Mayo - Consumos Abril 2021 - Medición 23-03-2021 al 22-04-2021</t>
  </si>
  <si>
    <t>(Se extrae una muestra fuera de rango)</t>
  </si>
  <si>
    <t>Abono Junio - Consumos Mayo 2021 - Medición 23-04-2021 al 22-05-2021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</si>
</sst>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/>
    <xf numFmtId="0" fontId="0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164" fontId="0" fillId="0" borderId="13" xfId="1" applyNumberFormat="1" applyFont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5" xfId="0" applyNumberFormat="1" applyFont="1" applyBorder="1"/>
    <xf numFmtId="164" fontId="0" fillId="0" borderId="1" xfId="1" applyNumberFormat="1" applyFont="1" applyBorder="1" applyAlignment="1">
      <alignment horizontal="right" wrapText="1"/>
    </xf>
    <xf numFmtId="0" fontId="0" fillId="0" borderId="16" xfId="0" applyBorder="1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164" fontId="4" fillId="2" borderId="1" xfId="1" applyNumberFormat="1" applyFont="1" applyFill="1" applyBorder="1" applyAlignment="1"/>
    <xf numFmtId="0" fontId="5" fillId="0" borderId="17" xfId="0" applyFont="1" applyBorder="1" applyAlignment="1"/>
    <xf numFmtId="0" fontId="5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164" fontId="0" fillId="2" borderId="13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2" borderId="25" xfId="1" applyNumberFormat="1" applyFont="1" applyFill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0" fontId="0" fillId="0" borderId="26" xfId="0" applyFont="1" applyBorder="1" applyAlignment="1">
      <alignment wrapText="1"/>
    </xf>
    <xf numFmtId="164" fontId="0" fillId="2" borderId="8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horizontal="right" wrapText="1"/>
    </xf>
    <xf numFmtId="164" fontId="0" fillId="2" borderId="18" xfId="1" applyNumberFormat="1" applyFont="1" applyFill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164" fontId="5" fillId="0" borderId="27" xfId="1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/>
    <xf numFmtId="164" fontId="0" fillId="2" borderId="28" xfId="1" applyNumberFormat="1" applyFont="1" applyFill="1" applyBorder="1" applyAlignment="1">
      <alignment horizontal="right" wrapText="1"/>
    </xf>
    <xf numFmtId="164" fontId="0" fillId="2" borderId="16" xfId="1" applyNumberFormat="1" applyFont="1" applyFill="1" applyBorder="1" applyAlignment="1">
      <alignment horizontal="right" wrapText="1"/>
    </xf>
    <xf numFmtId="164" fontId="0" fillId="0" borderId="16" xfId="1" applyNumberFormat="1" applyFont="1" applyBorder="1" applyAlignment="1">
      <alignment horizontal="right" wrapText="1"/>
    </xf>
    <xf numFmtId="10" fontId="0" fillId="0" borderId="29" xfId="2" applyNumberFormat="1" applyFont="1" applyBorder="1" applyAlignment="1">
      <alignment horizontal="right" wrapText="1"/>
    </xf>
    <xf numFmtId="164" fontId="0" fillId="2" borderId="30" xfId="1" applyNumberFormat="1" applyFont="1" applyFill="1" applyBorder="1" applyAlignment="1">
      <alignment horizontal="right" wrapText="1"/>
    </xf>
    <xf numFmtId="164" fontId="0" fillId="0" borderId="31" xfId="1" applyNumberFormat="1" applyFont="1" applyBorder="1" applyAlignment="1">
      <alignment horizontal="right" wrapText="1"/>
    </xf>
    <xf numFmtId="164" fontId="0" fillId="0" borderId="32" xfId="1" applyNumberFormat="1" applyFont="1" applyBorder="1" applyAlignment="1">
      <alignment horizontal="right" wrapText="1"/>
    </xf>
    <xf numFmtId="9" fontId="4" fillId="0" borderId="32" xfId="2" applyFont="1" applyBorder="1" applyAlignment="1">
      <alignment horizontal="right" wrapText="1"/>
    </xf>
    <xf numFmtId="43" fontId="4" fillId="0" borderId="29" xfId="0" applyNumberFormat="1" applyFont="1" applyBorder="1"/>
    <xf numFmtId="164" fontId="5" fillId="0" borderId="33" xfId="1" applyNumberFormat="1" applyFont="1" applyBorder="1" applyAlignment="1">
      <alignment horizontal="right" wrapText="1"/>
    </xf>
    <xf numFmtId="164" fontId="5" fillId="0" borderId="34" xfId="1" applyNumberFormat="1" applyFont="1" applyBorder="1" applyAlignment="1">
      <alignment horizontal="right" wrapText="1"/>
    </xf>
    <xf numFmtId="9" fontId="5" fillId="0" borderId="35" xfId="2" applyFont="1" applyBorder="1" applyAlignment="1">
      <alignment horizontal="right" wrapText="1"/>
    </xf>
    <xf numFmtId="9" fontId="5" fillId="0" borderId="34" xfId="2" applyFont="1" applyBorder="1" applyAlignment="1">
      <alignment horizontal="right" wrapText="1"/>
    </xf>
    <xf numFmtId="43" fontId="5" fillId="0" borderId="3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43" fontId="0" fillId="0" borderId="0" xfId="0" applyNumberFormat="1"/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9" fontId="5" fillId="0" borderId="5" xfId="2" applyFont="1" applyBorder="1" applyAlignment="1">
      <alignment horizontal="center"/>
    </xf>
    <xf numFmtId="9" fontId="5" fillId="0" borderId="6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image" Target="../media/image35.png"/><Relationship Id="rId7" Type="http://schemas.openxmlformats.org/officeDocument/2006/relationships/image" Target="../media/image39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6" Type="http://schemas.openxmlformats.org/officeDocument/2006/relationships/image" Target="../media/image38.png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14</xdr:col>
      <xdr:colOff>420714</xdr:colOff>
      <xdr:row>71</xdr:row>
      <xdr:rowOff>114821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01300"/>
          <a:ext cx="11564964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14</xdr:col>
      <xdr:colOff>392135</xdr:colOff>
      <xdr:row>22</xdr:row>
      <xdr:rowOff>86242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1536385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14</xdr:col>
      <xdr:colOff>363556</xdr:colOff>
      <xdr:row>95</xdr:row>
      <xdr:rowOff>114821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507806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373082</xdr:colOff>
      <xdr:row>118</xdr:row>
      <xdr:rowOff>48137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517332" cy="3667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14</xdr:col>
      <xdr:colOff>449293</xdr:colOff>
      <xdr:row>142</xdr:row>
      <xdr:rowOff>86242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593543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392135</xdr:colOff>
      <xdr:row>213</xdr:row>
      <xdr:rowOff>95768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7452300"/>
          <a:ext cx="11536385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14</xdr:col>
      <xdr:colOff>468346</xdr:colOff>
      <xdr:row>166</xdr:row>
      <xdr:rowOff>143400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8498800"/>
          <a:ext cx="11612596" cy="3762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14</xdr:col>
      <xdr:colOff>449293</xdr:colOff>
      <xdr:row>190</xdr:row>
      <xdr:rowOff>95768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3070800"/>
          <a:ext cx="11593543" cy="3715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14</xdr:col>
      <xdr:colOff>373082</xdr:colOff>
      <xdr:row>22</xdr:row>
      <xdr:rowOff>57663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1517332" cy="367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14</xdr:col>
      <xdr:colOff>392135</xdr:colOff>
      <xdr:row>71</xdr:row>
      <xdr:rowOff>76716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536385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14</xdr:col>
      <xdr:colOff>496925</xdr:colOff>
      <xdr:row>95</xdr:row>
      <xdr:rowOff>114821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641175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382609</xdr:colOff>
      <xdr:row>118</xdr:row>
      <xdr:rowOff>76716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526859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14</xdr:col>
      <xdr:colOff>401661</xdr:colOff>
      <xdr:row>142</xdr:row>
      <xdr:rowOff>67189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545911" cy="368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14</xdr:col>
      <xdr:colOff>373082</xdr:colOff>
      <xdr:row>166</xdr:row>
      <xdr:rowOff>133874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17332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14</xdr:col>
      <xdr:colOff>468346</xdr:colOff>
      <xdr:row>190</xdr:row>
      <xdr:rowOff>95768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612596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458819</xdr:colOff>
      <xdr:row>213</xdr:row>
      <xdr:rowOff>76716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7452300"/>
          <a:ext cx="11603069" cy="36962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14</xdr:col>
      <xdr:colOff>420714</xdr:colOff>
      <xdr:row>22</xdr:row>
      <xdr:rowOff>114821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1564964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14</xdr:col>
      <xdr:colOff>430240</xdr:colOff>
      <xdr:row>71</xdr:row>
      <xdr:rowOff>95768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574490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14</xdr:col>
      <xdr:colOff>392135</xdr:colOff>
      <xdr:row>95</xdr:row>
      <xdr:rowOff>86242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536385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477872</xdr:colOff>
      <xdr:row>118</xdr:row>
      <xdr:rowOff>76716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622122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14</xdr:col>
      <xdr:colOff>487398</xdr:colOff>
      <xdr:row>142</xdr:row>
      <xdr:rowOff>95768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631648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449293</xdr:colOff>
      <xdr:row>213</xdr:row>
      <xdr:rowOff>86242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7452300"/>
          <a:ext cx="11593543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14</xdr:col>
      <xdr:colOff>439767</xdr:colOff>
      <xdr:row>166</xdr:row>
      <xdr:rowOff>57663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8498800"/>
          <a:ext cx="11584017" cy="367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14</xdr:col>
      <xdr:colOff>306398</xdr:colOff>
      <xdr:row>190</xdr:row>
      <xdr:rowOff>86242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3070800"/>
          <a:ext cx="11450648" cy="37057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14</xdr:col>
      <xdr:colOff>458819</xdr:colOff>
      <xdr:row>22</xdr:row>
      <xdr:rowOff>105295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1603069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14</xdr:col>
      <xdr:colOff>401661</xdr:colOff>
      <xdr:row>71</xdr:row>
      <xdr:rowOff>57663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545911" cy="367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14</xdr:col>
      <xdr:colOff>373082</xdr:colOff>
      <xdr:row>95</xdr:row>
      <xdr:rowOff>95768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517332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458819</xdr:colOff>
      <xdr:row>213</xdr:row>
      <xdr:rowOff>105295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7452300"/>
          <a:ext cx="11603069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14</xdr:col>
      <xdr:colOff>373082</xdr:colOff>
      <xdr:row>166</xdr:row>
      <xdr:rowOff>105295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498800"/>
          <a:ext cx="11517332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14</xdr:col>
      <xdr:colOff>382609</xdr:colOff>
      <xdr:row>190</xdr:row>
      <xdr:rowOff>114821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3070800"/>
          <a:ext cx="11526859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439767</xdr:colOff>
      <xdr:row>118</xdr:row>
      <xdr:rowOff>67189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9354800"/>
          <a:ext cx="11584017" cy="368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14</xdr:col>
      <xdr:colOff>439767</xdr:colOff>
      <xdr:row>142</xdr:row>
      <xdr:rowOff>114821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3926800"/>
          <a:ext cx="11584017" cy="3734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14</xdr:col>
      <xdr:colOff>382609</xdr:colOff>
      <xdr:row>72</xdr:row>
      <xdr:rowOff>29111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01300"/>
          <a:ext cx="11526859" cy="383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14</xdr:col>
      <xdr:colOff>382609</xdr:colOff>
      <xdr:row>96</xdr:row>
      <xdr:rowOff>19584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973300"/>
          <a:ext cx="11526859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14</xdr:col>
      <xdr:colOff>468346</xdr:colOff>
      <xdr:row>167</xdr:row>
      <xdr:rowOff>76742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498800"/>
          <a:ext cx="11612596" cy="3886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420714</xdr:colOff>
      <xdr:row>119</xdr:row>
      <xdr:rowOff>38637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564964" cy="3848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14</xdr:col>
      <xdr:colOff>411188</xdr:colOff>
      <xdr:row>191</xdr:row>
      <xdr:rowOff>57690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3070800"/>
          <a:ext cx="11555438" cy="38676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430240</xdr:colOff>
      <xdr:row>214</xdr:row>
      <xdr:rowOff>532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7452300"/>
          <a:ext cx="11574490" cy="38105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14</xdr:col>
      <xdr:colOff>411188</xdr:colOff>
      <xdr:row>143</xdr:row>
      <xdr:rowOff>67216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3926800"/>
          <a:ext cx="11555438" cy="3877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14</xdr:col>
      <xdr:colOff>401661</xdr:colOff>
      <xdr:row>23</xdr:row>
      <xdr:rowOff>57690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71500"/>
          <a:ext cx="11545911" cy="386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3"/>
  <sheetViews>
    <sheetView tabSelected="1" topLeftCell="A28" zoomScaleNormal="100" workbookViewId="0">
      <selection activeCell="B44" sqref="B44:J44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.5703125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  <col min="12" max="12" width="11.140625" bestFit="1" customWidth="1"/>
    <col min="13" max="13" width="10.5703125" bestFit="1" customWidth="1"/>
  </cols>
  <sheetData>
    <row r="2" spans="1:1" x14ac:dyDescent="0.25">
      <c r="A2" t="s">
        <v>28</v>
      </c>
    </row>
    <row r="27" spans="1:15" ht="15.75" thickBot="1" x14ac:dyDescent="0.3"/>
    <row r="28" spans="1:15" ht="19.5" thickBot="1" x14ac:dyDescent="0.35">
      <c r="A28" s="63" t="s">
        <v>37</v>
      </c>
      <c r="B28" s="64"/>
      <c r="C28" s="64"/>
      <c r="D28" s="64"/>
      <c r="E28" s="64"/>
      <c r="F28" s="64"/>
      <c r="G28" s="64"/>
      <c r="H28" s="64"/>
      <c r="I28" s="64"/>
      <c r="J28" s="65"/>
    </row>
    <row r="29" spans="1:15" x14ac:dyDescent="0.25">
      <c r="K29" s="39"/>
      <c r="L29" s="39"/>
    </row>
    <row r="30" spans="1:15" x14ac:dyDescent="0.25">
      <c r="A30" s="20" t="s">
        <v>8</v>
      </c>
      <c r="B30" s="21">
        <v>3.7</v>
      </c>
      <c r="C30" s="3"/>
      <c r="E30" s="2"/>
      <c r="F30" s="39"/>
      <c r="G30" s="39"/>
      <c r="H30" s="3"/>
      <c r="I30" s="3"/>
      <c r="J30" s="3"/>
      <c r="K30" s="39"/>
      <c r="L30" s="39"/>
    </row>
    <row r="31" spans="1:15" x14ac:dyDescent="0.25">
      <c r="A31" s="20" t="s">
        <v>22</v>
      </c>
      <c r="B31" s="22">
        <f>6*1024</f>
        <v>6144</v>
      </c>
      <c r="C31" s="3"/>
      <c r="E31" s="2"/>
      <c r="F31" s="39"/>
      <c r="G31" s="39"/>
      <c r="H31" s="6"/>
      <c r="I31" s="6"/>
      <c r="J31" s="6"/>
      <c r="K31" s="39"/>
      <c r="L31" s="39"/>
    </row>
    <row r="32" spans="1:15" x14ac:dyDescent="0.25">
      <c r="A32" s="20" t="s">
        <v>9</v>
      </c>
      <c r="B32" s="22">
        <f>8*1024</f>
        <v>8192</v>
      </c>
      <c r="C32" s="3"/>
      <c r="F32" s="39"/>
      <c r="G32" s="39"/>
      <c r="H32" s="6"/>
      <c r="I32" s="6"/>
      <c r="J32" s="6"/>
      <c r="K32" s="39"/>
      <c r="L32" s="39"/>
      <c r="M32" s="2"/>
      <c r="N32" s="4"/>
      <c r="O32" s="4"/>
    </row>
    <row r="33" spans="1:15" x14ac:dyDescent="0.25">
      <c r="A33" s="20" t="s">
        <v>23</v>
      </c>
      <c r="B33" s="22">
        <v>8570</v>
      </c>
      <c r="C33" s="3"/>
      <c r="E33" s="2"/>
      <c r="F33" s="39"/>
      <c r="G33" s="39"/>
      <c r="H33" s="6"/>
      <c r="I33" s="6"/>
      <c r="J33" s="6"/>
      <c r="K33" s="39"/>
      <c r="L33" s="39"/>
      <c r="M33" s="5"/>
      <c r="N33" s="4"/>
      <c r="O33" s="4"/>
    </row>
    <row r="34" spans="1:15" x14ac:dyDescent="0.25">
      <c r="A34" s="20" t="s">
        <v>24</v>
      </c>
      <c r="B34" s="22">
        <f>+B30*B31</f>
        <v>22732.800000000003</v>
      </c>
      <c r="C34" s="3"/>
      <c r="E34" s="2"/>
      <c r="F34" s="39"/>
      <c r="G34" s="39"/>
      <c r="H34" s="6"/>
      <c r="I34" s="6"/>
      <c r="J34" s="6"/>
      <c r="L34" s="39"/>
    </row>
    <row r="35" spans="1:15" x14ac:dyDescent="0.25">
      <c r="A35" s="20" t="s">
        <v>33</v>
      </c>
      <c r="B35" s="22">
        <f>1161.1+976.7+484.3+114.3+30.7+5.3</f>
        <v>2772.4000000000005</v>
      </c>
      <c r="C35" s="4"/>
      <c r="D35" s="4"/>
      <c r="E35" s="4"/>
      <c r="F35" s="4"/>
      <c r="G35" s="39"/>
      <c r="H35" s="4"/>
      <c r="I35" s="4"/>
      <c r="J35" s="4"/>
      <c r="L35" s="39"/>
    </row>
    <row r="36" spans="1:15" ht="15.75" thickBot="1" x14ac:dyDescent="0.3">
      <c r="A36" s="38"/>
      <c r="B36" s="38"/>
      <c r="C36" s="38"/>
      <c r="D36" s="4"/>
      <c r="E36" s="4"/>
      <c r="F36" s="4"/>
      <c r="G36" s="4"/>
      <c r="H36" s="4"/>
      <c r="I36" s="4"/>
      <c r="J36" s="4"/>
      <c r="L36" s="39"/>
      <c r="M36" s="39"/>
      <c r="O36" s="39"/>
    </row>
    <row r="37" spans="1:15" ht="15.75" thickBot="1" x14ac:dyDescent="0.3">
      <c r="A37" s="7"/>
      <c r="B37" s="66" t="s">
        <v>10</v>
      </c>
      <c r="C37" s="67"/>
      <c r="D37" s="67"/>
      <c r="E37" s="68"/>
      <c r="F37" s="23" t="s">
        <v>25</v>
      </c>
      <c r="G37" s="69" t="s">
        <v>11</v>
      </c>
      <c r="H37" s="70"/>
      <c r="I37" s="70"/>
      <c r="J37" s="71"/>
      <c r="L37" s="39"/>
      <c r="M37" s="39"/>
      <c r="O37" s="39"/>
    </row>
    <row r="38" spans="1:15" ht="45" x14ac:dyDescent="0.25">
      <c r="A38" s="72" t="s">
        <v>12</v>
      </c>
      <c r="B38" s="8" t="s">
        <v>32</v>
      </c>
      <c r="C38" s="60" t="s">
        <v>26</v>
      </c>
      <c r="D38" s="60" t="s">
        <v>29</v>
      </c>
      <c r="E38" s="9" t="s">
        <v>13</v>
      </c>
      <c r="F38" s="24" t="s">
        <v>14</v>
      </c>
      <c r="G38" s="8" t="s">
        <v>15</v>
      </c>
      <c r="H38" s="60" t="s">
        <v>16</v>
      </c>
      <c r="I38" s="60" t="s">
        <v>34</v>
      </c>
      <c r="J38" s="10" t="s">
        <v>17</v>
      </c>
      <c r="L38" s="39"/>
      <c r="M38" s="39"/>
      <c r="O38" s="39"/>
    </row>
    <row r="39" spans="1:15" ht="15.75" thickBot="1" x14ac:dyDescent="0.3">
      <c r="A39" s="73"/>
      <c r="B39" s="11" t="s">
        <v>27</v>
      </c>
      <c r="C39" s="12" t="s">
        <v>27</v>
      </c>
      <c r="D39" s="12" t="s">
        <v>6</v>
      </c>
      <c r="E39" s="13" t="s">
        <v>7</v>
      </c>
      <c r="F39" s="25" t="s">
        <v>30</v>
      </c>
      <c r="G39" s="11" t="s">
        <v>6</v>
      </c>
      <c r="H39" s="12" t="s">
        <v>18</v>
      </c>
      <c r="I39" s="12" t="s">
        <v>7</v>
      </c>
      <c r="J39" s="14" t="s">
        <v>19</v>
      </c>
      <c r="L39" s="39"/>
      <c r="M39" s="39"/>
      <c r="O39" s="39"/>
    </row>
    <row r="40" spans="1:15" x14ac:dyDescent="0.25">
      <c r="A40" s="1" t="s">
        <v>0</v>
      </c>
      <c r="B40" s="26">
        <v>77.2</v>
      </c>
      <c r="C40" s="27">
        <v>9.9</v>
      </c>
      <c r="D40" s="16">
        <f>+B40+C40</f>
        <v>87.100000000000009</v>
      </c>
      <c r="E40" s="28">
        <f t="shared" ref="E40:E46" si="0">+D40/$B$48</f>
        <v>1.2013793103448278E-2</v>
      </c>
      <c r="F40" s="29">
        <v>201.71</v>
      </c>
      <c r="G40" s="15">
        <v>100</v>
      </c>
      <c r="H40" s="16">
        <f>+G40*$B$30</f>
        <v>370</v>
      </c>
      <c r="I40" s="30">
        <f>+(F40-G40)/G40</f>
        <v>1.0171000000000001</v>
      </c>
      <c r="J40" s="17">
        <f>+H40/F40</f>
        <v>1.8343165931287491</v>
      </c>
      <c r="K40" s="39"/>
      <c r="L40" s="39"/>
      <c r="M40" s="57"/>
      <c r="O40" s="39"/>
    </row>
    <row r="41" spans="1:15" x14ac:dyDescent="0.25">
      <c r="A41" s="1" t="s">
        <v>1</v>
      </c>
      <c r="B41" s="32">
        <v>76.8</v>
      </c>
      <c r="C41" s="33">
        <v>5.8</v>
      </c>
      <c r="D41" s="18">
        <f t="shared" ref="D41:D46" si="1">+B41+C41</f>
        <v>82.6</v>
      </c>
      <c r="E41" s="28">
        <f t="shared" si="0"/>
        <v>1.1393103448275861E-2</v>
      </c>
      <c r="F41" s="34">
        <v>184.12</v>
      </c>
      <c r="G41" s="15">
        <f>+D41</f>
        <v>82.6</v>
      </c>
      <c r="H41" s="16">
        <f t="shared" ref="H41:H46" si="2">+G41*$B$30</f>
        <v>305.62</v>
      </c>
      <c r="I41" s="30">
        <f t="shared" ref="I41:I44" si="3">+(F41-G41)/G41</f>
        <v>1.2290556900726395</v>
      </c>
      <c r="J41" s="17">
        <f>+H41/F41</f>
        <v>1.6598957201824898</v>
      </c>
      <c r="K41" s="39"/>
      <c r="L41" s="39"/>
      <c r="M41" s="58"/>
    </row>
    <row r="42" spans="1:15" x14ac:dyDescent="0.25">
      <c r="A42" s="1" t="s">
        <v>2</v>
      </c>
      <c r="B42" s="32">
        <v>2655.1</v>
      </c>
      <c r="C42" s="33">
        <v>281.10000000000002</v>
      </c>
      <c r="D42" s="18">
        <f>+B42+C42</f>
        <v>2936.2</v>
      </c>
      <c r="E42" s="28">
        <f t="shared" si="0"/>
        <v>0.40499310344827583</v>
      </c>
      <c r="F42" s="34">
        <v>4740</v>
      </c>
      <c r="G42" s="15">
        <f t="shared" ref="G42:G44" si="4">+D42</f>
        <v>2936.2</v>
      </c>
      <c r="H42" s="16">
        <f t="shared" si="2"/>
        <v>10863.94</v>
      </c>
      <c r="I42" s="30">
        <f>+(F42-G42)/G42</f>
        <v>0.61433144881138901</v>
      </c>
      <c r="J42" s="17">
        <f t="shared" ref="J42:J43" si="5">+H42/F42</f>
        <v>2.2919704641350211</v>
      </c>
      <c r="K42" s="39"/>
      <c r="L42" s="39"/>
      <c r="M42" s="57"/>
    </row>
    <row r="43" spans="1:15" x14ac:dyDescent="0.25">
      <c r="A43" s="1" t="s">
        <v>3</v>
      </c>
      <c r="B43" s="32">
        <v>2700.7</v>
      </c>
      <c r="C43" s="33">
        <v>252.7</v>
      </c>
      <c r="D43" s="18">
        <f t="shared" si="1"/>
        <v>2953.3999999999996</v>
      </c>
      <c r="E43" s="28">
        <f t="shared" si="0"/>
        <v>0.40736551724137926</v>
      </c>
      <c r="F43" s="34">
        <v>4500</v>
      </c>
      <c r="G43" s="15">
        <f t="shared" si="4"/>
        <v>2953.3999999999996</v>
      </c>
      <c r="H43" s="16">
        <f t="shared" si="2"/>
        <v>10927.58</v>
      </c>
      <c r="I43" s="30">
        <f t="shared" si="3"/>
        <v>0.52366763729938393</v>
      </c>
      <c r="J43" s="17">
        <f t="shared" si="5"/>
        <v>2.4283511111111111</v>
      </c>
      <c r="K43" s="39"/>
      <c r="L43" s="39"/>
      <c r="M43" s="57"/>
    </row>
    <row r="44" spans="1:15" x14ac:dyDescent="0.25">
      <c r="A44" s="1" t="s">
        <v>4</v>
      </c>
      <c r="B44" s="32">
        <v>407.7</v>
      </c>
      <c r="C44" s="33">
        <v>60.1</v>
      </c>
      <c r="D44" s="18">
        <f t="shared" si="1"/>
        <v>467.8</v>
      </c>
      <c r="E44" s="28">
        <f t="shared" si="0"/>
        <v>6.4524137931034481E-2</v>
      </c>
      <c r="F44" s="34">
        <v>641.72</v>
      </c>
      <c r="G44" s="15">
        <f t="shared" si="4"/>
        <v>467.8</v>
      </c>
      <c r="H44" s="16">
        <f t="shared" si="2"/>
        <v>1730.8600000000001</v>
      </c>
      <c r="I44" s="30">
        <f t="shared" si="3"/>
        <v>0.37178281316802053</v>
      </c>
      <c r="J44" s="17">
        <f>+H44/F44</f>
        <v>2.6972199713270588</v>
      </c>
      <c r="K44" s="39"/>
      <c r="L44" s="39"/>
      <c r="M44" s="59"/>
    </row>
    <row r="45" spans="1:15" x14ac:dyDescent="0.25">
      <c r="A45" s="1" t="s">
        <v>21</v>
      </c>
      <c r="B45" s="32">
        <v>2.2999999999999998</v>
      </c>
      <c r="C45" s="33">
        <v>1</v>
      </c>
      <c r="D45" s="18">
        <f t="shared" si="1"/>
        <v>3.3</v>
      </c>
      <c r="E45" s="28">
        <f t="shared" si="0"/>
        <v>4.551724137931034E-4</v>
      </c>
      <c r="F45" s="34">
        <v>35.909999999999997</v>
      </c>
      <c r="G45" s="15">
        <v>100</v>
      </c>
      <c r="H45" s="16">
        <f t="shared" si="2"/>
        <v>370</v>
      </c>
      <c r="I45" s="30"/>
      <c r="J45" s="17"/>
      <c r="L45" s="39"/>
      <c r="M45" s="57"/>
    </row>
    <row r="46" spans="1:15" x14ac:dyDescent="0.25">
      <c r="A46" s="31" t="s">
        <v>36</v>
      </c>
      <c r="B46" s="32">
        <v>616.6</v>
      </c>
      <c r="C46" s="33">
        <v>103.3</v>
      </c>
      <c r="D46" s="18">
        <f t="shared" si="1"/>
        <v>719.9</v>
      </c>
      <c r="E46" s="28">
        <f t="shared" si="0"/>
        <v>9.9296551724137927E-2</v>
      </c>
      <c r="F46" s="34">
        <v>1080</v>
      </c>
      <c r="G46" s="15">
        <f t="shared" ref="G46" si="6">+D46</f>
        <v>719.9</v>
      </c>
      <c r="H46" s="16">
        <f t="shared" si="2"/>
        <v>2663.63</v>
      </c>
      <c r="I46" s="30">
        <f t="shared" ref="I46" si="7">+(F46-G46)/G46</f>
        <v>0.50020836227253795</v>
      </c>
      <c r="J46" s="17">
        <f>+H46/F46</f>
        <v>2.4663240740740742</v>
      </c>
      <c r="K46" s="39"/>
      <c r="L46" s="39"/>
      <c r="M46" s="59"/>
    </row>
    <row r="47" spans="1:15" ht="15.75" thickBot="1" x14ac:dyDescent="0.3">
      <c r="A47" s="19" t="s">
        <v>5</v>
      </c>
      <c r="B47" s="41">
        <v>713.6</v>
      </c>
      <c r="C47" s="42"/>
      <c r="D47" s="43"/>
      <c r="E47" s="44"/>
      <c r="F47" s="45"/>
      <c r="G47" s="46"/>
      <c r="H47" s="47"/>
      <c r="I47" s="48"/>
      <c r="J47" s="49"/>
      <c r="K47" s="39"/>
      <c r="L47" s="39"/>
      <c r="M47" s="39"/>
    </row>
    <row r="48" spans="1:15" s="37" customFormat="1" ht="15.75" thickBot="1" x14ac:dyDescent="0.3">
      <c r="A48" s="35" t="s">
        <v>20</v>
      </c>
      <c r="B48" s="50">
        <f>SUM(B40:B47)</f>
        <v>7250</v>
      </c>
      <c r="C48" s="51">
        <f t="shared" ref="C48:H48" si="8">SUM(C40:C47)</f>
        <v>713.9</v>
      </c>
      <c r="D48" s="51">
        <f t="shared" si="8"/>
        <v>7250.2999999999993</v>
      </c>
      <c r="E48" s="52">
        <f t="shared" si="8"/>
        <v>1.0000413793103446</v>
      </c>
      <c r="F48" s="36">
        <f t="shared" si="8"/>
        <v>11383.46</v>
      </c>
      <c r="G48" s="51">
        <f t="shared" si="8"/>
        <v>7359.8999999999987</v>
      </c>
      <c r="H48" s="51">
        <f t="shared" si="8"/>
        <v>27231.63</v>
      </c>
      <c r="I48" s="53">
        <f>+(F48-G48)/G48</f>
        <v>0.54668677563553869</v>
      </c>
      <c r="J48" s="54">
        <f>+H48/F48</f>
        <v>2.3922102770159515</v>
      </c>
      <c r="L48" s="39"/>
      <c r="M48" s="39"/>
      <c r="N48" s="55"/>
    </row>
    <row r="49" spans="1:12" x14ac:dyDescent="0.25">
      <c r="L49" s="39"/>
    </row>
    <row r="50" spans="1:12" x14ac:dyDescent="0.25">
      <c r="G50" s="56"/>
      <c r="L50" s="39"/>
    </row>
    <row r="51" spans="1:12" x14ac:dyDescent="0.25">
      <c r="A51" t="s">
        <v>21</v>
      </c>
      <c r="H51" s="40"/>
      <c r="J51" s="40"/>
    </row>
    <row r="75" spans="1:1" x14ac:dyDescent="0.25">
      <c r="A75" t="s">
        <v>31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  <row r="193" spans="1:1" x14ac:dyDescent="0.25">
      <c r="A193" t="s">
        <v>35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3"/>
  <sheetViews>
    <sheetView topLeftCell="A31" zoomScaleNormal="100" workbookViewId="0">
      <selection activeCell="B44" sqref="B44:J44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.5703125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  <col min="12" max="12" width="11.140625" bestFit="1" customWidth="1"/>
    <col min="13" max="13" width="10.5703125" bestFit="1" customWidth="1"/>
  </cols>
  <sheetData>
    <row r="2" spans="1:1" x14ac:dyDescent="0.25">
      <c r="A2" t="s">
        <v>28</v>
      </c>
    </row>
    <row r="27" spans="1:15" ht="15.75" thickBot="1" x14ac:dyDescent="0.3"/>
    <row r="28" spans="1:15" ht="19.5" thickBot="1" x14ac:dyDescent="0.35">
      <c r="A28" s="63" t="s">
        <v>38</v>
      </c>
      <c r="B28" s="64"/>
      <c r="C28" s="64"/>
      <c r="D28" s="64"/>
      <c r="E28" s="64"/>
      <c r="F28" s="64"/>
      <c r="G28" s="64"/>
      <c r="H28" s="64"/>
      <c r="I28" s="64"/>
      <c r="J28" s="65"/>
    </row>
    <row r="29" spans="1:15" x14ac:dyDescent="0.25">
      <c r="K29" s="39"/>
      <c r="L29" s="39"/>
    </row>
    <row r="30" spans="1:15" x14ac:dyDescent="0.25">
      <c r="A30" s="20" t="s">
        <v>8</v>
      </c>
      <c r="B30" s="21">
        <v>3.7</v>
      </c>
      <c r="C30" s="3"/>
      <c r="E30" s="2"/>
      <c r="F30" s="39"/>
      <c r="G30" s="39"/>
      <c r="H30" s="3"/>
      <c r="I30" s="3"/>
      <c r="J30" s="3"/>
      <c r="K30" s="39"/>
      <c r="L30" s="39"/>
    </row>
    <row r="31" spans="1:15" x14ac:dyDescent="0.25">
      <c r="A31" s="20" t="s">
        <v>22</v>
      </c>
      <c r="B31" s="22">
        <f>6*1024</f>
        <v>6144</v>
      </c>
      <c r="C31" s="3"/>
      <c r="E31" s="2"/>
      <c r="F31" s="39"/>
      <c r="G31" s="39"/>
      <c r="H31" s="6"/>
      <c r="I31" s="6"/>
      <c r="J31" s="6"/>
      <c r="K31" s="39"/>
      <c r="L31" s="39"/>
    </row>
    <row r="32" spans="1:15" x14ac:dyDescent="0.25">
      <c r="A32" s="20" t="s">
        <v>9</v>
      </c>
      <c r="B32" s="22">
        <f>8*1024</f>
        <v>8192</v>
      </c>
      <c r="C32" s="3"/>
      <c r="F32" s="39"/>
      <c r="G32" s="39"/>
      <c r="H32" s="6"/>
      <c r="I32" s="6"/>
      <c r="J32" s="6"/>
      <c r="K32" s="39"/>
      <c r="L32" s="39"/>
      <c r="M32" s="2"/>
      <c r="N32" s="4"/>
      <c r="O32" s="4"/>
    </row>
    <row r="33" spans="1:15" x14ac:dyDescent="0.25">
      <c r="A33" s="20" t="s">
        <v>23</v>
      </c>
      <c r="B33" s="22">
        <v>9570</v>
      </c>
      <c r="C33" s="3"/>
      <c r="E33" s="2"/>
      <c r="F33" s="39"/>
      <c r="G33" s="39"/>
      <c r="H33" s="6"/>
      <c r="I33" s="6"/>
      <c r="J33" s="6"/>
      <c r="K33" s="39"/>
      <c r="L33" s="39"/>
      <c r="M33" s="5"/>
      <c r="N33" s="4"/>
      <c r="O33" s="4"/>
    </row>
    <row r="34" spans="1:15" x14ac:dyDescent="0.25">
      <c r="A34" s="20" t="s">
        <v>24</v>
      </c>
      <c r="B34" s="22">
        <f>+B30*B31</f>
        <v>22732.800000000003</v>
      </c>
      <c r="C34" s="3"/>
      <c r="E34" s="2"/>
      <c r="F34" s="39"/>
      <c r="G34" s="39"/>
      <c r="H34" s="6"/>
      <c r="I34" s="6"/>
      <c r="J34" s="6"/>
      <c r="L34" s="39"/>
    </row>
    <row r="35" spans="1:15" x14ac:dyDescent="0.25">
      <c r="A35" s="20" t="s">
        <v>33</v>
      </c>
      <c r="B35" s="22"/>
      <c r="C35" s="4"/>
      <c r="D35" s="4"/>
      <c r="E35" s="4"/>
      <c r="F35" s="4"/>
      <c r="G35" s="39"/>
      <c r="H35" s="4"/>
      <c r="I35" s="4"/>
      <c r="J35" s="4"/>
      <c r="L35" s="39"/>
    </row>
    <row r="36" spans="1:15" ht="15.75" thickBot="1" x14ac:dyDescent="0.3">
      <c r="A36" s="38"/>
      <c r="B36" s="38"/>
      <c r="C36" s="38"/>
      <c r="D36" s="4"/>
      <c r="E36" s="4"/>
      <c r="F36" s="4"/>
      <c r="G36" s="4"/>
      <c r="H36" s="4"/>
      <c r="I36" s="4"/>
      <c r="J36" s="4"/>
      <c r="L36" s="39"/>
      <c r="M36" s="39"/>
      <c r="O36" s="39"/>
    </row>
    <row r="37" spans="1:15" ht="15.75" thickBot="1" x14ac:dyDescent="0.3">
      <c r="A37" s="7"/>
      <c r="B37" s="66" t="s">
        <v>10</v>
      </c>
      <c r="C37" s="67"/>
      <c r="D37" s="67"/>
      <c r="E37" s="68"/>
      <c r="F37" s="23" t="s">
        <v>25</v>
      </c>
      <c r="G37" s="69" t="s">
        <v>11</v>
      </c>
      <c r="H37" s="70"/>
      <c r="I37" s="70"/>
      <c r="J37" s="71"/>
      <c r="L37" s="39"/>
      <c r="M37" s="39"/>
      <c r="O37" s="39"/>
    </row>
    <row r="38" spans="1:15" ht="45" x14ac:dyDescent="0.25">
      <c r="A38" s="72" t="s">
        <v>12</v>
      </c>
      <c r="B38" s="8" t="s">
        <v>32</v>
      </c>
      <c r="C38" s="60" t="s">
        <v>26</v>
      </c>
      <c r="D38" s="60" t="s">
        <v>29</v>
      </c>
      <c r="E38" s="9" t="s">
        <v>13</v>
      </c>
      <c r="F38" s="24" t="s">
        <v>14</v>
      </c>
      <c r="G38" s="8" t="s">
        <v>15</v>
      </c>
      <c r="H38" s="60" t="s">
        <v>16</v>
      </c>
      <c r="I38" s="60" t="s">
        <v>34</v>
      </c>
      <c r="J38" s="10" t="s">
        <v>17</v>
      </c>
      <c r="L38" s="39"/>
      <c r="M38" s="39"/>
      <c r="O38" s="39"/>
    </row>
    <row r="39" spans="1:15" ht="15.75" thickBot="1" x14ac:dyDescent="0.3">
      <c r="A39" s="73"/>
      <c r="B39" s="11" t="s">
        <v>27</v>
      </c>
      <c r="C39" s="12" t="s">
        <v>27</v>
      </c>
      <c r="D39" s="12" t="s">
        <v>6</v>
      </c>
      <c r="E39" s="13" t="s">
        <v>7</v>
      </c>
      <c r="F39" s="25" t="s">
        <v>30</v>
      </c>
      <c r="G39" s="11" t="s">
        <v>6</v>
      </c>
      <c r="H39" s="12" t="s">
        <v>18</v>
      </c>
      <c r="I39" s="12" t="s">
        <v>7</v>
      </c>
      <c r="J39" s="14" t="s">
        <v>19</v>
      </c>
      <c r="L39" s="39"/>
      <c r="M39" s="39"/>
      <c r="O39" s="39"/>
    </row>
    <row r="40" spans="1:15" x14ac:dyDescent="0.25">
      <c r="A40" s="1" t="s">
        <v>0</v>
      </c>
      <c r="B40" s="26">
        <v>84.2</v>
      </c>
      <c r="C40" s="27">
        <v>10.5</v>
      </c>
      <c r="D40" s="16">
        <f>+B40+C40</f>
        <v>94.7</v>
      </c>
      <c r="E40" s="28">
        <f>+D40/$B$48</f>
        <v>1.2347449671430063E-2</v>
      </c>
      <c r="F40" s="29">
        <v>218.4</v>
      </c>
      <c r="G40" s="15">
        <v>100</v>
      </c>
      <c r="H40" s="16">
        <f>+G40*$B$30</f>
        <v>370</v>
      </c>
      <c r="I40" s="30">
        <f>+(F40-G40)/G40</f>
        <v>1.1840000000000002</v>
      </c>
      <c r="J40" s="17">
        <f>+H40/F40</f>
        <v>1.6941391941391941</v>
      </c>
      <c r="K40" s="39"/>
      <c r="L40" s="39"/>
      <c r="M40" s="57"/>
      <c r="O40" s="39"/>
    </row>
    <row r="41" spans="1:15" x14ac:dyDescent="0.25">
      <c r="A41" s="1" t="s">
        <v>1</v>
      </c>
      <c r="B41" s="32">
        <v>115.3</v>
      </c>
      <c r="C41" s="33">
        <v>8.5</v>
      </c>
      <c r="D41" s="18">
        <f t="shared" ref="D41:D46" si="0">+B41+C41</f>
        <v>123.8</v>
      </c>
      <c r="E41" s="28">
        <f t="shared" ref="E41:E46" si="1">+D41/$B$48</f>
        <v>1.6141650151246481E-2</v>
      </c>
      <c r="F41" s="34">
        <v>175.78</v>
      </c>
      <c r="G41" s="15">
        <f>+D41</f>
        <v>123.8</v>
      </c>
      <c r="H41" s="16">
        <f t="shared" ref="H41:H46" si="2">+G41*$B$30</f>
        <v>458.06</v>
      </c>
      <c r="I41" s="30">
        <f t="shared" ref="I41:I44" si="3">+(F41-G41)/G41</f>
        <v>0.41987075928917611</v>
      </c>
      <c r="J41" s="17">
        <f>+H41/F41</f>
        <v>2.6058709750824893</v>
      </c>
      <c r="K41" s="39"/>
      <c r="L41" s="39"/>
      <c r="M41" s="58"/>
    </row>
    <row r="42" spans="1:15" x14ac:dyDescent="0.25">
      <c r="A42" s="1" t="s">
        <v>2</v>
      </c>
      <c r="B42" s="32">
        <v>2716.1</v>
      </c>
      <c r="C42" s="33">
        <v>295.3</v>
      </c>
      <c r="D42" s="18">
        <f>+B42+C42</f>
        <v>3011.4</v>
      </c>
      <c r="E42" s="28">
        <f t="shared" si="1"/>
        <v>0.39264107645770319</v>
      </c>
      <c r="F42" s="34">
        <v>4790</v>
      </c>
      <c r="G42" s="15">
        <f t="shared" ref="G42:G44" si="4">+D42</f>
        <v>3011.4</v>
      </c>
      <c r="H42" s="16">
        <f t="shared" si="2"/>
        <v>11142.18</v>
      </c>
      <c r="I42" s="30">
        <f>+(F42-G42)/G42</f>
        <v>0.59062230191937304</v>
      </c>
      <c r="J42" s="17">
        <f t="shared" ref="J42:J43" si="5">+H42/F42</f>
        <v>2.3261336116910232</v>
      </c>
      <c r="K42" s="39"/>
      <c r="L42" s="39"/>
      <c r="M42" s="57"/>
    </row>
    <row r="43" spans="1:15" x14ac:dyDescent="0.25">
      <c r="A43" s="1" t="s">
        <v>3</v>
      </c>
      <c r="B43" s="32">
        <v>2803.3</v>
      </c>
      <c r="C43" s="33">
        <v>259.10000000000002</v>
      </c>
      <c r="D43" s="18">
        <f t="shared" si="0"/>
        <v>3062.4</v>
      </c>
      <c r="E43" s="28">
        <f t="shared" si="1"/>
        <v>0.39929070616459794</v>
      </c>
      <c r="F43" s="34">
        <v>4850</v>
      </c>
      <c r="G43" s="15">
        <f t="shared" si="4"/>
        <v>3062.4</v>
      </c>
      <c r="H43" s="16">
        <f t="shared" si="2"/>
        <v>11330.880000000001</v>
      </c>
      <c r="I43" s="30">
        <f t="shared" si="3"/>
        <v>0.58372518286311381</v>
      </c>
      <c r="J43" s="17">
        <f t="shared" si="5"/>
        <v>2.3362639175257733</v>
      </c>
      <c r="K43" s="39"/>
      <c r="L43" s="39"/>
      <c r="M43" s="57"/>
    </row>
    <row r="44" spans="1:15" x14ac:dyDescent="0.25">
      <c r="A44" s="1" t="s">
        <v>4</v>
      </c>
      <c r="B44" s="32">
        <v>565.29999999999995</v>
      </c>
      <c r="C44" s="33">
        <v>60.2</v>
      </c>
      <c r="D44" s="18">
        <f t="shared" si="0"/>
        <v>625.5</v>
      </c>
      <c r="E44" s="28">
        <f t="shared" si="1"/>
        <v>8.1555752581620955E-2</v>
      </c>
      <c r="F44" s="34">
        <v>752.43</v>
      </c>
      <c r="G44" s="15">
        <f t="shared" si="4"/>
        <v>625.5</v>
      </c>
      <c r="H44" s="16">
        <f t="shared" si="2"/>
        <v>2314.35</v>
      </c>
      <c r="I44" s="30">
        <f t="shared" si="3"/>
        <v>0.20292565947242197</v>
      </c>
      <c r="J44" s="17">
        <f>+H44/F44</f>
        <v>3.0758342968781149</v>
      </c>
      <c r="K44" s="39"/>
      <c r="L44" s="39"/>
      <c r="M44" s="59"/>
    </row>
    <row r="45" spans="1:15" x14ac:dyDescent="0.25">
      <c r="A45" s="1" t="s">
        <v>21</v>
      </c>
      <c r="B45" s="32">
        <v>4.7</v>
      </c>
      <c r="C45" s="33">
        <v>1.7</v>
      </c>
      <c r="D45" s="18">
        <f t="shared" si="0"/>
        <v>6.4</v>
      </c>
      <c r="E45" s="28">
        <f t="shared" si="1"/>
        <v>8.344633357671848E-4</v>
      </c>
      <c r="F45" s="34">
        <v>57.55</v>
      </c>
      <c r="G45" s="15">
        <v>100</v>
      </c>
      <c r="H45" s="16">
        <f t="shared" si="2"/>
        <v>370</v>
      </c>
      <c r="I45" s="30"/>
      <c r="J45" s="17"/>
      <c r="L45" s="39"/>
      <c r="M45" s="57"/>
    </row>
    <row r="46" spans="1:15" x14ac:dyDescent="0.25">
      <c r="A46" s="31" t="s">
        <v>36</v>
      </c>
      <c r="B46" s="32">
        <v>632.9</v>
      </c>
      <c r="C46" s="33">
        <v>112.6</v>
      </c>
      <c r="D46" s="18">
        <f t="shared" si="0"/>
        <v>745.5</v>
      </c>
      <c r="E46" s="28">
        <f t="shared" si="1"/>
        <v>9.7201940127255665E-2</v>
      </c>
      <c r="F46" s="34">
        <v>1040</v>
      </c>
      <c r="G46" s="15">
        <f t="shared" ref="G46" si="6">+D46</f>
        <v>745.5</v>
      </c>
      <c r="H46" s="16">
        <f t="shared" si="2"/>
        <v>2758.35</v>
      </c>
      <c r="I46" s="30">
        <f t="shared" ref="I46" si="7">+(F46-G46)/G46</f>
        <v>0.39503688799463449</v>
      </c>
      <c r="J46" s="17">
        <f>+H46/F46</f>
        <v>2.6522596153846152</v>
      </c>
      <c r="K46" s="39"/>
      <c r="L46" s="39"/>
      <c r="M46" s="59"/>
    </row>
    <row r="47" spans="1:15" ht="15.75" thickBot="1" x14ac:dyDescent="0.3">
      <c r="A47" s="19" t="s">
        <v>5</v>
      </c>
      <c r="B47" s="41">
        <v>747.8</v>
      </c>
      <c r="C47" s="42"/>
      <c r="D47" s="43"/>
      <c r="E47" s="44"/>
      <c r="F47" s="45"/>
      <c r="G47" s="46"/>
      <c r="H47" s="47"/>
      <c r="I47" s="48"/>
      <c r="J47" s="49"/>
      <c r="K47" s="39"/>
      <c r="L47" s="39"/>
      <c r="M47" s="39"/>
    </row>
    <row r="48" spans="1:15" s="37" customFormat="1" ht="15.75" thickBot="1" x14ac:dyDescent="0.3">
      <c r="A48" s="35" t="s">
        <v>20</v>
      </c>
      <c r="B48" s="50">
        <f>SUM(B40:B47)</f>
        <v>7669.5999999999995</v>
      </c>
      <c r="C48" s="51">
        <f t="shared" ref="C48:H48" si="8">SUM(C40:C47)</f>
        <v>747.9000000000002</v>
      </c>
      <c r="D48" s="51">
        <f t="shared" si="8"/>
        <v>7669.7</v>
      </c>
      <c r="E48" s="52">
        <f>SUM(E40:E47)</f>
        <v>1.0000130384896215</v>
      </c>
      <c r="F48" s="36">
        <f t="shared" si="8"/>
        <v>11884.16</v>
      </c>
      <c r="G48" s="51">
        <f t="shared" si="8"/>
        <v>7768.6</v>
      </c>
      <c r="H48" s="51">
        <f t="shared" si="8"/>
        <v>28743.82</v>
      </c>
      <c r="I48" s="53">
        <f>+(F48-G48)/G48</f>
        <v>0.5297685554668794</v>
      </c>
      <c r="J48" s="54">
        <f>+H48/F48</f>
        <v>2.41866652754591</v>
      </c>
      <c r="L48" s="39"/>
      <c r="M48" s="39"/>
      <c r="N48" s="55"/>
    </row>
    <row r="49" spans="1:12" x14ac:dyDescent="0.25">
      <c r="L49" s="39"/>
    </row>
    <row r="50" spans="1:12" x14ac:dyDescent="0.25">
      <c r="G50" s="56"/>
      <c r="L50" s="39"/>
    </row>
    <row r="51" spans="1:12" x14ac:dyDescent="0.25">
      <c r="A51" t="s">
        <v>21</v>
      </c>
      <c r="H51" s="40"/>
      <c r="J51" s="40"/>
    </row>
    <row r="75" spans="1:1" x14ac:dyDescent="0.25">
      <c r="A75" t="s">
        <v>31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  <row r="193" spans="1:1" x14ac:dyDescent="0.25">
      <c r="A193" t="s">
        <v>35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3"/>
  <sheetViews>
    <sheetView topLeftCell="A31" zoomScaleNormal="100" workbookViewId="0">
      <selection activeCell="I49" sqref="I49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.5703125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  <col min="12" max="12" width="11.140625" bestFit="1" customWidth="1"/>
    <col min="13" max="13" width="10.5703125" bestFit="1" customWidth="1"/>
  </cols>
  <sheetData>
    <row r="2" spans="1:1" x14ac:dyDescent="0.25">
      <c r="A2" t="s">
        <v>28</v>
      </c>
    </row>
    <row r="27" spans="1:15" ht="15.75" thickBot="1" x14ac:dyDescent="0.3"/>
    <row r="28" spans="1:15" ht="19.5" thickBot="1" x14ac:dyDescent="0.35">
      <c r="A28" s="63" t="s">
        <v>39</v>
      </c>
      <c r="B28" s="64"/>
      <c r="C28" s="64"/>
      <c r="D28" s="64"/>
      <c r="E28" s="64"/>
      <c r="F28" s="64"/>
      <c r="G28" s="64"/>
      <c r="H28" s="64"/>
      <c r="I28" s="64"/>
      <c r="J28" s="65"/>
    </row>
    <row r="29" spans="1:15" x14ac:dyDescent="0.25">
      <c r="K29" s="39"/>
      <c r="L29" s="39"/>
    </row>
    <row r="30" spans="1:15" x14ac:dyDescent="0.25">
      <c r="A30" s="20" t="s">
        <v>8</v>
      </c>
      <c r="B30" s="21">
        <v>3.7</v>
      </c>
      <c r="C30" s="3"/>
      <c r="E30" s="2"/>
      <c r="F30" s="39"/>
      <c r="G30" s="39"/>
      <c r="H30" s="3"/>
      <c r="I30" s="3"/>
      <c r="J30" s="3"/>
      <c r="K30" s="39"/>
      <c r="L30" s="39"/>
    </row>
    <row r="31" spans="1:15" x14ac:dyDescent="0.25">
      <c r="A31" s="20" t="s">
        <v>22</v>
      </c>
      <c r="B31" s="22">
        <f>7*1024</f>
        <v>7168</v>
      </c>
      <c r="C31" s="3"/>
      <c r="E31" s="2"/>
      <c r="F31" s="39"/>
      <c r="G31" s="39"/>
      <c r="H31" s="6"/>
      <c r="I31" s="6"/>
      <c r="J31" s="6"/>
      <c r="K31" s="39"/>
      <c r="L31" s="39"/>
    </row>
    <row r="32" spans="1:15" x14ac:dyDescent="0.25">
      <c r="A32" s="20" t="s">
        <v>9</v>
      </c>
      <c r="B32" s="22">
        <f>8*1024</f>
        <v>8192</v>
      </c>
      <c r="C32" s="3"/>
      <c r="F32" s="39"/>
      <c r="G32" s="39"/>
      <c r="H32" s="6"/>
      <c r="I32" s="6"/>
      <c r="J32" s="6"/>
      <c r="K32" s="39"/>
      <c r="L32" s="39"/>
      <c r="M32" s="2"/>
      <c r="N32" s="4"/>
      <c r="O32" s="4"/>
    </row>
    <row r="33" spans="1:15" x14ac:dyDescent="0.25">
      <c r="A33" s="20" t="s">
        <v>23</v>
      </c>
      <c r="B33" s="22">
        <v>9790</v>
      </c>
      <c r="C33" s="3"/>
      <c r="E33" s="2"/>
      <c r="F33" s="39"/>
      <c r="G33" s="39"/>
      <c r="H33" s="6"/>
      <c r="I33" s="6"/>
      <c r="J33" s="6"/>
      <c r="K33" s="39"/>
      <c r="L33" s="39"/>
      <c r="M33" s="5"/>
      <c r="N33" s="4"/>
      <c r="O33" s="4"/>
    </row>
    <row r="34" spans="1:15" x14ac:dyDescent="0.25">
      <c r="A34" s="20" t="s">
        <v>24</v>
      </c>
      <c r="B34" s="22">
        <f>+B30*B31</f>
        <v>26521.600000000002</v>
      </c>
      <c r="C34" s="3"/>
      <c r="E34" s="2"/>
      <c r="F34" s="39"/>
      <c r="G34" s="39"/>
      <c r="H34" s="6"/>
      <c r="I34" s="6"/>
      <c r="J34" s="6"/>
      <c r="L34" s="39"/>
    </row>
    <row r="35" spans="1:15" x14ac:dyDescent="0.25">
      <c r="A35" s="20" t="s">
        <v>33</v>
      </c>
      <c r="B35" s="22">
        <f>1041+868.7+438.2+88.2+33.9+4.8</f>
        <v>2474.8000000000002</v>
      </c>
      <c r="C35" s="4"/>
      <c r="D35" s="4"/>
      <c r="E35" s="4"/>
      <c r="F35" s="4"/>
      <c r="G35" s="39"/>
      <c r="H35" s="4"/>
      <c r="I35" s="4"/>
      <c r="J35" s="4"/>
      <c r="L35" s="39"/>
    </row>
    <row r="36" spans="1:15" ht="15.75" thickBot="1" x14ac:dyDescent="0.3">
      <c r="A36" s="38"/>
      <c r="B36" s="38"/>
      <c r="C36" s="38"/>
      <c r="D36" s="4"/>
      <c r="E36" s="4"/>
      <c r="F36" s="4"/>
      <c r="G36" s="4"/>
      <c r="H36" s="4"/>
      <c r="I36" s="4"/>
      <c r="J36" s="4"/>
      <c r="L36" s="39"/>
      <c r="M36" s="39"/>
      <c r="O36" s="39"/>
    </row>
    <row r="37" spans="1:15" ht="15.75" thickBot="1" x14ac:dyDescent="0.3">
      <c r="A37" s="7"/>
      <c r="B37" s="66" t="s">
        <v>10</v>
      </c>
      <c r="C37" s="67"/>
      <c r="D37" s="67"/>
      <c r="E37" s="68"/>
      <c r="F37" s="23" t="s">
        <v>25</v>
      </c>
      <c r="G37" s="69" t="s">
        <v>11</v>
      </c>
      <c r="H37" s="70"/>
      <c r="I37" s="70"/>
      <c r="J37" s="71"/>
      <c r="L37" s="39"/>
      <c r="M37" s="39"/>
      <c r="O37" s="39"/>
    </row>
    <row r="38" spans="1:15" ht="45" x14ac:dyDescent="0.25">
      <c r="A38" s="72" t="s">
        <v>12</v>
      </c>
      <c r="B38" s="8" t="s">
        <v>32</v>
      </c>
      <c r="C38" s="61" t="s">
        <v>26</v>
      </c>
      <c r="D38" s="61" t="s">
        <v>29</v>
      </c>
      <c r="E38" s="9" t="s">
        <v>13</v>
      </c>
      <c r="F38" s="24" t="s">
        <v>14</v>
      </c>
      <c r="G38" s="8" t="s">
        <v>15</v>
      </c>
      <c r="H38" s="61" t="s">
        <v>16</v>
      </c>
      <c r="I38" s="61" t="s">
        <v>34</v>
      </c>
      <c r="J38" s="10" t="s">
        <v>17</v>
      </c>
      <c r="L38" s="39"/>
      <c r="M38" s="39"/>
      <c r="O38" s="39"/>
    </row>
    <row r="39" spans="1:15" ht="15.75" thickBot="1" x14ac:dyDescent="0.3">
      <c r="A39" s="73"/>
      <c r="B39" s="11" t="s">
        <v>27</v>
      </c>
      <c r="C39" s="12" t="s">
        <v>27</v>
      </c>
      <c r="D39" s="12" t="s">
        <v>6</v>
      </c>
      <c r="E39" s="13" t="s">
        <v>7</v>
      </c>
      <c r="F39" s="25" t="s">
        <v>30</v>
      </c>
      <c r="G39" s="11" t="s">
        <v>6</v>
      </c>
      <c r="H39" s="12" t="s">
        <v>18</v>
      </c>
      <c r="I39" s="12" t="s">
        <v>7</v>
      </c>
      <c r="J39" s="14" t="s">
        <v>19</v>
      </c>
      <c r="L39" s="39"/>
      <c r="M39" s="39"/>
      <c r="O39" s="39"/>
    </row>
    <row r="40" spans="1:15" x14ac:dyDescent="0.25">
      <c r="A40" s="1" t="s">
        <v>0</v>
      </c>
      <c r="B40" s="26">
        <v>94.2</v>
      </c>
      <c r="C40" s="27">
        <v>11.1</v>
      </c>
      <c r="D40" s="16">
        <f>+B40+C40</f>
        <v>105.3</v>
      </c>
      <c r="E40" s="28">
        <f>+D40/$B$48</f>
        <v>1.4077916521832134E-2</v>
      </c>
      <c r="F40" s="29">
        <v>219.66</v>
      </c>
      <c r="G40" s="15">
        <v>100</v>
      </c>
      <c r="H40" s="16">
        <f>+G40*$B$30</f>
        <v>370</v>
      </c>
      <c r="I40" s="30">
        <f>+(F40-G40)/G40</f>
        <v>1.1965999999999999</v>
      </c>
      <c r="J40" s="17">
        <f>+H40/F40</f>
        <v>1.6844213784940363</v>
      </c>
      <c r="K40" s="39"/>
      <c r="L40" s="39"/>
      <c r="M40" s="57"/>
      <c r="O40" s="39"/>
    </row>
    <row r="41" spans="1:15" x14ac:dyDescent="0.25">
      <c r="A41" s="1" t="s">
        <v>1</v>
      </c>
      <c r="B41" s="32">
        <v>117.3</v>
      </c>
      <c r="C41" s="33">
        <v>8.4</v>
      </c>
      <c r="D41" s="18">
        <f t="shared" ref="D41:D46" si="0">+B41+C41</f>
        <v>125.7</v>
      </c>
      <c r="E41" s="28">
        <f t="shared" ref="E41:E46" si="1">+D41/$B$48</f>
        <v>1.6805262172785367E-2</v>
      </c>
      <c r="F41" s="34">
        <v>199.16</v>
      </c>
      <c r="G41" s="15">
        <f>+D41</f>
        <v>125.7</v>
      </c>
      <c r="H41" s="16">
        <f t="shared" ref="H41:H46" si="2">+G41*$B$30</f>
        <v>465.09000000000003</v>
      </c>
      <c r="I41" s="30">
        <f t="shared" ref="I41:I44" si="3">+(F41-G41)/G41</f>
        <v>0.58440731901352416</v>
      </c>
      <c r="J41" s="17">
        <f>+H41/F41</f>
        <v>2.3352580839526009</v>
      </c>
      <c r="K41" s="39"/>
      <c r="L41" s="39"/>
      <c r="M41" s="58"/>
    </row>
    <row r="42" spans="1:15" x14ac:dyDescent="0.25">
      <c r="A42" s="1" t="s">
        <v>2</v>
      </c>
      <c r="B42" s="32">
        <v>2638</v>
      </c>
      <c r="C42" s="33">
        <v>264.3</v>
      </c>
      <c r="D42" s="18">
        <f>+B42+C42</f>
        <v>2902.3</v>
      </c>
      <c r="E42" s="28">
        <f t="shared" si="1"/>
        <v>0.38801839621380252</v>
      </c>
      <c r="F42" s="34">
        <v>4850</v>
      </c>
      <c r="G42" s="15">
        <f t="shared" ref="G42:G44" si="4">+D42</f>
        <v>2902.3</v>
      </c>
      <c r="H42" s="16">
        <f t="shared" si="2"/>
        <v>10738.510000000002</v>
      </c>
      <c r="I42" s="30">
        <f>+(F42-G42)/G42</f>
        <v>0.6710884470936842</v>
      </c>
      <c r="J42" s="17">
        <f t="shared" ref="J42:J43" si="5">+H42/F42</f>
        <v>2.2141257731958768</v>
      </c>
      <c r="K42" s="39" t="s">
        <v>40</v>
      </c>
      <c r="L42" s="39"/>
      <c r="M42" s="57"/>
    </row>
    <row r="43" spans="1:15" x14ac:dyDescent="0.25">
      <c r="A43" s="1" t="s">
        <v>3</v>
      </c>
      <c r="B43" s="32">
        <v>2772.9</v>
      </c>
      <c r="C43" s="33">
        <v>243.7</v>
      </c>
      <c r="D43" s="18">
        <f t="shared" si="0"/>
        <v>3016.6</v>
      </c>
      <c r="E43" s="28">
        <f t="shared" si="1"/>
        <v>0.40329955346399632</v>
      </c>
      <c r="F43" s="34">
        <v>4850</v>
      </c>
      <c r="G43" s="15">
        <f t="shared" si="4"/>
        <v>3016.6</v>
      </c>
      <c r="H43" s="16">
        <f t="shared" si="2"/>
        <v>11161.42</v>
      </c>
      <c r="I43" s="30">
        <f t="shared" si="3"/>
        <v>0.60777033746602138</v>
      </c>
      <c r="J43" s="17">
        <f t="shared" si="5"/>
        <v>2.3013237113402063</v>
      </c>
      <c r="K43" s="39" t="s">
        <v>40</v>
      </c>
      <c r="L43" s="39"/>
      <c r="M43" s="57"/>
    </row>
    <row r="44" spans="1:15" x14ac:dyDescent="0.25">
      <c r="A44" s="1" t="s">
        <v>4</v>
      </c>
      <c r="B44" s="32">
        <v>561.4</v>
      </c>
      <c r="C44" s="33">
        <v>53.2</v>
      </c>
      <c r="D44" s="18">
        <f t="shared" si="0"/>
        <v>614.6</v>
      </c>
      <c r="E44" s="28">
        <f t="shared" si="1"/>
        <v>8.2167972405679301E-2</v>
      </c>
      <c r="F44" s="34">
        <v>800</v>
      </c>
      <c r="G44" s="15">
        <f t="shared" si="4"/>
        <v>614.6</v>
      </c>
      <c r="H44" s="16">
        <f t="shared" si="2"/>
        <v>2274.02</v>
      </c>
      <c r="I44" s="30">
        <f t="shared" si="3"/>
        <v>0.30165961601041325</v>
      </c>
      <c r="J44" s="17">
        <f>+H44/F44</f>
        <v>2.8425250000000002</v>
      </c>
      <c r="K44" s="39" t="s">
        <v>40</v>
      </c>
      <c r="L44" s="39"/>
      <c r="M44" s="59"/>
    </row>
    <row r="45" spans="1:15" x14ac:dyDescent="0.25">
      <c r="A45" s="1" t="s">
        <v>21</v>
      </c>
      <c r="B45" s="32">
        <v>5.0999999999999996</v>
      </c>
      <c r="C45" s="33">
        <v>2.7</v>
      </c>
      <c r="D45" s="18">
        <f t="shared" si="0"/>
        <v>7.8</v>
      </c>
      <c r="E45" s="28">
        <f t="shared" si="1"/>
        <v>1.0428086312468247E-3</v>
      </c>
      <c r="F45" s="34">
        <v>65.400000000000006</v>
      </c>
      <c r="G45" s="15">
        <v>100</v>
      </c>
      <c r="H45" s="16">
        <f t="shared" si="2"/>
        <v>370</v>
      </c>
      <c r="I45" s="30"/>
      <c r="J45" s="17"/>
      <c r="L45" s="39"/>
      <c r="M45" s="57"/>
    </row>
    <row r="46" spans="1:15" x14ac:dyDescent="0.25">
      <c r="A46" s="31" t="s">
        <v>36</v>
      </c>
      <c r="B46" s="32">
        <v>602.29999999999995</v>
      </c>
      <c r="C46" s="33">
        <v>105.3</v>
      </c>
      <c r="D46" s="18">
        <f t="shared" si="0"/>
        <v>707.59999999999991</v>
      </c>
      <c r="E46" s="28">
        <f t="shared" si="1"/>
        <v>9.4601459932083728E-2</v>
      </c>
      <c r="F46" s="34">
        <v>1050</v>
      </c>
      <c r="G46" s="15">
        <f t="shared" ref="G46" si="6">+D46</f>
        <v>707.59999999999991</v>
      </c>
      <c r="H46" s="16">
        <f t="shared" si="2"/>
        <v>2618.12</v>
      </c>
      <c r="I46" s="30">
        <f t="shared" ref="I46" si="7">+(F46-G46)/G46</f>
        <v>0.48388920293951404</v>
      </c>
      <c r="J46" s="17">
        <f>+H46/F46</f>
        <v>2.4934476190476191</v>
      </c>
      <c r="K46" s="39" t="s">
        <v>40</v>
      </c>
      <c r="L46" s="39"/>
      <c r="M46" s="59"/>
    </row>
    <row r="47" spans="1:15" ht="15.75" thickBot="1" x14ac:dyDescent="0.3">
      <c r="A47" s="19" t="s">
        <v>5</v>
      </c>
      <c r="B47" s="41">
        <v>688.6</v>
      </c>
      <c r="C47" s="42"/>
      <c r="D47" s="43"/>
      <c r="E47" s="44"/>
      <c r="F47" s="45"/>
      <c r="G47" s="46"/>
      <c r="H47" s="47"/>
      <c r="I47" s="48"/>
      <c r="J47" s="49"/>
      <c r="K47" s="39"/>
      <c r="L47" s="39"/>
      <c r="M47" s="39"/>
    </row>
    <row r="48" spans="1:15" s="37" customFormat="1" ht="15.75" thickBot="1" x14ac:dyDescent="0.3">
      <c r="A48" s="35" t="s">
        <v>20</v>
      </c>
      <c r="B48" s="50">
        <f>SUM(B40:B47)</f>
        <v>7479.8</v>
      </c>
      <c r="C48" s="51">
        <f t="shared" ref="C48:H48" si="8">SUM(C40:C47)</f>
        <v>688.7</v>
      </c>
      <c r="D48" s="51">
        <f t="shared" si="8"/>
        <v>7479.9</v>
      </c>
      <c r="E48" s="52">
        <f>SUM(E40:E47)</f>
        <v>1.0000133693414262</v>
      </c>
      <c r="F48" s="36">
        <f t="shared" si="8"/>
        <v>12034.22</v>
      </c>
      <c r="G48" s="51">
        <f t="shared" si="8"/>
        <v>7566.8000000000011</v>
      </c>
      <c r="H48" s="51">
        <f t="shared" si="8"/>
        <v>27997.160000000003</v>
      </c>
      <c r="I48" s="53">
        <f>+(F48-G48)/G48</f>
        <v>0.59039752603478324</v>
      </c>
      <c r="J48" s="54">
        <f>+H48/F48</f>
        <v>2.32646237147069</v>
      </c>
      <c r="L48" s="39"/>
      <c r="M48" s="39"/>
      <c r="N48" s="55"/>
    </row>
    <row r="49" spans="1:12" x14ac:dyDescent="0.25">
      <c r="L49" s="39"/>
    </row>
    <row r="50" spans="1:12" x14ac:dyDescent="0.25">
      <c r="G50" s="56"/>
      <c r="L50" s="39"/>
    </row>
    <row r="51" spans="1:12" x14ac:dyDescent="0.25">
      <c r="A51" t="s">
        <v>21</v>
      </c>
      <c r="H51" s="40"/>
      <c r="J51" s="40"/>
    </row>
    <row r="75" spans="1:1" x14ac:dyDescent="0.25">
      <c r="A75" t="s">
        <v>31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  <row r="193" spans="1:1" x14ac:dyDescent="0.25">
      <c r="A193" t="s">
        <v>35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3"/>
  <sheetViews>
    <sheetView topLeftCell="A25" zoomScaleNormal="100" workbookViewId="0">
      <selection activeCell="F50" sqref="F50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.5703125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  <col min="12" max="12" width="11.140625" bestFit="1" customWidth="1"/>
    <col min="13" max="13" width="10.5703125" bestFit="1" customWidth="1"/>
  </cols>
  <sheetData>
    <row r="2" spans="1:1" x14ac:dyDescent="0.25">
      <c r="A2" t="s">
        <v>28</v>
      </c>
    </row>
    <row r="27" spans="1:15" ht="15.75" thickBot="1" x14ac:dyDescent="0.3"/>
    <row r="28" spans="1:15" ht="19.5" thickBot="1" x14ac:dyDescent="0.35">
      <c r="A28" s="63" t="s">
        <v>41</v>
      </c>
      <c r="B28" s="64"/>
      <c r="C28" s="64"/>
      <c r="D28" s="64"/>
      <c r="E28" s="64"/>
      <c r="F28" s="64"/>
      <c r="G28" s="64"/>
      <c r="H28" s="64"/>
      <c r="I28" s="64"/>
      <c r="J28" s="65"/>
    </row>
    <row r="29" spans="1:15" x14ac:dyDescent="0.25">
      <c r="K29" s="39"/>
      <c r="L29" s="39"/>
    </row>
    <row r="30" spans="1:15" x14ac:dyDescent="0.25">
      <c r="A30" s="20" t="s">
        <v>8</v>
      </c>
      <c r="B30" s="21">
        <v>3.7</v>
      </c>
      <c r="C30" s="3"/>
      <c r="E30" s="2"/>
      <c r="F30" s="39"/>
      <c r="G30" s="39"/>
      <c r="H30" s="3"/>
      <c r="I30" s="3"/>
      <c r="J30" s="3"/>
      <c r="K30" s="39"/>
      <c r="L30" s="39"/>
    </row>
    <row r="31" spans="1:15" x14ac:dyDescent="0.25">
      <c r="A31" s="20" t="s">
        <v>22</v>
      </c>
      <c r="B31" s="22">
        <f>7*1024</f>
        <v>7168</v>
      </c>
      <c r="C31" s="3"/>
      <c r="E31" s="2"/>
      <c r="F31" s="39"/>
      <c r="G31" s="39"/>
      <c r="H31" s="6"/>
      <c r="I31" s="6"/>
      <c r="J31" s="6"/>
      <c r="K31" s="39"/>
      <c r="L31" s="39"/>
    </row>
    <row r="32" spans="1:15" x14ac:dyDescent="0.25">
      <c r="A32" s="20" t="s">
        <v>9</v>
      </c>
      <c r="B32" s="22">
        <f>8*1024</f>
        <v>8192</v>
      </c>
      <c r="C32" s="3"/>
      <c r="F32" s="39"/>
      <c r="G32" s="39"/>
      <c r="H32" s="6"/>
      <c r="I32" s="6"/>
      <c r="J32" s="6"/>
      <c r="K32" s="39"/>
      <c r="L32" s="39"/>
      <c r="M32" s="2"/>
      <c r="N32" s="4"/>
      <c r="O32" s="4"/>
    </row>
    <row r="33" spans="1:15" x14ac:dyDescent="0.25">
      <c r="A33" s="20" t="s">
        <v>23</v>
      </c>
      <c r="B33" s="22">
        <v>9910</v>
      </c>
      <c r="C33" s="3"/>
      <c r="E33" s="2"/>
      <c r="F33" s="39"/>
      <c r="G33" s="39"/>
      <c r="H33" s="6"/>
      <c r="I33" s="6"/>
      <c r="J33" s="6"/>
      <c r="K33" s="39"/>
      <c r="L33" s="39"/>
      <c r="M33" s="5"/>
      <c r="N33" s="4"/>
      <c r="O33" s="4"/>
    </row>
    <row r="34" spans="1:15" x14ac:dyDescent="0.25">
      <c r="A34" s="20" t="s">
        <v>24</v>
      </c>
      <c r="B34" s="22">
        <f>+B30*B31</f>
        <v>26521.600000000002</v>
      </c>
      <c r="C34" s="3"/>
      <c r="E34" s="2"/>
      <c r="F34" s="39"/>
      <c r="G34" s="39"/>
      <c r="H34" s="6"/>
      <c r="I34" s="6"/>
      <c r="J34" s="6"/>
      <c r="L34" s="39"/>
    </row>
    <row r="35" spans="1:15" x14ac:dyDescent="0.25">
      <c r="A35" s="20" t="s">
        <v>33</v>
      </c>
      <c r="B35" s="22"/>
      <c r="C35" s="4"/>
      <c r="D35" s="4"/>
      <c r="E35" s="4"/>
      <c r="F35" s="4"/>
      <c r="G35" s="39"/>
      <c r="H35" s="4"/>
      <c r="I35" s="4"/>
      <c r="J35" s="4"/>
      <c r="L35" s="39"/>
    </row>
    <row r="36" spans="1:15" ht="15.75" thickBot="1" x14ac:dyDescent="0.3">
      <c r="A36" s="38"/>
      <c r="B36" s="38"/>
      <c r="C36" s="38"/>
      <c r="D36" s="4"/>
      <c r="E36" s="4"/>
      <c r="F36" s="4"/>
      <c r="G36" s="4"/>
      <c r="H36" s="4"/>
      <c r="I36" s="4"/>
      <c r="J36" s="4"/>
      <c r="L36" s="39"/>
      <c r="M36" s="39"/>
      <c r="O36" s="39"/>
    </row>
    <row r="37" spans="1:15" ht="15.75" thickBot="1" x14ac:dyDescent="0.3">
      <c r="A37" s="7"/>
      <c r="B37" s="66" t="s">
        <v>10</v>
      </c>
      <c r="C37" s="67"/>
      <c r="D37" s="67"/>
      <c r="E37" s="68"/>
      <c r="F37" s="23" t="s">
        <v>25</v>
      </c>
      <c r="G37" s="69" t="s">
        <v>11</v>
      </c>
      <c r="H37" s="70"/>
      <c r="I37" s="70"/>
      <c r="J37" s="71"/>
      <c r="L37" s="39"/>
      <c r="M37" s="39"/>
      <c r="O37" s="39"/>
    </row>
    <row r="38" spans="1:15" ht="45" x14ac:dyDescent="0.25">
      <c r="A38" s="72" t="s">
        <v>12</v>
      </c>
      <c r="B38" s="8" t="s">
        <v>32</v>
      </c>
      <c r="C38" s="62" t="s">
        <v>26</v>
      </c>
      <c r="D38" s="62" t="s">
        <v>29</v>
      </c>
      <c r="E38" s="9" t="s">
        <v>13</v>
      </c>
      <c r="F38" s="24" t="s">
        <v>14</v>
      </c>
      <c r="G38" s="8" t="s">
        <v>15</v>
      </c>
      <c r="H38" s="62" t="s">
        <v>16</v>
      </c>
      <c r="I38" s="62" t="s">
        <v>34</v>
      </c>
      <c r="J38" s="10" t="s">
        <v>17</v>
      </c>
      <c r="L38" s="39"/>
      <c r="M38" s="39"/>
      <c r="O38" s="39"/>
    </row>
    <row r="39" spans="1:15" ht="15.75" thickBot="1" x14ac:dyDescent="0.3">
      <c r="A39" s="73"/>
      <c r="B39" s="11" t="s">
        <v>27</v>
      </c>
      <c r="C39" s="12" t="s">
        <v>27</v>
      </c>
      <c r="D39" s="12" t="s">
        <v>6</v>
      </c>
      <c r="E39" s="13" t="s">
        <v>7</v>
      </c>
      <c r="F39" s="25" t="s">
        <v>30</v>
      </c>
      <c r="G39" s="11" t="s">
        <v>6</v>
      </c>
      <c r="H39" s="12" t="s">
        <v>18</v>
      </c>
      <c r="I39" s="12" t="s">
        <v>7</v>
      </c>
      <c r="J39" s="14" t="s">
        <v>19</v>
      </c>
      <c r="L39" s="39"/>
      <c r="M39" s="39"/>
      <c r="O39" s="39"/>
    </row>
    <row r="40" spans="1:15" x14ac:dyDescent="0.25">
      <c r="A40" s="1" t="s">
        <v>0</v>
      </c>
      <c r="B40" s="26">
        <v>95</v>
      </c>
      <c r="C40" s="27">
        <v>9.8000000000000007</v>
      </c>
      <c r="D40" s="16">
        <f>+B40+C40</f>
        <v>104.8</v>
      </c>
      <c r="E40" s="28">
        <f>+D40/$B$48</f>
        <v>1.3505328676915939E-2</v>
      </c>
      <c r="F40" s="29">
        <v>242.41</v>
      </c>
      <c r="G40" s="15">
        <v>100</v>
      </c>
      <c r="H40" s="16">
        <f>+G40*$B$30</f>
        <v>370</v>
      </c>
      <c r="I40" s="30">
        <f>+(F40-G40)/G40</f>
        <v>1.4240999999999999</v>
      </c>
      <c r="J40" s="17">
        <f>+H40/F40</f>
        <v>1.5263396724557567</v>
      </c>
      <c r="K40" s="39"/>
      <c r="L40" s="39"/>
      <c r="M40" s="57"/>
      <c r="O40" s="39"/>
    </row>
    <row r="41" spans="1:15" x14ac:dyDescent="0.25">
      <c r="A41" s="1" t="s">
        <v>1</v>
      </c>
      <c r="B41" s="32">
        <v>192.6</v>
      </c>
      <c r="C41" s="33">
        <v>10</v>
      </c>
      <c r="D41" s="18">
        <f t="shared" ref="D41:D46" si="0">+B41+C41</f>
        <v>202.6</v>
      </c>
      <c r="E41" s="28">
        <f t="shared" ref="E41:E46" si="1">+D41/$B$48</f>
        <v>2.6108583873503521E-2</v>
      </c>
      <c r="F41" s="34">
        <v>326.02999999999997</v>
      </c>
      <c r="G41" s="15">
        <f>+D41</f>
        <v>202.6</v>
      </c>
      <c r="H41" s="16">
        <f t="shared" ref="H41:H46" si="2">+G41*$B$30</f>
        <v>749.62</v>
      </c>
      <c r="I41" s="30">
        <f t="shared" ref="I41:I44" si="3">+(F41-G41)/G41</f>
        <v>0.6092300098716682</v>
      </c>
      <c r="J41" s="17">
        <f>+H41/F41</f>
        <v>2.2992362666012331</v>
      </c>
      <c r="K41" s="39"/>
      <c r="L41" s="39"/>
      <c r="M41" s="58"/>
    </row>
    <row r="42" spans="1:15" x14ac:dyDescent="0.25">
      <c r="A42" s="1" t="s">
        <v>2</v>
      </c>
      <c r="B42" s="32">
        <v>2703.3</v>
      </c>
      <c r="C42" s="33">
        <v>255.1</v>
      </c>
      <c r="D42" s="18">
        <f>+B42+C42</f>
        <v>2958.4</v>
      </c>
      <c r="E42" s="28">
        <f t="shared" si="1"/>
        <v>0.38124202631477211</v>
      </c>
      <c r="F42" s="34">
        <v>5950</v>
      </c>
      <c r="G42" s="15">
        <f t="shared" ref="G42:G44" si="4">+D42</f>
        <v>2958.4</v>
      </c>
      <c r="H42" s="16">
        <f t="shared" si="2"/>
        <v>10946.080000000002</v>
      </c>
      <c r="I42" s="30">
        <f>+(F42-G42)/G42</f>
        <v>1.0112222823147647</v>
      </c>
      <c r="J42" s="17">
        <f t="shared" ref="J42:J43" si="5">+H42/F42</f>
        <v>1.83967731092437</v>
      </c>
      <c r="K42" s="39"/>
      <c r="L42" s="39"/>
      <c r="M42" s="57"/>
    </row>
    <row r="43" spans="1:15" x14ac:dyDescent="0.25">
      <c r="A43" s="1" t="s">
        <v>3</v>
      </c>
      <c r="B43" s="32">
        <v>2920.1</v>
      </c>
      <c r="C43" s="33">
        <v>242.7</v>
      </c>
      <c r="D43" s="18">
        <f t="shared" si="0"/>
        <v>3162.7999999999997</v>
      </c>
      <c r="E43" s="28">
        <f t="shared" si="1"/>
        <v>0.40758257194036002</v>
      </c>
      <c r="F43" s="34">
        <v>5490</v>
      </c>
      <c r="G43" s="15">
        <f t="shared" si="4"/>
        <v>3162.7999999999997</v>
      </c>
      <c r="H43" s="16">
        <f t="shared" si="2"/>
        <v>11702.359999999999</v>
      </c>
      <c r="I43" s="30">
        <f t="shared" si="3"/>
        <v>0.73580371822435831</v>
      </c>
      <c r="J43" s="17">
        <f t="shared" si="5"/>
        <v>2.1315774134790524</v>
      </c>
      <c r="K43" s="39"/>
      <c r="L43" s="39"/>
      <c r="M43" s="57"/>
    </row>
    <row r="44" spans="1:15" x14ac:dyDescent="0.25">
      <c r="A44" s="1" t="s">
        <v>4</v>
      </c>
      <c r="B44" s="32">
        <v>581.5</v>
      </c>
      <c r="C44" s="33">
        <v>52.3</v>
      </c>
      <c r="D44" s="18">
        <f t="shared" si="0"/>
        <v>633.79999999999995</v>
      </c>
      <c r="E44" s="28">
        <f t="shared" si="1"/>
        <v>8.1676310261730167E-2</v>
      </c>
      <c r="F44" s="34">
        <v>810</v>
      </c>
      <c r="G44" s="15">
        <f t="shared" si="4"/>
        <v>633.79999999999995</v>
      </c>
      <c r="H44" s="16">
        <f t="shared" si="2"/>
        <v>2345.06</v>
      </c>
      <c r="I44" s="30">
        <f t="shared" si="3"/>
        <v>0.27800568002524467</v>
      </c>
      <c r="J44" s="17">
        <f>+H44/F44</f>
        <v>2.8951358024691358</v>
      </c>
      <c r="K44" s="39" t="s">
        <v>42</v>
      </c>
      <c r="L44" s="39"/>
      <c r="M44" s="59"/>
    </row>
    <row r="45" spans="1:15" x14ac:dyDescent="0.25">
      <c r="A45" s="1" t="s">
        <v>21</v>
      </c>
      <c r="B45" s="32">
        <v>5.3</v>
      </c>
      <c r="C45" s="33">
        <v>2.2999999999999998</v>
      </c>
      <c r="D45" s="18">
        <f t="shared" si="0"/>
        <v>7.6</v>
      </c>
      <c r="E45" s="28">
        <f t="shared" si="1"/>
        <v>9.7939406435649926E-4</v>
      </c>
      <c r="F45" s="34">
        <v>75.41</v>
      </c>
      <c r="G45" s="15">
        <v>100</v>
      </c>
      <c r="H45" s="16">
        <f t="shared" si="2"/>
        <v>370</v>
      </c>
      <c r="I45" s="30"/>
      <c r="J45" s="17"/>
      <c r="K45" s="39"/>
      <c r="L45" s="39"/>
      <c r="M45" s="57"/>
    </row>
    <row r="46" spans="1:15" x14ac:dyDescent="0.25">
      <c r="A46" s="31" t="s">
        <v>36</v>
      </c>
      <c r="B46" s="32">
        <v>588.5</v>
      </c>
      <c r="C46" s="33">
        <v>101.5</v>
      </c>
      <c r="D46" s="18">
        <f t="shared" si="0"/>
        <v>690</v>
      </c>
      <c r="E46" s="28">
        <f t="shared" si="1"/>
        <v>8.8918671632366386E-2</v>
      </c>
      <c r="F46" s="34">
        <v>1220</v>
      </c>
      <c r="G46" s="15">
        <f t="shared" ref="G46" si="6">+D46</f>
        <v>690</v>
      </c>
      <c r="H46" s="16">
        <f t="shared" si="2"/>
        <v>2553</v>
      </c>
      <c r="I46" s="30">
        <f t="shared" ref="I46" si="7">+(F46-G46)/G46</f>
        <v>0.76811594202898548</v>
      </c>
      <c r="J46" s="17">
        <f>+H46/F46</f>
        <v>2.0926229508196723</v>
      </c>
      <c r="K46" s="39"/>
      <c r="L46" s="39"/>
      <c r="M46" s="59"/>
    </row>
    <row r="47" spans="1:15" ht="15.75" thickBot="1" x14ac:dyDescent="0.3">
      <c r="A47" s="19" t="s">
        <v>5</v>
      </c>
      <c r="B47" s="41">
        <v>673.6</v>
      </c>
      <c r="C47" s="42"/>
      <c r="D47" s="43"/>
      <c r="E47" s="44"/>
      <c r="F47" s="45"/>
      <c r="G47" s="46"/>
      <c r="H47" s="47"/>
      <c r="I47" s="48"/>
      <c r="J47" s="49"/>
      <c r="K47" s="39"/>
      <c r="L47" s="39"/>
      <c r="M47" s="39"/>
    </row>
    <row r="48" spans="1:15" s="37" customFormat="1" ht="15.75" thickBot="1" x14ac:dyDescent="0.3">
      <c r="A48" s="35" t="s">
        <v>20</v>
      </c>
      <c r="B48" s="50">
        <f>SUM(B40:B47)</f>
        <v>7759.9000000000005</v>
      </c>
      <c r="C48" s="51">
        <f t="shared" ref="C48:H48" si="8">SUM(C40:C47)</f>
        <v>673.69999999999982</v>
      </c>
      <c r="D48" s="51">
        <f t="shared" si="8"/>
        <v>7760.0000000000009</v>
      </c>
      <c r="E48" s="52">
        <f>SUM(E40:E47)</f>
        <v>1.0000128867640048</v>
      </c>
      <c r="F48" s="36">
        <f t="shared" si="8"/>
        <v>14113.849999999999</v>
      </c>
      <c r="G48" s="51">
        <f t="shared" si="8"/>
        <v>7847.5999999999995</v>
      </c>
      <c r="H48" s="51">
        <f t="shared" si="8"/>
        <v>29036.12</v>
      </c>
      <c r="I48" s="53">
        <f>+(F48-G48)/G48</f>
        <v>0.79849253274886578</v>
      </c>
      <c r="J48" s="54">
        <f>+H48/F48</f>
        <v>2.0572784888602333</v>
      </c>
      <c r="K48" s="39"/>
      <c r="L48" s="39"/>
      <c r="M48" s="39"/>
      <c r="N48" s="55"/>
    </row>
    <row r="49" spans="1:12" x14ac:dyDescent="0.25">
      <c r="K49" s="39"/>
      <c r="L49" s="39"/>
    </row>
    <row r="50" spans="1:12" x14ac:dyDescent="0.25">
      <c r="G50" s="56"/>
      <c r="K50" s="39"/>
      <c r="L50" s="39"/>
    </row>
    <row r="51" spans="1:12" x14ac:dyDescent="0.25">
      <c r="A51" t="s">
        <v>21</v>
      </c>
      <c r="H51" s="40"/>
      <c r="J51" s="40"/>
    </row>
    <row r="75" spans="1:1" x14ac:dyDescent="0.25">
      <c r="A75" t="s">
        <v>31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  <row r="193" spans="1:1" x14ac:dyDescent="0.25">
      <c r="A193" t="s">
        <v>35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3"/>
  <sheetViews>
    <sheetView topLeftCell="A28" zoomScaleNormal="100" workbookViewId="0">
      <selection activeCell="B34" sqref="B34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.5703125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  <col min="12" max="12" width="11.140625" bestFit="1" customWidth="1"/>
    <col min="13" max="13" width="10.5703125" bestFit="1" customWidth="1"/>
  </cols>
  <sheetData>
    <row r="2" spans="1:1" x14ac:dyDescent="0.25">
      <c r="A2" t="s">
        <v>28</v>
      </c>
    </row>
    <row r="27" spans="1:15" ht="15.75" thickBot="1" x14ac:dyDescent="0.3"/>
    <row r="28" spans="1:15" ht="19.5" thickBot="1" x14ac:dyDescent="0.35">
      <c r="A28" s="63" t="s">
        <v>43</v>
      </c>
      <c r="B28" s="64"/>
      <c r="C28" s="64"/>
      <c r="D28" s="64"/>
      <c r="E28" s="64"/>
      <c r="F28" s="64"/>
      <c r="G28" s="64"/>
      <c r="H28" s="64"/>
      <c r="I28" s="64"/>
      <c r="J28" s="65"/>
    </row>
    <row r="29" spans="1:15" x14ac:dyDescent="0.25">
      <c r="K29" s="39"/>
      <c r="L29" s="39"/>
    </row>
    <row r="30" spans="1:15" x14ac:dyDescent="0.25">
      <c r="A30" s="20" t="s">
        <v>8</v>
      </c>
      <c r="B30" s="21">
        <v>3.7</v>
      </c>
      <c r="C30" s="3"/>
      <c r="E30" s="2"/>
      <c r="F30" s="39"/>
      <c r="G30" s="39"/>
      <c r="H30" s="3"/>
      <c r="I30" s="3"/>
      <c r="J30" s="3"/>
      <c r="K30" s="39"/>
      <c r="L30" s="39"/>
    </row>
    <row r="31" spans="1:15" x14ac:dyDescent="0.25">
      <c r="A31" s="20" t="s">
        <v>22</v>
      </c>
      <c r="B31" s="22">
        <f>7*1024</f>
        <v>7168</v>
      </c>
      <c r="C31" s="3"/>
      <c r="E31" s="2"/>
      <c r="F31" s="39"/>
      <c r="G31" s="39"/>
      <c r="H31" s="6"/>
      <c r="I31" s="6"/>
      <c r="J31" s="6"/>
      <c r="K31" s="39"/>
      <c r="L31" s="39"/>
    </row>
    <row r="32" spans="1:15" x14ac:dyDescent="0.25">
      <c r="A32" s="20" t="s">
        <v>9</v>
      </c>
      <c r="B32" s="22">
        <f>8*1024</f>
        <v>8192</v>
      </c>
      <c r="C32" s="3"/>
      <c r="F32" s="39"/>
      <c r="G32" s="39"/>
      <c r="H32" s="6"/>
      <c r="I32" s="6"/>
      <c r="J32" s="6"/>
      <c r="K32" s="39"/>
      <c r="L32" s="39"/>
      <c r="M32" s="2"/>
      <c r="N32" s="4"/>
      <c r="O32" s="4"/>
    </row>
    <row r="33" spans="1:15" x14ac:dyDescent="0.25">
      <c r="A33" s="20" t="s">
        <v>23</v>
      </c>
      <c r="B33" s="22">
        <v>9110</v>
      </c>
      <c r="C33" s="3"/>
      <c r="E33" s="2"/>
      <c r="F33" s="39"/>
      <c r="G33" s="39"/>
      <c r="H33" s="6"/>
      <c r="I33" s="6"/>
      <c r="J33" s="6"/>
      <c r="K33" s="39"/>
      <c r="L33" s="39"/>
      <c r="M33" s="5"/>
      <c r="N33" s="4"/>
      <c r="O33" s="4"/>
    </row>
    <row r="34" spans="1:15" x14ac:dyDescent="0.25">
      <c r="A34" s="20" t="s">
        <v>24</v>
      </c>
      <c r="B34" s="22">
        <f>+B30*B31</f>
        <v>26521.600000000002</v>
      </c>
      <c r="C34" s="3"/>
      <c r="E34" s="2"/>
      <c r="F34" s="39"/>
      <c r="G34" s="39"/>
      <c r="H34" s="6"/>
      <c r="I34" s="6"/>
      <c r="J34" s="6"/>
      <c r="L34" s="39"/>
    </row>
    <row r="35" spans="1:15" x14ac:dyDescent="0.25">
      <c r="A35" s="20" t="s">
        <v>33</v>
      </c>
      <c r="B35" s="22"/>
      <c r="C35" s="4"/>
      <c r="D35" s="4"/>
      <c r="E35" s="4"/>
      <c r="F35" s="4"/>
      <c r="G35" s="39"/>
      <c r="H35" s="4"/>
      <c r="I35" s="4"/>
      <c r="J35" s="4"/>
      <c r="L35" s="39"/>
    </row>
    <row r="36" spans="1:15" ht="15.75" thickBot="1" x14ac:dyDescent="0.3">
      <c r="A36" s="38"/>
      <c r="B36" s="38"/>
      <c r="C36" s="38"/>
      <c r="D36" s="4"/>
      <c r="E36" s="4"/>
      <c r="F36" s="4"/>
      <c r="G36" s="4"/>
      <c r="H36" s="4"/>
      <c r="I36" s="4"/>
      <c r="J36" s="4"/>
      <c r="L36" s="39"/>
      <c r="M36" s="39"/>
      <c r="O36" s="39"/>
    </row>
    <row r="37" spans="1:15" ht="15.75" thickBot="1" x14ac:dyDescent="0.3">
      <c r="A37" s="7"/>
      <c r="B37" s="66" t="s">
        <v>10</v>
      </c>
      <c r="C37" s="67"/>
      <c r="D37" s="67"/>
      <c r="E37" s="68"/>
      <c r="F37" s="23" t="s">
        <v>25</v>
      </c>
      <c r="G37" s="69" t="s">
        <v>11</v>
      </c>
      <c r="H37" s="70"/>
      <c r="I37" s="70"/>
      <c r="J37" s="71"/>
      <c r="L37" s="39"/>
      <c r="M37" s="39"/>
      <c r="O37" s="39"/>
    </row>
    <row r="38" spans="1:15" ht="45" x14ac:dyDescent="0.25">
      <c r="A38" s="72" t="s">
        <v>12</v>
      </c>
      <c r="B38" s="8" t="s">
        <v>32</v>
      </c>
      <c r="C38" s="62" t="s">
        <v>26</v>
      </c>
      <c r="D38" s="62" t="s">
        <v>29</v>
      </c>
      <c r="E38" s="9" t="s">
        <v>13</v>
      </c>
      <c r="F38" s="24" t="s">
        <v>14</v>
      </c>
      <c r="G38" s="8" t="s">
        <v>15</v>
      </c>
      <c r="H38" s="62" t="s">
        <v>16</v>
      </c>
      <c r="I38" s="62" t="s">
        <v>34</v>
      </c>
      <c r="J38" s="10" t="s">
        <v>17</v>
      </c>
      <c r="L38" s="39"/>
      <c r="M38" s="39"/>
      <c r="O38" s="39"/>
    </row>
    <row r="39" spans="1:15" ht="15.75" thickBot="1" x14ac:dyDescent="0.3">
      <c r="A39" s="73"/>
      <c r="B39" s="11" t="s">
        <v>27</v>
      </c>
      <c r="C39" s="12" t="s">
        <v>27</v>
      </c>
      <c r="D39" s="12" t="s">
        <v>6</v>
      </c>
      <c r="E39" s="13" t="s">
        <v>7</v>
      </c>
      <c r="F39" s="25" t="s">
        <v>30</v>
      </c>
      <c r="G39" s="11" t="s">
        <v>6</v>
      </c>
      <c r="H39" s="12" t="s">
        <v>18</v>
      </c>
      <c r="I39" s="12" t="s">
        <v>7</v>
      </c>
      <c r="J39" s="14" t="s">
        <v>19</v>
      </c>
      <c r="L39" s="39"/>
      <c r="M39" s="39"/>
      <c r="O39" s="39"/>
    </row>
    <row r="40" spans="1:15" x14ac:dyDescent="0.25">
      <c r="A40" s="1" t="s">
        <v>0</v>
      </c>
      <c r="B40" s="26">
        <v>84.1</v>
      </c>
      <c r="C40" s="27">
        <v>8.4</v>
      </c>
      <c r="D40" s="16">
        <f>+B40+C40</f>
        <v>92.5</v>
      </c>
      <c r="E40" s="28">
        <f>+D40/$B$48</f>
        <v>1.3777797637666265E-2</v>
      </c>
      <c r="F40" s="29">
        <v>242.68</v>
      </c>
      <c r="G40" s="15">
        <v>100</v>
      </c>
      <c r="H40" s="16">
        <f>+G40*$B$30</f>
        <v>370</v>
      </c>
      <c r="I40" s="30">
        <f>+(F40-G40)/G40</f>
        <v>1.4268000000000001</v>
      </c>
      <c r="J40" s="17">
        <f>+H40/F40</f>
        <v>1.524641503214109</v>
      </c>
      <c r="K40" s="39"/>
      <c r="L40" s="39"/>
      <c r="M40" s="57"/>
      <c r="O40" s="39"/>
    </row>
    <row r="41" spans="1:15" x14ac:dyDescent="0.25">
      <c r="A41" s="1" t="s">
        <v>1</v>
      </c>
      <c r="B41" s="32">
        <v>55.9</v>
      </c>
      <c r="C41" s="33">
        <v>3.8</v>
      </c>
      <c r="D41" s="18">
        <f t="shared" ref="D41:D46" si="0">+B41+C41</f>
        <v>59.699999999999996</v>
      </c>
      <c r="E41" s="28">
        <f t="shared" ref="E41:E46" si="1">+D41/$B$48</f>
        <v>8.8922650699316316E-3</v>
      </c>
      <c r="F41" s="34">
        <v>148.81</v>
      </c>
      <c r="G41" s="15">
        <f>+D41</f>
        <v>59.699999999999996</v>
      </c>
      <c r="H41" s="16">
        <f t="shared" ref="H41:H46" si="2">+G41*$B$30</f>
        <v>220.89</v>
      </c>
      <c r="I41" s="30">
        <f t="shared" ref="I41:I44" si="3">+(F41-G41)/G41</f>
        <v>1.4926298157453939</v>
      </c>
      <c r="J41" s="17">
        <f>+H41/F41</f>
        <v>1.4843760499966399</v>
      </c>
      <c r="K41" s="39"/>
      <c r="L41" s="39"/>
      <c r="M41" s="58"/>
    </row>
    <row r="42" spans="1:15" x14ac:dyDescent="0.25">
      <c r="A42" s="1" t="s">
        <v>2</v>
      </c>
      <c r="B42" s="32">
        <v>2263</v>
      </c>
      <c r="C42" s="33">
        <v>221.4</v>
      </c>
      <c r="D42" s="18">
        <f>+B42+C42</f>
        <v>2484.4</v>
      </c>
      <c r="E42" s="28">
        <f t="shared" si="1"/>
        <v>0.37004930217316834</v>
      </c>
      <c r="F42" s="34">
        <v>4560</v>
      </c>
      <c r="G42" s="15">
        <f t="shared" ref="G42:G44" si="4">+D42</f>
        <v>2484.4</v>
      </c>
      <c r="H42" s="16">
        <f t="shared" si="2"/>
        <v>9192.2800000000007</v>
      </c>
      <c r="I42" s="30">
        <f>+(F42-G42)/G42</f>
        <v>0.83545322814361611</v>
      </c>
      <c r="J42" s="17">
        <f t="shared" ref="J42:J43" si="5">+H42/F42</f>
        <v>2.0158508771929826</v>
      </c>
      <c r="K42" s="39"/>
      <c r="L42" s="39"/>
      <c r="M42" s="57"/>
    </row>
    <row r="43" spans="1:15" x14ac:dyDescent="0.25">
      <c r="A43" s="1" t="s">
        <v>3</v>
      </c>
      <c r="B43" s="32">
        <v>2499</v>
      </c>
      <c r="C43" s="33">
        <v>218.8</v>
      </c>
      <c r="D43" s="18">
        <f t="shared" si="0"/>
        <v>2717.8</v>
      </c>
      <c r="E43" s="28">
        <f t="shared" si="1"/>
        <v>0.40481403696918244</v>
      </c>
      <c r="F43" s="34">
        <v>4800</v>
      </c>
      <c r="G43" s="15">
        <f t="shared" si="4"/>
        <v>2717.8</v>
      </c>
      <c r="H43" s="16">
        <f t="shared" si="2"/>
        <v>10055.86</v>
      </c>
      <c r="I43" s="30">
        <f t="shared" si="3"/>
        <v>0.76613437339024204</v>
      </c>
      <c r="J43" s="17">
        <f t="shared" si="5"/>
        <v>2.0949708333333334</v>
      </c>
      <c r="K43" s="39"/>
      <c r="L43" s="39"/>
      <c r="M43" s="57"/>
    </row>
    <row r="44" spans="1:15" x14ac:dyDescent="0.25">
      <c r="A44" s="1" t="s">
        <v>4</v>
      </c>
      <c r="B44" s="32">
        <v>482.2</v>
      </c>
      <c r="C44" s="33">
        <v>44.7</v>
      </c>
      <c r="D44" s="18">
        <f t="shared" si="0"/>
        <v>526.9</v>
      </c>
      <c r="E44" s="28">
        <f t="shared" si="1"/>
        <v>7.8481314327420046E-2</v>
      </c>
      <c r="F44" s="34">
        <v>949.43</v>
      </c>
      <c r="G44" s="15">
        <f t="shared" si="4"/>
        <v>526.9</v>
      </c>
      <c r="H44" s="16">
        <f t="shared" si="2"/>
        <v>1949.53</v>
      </c>
      <c r="I44" s="30">
        <f t="shared" si="3"/>
        <v>0.80191687227177832</v>
      </c>
      <c r="J44" s="17">
        <f>+H44/F44</f>
        <v>2.0533688634233171</v>
      </c>
      <c r="K44" s="39"/>
      <c r="L44" s="39"/>
      <c r="M44" s="59"/>
    </row>
    <row r="45" spans="1:15" x14ac:dyDescent="0.25">
      <c r="A45" s="1" t="s">
        <v>21</v>
      </c>
      <c r="B45" s="32">
        <v>6.5</v>
      </c>
      <c r="C45" s="33">
        <v>2</v>
      </c>
      <c r="D45" s="18">
        <f t="shared" si="0"/>
        <v>8.5</v>
      </c>
      <c r="E45" s="28">
        <f t="shared" si="1"/>
        <v>1.2660678910287918E-3</v>
      </c>
      <c r="F45" s="34">
        <v>77.680000000000007</v>
      </c>
      <c r="G45" s="15">
        <v>100</v>
      </c>
      <c r="H45" s="16">
        <f t="shared" si="2"/>
        <v>370</v>
      </c>
      <c r="I45" s="30"/>
      <c r="J45" s="17"/>
      <c r="K45" s="39"/>
      <c r="L45" s="39"/>
      <c r="M45" s="57"/>
    </row>
    <row r="46" spans="1:15" x14ac:dyDescent="0.25">
      <c r="A46" s="31" t="s">
        <v>36</v>
      </c>
      <c r="B46" s="32">
        <v>730.5</v>
      </c>
      <c r="C46" s="33">
        <v>93.7</v>
      </c>
      <c r="D46" s="18">
        <f t="shared" si="0"/>
        <v>824.2</v>
      </c>
      <c r="E46" s="28">
        <f t="shared" si="1"/>
        <v>0.12276390068069769</v>
      </c>
      <c r="F46" s="34">
        <v>2540</v>
      </c>
      <c r="G46" s="15">
        <f t="shared" ref="G46" si="6">+D46</f>
        <v>824.2</v>
      </c>
      <c r="H46" s="16">
        <f t="shared" si="2"/>
        <v>3049.5400000000004</v>
      </c>
      <c r="I46" s="30">
        <f t="shared" ref="I46" si="7">+(F46-G46)/G46</f>
        <v>2.0817762678961413</v>
      </c>
      <c r="J46" s="17">
        <f>+H46/F46</f>
        <v>1.2006062992125985</v>
      </c>
      <c r="K46" s="39"/>
      <c r="L46" s="39"/>
      <c r="M46" s="59"/>
    </row>
    <row r="47" spans="1:15" ht="15.75" thickBot="1" x14ac:dyDescent="0.3">
      <c r="A47" s="19" t="s">
        <v>5</v>
      </c>
      <c r="B47" s="41">
        <v>592.5</v>
      </c>
      <c r="C47" s="42"/>
      <c r="D47" s="43"/>
      <c r="E47" s="44"/>
      <c r="F47" s="45"/>
      <c r="G47" s="46"/>
      <c r="H47" s="47"/>
      <c r="I47" s="48"/>
      <c r="J47" s="49"/>
      <c r="K47" s="39"/>
      <c r="L47" s="39"/>
      <c r="M47" s="39"/>
    </row>
    <row r="48" spans="1:15" s="37" customFormat="1" ht="15.75" thickBot="1" x14ac:dyDescent="0.3">
      <c r="A48" s="35" t="s">
        <v>20</v>
      </c>
      <c r="B48" s="50">
        <f>SUM(B40:B47)</f>
        <v>6713.7</v>
      </c>
      <c r="C48" s="51">
        <f t="shared" ref="C48:H48" si="8">SUM(C40:C47)</f>
        <v>592.79999999999995</v>
      </c>
      <c r="D48" s="51">
        <f t="shared" si="8"/>
        <v>6713.9999999999991</v>
      </c>
      <c r="E48" s="52">
        <f>SUM(E40:E47)</f>
        <v>1.0000446847490951</v>
      </c>
      <c r="F48" s="36">
        <f t="shared" si="8"/>
        <v>13318.6</v>
      </c>
      <c r="G48" s="51">
        <f t="shared" si="8"/>
        <v>6812.9999999999991</v>
      </c>
      <c r="H48" s="51">
        <f t="shared" si="8"/>
        <v>25208.1</v>
      </c>
      <c r="I48" s="53">
        <f>+(F48-G48)/G48</f>
        <v>0.95488037575223872</v>
      </c>
      <c r="J48" s="54">
        <f>+H48/F48</f>
        <v>1.8926989323202137</v>
      </c>
      <c r="K48" s="39"/>
      <c r="L48" s="39"/>
      <c r="M48" s="39"/>
      <c r="N48" s="55"/>
    </row>
    <row r="49" spans="1:12" x14ac:dyDescent="0.25">
      <c r="K49" s="39"/>
      <c r="L49" s="39"/>
    </row>
    <row r="50" spans="1:12" x14ac:dyDescent="0.25">
      <c r="G50" s="56"/>
      <c r="L50" s="39"/>
    </row>
    <row r="51" spans="1:12" x14ac:dyDescent="0.25">
      <c r="A51" t="s">
        <v>21</v>
      </c>
      <c r="H51" s="40"/>
      <c r="J51" s="40"/>
    </row>
    <row r="75" spans="1:1" x14ac:dyDescent="0.25">
      <c r="A75" t="s">
        <v>31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  <row r="193" spans="1:1" x14ac:dyDescent="0.25">
      <c r="A193" t="s">
        <v>35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2021-01</vt:lpstr>
      <vt:lpstr>2021-02</vt:lpstr>
      <vt:lpstr>2021-03</vt:lpstr>
      <vt:lpstr>2021-04</vt:lpstr>
      <vt:lpstr>2021-05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cp:lastPrinted>2019-12-10T21:20:32Z</cp:lastPrinted>
  <dcterms:created xsi:type="dcterms:W3CDTF">2019-12-02T16:53:33Z</dcterms:created>
  <dcterms:modified xsi:type="dcterms:W3CDTF">2021-06-08T12:25:29Z</dcterms:modified>
</cp:coreProperties>
</file>