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90" windowHeight="7755" activeTab="6"/>
  </bookViews>
  <sheets>
    <sheet name="2021-01" sheetId="12" r:id="rId1"/>
    <sheet name="2021-02" sheetId="14" r:id="rId2"/>
    <sheet name="2021-03" sheetId="16" r:id="rId3"/>
    <sheet name="2021-04" sheetId="17" r:id="rId4"/>
    <sheet name="2021-05" sheetId="18" r:id="rId5"/>
    <sheet name="2021-06" sheetId="19" r:id="rId6"/>
    <sheet name="Resumen" sheetId="20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20" l="1"/>
  <c r="G5" i="20"/>
  <c r="H5" i="20"/>
  <c r="I5" i="20"/>
  <c r="J5" i="20"/>
  <c r="K5" i="20"/>
  <c r="F6" i="20"/>
  <c r="G6" i="20"/>
  <c r="H6" i="20"/>
  <c r="I6" i="20"/>
  <c r="J6" i="20"/>
  <c r="K6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K7" i="20"/>
  <c r="J7" i="20"/>
  <c r="H8" i="20"/>
  <c r="I8" i="20"/>
  <c r="H9" i="20"/>
  <c r="I9" i="20"/>
  <c r="H10" i="20"/>
  <c r="I10" i="20"/>
  <c r="H11" i="20"/>
  <c r="I11" i="20"/>
  <c r="H12" i="20"/>
  <c r="I12" i="20"/>
  <c r="H13" i="20"/>
  <c r="I13" i="20"/>
  <c r="H14" i="20"/>
  <c r="I14" i="20"/>
  <c r="I7" i="20"/>
  <c r="H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G7" i="20"/>
  <c r="F7" i="20"/>
  <c r="D5" i="20"/>
  <c r="E5" i="20"/>
  <c r="D6" i="20"/>
  <c r="E6" i="20"/>
  <c r="D8" i="20"/>
  <c r="E8" i="20"/>
  <c r="D9" i="20"/>
  <c r="E9" i="20"/>
  <c r="D10" i="20"/>
  <c r="E10" i="20"/>
  <c r="D11" i="20"/>
  <c r="E11" i="20"/>
  <c r="D12" i="20"/>
  <c r="E12" i="20"/>
  <c r="D13" i="20"/>
  <c r="E13" i="20"/>
  <c r="D14" i="20"/>
  <c r="E14" i="20"/>
  <c r="E7" i="20"/>
  <c r="D7" i="20"/>
  <c r="C5" i="20"/>
  <c r="C6" i="20"/>
  <c r="B5" i="20"/>
  <c r="B6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C7" i="20"/>
  <c r="B7" i="20"/>
  <c r="A8" i="20"/>
  <c r="A9" i="20"/>
  <c r="A10" i="20"/>
  <c r="A11" i="20"/>
  <c r="A12" i="20"/>
  <c r="A13" i="20"/>
  <c r="A14" i="20"/>
  <c r="A7" i="20"/>
  <c r="J50" i="19" l="1"/>
  <c r="I50" i="19"/>
  <c r="H50" i="19"/>
  <c r="K50" i="19"/>
  <c r="K41" i="19"/>
  <c r="J41" i="19"/>
  <c r="K47" i="19"/>
  <c r="J47" i="19"/>
  <c r="K45" i="19"/>
  <c r="J45" i="19"/>
  <c r="K44" i="19"/>
  <c r="J44" i="19"/>
  <c r="K43" i="19"/>
  <c r="J43" i="19"/>
  <c r="K42" i="19"/>
  <c r="J42" i="19"/>
  <c r="H43" i="19"/>
  <c r="H44" i="19"/>
  <c r="H45" i="19"/>
  <c r="H47" i="19"/>
  <c r="H42" i="19"/>
  <c r="B35" i="19"/>
  <c r="E50" i="19" l="1"/>
  <c r="E42" i="19"/>
  <c r="E43" i="19"/>
  <c r="E44" i="19"/>
  <c r="E45" i="19"/>
  <c r="E46" i="19"/>
  <c r="E47" i="19"/>
  <c r="E41" i="19"/>
  <c r="B50" i="19"/>
  <c r="B32" i="19"/>
  <c r="B31" i="19"/>
  <c r="G50" i="19"/>
  <c r="C50" i="19"/>
  <c r="I46" i="19"/>
  <c r="I41" i="19"/>
  <c r="F42" i="19" l="1"/>
  <c r="F46" i="19"/>
  <c r="F44" i="19"/>
  <c r="I44" i="19"/>
  <c r="I42" i="19"/>
  <c r="I47" i="19"/>
  <c r="I45" i="19"/>
  <c r="I43" i="19"/>
  <c r="F43" i="19"/>
  <c r="F45" i="19"/>
  <c r="F41" i="19"/>
  <c r="F47" i="19"/>
  <c r="F48" i="18"/>
  <c r="C48" i="18"/>
  <c r="B48" i="18"/>
  <c r="G46" i="18"/>
  <c r="I46" i="18" s="1"/>
  <c r="D46" i="18"/>
  <c r="H45" i="18"/>
  <c r="D45" i="18"/>
  <c r="D44" i="18"/>
  <c r="G44" i="18" s="1"/>
  <c r="D43" i="18"/>
  <c r="G43" i="18" s="1"/>
  <c r="I43" i="18" s="1"/>
  <c r="D42" i="18"/>
  <c r="G42" i="18" s="1"/>
  <c r="D41" i="18"/>
  <c r="G41" i="18" s="1"/>
  <c r="I41" i="18" s="1"/>
  <c r="I40" i="18"/>
  <c r="H40" i="18"/>
  <c r="J40" i="18" s="1"/>
  <c r="D40" i="18"/>
  <c r="B34" i="18"/>
  <c r="B32" i="18"/>
  <c r="B31" i="18"/>
  <c r="F50" i="19" l="1"/>
  <c r="E41" i="18"/>
  <c r="E45" i="18"/>
  <c r="E40" i="18"/>
  <c r="E43" i="18"/>
  <c r="E46" i="18"/>
  <c r="I42" i="18"/>
  <c r="H42" i="18"/>
  <c r="J42" i="18" s="1"/>
  <c r="I44" i="18"/>
  <c r="H44" i="18"/>
  <c r="J44" i="18" s="1"/>
  <c r="H46" i="18"/>
  <c r="J46" i="18" s="1"/>
  <c r="G48" i="18"/>
  <c r="I48" i="18" s="1"/>
  <c r="H41" i="18"/>
  <c r="J41" i="18" s="1"/>
  <c r="E44" i="18"/>
  <c r="D48" i="18"/>
  <c r="E42" i="18"/>
  <c r="H43" i="18"/>
  <c r="J43" i="18" s="1"/>
  <c r="F48" i="17"/>
  <c r="C48" i="17"/>
  <c r="B48" i="17"/>
  <c r="D46" i="17"/>
  <c r="G46" i="17" s="1"/>
  <c r="H45" i="17"/>
  <c r="D45" i="17"/>
  <c r="D44" i="17"/>
  <c r="G44" i="17" s="1"/>
  <c r="I44" i="17" s="1"/>
  <c r="D43" i="17"/>
  <c r="G43" i="17" s="1"/>
  <c r="D42" i="17"/>
  <c r="G42" i="17" s="1"/>
  <c r="I42" i="17" s="1"/>
  <c r="D41" i="17"/>
  <c r="G41" i="17" s="1"/>
  <c r="J40" i="17"/>
  <c r="I40" i="17"/>
  <c r="H40" i="17"/>
  <c r="D40" i="17"/>
  <c r="B32" i="17"/>
  <c r="B31" i="17"/>
  <c r="B34" i="17" s="1"/>
  <c r="E48" i="18" l="1"/>
  <c r="H48" i="18"/>
  <c r="J48" i="18" s="1"/>
  <c r="E44" i="17"/>
  <c r="E42" i="17"/>
  <c r="E40" i="17"/>
  <c r="E45" i="17"/>
  <c r="H46" i="17"/>
  <c r="J46" i="17" s="1"/>
  <c r="I46" i="17"/>
  <c r="G48" i="17"/>
  <c r="I48" i="17" s="1"/>
  <c r="I41" i="17"/>
  <c r="H41" i="17"/>
  <c r="I43" i="17"/>
  <c r="H43" i="17"/>
  <c r="J43" i="17" s="1"/>
  <c r="D48" i="17"/>
  <c r="E46" i="17"/>
  <c r="E41" i="17"/>
  <c r="H42" i="17"/>
  <c r="J42" i="17" s="1"/>
  <c r="E43" i="17"/>
  <c r="H44" i="17"/>
  <c r="J44" i="17" s="1"/>
  <c r="I48" i="16"/>
  <c r="B31" i="16"/>
  <c r="B34" i="16" s="1"/>
  <c r="B35" i="16"/>
  <c r="F48" i="16"/>
  <c r="C48" i="16"/>
  <c r="B48" i="16"/>
  <c r="D46" i="16"/>
  <c r="G46" i="16" s="1"/>
  <c r="H45" i="16"/>
  <c r="D45" i="16"/>
  <c r="D44" i="16"/>
  <c r="G44" i="16" s="1"/>
  <c r="D43" i="16"/>
  <c r="G43" i="16" s="1"/>
  <c r="I43" i="16" s="1"/>
  <c r="D42" i="16"/>
  <c r="G42" i="16" s="1"/>
  <c r="D41" i="16"/>
  <c r="G41" i="16" s="1"/>
  <c r="I41" i="16" s="1"/>
  <c r="J40" i="16"/>
  <c r="I40" i="16"/>
  <c r="H40" i="16"/>
  <c r="D40" i="16"/>
  <c r="B32" i="16"/>
  <c r="E48" i="17" l="1"/>
  <c r="J41" i="17"/>
  <c r="H48" i="17"/>
  <c r="J48" i="17" s="1"/>
  <c r="E43" i="16"/>
  <c r="E45" i="16"/>
  <c r="E40" i="16"/>
  <c r="E41" i="16"/>
  <c r="I46" i="16"/>
  <c r="H46" i="16"/>
  <c r="J46" i="16" s="1"/>
  <c r="H44" i="16"/>
  <c r="J44" i="16" s="1"/>
  <c r="I44" i="16"/>
  <c r="H42" i="16"/>
  <c r="J42" i="16" s="1"/>
  <c r="I42" i="16"/>
  <c r="G48" i="16"/>
  <c r="H41" i="16"/>
  <c r="E42" i="16"/>
  <c r="H43" i="16"/>
  <c r="J43" i="16" s="1"/>
  <c r="E44" i="16"/>
  <c r="D48" i="16"/>
  <c r="E46" i="16"/>
  <c r="E48" i="16" l="1"/>
  <c r="J41" i="16"/>
  <c r="H48" i="16"/>
  <c r="J48" i="16" s="1"/>
  <c r="E48" i="14"/>
  <c r="E40" i="14"/>
  <c r="F48" i="14"/>
  <c r="C48" i="14"/>
  <c r="B48" i="14"/>
  <c r="D46" i="14"/>
  <c r="G46" i="14" s="1"/>
  <c r="H45" i="14"/>
  <c r="D45" i="14"/>
  <c r="D44" i="14"/>
  <c r="G44" i="14" s="1"/>
  <c r="G43" i="14"/>
  <c r="I43" i="14" s="1"/>
  <c r="D43" i="14"/>
  <c r="D42" i="14"/>
  <c r="G42" i="14" s="1"/>
  <c r="D41" i="14"/>
  <c r="G41" i="14" s="1"/>
  <c r="I41" i="14" s="1"/>
  <c r="J40" i="14"/>
  <c r="I40" i="14"/>
  <c r="H40" i="14"/>
  <c r="D40" i="14"/>
  <c r="B32" i="14"/>
  <c r="B31" i="14"/>
  <c r="B34" i="14" s="1"/>
  <c r="E45" i="14" l="1"/>
  <c r="E41" i="14"/>
  <c r="E43" i="14"/>
  <c r="I46" i="14"/>
  <c r="H46" i="14"/>
  <c r="J46" i="14" s="1"/>
  <c r="H44" i="14"/>
  <c r="J44" i="14" s="1"/>
  <c r="I44" i="14"/>
  <c r="H42" i="14"/>
  <c r="J42" i="14" s="1"/>
  <c r="I42" i="14"/>
  <c r="G48" i="14"/>
  <c r="I48" i="14" s="1"/>
  <c r="H41" i="14"/>
  <c r="E42" i="14"/>
  <c r="H43" i="14"/>
  <c r="J43" i="14" s="1"/>
  <c r="E44" i="14"/>
  <c r="D48" i="14"/>
  <c r="E46" i="14"/>
  <c r="I42" i="12"/>
  <c r="J41" i="14" l="1"/>
  <c r="H48" i="14"/>
  <c r="J48" i="14" s="1"/>
  <c r="B35" i="12"/>
  <c r="F48" i="12" l="1"/>
  <c r="C48" i="12"/>
  <c r="B48" i="12"/>
  <c r="D46" i="12"/>
  <c r="G46" i="12" s="1"/>
  <c r="H45" i="12"/>
  <c r="D45" i="12"/>
  <c r="D44" i="12"/>
  <c r="G44" i="12" s="1"/>
  <c r="D43" i="12"/>
  <c r="G43" i="12" s="1"/>
  <c r="I43" i="12" s="1"/>
  <c r="D42" i="12"/>
  <c r="G42" i="12" s="1"/>
  <c r="D41" i="12"/>
  <c r="G41" i="12" s="1"/>
  <c r="I41" i="12" s="1"/>
  <c r="J40" i="12"/>
  <c r="I40" i="12"/>
  <c r="H40" i="12"/>
  <c r="D40" i="12"/>
  <c r="B32" i="12"/>
  <c r="B31" i="12"/>
  <c r="B34" i="12" s="1"/>
  <c r="E45" i="12" l="1"/>
  <c r="E43" i="12"/>
  <c r="E40" i="12"/>
  <c r="E41" i="12"/>
  <c r="I46" i="12"/>
  <c r="H46" i="12"/>
  <c r="J46" i="12" s="1"/>
  <c r="H44" i="12"/>
  <c r="J44" i="12" s="1"/>
  <c r="I44" i="12"/>
  <c r="H42" i="12"/>
  <c r="J42" i="12" s="1"/>
  <c r="G48" i="12"/>
  <c r="I48" i="12" s="1"/>
  <c r="H41" i="12"/>
  <c r="J41" i="12" s="1"/>
  <c r="E42" i="12"/>
  <c r="H43" i="12"/>
  <c r="J43" i="12" s="1"/>
  <c r="E44" i="12"/>
  <c r="D48" i="12"/>
  <c r="E46" i="12"/>
  <c r="E48" i="12" l="1"/>
  <c r="H48" i="12"/>
  <c r="J48" i="12" s="1"/>
</calcChain>
</file>

<file path=xl/sharedStrings.xml><?xml version="1.0" encoding="utf-8"?>
<sst xmlns="http://schemas.openxmlformats.org/spreadsheetml/2006/main" count="290" uniqueCount="53">
  <si>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</si>
  <si>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</si>
  <si>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</si>
  <si>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</si>
  <si>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</si>
  <si>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</si>
  <si>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</si>
  <si>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</si>
  <si>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</si>
  <si>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</si>
  <si>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</si>
  <si>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</si>
  <si>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</si>
  <si>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</si>
  <si>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</si>
  <si>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</si>
  <si>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</si>
  <si>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</si>
  <si>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</si>
  <si>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</si>
  <si>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</si>
  <si>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</si>
  <si>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Capacidad contratada - Mb</t>
  </si>
  <si>
    <t>Capacidad Utilizada - Observium</t>
  </si>
  <si>
    <t>Abono contratado (USD)</t>
  </si>
  <si>
    <t>Observium</t>
  </si>
  <si>
    <t>Transporte Google</t>
  </si>
  <si>
    <t>95% Mb</t>
  </si>
  <si>
    <t>Transporte</t>
  </si>
  <si>
    <t>Transporte  total</t>
  </si>
  <si>
    <t>Mb pico</t>
  </si>
  <si>
    <t>Azul</t>
  </si>
  <si>
    <t>Transporte BUE JUJ</t>
  </si>
  <si>
    <t>Consumo Netflix BUE</t>
  </si>
  <si>
    <t>Rendimiento IXP</t>
  </si>
  <si>
    <t>Cable Audio Vision</t>
  </si>
  <si>
    <t>CAV</t>
  </si>
  <si>
    <t>Abono Febrero - Consumos Enero 2021 - Medición 23-12-2020 al 22-01-2021</t>
  </si>
  <si>
    <t>Abono Marzo - Consumos Febrero 2021 - Medición 23-01-2021 al 22-02-2021</t>
  </si>
  <si>
    <t>Abono Abril - Consumos Marzo 2021 - Medición 23-02-2021 al 22-03-2021</t>
  </si>
  <si>
    <t>(Se excluye 1 muestra pico fuera de rango)</t>
  </si>
  <si>
    <t>Abono Mayo - Consumos Abril 2021 - Medición 23-03-2021 al 22-04-2021</t>
  </si>
  <si>
    <t>(Se extrae una muestra fuera de rango)</t>
  </si>
  <si>
    <t>Abono Junio - Consumos Mayo 2021 - Medición 23-04-2021 al 22-05-2021</t>
  </si>
  <si>
    <t>Abono Julio - Consumos Junio 2021 - Medición 23-05-2021 al 22-06-2021</t>
  </si>
  <si>
    <t>Transporte OCA</t>
  </si>
  <si>
    <t>OCA Netflix</t>
  </si>
  <si>
    <t>Capacidad a distribuir</t>
  </si>
  <si>
    <t>Trafico Junio</t>
  </si>
  <si>
    <t>Trafico Mayo</t>
  </si>
  <si>
    <t>Trafico Abril</t>
  </si>
  <si>
    <t>Trafico Marzo</t>
  </si>
  <si>
    <t>Trafico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</si>
</sst>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164" fontId="0" fillId="0" borderId="0" xfId="0" applyNumberFormat="1"/>
    <xf numFmtId="164" fontId="0" fillId="2" borderId="28" xfId="1" applyNumberFormat="1" applyFont="1" applyFill="1" applyBorder="1" applyAlignment="1">
      <alignment horizontal="right" wrapText="1"/>
    </xf>
    <xf numFmtId="164" fontId="0" fillId="2" borderId="16" xfId="1" applyNumberFormat="1" applyFont="1" applyFill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0" fontId="0" fillId="0" borderId="29" xfId="2" applyNumberFormat="1" applyFont="1" applyBorder="1" applyAlignment="1">
      <alignment horizontal="right" wrapText="1"/>
    </xf>
    <xf numFmtId="164" fontId="0" fillId="2" borderId="30" xfId="1" applyNumberFormat="1" applyFont="1" applyFill="1" applyBorder="1" applyAlignment="1">
      <alignment horizontal="right" wrapText="1"/>
    </xf>
    <xf numFmtId="164" fontId="0" fillId="0" borderId="31" xfId="1" applyNumberFormat="1" applyFont="1" applyBorder="1" applyAlignment="1">
      <alignment horizontal="right" wrapText="1"/>
    </xf>
    <xf numFmtId="164" fontId="0" fillId="0" borderId="32" xfId="1" applyNumberFormat="1" applyFont="1" applyBorder="1" applyAlignment="1">
      <alignment horizontal="right" wrapText="1"/>
    </xf>
    <xf numFmtId="9" fontId="4" fillId="0" borderId="32" xfId="2" applyFont="1" applyBorder="1" applyAlignment="1">
      <alignment horizontal="right" wrapText="1"/>
    </xf>
    <xf numFmtId="43" fontId="4" fillId="0" borderId="29" xfId="0" applyNumberFormat="1" applyFont="1" applyBorder="1"/>
    <xf numFmtId="164" fontId="5" fillId="0" borderId="33" xfId="1" applyNumberFormat="1" applyFont="1" applyBorder="1" applyAlignment="1">
      <alignment horizontal="right" wrapText="1"/>
    </xf>
    <xf numFmtId="164" fontId="5" fillId="0" borderId="34" xfId="1" applyNumberFormat="1" applyFont="1" applyBorder="1" applyAlignment="1">
      <alignment horizontal="right" wrapText="1"/>
    </xf>
    <xf numFmtId="9" fontId="5" fillId="0" borderId="35" xfId="2" applyFont="1" applyBorder="1" applyAlignment="1">
      <alignment horizontal="right" wrapText="1"/>
    </xf>
    <xf numFmtId="9" fontId="5" fillId="0" borderId="34" xfId="2" applyFont="1" applyBorder="1" applyAlignment="1">
      <alignment horizontal="right" wrapText="1"/>
    </xf>
    <xf numFmtId="43" fontId="5" fillId="0" borderId="35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3" fontId="0" fillId="0" borderId="0" xfId="0" applyNumberFormat="1"/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/>
    <xf numFmtId="9" fontId="4" fillId="0" borderId="1" xfId="2" applyFont="1" applyBorder="1" applyAlignment="1">
      <alignment horizontal="right" wrapText="1"/>
    </xf>
    <xf numFmtId="43" fontId="4" fillId="0" borderId="9" xfId="0" applyNumberFormat="1" applyFont="1" applyBorder="1"/>
    <xf numFmtId="9" fontId="5" fillId="0" borderId="11" xfId="2" applyFont="1" applyBorder="1" applyAlignment="1">
      <alignment horizontal="right" wrapText="1"/>
    </xf>
    <xf numFmtId="43" fontId="5" fillId="0" borderId="12" xfId="0" applyNumberFormat="1" applyFont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164" fontId="0" fillId="0" borderId="8" xfId="1" applyNumberFormat="1" applyFont="1" applyBorder="1"/>
    <xf numFmtId="164" fontId="0" fillId="0" borderId="9" xfId="1" applyNumberFormat="1" applyFont="1" applyBorder="1"/>
    <xf numFmtId="0" fontId="0" fillId="0" borderId="17" xfId="0" applyBorder="1"/>
    <xf numFmtId="0" fontId="0" fillId="0" borderId="18" xfId="0" applyBorder="1"/>
    <xf numFmtId="0" fontId="0" fillId="0" borderId="30" xfId="0" applyBorder="1"/>
    <xf numFmtId="164" fontId="0" fillId="0" borderId="28" xfId="1" applyNumberFormat="1" applyFont="1" applyBorder="1"/>
    <xf numFmtId="164" fontId="0" fillId="0" borderId="36" xfId="1" applyNumberFormat="1" applyFont="1" applyBorder="1"/>
    <xf numFmtId="0" fontId="2" fillId="0" borderId="27" xfId="0" applyFont="1" applyBorder="1"/>
    <xf numFmtId="164" fontId="2" fillId="0" borderId="33" xfId="1" applyNumberFormat="1" applyFont="1" applyBorder="1"/>
    <xf numFmtId="164" fontId="2" fillId="0" borderId="35" xfId="1" applyNumberFormat="1" applyFont="1" applyBorder="1"/>
    <xf numFmtId="164" fontId="0" fillId="0" borderId="13" xfId="1" applyNumberFormat="1" applyFont="1" applyBorder="1"/>
    <xf numFmtId="164" fontId="0" fillId="0" borderId="15" xfId="1" applyNumberFormat="1" applyFont="1" applyBorder="1"/>
    <xf numFmtId="0" fontId="2" fillId="0" borderId="1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64" fontId="2" fillId="0" borderId="10" xfId="1" applyNumberFormat="1" applyFont="1" applyBorder="1" applyAlignment="1">
      <alignment horizontal="center"/>
    </xf>
    <xf numFmtId="164" fontId="2" fillId="0" borderId="12" xfId="1" applyNumberFormat="1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420714</xdr:colOff>
      <xdr:row>71</xdr:row>
      <xdr:rowOff>114821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392135</xdr:colOff>
      <xdr:row>22</xdr:row>
      <xdr:rowOff>86242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363556</xdr:colOff>
      <xdr:row>95</xdr:row>
      <xdr:rowOff>114821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373082</xdr:colOff>
      <xdr:row>118</xdr:row>
      <xdr:rowOff>48137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17332" cy="3667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449293</xdr:colOff>
      <xdr:row>142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392135</xdr:colOff>
      <xdr:row>213</xdr:row>
      <xdr:rowOff>95768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468346</xdr:colOff>
      <xdr:row>166</xdr:row>
      <xdr:rowOff>143400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612596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449293</xdr:colOff>
      <xdr:row>190</xdr:row>
      <xdr:rowOff>95768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93543" cy="3715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373082</xdr:colOff>
      <xdr:row>22</xdr:row>
      <xdr:rowOff>57663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17332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392135</xdr:colOff>
      <xdr:row>71</xdr:row>
      <xdr:rowOff>76716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496925</xdr:colOff>
      <xdr:row>95</xdr:row>
      <xdr:rowOff>114821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4117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382609</xdr:colOff>
      <xdr:row>118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26859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401661</xdr:colOff>
      <xdr:row>142</xdr:row>
      <xdr:rowOff>67189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45911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373082</xdr:colOff>
      <xdr:row>166</xdr:row>
      <xdr:rowOff>133874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17332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468346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612596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458819</xdr:colOff>
      <xdr:row>213</xdr:row>
      <xdr:rowOff>76716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452300"/>
          <a:ext cx="11603069" cy="36962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420714</xdr:colOff>
      <xdr:row>22</xdr:row>
      <xdr:rowOff>114821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430240</xdr:colOff>
      <xdr:row>71</xdr:row>
      <xdr:rowOff>95768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74490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392135</xdr:colOff>
      <xdr:row>95</xdr:row>
      <xdr:rowOff>86242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477872</xdr:colOff>
      <xdr:row>118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22122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487398</xdr:colOff>
      <xdr:row>142</xdr:row>
      <xdr:rowOff>95768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3164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449293</xdr:colOff>
      <xdr:row>213</xdr:row>
      <xdr:rowOff>86242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439767</xdr:colOff>
      <xdr:row>166</xdr:row>
      <xdr:rowOff>57663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84017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306398</xdr:colOff>
      <xdr:row>190</xdr:row>
      <xdr:rowOff>86242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450648" cy="37057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458819</xdr:colOff>
      <xdr:row>22</xdr:row>
      <xdr:rowOff>105295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603069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401661</xdr:colOff>
      <xdr:row>71</xdr:row>
      <xdr:rowOff>57663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45911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373082</xdr:colOff>
      <xdr:row>95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17332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458819</xdr:colOff>
      <xdr:row>213</xdr:row>
      <xdr:rowOff>105295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452300"/>
          <a:ext cx="11603069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373082</xdr:colOff>
      <xdr:row>166</xdr:row>
      <xdr:rowOff>105295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498800"/>
          <a:ext cx="11517332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382609</xdr:colOff>
      <xdr:row>190</xdr:row>
      <xdr:rowOff>114821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070800"/>
          <a:ext cx="11526859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439767</xdr:colOff>
      <xdr:row>118</xdr:row>
      <xdr:rowOff>67189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4800"/>
          <a:ext cx="11584017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439767</xdr:colOff>
      <xdr:row>142</xdr:row>
      <xdr:rowOff>114821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926800"/>
          <a:ext cx="11584017" cy="3734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382609</xdr:colOff>
      <xdr:row>72</xdr:row>
      <xdr:rowOff>29111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26859" cy="383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382609</xdr:colOff>
      <xdr:row>96</xdr:row>
      <xdr:rowOff>19584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26859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468346</xdr:colOff>
      <xdr:row>167</xdr:row>
      <xdr:rowOff>76742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498800"/>
          <a:ext cx="11612596" cy="38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420714</xdr:colOff>
      <xdr:row>119</xdr:row>
      <xdr:rowOff>38637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64964" cy="3848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411188</xdr:colOff>
      <xdr:row>191</xdr:row>
      <xdr:rowOff>57690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070800"/>
          <a:ext cx="11555438" cy="386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430240</xdr:colOff>
      <xdr:row>214</xdr:row>
      <xdr:rowOff>532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74490" cy="3810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411188</xdr:colOff>
      <xdr:row>143</xdr:row>
      <xdr:rowOff>67216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926800"/>
          <a:ext cx="11555438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401661</xdr:colOff>
      <xdr:row>23</xdr:row>
      <xdr:rowOff>57690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1500"/>
          <a:ext cx="11545911" cy="38676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287359</xdr:colOff>
      <xdr:row>22</xdr:row>
      <xdr:rowOff>67189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26859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14</xdr:col>
      <xdr:colOff>325464</xdr:colOff>
      <xdr:row>73</xdr:row>
      <xdr:rowOff>67189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782300"/>
          <a:ext cx="11564964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14</xdr:col>
      <xdr:colOff>334990</xdr:colOff>
      <xdr:row>97</xdr:row>
      <xdr:rowOff>124347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354300"/>
          <a:ext cx="11574490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14</xdr:col>
      <xdr:colOff>325464</xdr:colOff>
      <xdr:row>168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879800"/>
          <a:ext cx="11564964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14</xdr:col>
      <xdr:colOff>344517</xdr:colOff>
      <xdr:row>120</xdr:row>
      <xdr:rowOff>152926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735800"/>
          <a:ext cx="11584017" cy="3772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14</xdr:col>
      <xdr:colOff>354043</xdr:colOff>
      <xdr:row>192</xdr:row>
      <xdr:rowOff>114821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451800"/>
          <a:ext cx="11593543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14</xdr:col>
      <xdr:colOff>373096</xdr:colOff>
      <xdr:row>215</xdr:row>
      <xdr:rowOff>86242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833300"/>
          <a:ext cx="11612596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14</xdr:col>
      <xdr:colOff>287359</xdr:colOff>
      <xdr:row>144</xdr:row>
      <xdr:rowOff>143400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4307800"/>
          <a:ext cx="11526859" cy="376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68" t="s">
        <v>37</v>
      </c>
      <c r="B28" s="69"/>
      <c r="C28" s="69"/>
      <c r="D28" s="69"/>
      <c r="E28" s="69"/>
      <c r="F28" s="69"/>
      <c r="G28" s="69"/>
      <c r="H28" s="69"/>
      <c r="I28" s="69"/>
      <c r="J28" s="70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8570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33</v>
      </c>
      <c r="B35" s="22">
        <f>1161.1+976.7+484.3+114.3+30.7+5.3</f>
        <v>2772.4000000000005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1" t="s">
        <v>10</v>
      </c>
      <c r="C37" s="72"/>
      <c r="D37" s="72"/>
      <c r="E37" s="73"/>
      <c r="F37" s="23" t="s">
        <v>25</v>
      </c>
      <c r="G37" s="74" t="s">
        <v>11</v>
      </c>
      <c r="H37" s="75"/>
      <c r="I37" s="75"/>
      <c r="J37" s="76"/>
      <c r="L37" s="39"/>
      <c r="M37" s="39"/>
      <c r="O37" s="39"/>
    </row>
    <row r="38" spans="1:15" ht="45" x14ac:dyDescent="0.25">
      <c r="A38" s="77" t="s">
        <v>12</v>
      </c>
      <c r="B38" s="8" t="s">
        <v>32</v>
      </c>
      <c r="C38" s="60" t="s">
        <v>26</v>
      </c>
      <c r="D38" s="60" t="s">
        <v>29</v>
      </c>
      <c r="E38" s="9" t="s">
        <v>13</v>
      </c>
      <c r="F38" s="24" t="s">
        <v>14</v>
      </c>
      <c r="G38" s="8" t="s">
        <v>15</v>
      </c>
      <c r="H38" s="60" t="s">
        <v>16</v>
      </c>
      <c r="I38" s="60" t="s">
        <v>34</v>
      </c>
      <c r="J38" s="10" t="s">
        <v>17</v>
      </c>
      <c r="L38" s="39"/>
      <c r="M38" s="39"/>
      <c r="O38" s="39"/>
    </row>
    <row r="39" spans="1:15" ht="15.75" thickBot="1" x14ac:dyDescent="0.3">
      <c r="A39" s="78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30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77.2</v>
      </c>
      <c r="C40" s="27">
        <v>9.9</v>
      </c>
      <c r="D40" s="16">
        <f>+B40+C40</f>
        <v>87.100000000000009</v>
      </c>
      <c r="E40" s="28">
        <f t="shared" ref="E40:E46" si="0">+D40/$B$48</f>
        <v>1.2013793103448278E-2</v>
      </c>
      <c r="F40" s="29">
        <v>201.71</v>
      </c>
      <c r="G40" s="15">
        <v>100</v>
      </c>
      <c r="H40" s="16">
        <f>+G40*$B$30</f>
        <v>370</v>
      </c>
      <c r="I40" s="30">
        <f>+(F40-G40)/G40</f>
        <v>1.0171000000000001</v>
      </c>
      <c r="J40" s="17">
        <f>+H40/F40</f>
        <v>1.8343165931287491</v>
      </c>
      <c r="K40" s="39"/>
      <c r="L40" s="39"/>
      <c r="M40" s="57"/>
      <c r="O40" s="39"/>
    </row>
    <row r="41" spans="1:15" x14ac:dyDescent="0.25">
      <c r="A41" s="1" t="s">
        <v>1</v>
      </c>
      <c r="B41" s="32">
        <v>76.8</v>
      </c>
      <c r="C41" s="33">
        <v>5.8</v>
      </c>
      <c r="D41" s="18">
        <f t="shared" ref="D41:D46" si="1">+B41+C41</f>
        <v>82.6</v>
      </c>
      <c r="E41" s="28">
        <f t="shared" si="0"/>
        <v>1.1393103448275861E-2</v>
      </c>
      <c r="F41" s="34">
        <v>184.12</v>
      </c>
      <c r="G41" s="15">
        <f>+D41</f>
        <v>82.6</v>
      </c>
      <c r="H41" s="16">
        <f t="shared" ref="H41:H46" si="2">+G41*$B$30</f>
        <v>305.62</v>
      </c>
      <c r="I41" s="30">
        <f t="shared" ref="I41:I44" si="3">+(F41-G41)/G41</f>
        <v>1.2290556900726395</v>
      </c>
      <c r="J41" s="17">
        <f>+H41/F41</f>
        <v>1.6598957201824898</v>
      </c>
      <c r="K41" s="39"/>
      <c r="L41" s="39"/>
      <c r="M41" s="58"/>
    </row>
    <row r="42" spans="1:15" x14ac:dyDescent="0.25">
      <c r="A42" s="1" t="s">
        <v>2</v>
      </c>
      <c r="B42" s="32">
        <v>2655.1</v>
      </c>
      <c r="C42" s="33">
        <v>281.10000000000002</v>
      </c>
      <c r="D42" s="18">
        <f>+B42+C42</f>
        <v>2936.2</v>
      </c>
      <c r="E42" s="28">
        <f t="shared" si="0"/>
        <v>0.40499310344827583</v>
      </c>
      <c r="F42" s="34">
        <v>4740</v>
      </c>
      <c r="G42" s="15">
        <f t="shared" ref="G42:G44" si="4">+D42</f>
        <v>2936.2</v>
      </c>
      <c r="H42" s="16">
        <f t="shared" si="2"/>
        <v>10863.94</v>
      </c>
      <c r="I42" s="30">
        <f>+(F42-G42)/G42</f>
        <v>0.61433144881138901</v>
      </c>
      <c r="J42" s="17">
        <f t="shared" ref="J42:J43" si="5">+H42/F42</f>
        <v>2.2919704641350211</v>
      </c>
      <c r="K42" s="39"/>
      <c r="L42" s="39"/>
      <c r="M42" s="57"/>
    </row>
    <row r="43" spans="1:15" x14ac:dyDescent="0.25">
      <c r="A43" s="1" t="s">
        <v>3</v>
      </c>
      <c r="B43" s="32">
        <v>2700.7</v>
      </c>
      <c r="C43" s="33">
        <v>252.7</v>
      </c>
      <c r="D43" s="18">
        <f t="shared" si="1"/>
        <v>2953.3999999999996</v>
      </c>
      <c r="E43" s="28">
        <f t="shared" si="0"/>
        <v>0.40736551724137926</v>
      </c>
      <c r="F43" s="34">
        <v>4500</v>
      </c>
      <c r="G43" s="15">
        <f t="shared" si="4"/>
        <v>2953.3999999999996</v>
      </c>
      <c r="H43" s="16">
        <f t="shared" si="2"/>
        <v>10927.58</v>
      </c>
      <c r="I43" s="30">
        <f t="shared" si="3"/>
        <v>0.52366763729938393</v>
      </c>
      <c r="J43" s="17">
        <f t="shared" si="5"/>
        <v>2.4283511111111111</v>
      </c>
      <c r="K43" s="39"/>
      <c r="L43" s="39"/>
      <c r="M43" s="57"/>
    </row>
    <row r="44" spans="1:15" x14ac:dyDescent="0.25">
      <c r="A44" s="1" t="s">
        <v>4</v>
      </c>
      <c r="B44" s="32">
        <v>407.7</v>
      </c>
      <c r="C44" s="33">
        <v>60.1</v>
      </c>
      <c r="D44" s="18">
        <f t="shared" si="1"/>
        <v>467.8</v>
      </c>
      <c r="E44" s="28">
        <f t="shared" si="0"/>
        <v>6.4524137931034481E-2</v>
      </c>
      <c r="F44" s="34">
        <v>641.72</v>
      </c>
      <c r="G44" s="15">
        <f t="shared" si="4"/>
        <v>467.8</v>
      </c>
      <c r="H44" s="16">
        <f t="shared" si="2"/>
        <v>1730.8600000000001</v>
      </c>
      <c r="I44" s="30">
        <f t="shared" si="3"/>
        <v>0.37178281316802053</v>
      </c>
      <c r="J44" s="17">
        <f>+H44/F44</f>
        <v>2.6972199713270588</v>
      </c>
      <c r="K44" s="39"/>
      <c r="L44" s="39"/>
      <c r="M44" s="59"/>
    </row>
    <row r="45" spans="1:15" x14ac:dyDescent="0.25">
      <c r="A45" s="1" t="s">
        <v>21</v>
      </c>
      <c r="B45" s="32">
        <v>2.2999999999999998</v>
      </c>
      <c r="C45" s="33">
        <v>1</v>
      </c>
      <c r="D45" s="18">
        <f t="shared" si="1"/>
        <v>3.3</v>
      </c>
      <c r="E45" s="28">
        <f t="shared" si="0"/>
        <v>4.551724137931034E-4</v>
      </c>
      <c r="F45" s="34">
        <v>35.909999999999997</v>
      </c>
      <c r="G45" s="15">
        <v>100</v>
      </c>
      <c r="H45" s="16">
        <f t="shared" si="2"/>
        <v>370</v>
      </c>
      <c r="I45" s="30"/>
      <c r="J45" s="17"/>
      <c r="L45" s="39"/>
      <c r="M45" s="57"/>
    </row>
    <row r="46" spans="1:15" x14ac:dyDescent="0.25">
      <c r="A46" s="31" t="s">
        <v>36</v>
      </c>
      <c r="B46" s="32">
        <v>616.6</v>
      </c>
      <c r="C46" s="33">
        <v>103.3</v>
      </c>
      <c r="D46" s="18">
        <f t="shared" si="1"/>
        <v>719.9</v>
      </c>
      <c r="E46" s="28">
        <f t="shared" si="0"/>
        <v>9.9296551724137927E-2</v>
      </c>
      <c r="F46" s="34">
        <v>1080</v>
      </c>
      <c r="G46" s="15">
        <f t="shared" ref="G46" si="6">+D46</f>
        <v>719.9</v>
      </c>
      <c r="H46" s="16">
        <f t="shared" si="2"/>
        <v>2663.63</v>
      </c>
      <c r="I46" s="30">
        <f t="shared" ref="I46" si="7">+(F46-G46)/G46</f>
        <v>0.50020836227253795</v>
      </c>
      <c r="J46" s="17">
        <f>+H46/F46</f>
        <v>2.4663240740740742</v>
      </c>
      <c r="K46" s="39"/>
      <c r="L46" s="39"/>
      <c r="M46" s="59"/>
    </row>
    <row r="47" spans="1:15" ht="15.75" thickBot="1" x14ac:dyDescent="0.3">
      <c r="A47" s="19" t="s">
        <v>5</v>
      </c>
      <c r="B47" s="41">
        <v>713.6</v>
      </c>
      <c r="C47" s="42"/>
      <c r="D47" s="43"/>
      <c r="E47" s="44"/>
      <c r="F47" s="45"/>
      <c r="G47" s="46"/>
      <c r="H47" s="47"/>
      <c r="I47" s="48"/>
      <c r="J47" s="49"/>
      <c r="K47" s="39"/>
      <c r="L47" s="39"/>
      <c r="M47" s="39"/>
    </row>
    <row r="48" spans="1:15" s="37" customFormat="1" ht="15.75" thickBot="1" x14ac:dyDescent="0.3">
      <c r="A48" s="35" t="s">
        <v>20</v>
      </c>
      <c r="B48" s="50">
        <f>SUM(B40:B47)</f>
        <v>7250</v>
      </c>
      <c r="C48" s="51">
        <f t="shared" ref="C48:H48" si="8">SUM(C40:C47)</f>
        <v>713.9</v>
      </c>
      <c r="D48" s="51">
        <f t="shared" si="8"/>
        <v>7250.2999999999993</v>
      </c>
      <c r="E48" s="52">
        <f t="shared" si="8"/>
        <v>1.0000413793103446</v>
      </c>
      <c r="F48" s="36">
        <f t="shared" si="8"/>
        <v>11383.46</v>
      </c>
      <c r="G48" s="51">
        <f t="shared" si="8"/>
        <v>7359.8999999999987</v>
      </c>
      <c r="H48" s="51">
        <f t="shared" si="8"/>
        <v>27231.63</v>
      </c>
      <c r="I48" s="53">
        <f>+(F48-G48)/G48</f>
        <v>0.54668677563553869</v>
      </c>
      <c r="J48" s="54">
        <f>+H48/F48</f>
        <v>2.3922102770159515</v>
      </c>
      <c r="L48" s="39"/>
      <c r="M48" s="39"/>
      <c r="N48" s="55"/>
    </row>
    <row r="49" spans="1:12" x14ac:dyDescent="0.25">
      <c r="L49" s="39"/>
    </row>
    <row r="50" spans="1:12" x14ac:dyDescent="0.25">
      <c r="G50" s="56"/>
      <c r="L50" s="39"/>
    </row>
    <row r="51" spans="1:12" x14ac:dyDescent="0.25">
      <c r="A51" t="s">
        <v>21</v>
      </c>
      <c r="H51" s="40"/>
      <c r="J51" s="40"/>
    </row>
    <row r="75" spans="1:1" x14ac:dyDescent="0.25">
      <c r="A75" t="s">
        <v>31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68" t="s">
        <v>38</v>
      </c>
      <c r="B28" s="69"/>
      <c r="C28" s="69"/>
      <c r="D28" s="69"/>
      <c r="E28" s="69"/>
      <c r="F28" s="69"/>
      <c r="G28" s="69"/>
      <c r="H28" s="69"/>
      <c r="I28" s="69"/>
      <c r="J28" s="70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9570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33</v>
      </c>
      <c r="B35" s="22"/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1" t="s">
        <v>10</v>
      </c>
      <c r="C37" s="72"/>
      <c r="D37" s="72"/>
      <c r="E37" s="73"/>
      <c r="F37" s="23" t="s">
        <v>25</v>
      </c>
      <c r="G37" s="74" t="s">
        <v>11</v>
      </c>
      <c r="H37" s="75"/>
      <c r="I37" s="75"/>
      <c r="J37" s="76"/>
      <c r="L37" s="39"/>
      <c r="M37" s="39"/>
      <c r="O37" s="39"/>
    </row>
    <row r="38" spans="1:15" ht="45" x14ac:dyDescent="0.25">
      <c r="A38" s="77" t="s">
        <v>12</v>
      </c>
      <c r="B38" s="8" t="s">
        <v>32</v>
      </c>
      <c r="C38" s="60" t="s">
        <v>26</v>
      </c>
      <c r="D38" s="60" t="s">
        <v>29</v>
      </c>
      <c r="E38" s="9" t="s">
        <v>13</v>
      </c>
      <c r="F38" s="24" t="s">
        <v>14</v>
      </c>
      <c r="G38" s="8" t="s">
        <v>15</v>
      </c>
      <c r="H38" s="60" t="s">
        <v>16</v>
      </c>
      <c r="I38" s="60" t="s">
        <v>34</v>
      </c>
      <c r="J38" s="10" t="s">
        <v>17</v>
      </c>
      <c r="L38" s="39"/>
      <c r="M38" s="39"/>
      <c r="O38" s="39"/>
    </row>
    <row r="39" spans="1:15" ht="15.75" thickBot="1" x14ac:dyDescent="0.3">
      <c r="A39" s="78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30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84.2</v>
      </c>
      <c r="C40" s="27">
        <v>10.5</v>
      </c>
      <c r="D40" s="16">
        <f>+B40+C40</f>
        <v>94.7</v>
      </c>
      <c r="E40" s="28">
        <f>+D40/$B$48</f>
        <v>1.2347449671430063E-2</v>
      </c>
      <c r="F40" s="29">
        <v>218.4</v>
      </c>
      <c r="G40" s="15">
        <v>100</v>
      </c>
      <c r="H40" s="16">
        <f>+G40*$B$30</f>
        <v>370</v>
      </c>
      <c r="I40" s="30">
        <f>+(F40-G40)/G40</f>
        <v>1.1840000000000002</v>
      </c>
      <c r="J40" s="17">
        <f>+H40/F40</f>
        <v>1.6941391941391941</v>
      </c>
      <c r="K40" s="39"/>
      <c r="L40" s="39"/>
      <c r="M40" s="57"/>
      <c r="O40" s="39"/>
    </row>
    <row r="41" spans="1:15" x14ac:dyDescent="0.25">
      <c r="A41" s="1" t="s">
        <v>1</v>
      </c>
      <c r="B41" s="32">
        <v>115.3</v>
      </c>
      <c r="C41" s="33">
        <v>8.5</v>
      </c>
      <c r="D41" s="18">
        <f t="shared" ref="D41:D46" si="0">+B41+C41</f>
        <v>123.8</v>
      </c>
      <c r="E41" s="28">
        <f t="shared" ref="E41:E46" si="1">+D41/$B$48</f>
        <v>1.6141650151246481E-2</v>
      </c>
      <c r="F41" s="34">
        <v>175.78</v>
      </c>
      <c r="G41" s="15">
        <f>+D41</f>
        <v>123.8</v>
      </c>
      <c r="H41" s="16">
        <f t="shared" ref="H41:H46" si="2">+G41*$B$30</f>
        <v>458.06</v>
      </c>
      <c r="I41" s="30">
        <f t="shared" ref="I41:I44" si="3">+(F41-G41)/G41</f>
        <v>0.41987075928917611</v>
      </c>
      <c r="J41" s="17">
        <f>+H41/F41</f>
        <v>2.6058709750824893</v>
      </c>
      <c r="K41" s="39"/>
      <c r="L41" s="39"/>
      <c r="M41" s="58"/>
    </row>
    <row r="42" spans="1:15" x14ac:dyDescent="0.25">
      <c r="A42" s="1" t="s">
        <v>2</v>
      </c>
      <c r="B42" s="32">
        <v>2716.1</v>
      </c>
      <c r="C42" s="33">
        <v>295.3</v>
      </c>
      <c r="D42" s="18">
        <f>+B42+C42</f>
        <v>3011.4</v>
      </c>
      <c r="E42" s="28">
        <f t="shared" si="1"/>
        <v>0.39264107645770319</v>
      </c>
      <c r="F42" s="34">
        <v>4790</v>
      </c>
      <c r="G42" s="15">
        <f t="shared" ref="G42:G44" si="4">+D42</f>
        <v>3011.4</v>
      </c>
      <c r="H42" s="16">
        <f t="shared" si="2"/>
        <v>11142.18</v>
      </c>
      <c r="I42" s="30">
        <f>+(F42-G42)/G42</f>
        <v>0.59062230191937304</v>
      </c>
      <c r="J42" s="17">
        <f t="shared" ref="J42:J43" si="5">+H42/F42</f>
        <v>2.3261336116910232</v>
      </c>
      <c r="K42" s="39"/>
      <c r="L42" s="39"/>
      <c r="M42" s="57"/>
    </row>
    <row r="43" spans="1:15" x14ac:dyDescent="0.25">
      <c r="A43" s="1" t="s">
        <v>3</v>
      </c>
      <c r="B43" s="32">
        <v>2803.3</v>
      </c>
      <c r="C43" s="33">
        <v>259.10000000000002</v>
      </c>
      <c r="D43" s="18">
        <f t="shared" si="0"/>
        <v>3062.4</v>
      </c>
      <c r="E43" s="28">
        <f t="shared" si="1"/>
        <v>0.39929070616459794</v>
      </c>
      <c r="F43" s="34">
        <v>4850</v>
      </c>
      <c r="G43" s="15">
        <f t="shared" si="4"/>
        <v>3062.4</v>
      </c>
      <c r="H43" s="16">
        <f t="shared" si="2"/>
        <v>11330.880000000001</v>
      </c>
      <c r="I43" s="30">
        <f t="shared" si="3"/>
        <v>0.58372518286311381</v>
      </c>
      <c r="J43" s="17">
        <f t="shared" si="5"/>
        <v>2.3362639175257733</v>
      </c>
      <c r="K43" s="39"/>
      <c r="L43" s="39"/>
      <c r="M43" s="57"/>
    </row>
    <row r="44" spans="1:15" x14ac:dyDescent="0.25">
      <c r="A44" s="1" t="s">
        <v>4</v>
      </c>
      <c r="B44" s="32">
        <v>565.29999999999995</v>
      </c>
      <c r="C44" s="33">
        <v>60.2</v>
      </c>
      <c r="D44" s="18">
        <f t="shared" si="0"/>
        <v>625.5</v>
      </c>
      <c r="E44" s="28">
        <f t="shared" si="1"/>
        <v>8.1555752581620955E-2</v>
      </c>
      <c r="F44" s="34">
        <v>752.43</v>
      </c>
      <c r="G44" s="15">
        <f t="shared" si="4"/>
        <v>625.5</v>
      </c>
      <c r="H44" s="16">
        <f t="shared" si="2"/>
        <v>2314.35</v>
      </c>
      <c r="I44" s="30">
        <f t="shared" si="3"/>
        <v>0.20292565947242197</v>
      </c>
      <c r="J44" s="17">
        <f>+H44/F44</f>
        <v>3.0758342968781149</v>
      </c>
      <c r="K44" s="39"/>
      <c r="L44" s="39"/>
      <c r="M44" s="59"/>
    </row>
    <row r="45" spans="1:15" x14ac:dyDescent="0.25">
      <c r="A45" s="1" t="s">
        <v>21</v>
      </c>
      <c r="B45" s="32">
        <v>4.7</v>
      </c>
      <c r="C45" s="33">
        <v>1.7</v>
      </c>
      <c r="D45" s="18">
        <f t="shared" si="0"/>
        <v>6.4</v>
      </c>
      <c r="E45" s="28">
        <f t="shared" si="1"/>
        <v>8.344633357671848E-4</v>
      </c>
      <c r="F45" s="34">
        <v>57.55</v>
      </c>
      <c r="G45" s="15">
        <v>100</v>
      </c>
      <c r="H45" s="16">
        <f t="shared" si="2"/>
        <v>370</v>
      </c>
      <c r="I45" s="30"/>
      <c r="J45" s="17"/>
      <c r="L45" s="39"/>
      <c r="M45" s="57"/>
    </row>
    <row r="46" spans="1:15" x14ac:dyDescent="0.25">
      <c r="A46" s="31" t="s">
        <v>36</v>
      </c>
      <c r="B46" s="32">
        <v>632.9</v>
      </c>
      <c r="C46" s="33">
        <v>112.6</v>
      </c>
      <c r="D46" s="18">
        <f t="shared" si="0"/>
        <v>745.5</v>
      </c>
      <c r="E46" s="28">
        <f t="shared" si="1"/>
        <v>9.7201940127255665E-2</v>
      </c>
      <c r="F46" s="34">
        <v>1040</v>
      </c>
      <c r="G46" s="15">
        <f t="shared" ref="G46" si="6">+D46</f>
        <v>745.5</v>
      </c>
      <c r="H46" s="16">
        <f t="shared" si="2"/>
        <v>2758.35</v>
      </c>
      <c r="I46" s="30">
        <f t="shared" ref="I46" si="7">+(F46-G46)/G46</f>
        <v>0.39503688799463449</v>
      </c>
      <c r="J46" s="17">
        <f>+H46/F46</f>
        <v>2.6522596153846152</v>
      </c>
      <c r="K46" s="39"/>
      <c r="L46" s="39"/>
      <c r="M46" s="59"/>
    </row>
    <row r="47" spans="1:15" ht="15.75" thickBot="1" x14ac:dyDescent="0.3">
      <c r="A47" s="19" t="s">
        <v>5</v>
      </c>
      <c r="B47" s="41">
        <v>747.8</v>
      </c>
      <c r="C47" s="42"/>
      <c r="D47" s="43"/>
      <c r="E47" s="44"/>
      <c r="F47" s="45"/>
      <c r="G47" s="46"/>
      <c r="H47" s="47"/>
      <c r="I47" s="48"/>
      <c r="J47" s="49"/>
      <c r="K47" s="39"/>
      <c r="L47" s="39"/>
      <c r="M47" s="39"/>
    </row>
    <row r="48" spans="1:15" s="37" customFormat="1" ht="15.75" thickBot="1" x14ac:dyDescent="0.3">
      <c r="A48" s="35" t="s">
        <v>20</v>
      </c>
      <c r="B48" s="50">
        <f>SUM(B40:B47)</f>
        <v>7669.5999999999995</v>
      </c>
      <c r="C48" s="51">
        <f t="shared" ref="C48:H48" si="8">SUM(C40:C47)</f>
        <v>747.9000000000002</v>
      </c>
      <c r="D48" s="51">
        <f t="shared" si="8"/>
        <v>7669.7</v>
      </c>
      <c r="E48" s="52">
        <f>SUM(E40:E47)</f>
        <v>1.0000130384896215</v>
      </c>
      <c r="F48" s="36">
        <f t="shared" si="8"/>
        <v>11884.16</v>
      </c>
      <c r="G48" s="51">
        <f t="shared" si="8"/>
        <v>7768.6</v>
      </c>
      <c r="H48" s="51">
        <f t="shared" si="8"/>
        <v>28743.82</v>
      </c>
      <c r="I48" s="53">
        <f>+(F48-G48)/G48</f>
        <v>0.5297685554668794</v>
      </c>
      <c r="J48" s="54">
        <f>+H48/F48</f>
        <v>2.41866652754591</v>
      </c>
      <c r="L48" s="39"/>
      <c r="M48" s="39"/>
      <c r="N48" s="55"/>
    </row>
    <row r="49" spans="1:12" x14ac:dyDescent="0.25">
      <c r="L49" s="39"/>
    </row>
    <row r="50" spans="1:12" x14ac:dyDescent="0.25">
      <c r="G50" s="56"/>
      <c r="L50" s="39"/>
    </row>
    <row r="51" spans="1:12" x14ac:dyDescent="0.25">
      <c r="A51" t="s">
        <v>21</v>
      </c>
      <c r="H51" s="40"/>
      <c r="J51" s="40"/>
    </row>
    <row r="75" spans="1:1" x14ac:dyDescent="0.25">
      <c r="A75" t="s">
        <v>31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I49" sqref="I4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68" t="s">
        <v>39</v>
      </c>
      <c r="B28" s="69"/>
      <c r="C28" s="69"/>
      <c r="D28" s="69"/>
      <c r="E28" s="69"/>
      <c r="F28" s="69"/>
      <c r="G28" s="69"/>
      <c r="H28" s="69"/>
      <c r="I28" s="69"/>
      <c r="J28" s="70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7*1024</f>
        <v>7168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9790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26521.600000000002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33</v>
      </c>
      <c r="B35" s="22">
        <f>1041+868.7+438.2+88.2+33.9+4.8</f>
        <v>2474.8000000000002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1" t="s">
        <v>10</v>
      </c>
      <c r="C37" s="72"/>
      <c r="D37" s="72"/>
      <c r="E37" s="73"/>
      <c r="F37" s="23" t="s">
        <v>25</v>
      </c>
      <c r="G37" s="74" t="s">
        <v>11</v>
      </c>
      <c r="H37" s="75"/>
      <c r="I37" s="75"/>
      <c r="J37" s="76"/>
      <c r="L37" s="39"/>
      <c r="M37" s="39"/>
      <c r="O37" s="39"/>
    </row>
    <row r="38" spans="1:15" ht="45" x14ac:dyDescent="0.25">
      <c r="A38" s="77" t="s">
        <v>12</v>
      </c>
      <c r="B38" s="8" t="s">
        <v>32</v>
      </c>
      <c r="C38" s="61" t="s">
        <v>26</v>
      </c>
      <c r="D38" s="61" t="s">
        <v>29</v>
      </c>
      <c r="E38" s="9" t="s">
        <v>13</v>
      </c>
      <c r="F38" s="24" t="s">
        <v>14</v>
      </c>
      <c r="G38" s="8" t="s">
        <v>15</v>
      </c>
      <c r="H38" s="61" t="s">
        <v>16</v>
      </c>
      <c r="I38" s="61" t="s">
        <v>34</v>
      </c>
      <c r="J38" s="10" t="s">
        <v>17</v>
      </c>
      <c r="L38" s="39"/>
      <c r="M38" s="39"/>
      <c r="O38" s="39"/>
    </row>
    <row r="39" spans="1:15" ht="15.75" thickBot="1" x14ac:dyDescent="0.3">
      <c r="A39" s="78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30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94.2</v>
      </c>
      <c r="C40" s="27">
        <v>11.1</v>
      </c>
      <c r="D40" s="16">
        <f>+B40+C40</f>
        <v>105.3</v>
      </c>
      <c r="E40" s="28">
        <f>+D40/$B$48</f>
        <v>1.4077916521832134E-2</v>
      </c>
      <c r="F40" s="29">
        <v>219.66</v>
      </c>
      <c r="G40" s="15">
        <v>100</v>
      </c>
      <c r="H40" s="16">
        <f>+G40*$B$30</f>
        <v>370</v>
      </c>
      <c r="I40" s="30">
        <f>+(F40-G40)/G40</f>
        <v>1.1965999999999999</v>
      </c>
      <c r="J40" s="17">
        <f>+H40/F40</f>
        <v>1.6844213784940363</v>
      </c>
      <c r="K40" s="39"/>
      <c r="L40" s="39"/>
      <c r="M40" s="57"/>
      <c r="O40" s="39"/>
    </row>
    <row r="41" spans="1:15" x14ac:dyDescent="0.25">
      <c r="A41" s="1" t="s">
        <v>1</v>
      </c>
      <c r="B41" s="32">
        <v>117.3</v>
      </c>
      <c r="C41" s="33">
        <v>8.4</v>
      </c>
      <c r="D41" s="18">
        <f t="shared" ref="D41:D46" si="0">+B41+C41</f>
        <v>125.7</v>
      </c>
      <c r="E41" s="28">
        <f t="shared" ref="E41:E46" si="1">+D41/$B$48</f>
        <v>1.6805262172785367E-2</v>
      </c>
      <c r="F41" s="34">
        <v>199.16</v>
      </c>
      <c r="G41" s="15">
        <f>+D41</f>
        <v>125.7</v>
      </c>
      <c r="H41" s="16">
        <f t="shared" ref="H41:H46" si="2">+G41*$B$30</f>
        <v>465.09000000000003</v>
      </c>
      <c r="I41" s="30">
        <f t="shared" ref="I41:I44" si="3">+(F41-G41)/G41</f>
        <v>0.58440731901352416</v>
      </c>
      <c r="J41" s="17">
        <f>+H41/F41</f>
        <v>2.3352580839526009</v>
      </c>
      <c r="K41" s="39"/>
      <c r="L41" s="39"/>
      <c r="M41" s="58"/>
    </row>
    <row r="42" spans="1:15" x14ac:dyDescent="0.25">
      <c r="A42" s="1" t="s">
        <v>2</v>
      </c>
      <c r="B42" s="32">
        <v>2638</v>
      </c>
      <c r="C42" s="33">
        <v>264.3</v>
      </c>
      <c r="D42" s="18">
        <f>+B42+C42</f>
        <v>2902.3</v>
      </c>
      <c r="E42" s="28">
        <f t="shared" si="1"/>
        <v>0.38801839621380252</v>
      </c>
      <c r="F42" s="34">
        <v>4850</v>
      </c>
      <c r="G42" s="15">
        <f t="shared" ref="G42:G44" si="4">+D42</f>
        <v>2902.3</v>
      </c>
      <c r="H42" s="16">
        <f t="shared" si="2"/>
        <v>10738.510000000002</v>
      </c>
      <c r="I42" s="30">
        <f>+(F42-G42)/G42</f>
        <v>0.6710884470936842</v>
      </c>
      <c r="J42" s="17">
        <f t="shared" ref="J42:J43" si="5">+H42/F42</f>
        <v>2.2141257731958768</v>
      </c>
      <c r="K42" s="39" t="s">
        <v>40</v>
      </c>
      <c r="L42" s="39"/>
      <c r="M42" s="57"/>
    </row>
    <row r="43" spans="1:15" x14ac:dyDescent="0.25">
      <c r="A43" s="1" t="s">
        <v>3</v>
      </c>
      <c r="B43" s="32">
        <v>2772.9</v>
      </c>
      <c r="C43" s="33">
        <v>243.7</v>
      </c>
      <c r="D43" s="18">
        <f t="shared" si="0"/>
        <v>3016.6</v>
      </c>
      <c r="E43" s="28">
        <f t="shared" si="1"/>
        <v>0.40329955346399632</v>
      </c>
      <c r="F43" s="34">
        <v>4850</v>
      </c>
      <c r="G43" s="15">
        <f t="shared" si="4"/>
        <v>3016.6</v>
      </c>
      <c r="H43" s="16">
        <f t="shared" si="2"/>
        <v>11161.42</v>
      </c>
      <c r="I43" s="30">
        <f t="shared" si="3"/>
        <v>0.60777033746602138</v>
      </c>
      <c r="J43" s="17">
        <f t="shared" si="5"/>
        <v>2.3013237113402063</v>
      </c>
      <c r="K43" s="39" t="s">
        <v>40</v>
      </c>
      <c r="L43" s="39"/>
      <c r="M43" s="57"/>
    </row>
    <row r="44" spans="1:15" x14ac:dyDescent="0.25">
      <c r="A44" s="1" t="s">
        <v>4</v>
      </c>
      <c r="B44" s="32">
        <v>561.4</v>
      </c>
      <c r="C44" s="33">
        <v>53.2</v>
      </c>
      <c r="D44" s="18">
        <f t="shared" si="0"/>
        <v>614.6</v>
      </c>
      <c r="E44" s="28">
        <f t="shared" si="1"/>
        <v>8.2167972405679301E-2</v>
      </c>
      <c r="F44" s="34">
        <v>800</v>
      </c>
      <c r="G44" s="15">
        <f t="shared" si="4"/>
        <v>614.6</v>
      </c>
      <c r="H44" s="16">
        <f t="shared" si="2"/>
        <v>2274.02</v>
      </c>
      <c r="I44" s="30">
        <f t="shared" si="3"/>
        <v>0.30165961601041325</v>
      </c>
      <c r="J44" s="17">
        <f>+H44/F44</f>
        <v>2.8425250000000002</v>
      </c>
      <c r="K44" s="39" t="s">
        <v>40</v>
      </c>
      <c r="L44" s="39"/>
      <c r="M44" s="59"/>
    </row>
    <row r="45" spans="1:15" x14ac:dyDescent="0.25">
      <c r="A45" s="1" t="s">
        <v>21</v>
      </c>
      <c r="B45" s="32">
        <v>5.0999999999999996</v>
      </c>
      <c r="C45" s="33">
        <v>2.7</v>
      </c>
      <c r="D45" s="18">
        <f t="shared" si="0"/>
        <v>7.8</v>
      </c>
      <c r="E45" s="28">
        <f t="shared" si="1"/>
        <v>1.0428086312468247E-3</v>
      </c>
      <c r="F45" s="34">
        <v>65.400000000000006</v>
      </c>
      <c r="G45" s="15">
        <v>100</v>
      </c>
      <c r="H45" s="16">
        <f t="shared" si="2"/>
        <v>370</v>
      </c>
      <c r="I45" s="30"/>
      <c r="J45" s="17"/>
      <c r="L45" s="39"/>
      <c r="M45" s="57"/>
    </row>
    <row r="46" spans="1:15" x14ac:dyDescent="0.25">
      <c r="A46" s="31" t="s">
        <v>36</v>
      </c>
      <c r="B46" s="32">
        <v>602.29999999999995</v>
      </c>
      <c r="C46" s="33">
        <v>105.3</v>
      </c>
      <c r="D46" s="18">
        <f t="shared" si="0"/>
        <v>707.59999999999991</v>
      </c>
      <c r="E46" s="28">
        <f t="shared" si="1"/>
        <v>9.4601459932083728E-2</v>
      </c>
      <c r="F46" s="34">
        <v>1050</v>
      </c>
      <c r="G46" s="15">
        <f t="shared" ref="G46" si="6">+D46</f>
        <v>707.59999999999991</v>
      </c>
      <c r="H46" s="16">
        <f t="shared" si="2"/>
        <v>2618.12</v>
      </c>
      <c r="I46" s="30">
        <f t="shared" ref="I46" si="7">+(F46-G46)/G46</f>
        <v>0.48388920293951404</v>
      </c>
      <c r="J46" s="17">
        <f>+H46/F46</f>
        <v>2.4934476190476191</v>
      </c>
      <c r="K46" s="39" t="s">
        <v>40</v>
      </c>
      <c r="L46" s="39"/>
      <c r="M46" s="59"/>
    </row>
    <row r="47" spans="1:15" ht="15.75" thickBot="1" x14ac:dyDescent="0.3">
      <c r="A47" s="19" t="s">
        <v>5</v>
      </c>
      <c r="B47" s="41">
        <v>688.6</v>
      </c>
      <c r="C47" s="42"/>
      <c r="D47" s="43"/>
      <c r="E47" s="44"/>
      <c r="F47" s="45"/>
      <c r="G47" s="46"/>
      <c r="H47" s="47"/>
      <c r="I47" s="48"/>
      <c r="J47" s="49"/>
      <c r="K47" s="39"/>
      <c r="L47" s="39"/>
      <c r="M47" s="39"/>
    </row>
    <row r="48" spans="1:15" s="37" customFormat="1" ht="15.75" thickBot="1" x14ac:dyDescent="0.3">
      <c r="A48" s="35" t="s">
        <v>20</v>
      </c>
      <c r="B48" s="50">
        <f>SUM(B40:B47)</f>
        <v>7479.8</v>
      </c>
      <c r="C48" s="51">
        <f t="shared" ref="C48:H48" si="8">SUM(C40:C47)</f>
        <v>688.7</v>
      </c>
      <c r="D48" s="51">
        <f t="shared" si="8"/>
        <v>7479.9</v>
      </c>
      <c r="E48" s="52">
        <f>SUM(E40:E47)</f>
        <v>1.0000133693414262</v>
      </c>
      <c r="F48" s="36">
        <f t="shared" si="8"/>
        <v>12034.22</v>
      </c>
      <c r="G48" s="51">
        <f t="shared" si="8"/>
        <v>7566.8000000000011</v>
      </c>
      <c r="H48" s="51">
        <f t="shared" si="8"/>
        <v>27997.160000000003</v>
      </c>
      <c r="I48" s="53">
        <f>+(F48-G48)/G48</f>
        <v>0.59039752603478324</v>
      </c>
      <c r="J48" s="54">
        <f>+H48/F48</f>
        <v>2.32646237147069</v>
      </c>
      <c r="L48" s="39"/>
      <c r="M48" s="39"/>
      <c r="N48" s="55"/>
    </row>
    <row r="49" spans="1:12" x14ac:dyDescent="0.25">
      <c r="L49" s="39"/>
    </row>
    <row r="50" spans="1:12" x14ac:dyDescent="0.25">
      <c r="G50" s="56"/>
      <c r="L50" s="39"/>
    </row>
    <row r="51" spans="1:12" x14ac:dyDescent="0.25">
      <c r="A51" t="s">
        <v>21</v>
      </c>
      <c r="H51" s="40"/>
      <c r="J51" s="40"/>
    </row>
    <row r="75" spans="1:1" x14ac:dyDescent="0.25">
      <c r="A75" t="s">
        <v>31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F50" sqref="F50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68" t="s">
        <v>41</v>
      </c>
      <c r="B28" s="69"/>
      <c r="C28" s="69"/>
      <c r="D28" s="69"/>
      <c r="E28" s="69"/>
      <c r="F28" s="69"/>
      <c r="G28" s="69"/>
      <c r="H28" s="69"/>
      <c r="I28" s="69"/>
      <c r="J28" s="70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7*1024</f>
        <v>7168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9910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26521.600000000002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33</v>
      </c>
      <c r="B35" s="22"/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1" t="s">
        <v>10</v>
      </c>
      <c r="C37" s="72"/>
      <c r="D37" s="72"/>
      <c r="E37" s="73"/>
      <c r="F37" s="23" t="s">
        <v>25</v>
      </c>
      <c r="G37" s="74" t="s">
        <v>11</v>
      </c>
      <c r="H37" s="75"/>
      <c r="I37" s="75"/>
      <c r="J37" s="76"/>
      <c r="L37" s="39"/>
      <c r="M37" s="39"/>
      <c r="O37" s="39"/>
    </row>
    <row r="38" spans="1:15" ht="45" x14ac:dyDescent="0.25">
      <c r="A38" s="77" t="s">
        <v>12</v>
      </c>
      <c r="B38" s="8" t="s">
        <v>32</v>
      </c>
      <c r="C38" s="62" t="s">
        <v>26</v>
      </c>
      <c r="D38" s="62" t="s">
        <v>29</v>
      </c>
      <c r="E38" s="9" t="s">
        <v>13</v>
      </c>
      <c r="F38" s="24" t="s">
        <v>14</v>
      </c>
      <c r="G38" s="8" t="s">
        <v>15</v>
      </c>
      <c r="H38" s="62" t="s">
        <v>16</v>
      </c>
      <c r="I38" s="62" t="s">
        <v>34</v>
      </c>
      <c r="J38" s="10" t="s">
        <v>17</v>
      </c>
      <c r="L38" s="39"/>
      <c r="M38" s="39"/>
      <c r="O38" s="39"/>
    </row>
    <row r="39" spans="1:15" ht="15.75" thickBot="1" x14ac:dyDescent="0.3">
      <c r="A39" s="78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30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95</v>
      </c>
      <c r="C40" s="27">
        <v>9.8000000000000007</v>
      </c>
      <c r="D40" s="16">
        <f>+B40+C40</f>
        <v>104.8</v>
      </c>
      <c r="E40" s="28">
        <f>+D40/$B$48</f>
        <v>1.3505328676915939E-2</v>
      </c>
      <c r="F40" s="29">
        <v>242.41</v>
      </c>
      <c r="G40" s="15">
        <v>100</v>
      </c>
      <c r="H40" s="16">
        <f>+G40*$B$30</f>
        <v>370</v>
      </c>
      <c r="I40" s="30">
        <f>+(F40-G40)/G40</f>
        <v>1.4240999999999999</v>
      </c>
      <c r="J40" s="17">
        <f>+H40/F40</f>
        <v>1.5263396724557567</v>
      </c>
      <c r="K40" s="39"/>
      <c r="L40" s="39"/>
      <c r="M40" s="57"/>
      <c r="O40" s="39"/>
    </row>
    <row r="41" spans="1:15" x14ac:dyDescent="0.25">
      <c r="A41" s="1" t="s">
        <v>1</v>
      </c>
      <c r="B41" s="32">
        <v>192.6</v>
      </c>
      <c r="C41" s="33">
        <v>10</v>
      </c>
      <c r="D41" s="18">
        <f t="shared" ref="D41:D46" si="0">+B41+C41</f>
        <v>202.6</v>
      </c>
      <c r="E41" s="28">
        <f t="shared" ref="E41:E46" si="1">+D41/$B$48</f>
        <v>2.6108583873503521E-2</v>
      </c>
      <c r="F41" s="34">
        <v>326.02999999999997</v>
      </c>
      <c r="G41" s="15">
        <f>+D41</f>
        <v>202.6</v>
      </c>
      <c r="H41" s="16">
        <f t="shared" ref="H41:H46" si="2">+G41*$B$30</f>
        <v>749.62</v>
      </c>
      <c r="I41" s="30">
        <f t="shared" ref="I41:I44" si="3">+(F41-G41)/G41</f>
        <v>0.6092300098716682</v>
      </c>
      <c r="J41" s="17">
        <f>+H41/F41</f>
        <v>2.2992362666012331</v>
      </c>
      <c r="K41" s="39"/>
      <c r="L41" s="39"/>
      <c r="M41" s="58"/>
    </row>
    <row r="42" spans="1:15" x14ac:dyDescent="0.25">
      <c r="A42" s="1" t="s">
        <v>2</v>
      </c>
      <c r="B42" s="32">
        <v>2703.3</v>
      </c>
      <c r="C42" s="33">
        <v>255.1</v>
      </c>
      <c r="D42" s="18">
        <f>+B42+C42</f>
        <v>2958.4</v>
      </c>
      <c r="E42" s="28">
        <f t="shared" si="1"/>
        <v>0.38124202631477211</v>
      </c>
      <c r="F42" s="34">
        <v>5950</v>
      </c>
      <c r="G42" s="15">
        <f t="shared" ref="G42:G44" si="4">+D42</f>
        <v>2958.4</v>
      </c>
      <c r="H42" s="16">
        <f t="shared" si="2"/>
        <v>10946.080000000002</v>
      </c>
      <c r="I42" s="30">
        <f>+(F42-G42)/G42</f>
        <v>1.0112222823147647</v>
      </c>
      <c r="J42" s="17">
        <f t="shared" ref="J42:J43" si="5">+H42/F42</f>
        <v>1.83967731092437</v>
      </c>
      <c r="K42" s="39"/>
      <c r="L42" s="39"/>
      <c r="M42" s="57"/>
    </row>
    <row r="43" spans="1:15" x14ac:dyDescent="0.25">
      <c r="A43" s="1" t="s">
        <v>3</v>
      </c>
      <c r="B43" s="32">
        <v>2920.1</v>
      </c>
      <c r="C43" s="33">
        <v>242.7</v>
      </c>
      <c r="D43" s="18">
        <f t="shared" si="0"/>
        <v>3162.7999999999997</v>
      </c>
      <c r="E43" s="28">
        <f t="shared" si="1"/>
        <v>0.40758257194036002</v>
      </c>
      <c r="F43" s="34">
        <v>5490</v>
      </c>
      <c r="G43" s="15">
        <f t="shared" si="4"/>
        <v>3162.7999999999997</v>
      </c>
      <c r="H43" s="16">
        <f t="shared" si="2"/>
        <v>11702.359999999999</v>
      </c>
      <c r="I43" s="30">
        <f t="shared" si="3"/>
        <v>0.73580371822435831</v>
      </c>
      <c r="J43" s="17">
        <f t="shared" si="5"/>
        <v>2.1315774134790524</v>
      </c>
      <c r="K43" s="39"/>
      <c r="L43" s="39"/>
      <c r="M43" s="57"/>
    </row>
    <row r="44" spans="1:15" x14ac:dyDescent="0.25">
      <c r="A44" s="1" t="s">
        <v>4</v>
      </c>
      <c r="B44" s="32">
        <v>581.5</v>
      </c>
      <c r="C44" s="33">
        <v>52.3</v>
      </c>
      <c r="D44" s="18">
        <f t="shared" si="0"/>
        <v>633.79999999999995</v>
      </c>
      <c r="E44" s="28">
        <f t="shared" si="1"/>
        <v>8.1676310261730167E-2</v>
      </c>
      <c r="F44" s="34">
        <v>810</v>
      </c>
      <c r="G44" s="15">
        <f t="shared" si="4"/>
        <v>633.79999999999995</v>
      </c>
      <c r="H44" s="16">
        <f t="shared" si="2"/>
        <v>2345.06</v>
      </c>
      <c r="I44" s="30">
        <f t="shared" si="3"/>
        <v>0.27800568002524467</v>
      </c>
      <c r="J44" s="17">
        <f>+H44/F44</f>
        <v>2.8951358024691358</v>
      </c>
      <c r="K44" s="39" t="s">
        <v>42</v>
      </c>
      <c r="L44" s="39"/>
      <c r="M44" s="59"/>
    </row>
    <row r="45" spans="1:15" x14ac:dyDescent="0.25">
      <c r="A45" s="1" t="s">
        <v>21</v>
      </c>
      <c r="B45" s="32">
        <v>5.3</v>
      </c>
      <c r="C45" s="33">
        <v>2.2999999999999998</v>
      </c>
      <c r="D45" s="18">
        <f t="shared" si="0"/>
        <v>7.6</v>
      </c>
      <c r="E45" s="28">
        <f t="shared" si="1"/>
        <v>9.7939406435649926E-4</v>
      </c>
      <c r="F45" s="34">
        <v>75.41</v>
      </c>
      <c r="G45" s="15">
        <v>100</v>
      </c>
      <c r="H45" s="16">
        <f t="shared" si="2"/>
        <v>370</v>
      </c>
      <c r="I45" s="30"/>
      <c r="J45" s="17"/>
      <c r="K45" s="39"/>
      <c r="L45" s="39"/>
      <c r="M45" s="57"/>
    </row>
    <row r="46" spans="1:15" x14ac:dyDescent="0.25">
      <c r="A46" s="31" t="s">
        <v>36</v>
      </c>
      <c r="B46" s="32">
        <v>588.5</v>
      </c>
      <c r="C46" s="33">
        <v>101.5</v>
      </c>
      <c r="D46" s="18">
        <f t="shared" si="0"/>
        <v>690</v>
      </c>
      <c r="E46" s="28">
        <f t="shared" si="1"/>
        <v>8.8918671632366386E-2</v>
      </c>
      <c r="F46" s="34">
        <v>1220</v>
      </c>
      <c r="G46" s="15">
        <f t="shared" ref="G46" si="6">+D46</f>
        <v>690</v>
      </c>
      <c r="H46" s="16">
        <f t="shared" si="2"/>
        <v>2553</v>
      </c>
      <c r="I46" s="30">
        <f t="shared" ref="I46" si="7">+(F46-G46)/G46</f>
        <v>0.76811594202898548</v>
      </c>
      <c r="J46" s="17">
        <f>+H46/F46</f>
        <v>2.0926229508196723</v>
      </c>
      <c r="K46" s="39"/>
      <c r="L46" s="39"/>
      <c r="M46" s="59"/>
    </row>
    <row r="47" spans="1:15" ht="15.75" thickBot="1" x14ac:dyDescent="0.3">
      <c r="A47" s="19" t="s">
        <v>5</v>
      </c>
      <c r="B47" s="41">
        <v>673.6</v>
      </c>
      <c r="C47" s="42"/>
      <c r="D47" s="43"/>
      <c r="E47" s="44"/>
      <c r="F47" s="45"/>
      <c r="G47" s="46"/>
      <c r="H47" s="47"/>
      <c r="I47" s="48"/>
      <c r="J47" s="49"/>
      <c r="K47" s="39"/>
      <c r="L47" s="39"/>
      <c r="M47" s="39"/>
    </row>
    <row r="48" spans="1:15" s="37" customFormat="1" ht="15.75" thickBot="1" x14ac:dyDescent="0.3">
      <c r="A48" s="35" t="s">
        <v>20</v>
      </c>
      <c r="B48" s="50">
        <f>SUM(B40:B47)</f>
        <v>7759.9000000000005</v>
      </c>
      <c r="C48" s="51">
        <f t="shared" ref="C48:H48" si="8">SUM(C40:C47)</f>
        <v>673.69999999999982</v>
      </c>
      <c r="D48" s="51">
        <f t="shared" si="8"/>
        <v>7760.0000000000009</v>
      </c>
      <c r="E48" s="52">
        <f>SUM(E40:E47)</f>
        <v>1.0000128867640048</v>
      </c>
      <c r="F48" s="36">
        <f t="shared" si="8"/>
        <v>14113.849999999999</v>
      </c>
      <c r="G48" s="51">
        <f t="shared" si="8"/>
        <v>7847.5999999999995</v>
      </c>
      <c r="H48" s="51">
        <f t="shared" si="8"/>
        <v>29036.12</v>
      </c>
      <c r="I48" s="53">
        <f>+(F48-G48)/G48</f>
        <v>0.79849253274886578</v>
      </c>
      <c r="J48" s="54">
        <f>+H48/F48</f>
        <v>2.0572784888602333</v>
      </c>
      <c r="K48" s="39"/>
      <c r="L48" s="39"/>
      <c r="M48" s="39"/>
      <c r="N48" s="55"/>
    </row>
    <row r="49" spans="1:12" x14ac:dyDescent="0.25">
      <c r="K49" s="39"/>
      <c r="L49" s="39"/>
    </row>
    <row r="50" spans="1:12" x14ac:dyDescent="0.25">
      <c r="G50" s="56"/>
      <c r="K50" s="39"/>
      <c r="L50" s="39"/>
    </row>
    <row r="51" spans="1:12" x14ac:dyDescent="0.25">
      <c r="A51" t="s">
        <v>21</v>
      </c>
      <c r="H51" s="40"/>
      <c r="J51" s="40"/>
    </row>
    <row r="75" spans="1:1" x14ac:dyDescent="0.25">
      <c r="A75" t="s">
        <v>31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G48" sqref="G48:J4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68" t="s">
        <v>43</v>
      </c>
      <c r="B28" s="69"/>
      <c r="C28" s="69"/>
      <c r="D28" s="69"/>
      <c r="E28" s="69"/>
      <c r="F28" s="69"/>
      <c r="G28" s="69"/>
      <c r="H28" s="69"/>
      <c r="I28" s="69"/>
      <c r="J28" s="70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7*1024</f>
        <v>7168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9110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26521.600000000002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33</v>
      </c>
      <c r="B35" s="22"/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1" t="s">
        <v>10</v>
      </c>
      <c r="C37" s="72"/>
      <c r="D37" s="72"/>
      <c r="E37" s="73"/>
      <c r="F37" s="23" t="s">
        <v>25</v>
      </c>
      <c r="G37" s="74" t="s">
        <v>11</v>
      </c>
      <c r="H37" s="75"/>
      <c r="I37" s="75"/>
      <c r="J37" s="76"/>
      <c r="L37" s="39"/>
      <c r="M37" s="39"/>
      <c r="O37" s="39"/>
    </row>
    <row r="38" spans="1:15" ht="45" x14ac:dyDescent="0.25">
      <c r="A38" s="77" t="s">
        <v>12</v>
      </c>
      <c r="B38" s="8" t="s">
        <v>32</v>
      </c>
      <c r="C38" s="62" t="s">
        <v>26</v>
      </c>
      <c r="D38" s="62" t="s">
        <v>29</v>
      </c>
      <c r="E38" s="9" t="s">
        <v>13</v>
      </c>
      <c r="F38" s="24" t="s">
        <v>14</v>
      </c>
      <c r="G38" s="8" t="s">
        <v>15</v>
      </c>
      <c r="H38" s="62" t="s">
        <v>16</v>
      </c>
      <c r="I38" s="62" t="s">
        <v>34</v>
      </c>
      <c r="J38" s="10" t="s">
        <v>17</v>
      </c>
      <c r="L38" s="39"/>
      <c r="M38" s="39"/>
      <c r="O38" s="39"/>
    </row>
    <row r="39" spans="1:15" ht="15.75" thickBot="1" x14ac:dyDescent="0.3">
      <c r="A39" s="78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30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84.1</v>
      </c>
      <c r="C40" s="27">
        <v>8.4</v>
      </c>
      <c r="D40" s="16">
        <f>+B40+C40</f>
        <v>92.5</v>
      </c>
      <c r="E40" s="28">
        <f>+D40/$B$48</f>
        <v>1.3777797637666265E-2</v>
      </c>
      <c r="F40" s="29">
        <v>242.68</v>
      </c>
      <c r="G40" s="15">
        <v>100</v>
      </c>
      <c r="H40" s="16">
        <f>+G40*$B$30</f>
        <v>370</v>
      </c>
      <c r="I40" s="30">
        <f>+(F40-G40)/G40</f>
        <v>1.4268000000000001</v>
      </c>
      <c r="J40" s="17">
        <f>+H40/F40</f>
        <v>1.524641503214109</v>
      </c>
      <c r="K40" s="39"/>
      <c r="L40" s="39"/>
      <c r="M40" s="57"/>
      <c r="O40" s="39"/>
    </row>
    <row r="41" spans="1:15" x14ac:dyDescent="0.25">
      <c r="A41" s="1" t="s">
        <v>1</v>
      </c>
      <c r="B41" s="32">
        <v>55.9</v>
      </c>
      <c r="C41" s="33">
        <v>3.8</v>
      </c>
      <c r="D41" s="18">
        <f t="shared" ref="D41:D46" si="0">+B41+C41</f>
        <v>59.699999999999996</v>
      </c>
      <c r="E41" s="28">
        <f t="shared" ref="E41:E46" si="1">+D41/$B$48</f>
        <v>8.8922650699316316E-3</v>
      </c>
      <c r="F41" s="34">
        <v>148.81</v>
      </c>
      <c r="G41" s="15">
        <f>+D41</f>
        <v>59.699999999999996</v>
      </c>
      <c r="H41" s="16">
        <f t="shared" ref="H41:H46" si="2">+G41*$B$30</f>
        <v>220.89</v>
      </c>
      <c r="I41" s="30">
        <f t="shared" ref="I41:I44" si="3">+(F41-G41)/G41</f>
        <v>1.4926298157453939</v>
      </c>
      <c r="J41" s="17">
        <f>+H41/F41</f>
        <v>1.4843760499966399</v>
      </c>
      <c r="K41" s="39"/>
      <c r="L41" s="39"/>
      <c r="M41" s="58"/>
    </row>
    <row r="42" spans="1:15" x14ac:dyDescent="0.25">
      <c r="A42" s="1" t="s">
        <v>2</v>
      </c>
      <c r="B42" s="32">
        <v>2263</v>
      </c>
      <c r="C42" s="33">
        <v>221.4</v>
      </c>
      <c r="D42" s="18">
        <f>+B42+C42</f>
        <v>2484.4</v>
      </c>
      <c r="E42" s="28">
        <f t="shared" si="1"/>
        <v>0.37004930217316834</v>
      </c>
      <c r="F42" s="34">
        <v>4560</v>
      </c>
      <c r="G42" s="15">
        <f t="shared" ref="G42:G44" si="4">+D42</f>
        <v>2484.4</v>
      </c>
      <c r="H42" s="16">
        <f t="shared" si="2"/>
        <v>9192.2800000000007</v>
      </c>
      <c r="I42" s="30">
        <f>+(F42-G42)/G42</f>
        <v>0.83545322814361611</v>
      </c>
      <c r="J42" s="17">
        <f t="shared" ref="J42:J43" si="5">+H42/F42</f>
        <v>2.0158508771929826</v>
      </c>
      <c r="K42" s="39"/>
      <c r="L42" s="39"/>
      <c r="M42" s="57"/>
    </row>
    <row r="43" spans="1:15" x14ac:dyDescent="0.25">
      <c r="A43" s="1" t="s">
        <v>3</v>
      </c>
      <c r="B43" s="32">
        <v>2499</v>
      </c>
      <c r="C43" s="33">
        <v>218.8</v>
      </c>
      <c r="D43" s="18">
        <f t="shared" si="0"/>
        <v>2717.8</v>
      </c>
      <c r="E43" s="28">
        <f t="shared" si="1"/>
        <v>0.40481403696918244</v>
      </c>
      <c r="F43" s="34">
        <v>4800</v>
      </c>
      <c r="G43" s="15">
        <f t="shared" si="4"/>
        <v>2717.8</v>
      </c>
      <c r="H43" s="16">
        <f t="shared" si="2"/>
        <v>10055.86</v>
      </c>
      <c r="I43" s="30">
        <f t="shared" si="3"/>
        <v>0.76613437339024204</v>
      </c>
      <c r="J43" s="17">
        <f t="shared" si="5"/>
        <v>2.0949708333333334</v>
      </c>
      <c r="K43" s="39"/>
      <c r="L43" s="39"/>
      <c r="M43" s="57"/>
    </row>
    <row r="44" spans="1:15" x14ac:dyDescent="0.25">
      <c r="A44" s="1" t="s">
        <v>4</v>
      </c>
      <c r="B44" s="32">
        <v>482.2</v>
      </c>
      <c r="C44" s="33">
        <v>44.7</v>
      </c>
      <c r="D44" s="18">
        <f t="shared" si="0"/>
        <v>526.9</v>
      </c>
      <c r="E44" s="28">
        <f t="shared" si="1"/>
        <v>7.8481314327420046E-2</v>
      </c>
      <c r="F44" s="34">
        <v>949.43</v>
      </c>
      <c r="G44" s="15">
        <f t="shared" si="4"/>
        <v>526.9</v>
      </c>
      <c r="H44" s="16">
        <f t="shared" si="2"/>
        <v>1949.53</v>
      </c>
      <c r="I44" s="30">
        <f t="shared" si="3"/>
        <v>0.80191687227177832</v>
      </c>
      <c r="J44" s="17">
        <f>+H44/F44</f>
        <v>2.0533688634233171</v>
      </c>
      <c r="K44" s="39"/>
      <c r="L44" s="39"/>
      <c r="M44" s="59"/>
    </row>
    <row r="45" spans="1:15" x14ac:dyDescent="0.25">
      <c r="A45" s="1" t="s">
        <v>21</v>
      </c>
      <c r="B45" s="32">
        <v>6.5</v>
      </c>
      <c r="C45" s="33">
        <v>2</v>
      </c>
      <c r="D45" s="18">
        <f t="shared" si="0"/>
        <v>8.5</v>
      </c>
      <c r="E45" s="28">
        <f t="shared" si="1"/>
        <v>1.2660678910287918E-3</v>
      </c>
      <c r="F45" s="34">
        <v>77.680000000000007</v>
      </c>
      <c r="G45" s="15">
        <v>100</v>
      </c>
      <c r="H45" s="16">
        <f t="shared" si="2"/>
        <v>370</v>
      </c>
      <c r="I45" s="30"/>
      <c r="J45" s="17"/>
      <c r="K45" s="39"/>
      <c r="L45" s="39"/>
      <c r="M45" s="57"/>
    </row>
    <row r="46" spans="1:15" x14ac:dyDescent="0.25">
      <c r="A46" s="31" t="s">
        <v>36</v>
      </c>
      <c r="B46" s="32">
        <v>730.5</v>
      </c>
      <c r="C46" s="33">
        <v>93.7</v>
      </c>
      <c r="D46" s="18">
        <f t="shared" si="0"/>
        <v>824.2</v>
      </c>
      <c r="E46" s="28">
        <f t="shared" si="1"/>
        <v>0.12276390068069769</v>
      </c>
      <c r="F46" s="34">
        <v>2540</v>
      </c>
      <c r="G46" s="15">
        <f t="shared" ref="G46" si="6">+D46</f>
        <v>824.2</v>
      </c>
      <c r="H46" s="16">
        <f t="shared" si="2"/>
        <v>3049.5400000000004</v>
      </c>
      <c r="I46" s="30">
        <f t="shared" ref="I46" si="7">+(F46-G46)/G46</f>
        <v>2.0817762678961413</v>
      </c>
      <c r="J46" s="17">
        <f>+H46/F46</f>
        <v>1.2006062992125985</v>
      </c>
      <c r="K46" s="39"/>
      <c r="L46" s="39"/>
      <c r="M46" s="59"/>
    </row>
    <row r="47" spans="1:15" ht="15.75" thickBot="1" x14ac:dyDescent="0.3">
      <c r="A47" s="19" t="s">
        <v>5</v>
      </c>
      <c r="B47" s="41">
        <v>592.5</v>
      </c>
      <c r="C47" s="42"/>
      <c r="D47" s="43"/>
      <c r="E47" s="44"/>
      <c r="F47" s="45"/>
      <c r="G47" s="46"/>
      <c r="H47" s="47"/>
      <c r="I47" s="48"/>
      <c r="J47" s="49"/>
      <c r="K47" s="39"/>
      <c r="L47" s="39"/>
      <c r="M47" s="39"/>
    </row>
    <row r="48" spans="1:15" s="37" customFormat="1" ht="15.75" thickBot="1" x14ac:dyDescent="0.3">
      <c r="A48" s="35" t="s">
        <v>20</v>
      </c>
      <c r="B48" s="50">
        <f>SUM(B40:B47)</f>
        <v>6713.7</v>
      </c>
      <c r="C48" s="51">
        <f t="shared" ref="C48:H48" si="8">SUM(C40:C47)</f>
        <v>592.79999999999995</v>
      </c>
      <c r="D48" s="51">
        <f t="shared" si="8"/>
        <v>6713.9999999999991</v>
      </c>
      <c r="E48" s="52">
        <f>SUM(E40:E47)</f>
        <v>1.0000446847490951</v>
      </c>
      <c r="F48" s="36">
        <f t="shared" si="8"/>
        <v>13318.6</v>
      </c>
      <c r="G48" s="51">
        <f t="shared" si="8"/>
        <v>6812.9999999999991</v>
      </c>
      <c r="H48" s="51">
        <f t="shared" si="8"/>
        <v>25208.1</v>
      </c>
      <c r="I48" s="53">
        <f>+(F48-G48)/G48</f>
        <v>0.95488037575223872</v>
      </c>
      <c r="J48" s="54">
        <f>+H48/F48</f>
        <v>1.8926989323202137</v>
      </c>
      <c r="K48" s="39"/>
      <c r="L48" s="39"/>
      <c r="M48" s="39"/>
      <c r="N48" s="55"/>
    </row>
    <row r="49" spans="1:12" x14ac:dyDescent="0.25">
      <c r="K49" s="39"/>
      <c r="L49" s="39"/>
    </row>
    <row r="50" spans="1:12" x14ac:dyDescent="0.25">
      <c r="G50" s="56"/>
      <c r="L50" s="39"/>
    </row>
    <row r="51" spans="1:12" x14ac:dyDescent="0.25">
      <c r="A51" t="s">
        <v>21</v>
      </c>
      <c r="H51" s="40"/>
      <c r="J51" s="40"/>
    </row>
    <row r="75" spans="1:1" x14ac:dyDescent="0.25">
      <c r="A75" t="s">
        <v>31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95"/>
  <sheetViews>
    <sheetView topLeftCell="A31" zoomScaleNormal="100" workbookViewId="0">
      <selection activeCell="M41" sqref="M41"/>
    </sheetView>
  </sheetViews>
  <sheetFormatPr defaultRowHeight="15" x14ac:dyDescent="0.25"/>
  <cols>
    <col min="1" max="1" width="30.140625" bestFit="1" customWidth="1"/>
    <col min="2" max="3" width="10.5703125" bestFit="1" customWidth="1"/>
    <col min="4" max="4" width="10.5703125" customWidth="1"/>
    <col min="5" max="5" width="10.5703125" bestFit="1" customWidth="1"/>
    <col min="6" max="6" width="11.7109375" bestFit="1" customWidth="1"/>
    <col min="7" max="7" width="10.7109375" bestFit="1" customWidth="1"/>
    <col min="8" max="8" width="10.5703125" bestFit="1" customWidth="1"/>
    <col min="9" max="9" width="8.28515625" bestFit="1" customWidth="1"/>
    <col min="10" max="10" width="12.5703125" bestFit="1" customWidth="1"/>
    <col min="11" max="11" width="11.42578125" customWidth="1"/>
    <col min="12" max="12" width="9.140625" customWidth="1"/>
    <col min="13" max="13" width="11.140625" bestFit="1" customWidth="1"/>
    <col min="14" max="14" width="10.5703125" bestFit="1" customWidth="1"/>
  </cols>
  <sheetData>
    <row r="2" spans="1:1" x14ac:dyDescent="0.25">
      <c r="A2" t="s">
        <v>28</v>
      </c>
    </row>
    <row r="27" spans="1:16" ht="15.75" thickBot="1" x14ac:dyDescent="0.3"/>
    <row r="28" spans="1:16" ht="19.5" thickBot="1" x14ac:dyDescent="0.35">
      <c r="A28" s="68" t="s">
        <v>44</v>
      </c>
      <c r="B28" s="69"/>
      <c r="C28" s="69"/>
      <c r="D28" s="69"/>
      <c r="E28" s="69"/>
      <c r="F28" s="69"/>
      <c r="G28" s="69"/>
      <c r="H28" s="69"/>
      <c r="I28" s="69"/>
      <c r="J28" s="69"/>
      <c r="K28" s="70"/>
    </row>
    <row r="29" spans="1:16" x14ac:dyDescent="0.25">
      <c r="L29" s="39"/>
      <c r="M29" s="39"/>
    </row>
    <row r="30" spans="1:16" x14ac:dyDescent="0.25">
      <c r="A30" s="20" t="s">
        <v>8</v>
      </c>
      <c r="B30" s="21">
        <v>2.8</v>
      </c>
      <c r="C30" s="3"/>
      <c r="D30" s="3"/>
      <c r="F30" s="2"/>
      <c r="G30" s="39"/>
      <c r="H30" s="39"/>
      <c r="I30" s="3"/>
      <c r="J30" s="3"/>
      <c r="K30" s="3"/>
      <c r="L30" s="39"/>
      <c r="M30" s="39"/>
    </row>
    <row r="31" spans="1:16" x14ac:dyDescent="0.25">
      <c r="A31" s="20" t="s">
        <v>22</v>
      </c>
      <c r="B31" s="22">
        <f>9*1024</f>
        <v>9216</v>
      </c>
      <c r="C31" s="3"/>
      <c r="D31" s="3"/>
      <c r="F31" s="2"/>
      <c r="G31" s="39"/>
      <c r="H31" s="39"/>
      <c r="I31" s="6"/>
      <c r="J31" s="6"/>
      <c r="K31" s="6"/>
      <c r="L31" s="39"/>
      <c r="M31" s="39"/>
    </row>
    <row r="32" spans="1:16" x14ac:dyDescent="0.25">
      <c r="A32" s="20" t="s">
        <v>9</v>
      </c>
      <c r="B32" s="22">
        <f>9*1024</f>
        <v>9216</v>
      </c>
      <c r="C32" s="3"/>
      <c r="D32" s="3"/>
      <c r="G32" s="39"/>
      <c r="H32" s="39"/>
      <c r="I32" s="6"/>
      <c r="J32" s="6"/>
      <c r="K32" s="6"/>
      <c r="L32" s="39"/>
      <c r="M32" s="39"/>
      <c r="N32" s="2"/>
      <c r="O32" s="4"/>
      <c r="P32" s="4"/>
    </row>
    <row r="33" spans="1:16" x14ac:dyDescent="0.25">
      <c r="A33" s="20" t="s">
        <v>23</v>
      </c>
      <c r="B33" s="22">
        <v>9170</v>
      </c>
      <c r="C33" s="3"/>
      <c r="D33" s="3"/>
      <c r="E33" s="40"/>
      <c r="F33" s="2"/>
      <c r="G33" s="39"/>
      <c r="H33" s="39"/>
      <c r="I33" s="6"/>
      <c r="J33" s="6"/>
      <c r="K33" s="6"/>
      <c r="L33" s="39"/>
      <c r="M33" s="39"/>
      <c r="N33" s="5"/>
      <c r="O33" s="4"/>
      <c r="P33" s="4"/>
    </row>
    <row r="34" spans="1:16" x14ac:dyDescent="0.25">
      <c r="A34" s="20" t="s">
        <v>24</v>
      </c>
      <c r="B34" s="22">
        <v>25200</v>
      </c>
      <c r="C34" s="3"/>
      <c r="D34" s="3"/>
      <c r="F34" s="2"/>
      <c r="G34" s="39"/>
      <c r="H34" s="39"/>
      <c r="I34" s="6"/>
      <c r="J34" s="6"/>
      <c r="K34" s="6"/>
      <c r="M34" s="39"/>
    </row>
    <row r="35" spans="1:16" x14ac:dyDescent="0.25">
      <c r="A35" s="20" t="s">
        <v>47</v>
      </c>
      <c r="B35" s="63">
        <f>+B31-B50</f>
        <v>1540.5</v>
      </c>
      <c r="C35" s="3"/>
      <c r="D35" s="3"/>
      <c r="F35" s="2"/>
      <c r="G35" s="39"/>
      <c r="H35" s="39"/>
      <c r="I35" s="6"/>
      <c r="J35" s="6"/>
      <c r="K35" s="6"/>
      <c r="M35" s="39"/>
    </row>
    <row r="36" spans="1:16" x14ac:dyDescent="0.25">
      <c r="A36" s="20" t="s">
        <v>33</v>
      </c>
      <c r="B36" s="22"/>
      <c r="C36" s="4"/>
      <c r="D36" s="4"/>
      <c r="E36" s="4"/>
      <c r="F36" s="4"/>
      <c r="G36" s="4"/>
      <c r="H36" s="39"/>
      <c r="I36" s="4"/>
      <c r="J36" s="4"/>
      <c r="K36" s="4"/>
      <c r="M36" s="39"/>
    </row>
    <row r="37" spans="1:16" ht="15.75" thickBot="1" x14ac:dyDescent="0.3">
      <c r="A37" s="38"/>
      <c r="B37" s="38"/>
      <c r="C37" s="38"/>
      <c r="D37" s="38"/>
      <c r="E37" s="4"/>
      <c r="F37" s="4"/>
      <c r="G37" s="4"/>
      <c r="H37" s="4"/>
      <c r="I37" s="4"/>
      <c r="J37" s="4"/>
      <c r="K37" s="4"/>
      <c r="M37" s="39"/>
      <c r="N37" s="39"/>
      <c r="P37" s="39"/>
    </row>
    <row r="38" spans="1:16" ht="15.75" thickBot="1" x14ac:dyDescent="0.3">
      <c r="A38" s="7"/>
      <c r="B38" s="71" t="s">
        <v>10</v>
      </c>
      <c r="C38" s="72"/>
      <c r="D38" s="72"/>
      <c r="E38" s="72"/>
      <c r="F38" s="73"/>
      <c r="G38" s="23" t="s">
        <v>25</v>
      </c>
      <c r="H38" s="74" t="s">
        <v>11</v>
      </c>
      <c r="I38" s="75"/>
      <c r="J38" s="75"/>
      <c r="K38" s="76"/>
      <c r="M38" s="39"/>
      <c r="N38" s="39"/>
      <c r="P38" s="39"/>
    </row>
    <row r="39" spans="1:16" ht="45" x14ac:dyDescent="0.25">
      <c r="A39" s="77" t="s">
        <v>12</v>
      </c>
      <c r="B39" s="8" t="s">
        <v>32</v>
      </c>
      <c r="C39" s="62" t="s">
        <v>26</v>
      </c>
      <c r="D39" s="62" t="s">
        <v>45</v>
      </c>
      <c r="E39" s="62" t="s">
        <v>29</v>
      </c>
      <c r="F39" s="9" t="s">
        <v>13</v>
      </c>
      <c r="G39" s="24" t="s">
        <v>14</v>
      </c>
      <c r="H39" s="8" t="s">
        <v>15</v>
      </c>
      <c r="I39" s="62" t="s">
        <v>16</v>
      </c>
      <c r="J39" s="62" t="s">
        <v>34</v>
      </c>
      <c r="K39" s="10" t="s">
        <v>17</v>
      </c>
      <c r="M39" s="39"/>
      <c r="N39" s="39"/>
      <c r="P39" s="39"/>
    </row>
    <row r="40" spans="1:16" ht="15.75" thickBot="1" x14ac:dyDescent="0.3">
      <c r="A40" s="78"/>
      <c r="B40" s="11" t="s">
        <v>27</v>
      </c>
      <c r="C40" s="12" t="s">
        <v>27</v>
      </c>
      <c r="D40" s="12" t="s">
        <v>27</v>
      </c>
      <c r="E40" s="12" t="s">
        <v>6</v>
      </c>
      <c r="F40" s="13" t="s">
        <v>7</v>
      </c>
      <c r="G40" s="25" t="s">
        <v>30</v>
      </c>
      <c r="H40" s="11" t="s">
        <v>6</v>
      </c>
      <c r="I40" s="12" t="s">
        <v>18</v>
      </c>
      <c r="J40" s="12" t="s">
        <v>7</v>
      </c>
      <c r="K40" s="14" t="s">
        <v>19</v>
      </c>
      <c r="M40" s="39"/>
      <c r="N40" s="39"/>
      <c r="P40" s="39"/>
    </row>
    <row r="41" spans="1:16" x14ac:dyDescent="0.25">
      <c r="A41" s="1" t="s">
        <v>0</v>
      </c>
      <c r="B41" s="26">
        <v>86.2</v>
      </c>
      <c r="C41" s="27">
        <v>9.4</v>
      </c>
      <c r="D41" s="27">
        <v>0.5</v>
      </c>
      <c r="E41" s="16">
        <f>+B41+C41+D41</f>
        <v>96.100000000000009</v>
      </c>
      <c r="F41" s="28">
        <f t="shared" ref="F41:F47" si="0">+E41/$B$50</f>
        <v>1.2520356980001304E-2</v>
      </c>
      <c r="G41" s="29">
        <v>249.55</v>
      </c>
      <c r="H41" s="15">
        <v>150</v>
      </c>
      <c r="I41" s="16">
        <f>+H41*$B$30</f>
        <v>420</v>
      </c>
      <c r="J41" s="30">
        <f>+(G41-H41)/H41</f>
        <v>0.66366666666666674</v>
      </c>
      <c r="K41" s="17">
        <f>+I41/G41</f>
        <v>1.6830294530154277</v>
      </c>
      <c r="L41" s="39"/>
      <c r="M41" s="39"/>
      <c r="N41" s="57"/>
      <c r="P41" s="39"/>
    </row>
    <row r="42" spans="1:16" x14ac:dyDescent="0.25">
      <c r="A42" s="1" t="s">
        <v>1</v>
      </c>
      <c r="B42" s="32">
        <v>71.2</v>
      </c>
      <c r="C42" s="33">
        <v>5.2</v>
      </c>
      <c r="D42" s="33">
        <v>3.3</v>
      </c>
      <c r="E42" s="16">
        <f t="shared" ref="E42:E47" si="1">+B42+C42+D42</f>
        <v>79.7</v>
      </c>
      <c r="F42" s="28">
        <f t="shared" si="0"/>
        <v>1.0383688359064556E-2</v>
      </c>
      <c r="G42" s="34">
        <v>164.58</v>
      </c>
      <c r="H42" s="15">
        <f>+E42+$B$35*F42</f>
        <v>95.696071917138951</v>
      </c>
      <c r="I42" s="16">
        <f t="shared" ref="I42:I47" si="2">+H42*$B$30</f>
        <v>267.94900136798907</v>
      </c>
      <c r="J42" s="30">
        <f t="shared" ref="J42:J45" si="3">+(G42-H42)/H42</f>
        <v>0.7198198076772272</v>
      </c>
      <c r="K42" s="17">
        <f>+I42/G42</f>
        <v>1.6280775389961664</v>
      </c>
      <c r="L42" s="39"/>
      <c r="M42" s="39"/>
      <c r="N42" s="58"/>
    </row>
    <row r="43" spans="1:16" x14ac:dyDescent="0.25">
      <c r="A43" s="1" t="s">
        <v>2</v>
      </c>
      <c r="B43" s="32">
        <v>2426.1999999999998</v>
      </c>
      <c r="C43" s="33">
        <v>290.5</v>
      </c>
      <c r="D43" s="33">
        <v>130.69999999999999</v>
      </c>
      <c r="E43" s="16">
        <f t="shared" si="1"/>
        <v>2847.3999999999996</v>
      </c>
      <c r="F43" s="28">
        <f t="shared" si="0"/>
        <v>0.37097257507654219</v>
      </c>
      <c r="G43" s="34">
        <v>5510</v>
      </c>
      <c r="H43" s="15">
        <f t="shared" ref="H43:H47" si="4">+E43+$B$35*F43</f>
        <v>3418.8832519054131</v>
      </c>
      <c r="I43" s="16">
        <f t="shared" si="2"/>
        <v>9572.8731053351567</v>
      </c>
      <c r="J43" s="30">
        <f>+(G43-H43)/H43</f>
        <v>0.61163736636200283</v>
      </c>
      <c r="K43" s="17">
        <f t="shared" ref="K43:K44" si="5">+I43/G43</f>
        <v>1.7373635399882317</v>
      </c>
      <c r="L43" s="39"/>
      <c r="M43" s="39"/>
      <c r="N43" s="57"/>
    </row>
    <row r="44" spans="1:16" x14ac:dyDescent="0.25">
      <c r="A44" s="1" t="s">
        <v>3</v>
      </c>
      <c r="B44" s="32">
        <v>2382.8000000000002</v>
      </c>
      <c r="C44" s="33">
        <v>264.5</v>
      </c>
      <c r="D44" s="33">
        <v>171.4</v>
      </c>
      <c r="E44" s="16">
        <f t="shared" si="1"/>
        <v>2818.7000000000003</v>
      </c>
      <c r="F44" s="28">
        <f t="shared" si="0"/>
        <v>0.36723340498990298</v>
      </c>
      <c r="G44" s="34">
        <v>5470</v>
      </c>
      <c r="H44" s="15">
        <f t="shared" si="4"/>
        <v>3384.423060386946</v>
      </c>
      <c r="I44" s="16">
        <f t="shared" si="2"/>
        <v>9476.3845690834478</v>
      </c>
      <c r="J44" s="30">
        <f t="shared" si="3"/>
        <v>0.61622820268060907</v>
      </c>
      <c r="K44" s="17">
        <f t="shared" si="5"/>
        <v>1.7324286232328059</v>
      </c>
      <c r="L44" s="39"/>
      <c r="M44" s="39"/>
      <c r="N44" s="57"/>
    </row>
    <row r="45" spans="1:16" x14ac:dyDescent="0.25">
      <c r="A45" s="1" t="s">
        <v>4</v>
      </c>
      <c r="B45" s="32">
        <v>524.29999999999995</v>
      </c>
      <c r="C45" s="33">
        <v>50</v>
      </c>
      <c r="D45" s="33">
        <v>10.1</v>
      </c>
      <c r="E45" s="16">
        <f t="shared" si="1"/>
        <v>584.4</v>
      </c>
      <c r="F45" s="28">
        <f t="shared" si="0"/>
        <v>7.6138362321672856E-2</v>
      </c>
      <c r="G45" s="34">
        <v>982.35</v>
      </c>
      <c r="H45" s="15">
        <f t="shared" si="4"/>
        <v>701.691147156537</v>
      </c>
      <c r="I45" s="16">
        <f t="shared" si="2"/>
        <v>1964.7352120383034</v>
      </c>
      <c r="J45" s="30">
        <f t="shared" si="3"/>
        <v>0.39997490916164025</v>
      </c>
      <c r="K45" s="17">
        <f>+I45/G45</f>
        <v>2.0000358446972091</v>
      </c>
      <c r="L45" s="39"/>
      <c r="M45" s="39"/>
      <c r="N45" s="59"/>
    </row>
    <row r="46" spans="1:16" x14ac:dyDescent="0.25">
      <c r="A46" s="1" t="s">
        <v>21</v>
      </c>
      <c r="B46" s="32">
        <v>8.4</v>
      </c>
      <c r="C46" s="33">
        <v>2.2999999999999998</v>
      </c>
      <c r="D46" s="33">
        <v>0</v>
      </c>
      <c r="E46" s="16">
        <f t="shared" si="1"/>
        <v>10.7</v>
      </c>
      <c r="F46" s="28">
        <f t="shared" si="0"/>
        <v>1.3940459904892189E-3</v>
      </c>
      <c r="G46" s="34">
        <v>106.46</v>
      </c>
      <c r="H46" s="15">
        <v>100</v>
      </c>
      <c r="I46" s="16">
        <f t="shared" si="2"/>
        <v>280</v>
      </c>
      <c r="J46" s="30"/>
      <c r="K46" s="17"/>
      <c r="L46" s="39"/>
      <c r="M46" s="39"/>
      <c r="N46" s="57"/>
    </row>
    <row r="47" spans="1:16" x14ac:dyDescent="0.25">
      <c r="A47" s="31" t="s">
        <v>36</v>
      </c>
      <c r="B47" s="32">
        <v>991</v>
      </c>
      <c r="C47" s="33">
        <v>146.19999999999999</v>
      </c>
      <c r="D47" s="33">
        <v>101.8</v>
      </c>
      <c r="E47" s="16">
        <f t="shared" si="1"/>
        <v>1239</v>
      </c>
      <c r="F47" s="28">
        <f t="shared" si="0"/>
        <v>0.16142270861833105</v>
      </c>
      <c r="G47" s="34">
        <v>2880</v>
      </c>
      <c r="H47" s="15">
        <f t="shared" si="4"/>
        <v>1487.671682626539</v>
      </c>
      <c r="I47" s="16">
        <f t="shared" si="2"/>
        <v>4165.4807113543093</v>
      </c>
      <c r="J47" s="30">
        <f t="shared" ref="J47" si="6">+(G47-H47)/H47</f>
        <v>0.93591101694915257</v>
      </c>
      <c r="K47" s="17">
        <f>+I47/G47</f>
        <v>1.4463474692202463</v>
      </c>
      <c r="L47" s="39"/>
      <c r="M47" s="39"/>
      <c r="N47" s="59"/>
    </row>
    <row r="48" spans="1:16" x14ac:dyDescent="0.25">
      <c r="A48" s="31" t="s">
        <v>5</v>
      </c>
      <c r="B48" s="32">
        <v>767.6</v>
      </c>
      <c r="C48" s="33"/>
      <c r="D48" s="33"/>
      <c r="E48" s="16"/>
      <c r="F48" s="28"/>
      <c r="G48" s="34"/>
      <c r="H48" s="15"/>
      <c r="I48" s="16"/>
      <c r="J48" s="64"/>
      <c r="K48" s="65"/>
      <c r="L48" s="39"/>
      <c r="M48" s="39"/>
      <c r="N48" s="59"/>
    </row>
    <row r="49" spans="1:15" ht="15.75" thickBot="1" x14ac:dyDescent="0.3">
      <c r="A49" s="19" t="s">
        <v>46</v>
      </c>
      <c r="B49" s="41">
        <v>417.8</v>
      </c>
      <c r="C49" s="42"/>
      <c r="D49" s="42"/>
      <c r="E49" s="43"/>
      <c r="F49" s="44"/>
      <c r="G49" s="45"/>
      <c r="H49" s="46"/>
      <c r="I49" s="47"/>
      <c r="J49" s="66"/>
      <c r="K49" s="67"/>
      <c r="L49" s="39"/>
      <c r="M49" s="39"/>
      <c r="N49" s="39"/>
    </row>
    <row r="50" spans="1:15" s="37" customFormat="1" ht="15.75" thickBot="1" x14ac:dyDescent="0.3">
      <c r="A50" s="35" t="s">
        <v>20</v>
      </c>
      <c r="B50" s="50">
        <f>SUM(B41:B49)</f>
        <v>7675.5</v>
      </c>
      <c r="C50" s="51">
        <f t="shared" ref="C50:G50" si="7">SUM(C41:C49)</f>
        <v>768.09999999999991</v>
      </c>
      <c r="D50" s="51"/>
      <c r="E50" s="51">
        <f>SUM(E41:E49)</f>
        <v>7675.9999999999991</v>
      </c>
      <c r="F50" s="52">
        <f>SUM(F41:F49)</f>
        <v>1.0000651423360041</v>
      </c>
      <c r="G50" s="36">
        <f t="shared" si="7"/>
        <v>15362.94</v>
      </c>
      <c r="H50" s="51">
        <f>SUM(H41:H49)</f>
        <v>9338.3652139925744</v>
      </c>
      <c r="I50" s="51">
        <f>SUM(I41:I49)</f>
        <v>26147.422599179208</v>
      </c>
      <c r="J50" s="53">
        <f>+(G50-H50)/H50</f>
        <v>0.64514234000831583</v>
      </c>
      <c r="K50" s="54">
        <f>+I50/G50</f>
        <v>1.7019803891168752</v>
      </c>
      <c r="L50" s="39"/>
      <c r="M50" s="39"/>
      <c r="N50" s="39"/>
      <c r="O50" s="55"/>
    </row>
    <row r="51" spans="1:15" x14ac:dyDescent="0.25">
      <c r="L51" s="39"/>
      <c r="M51" s="39"/>
    </row>
    <row r="52" spans="1:15" x14ac:dyDescent="0.25">
      <c r="H52" s="56"/>
      <c r="L52" s="39"/>
      <c r="M52" s="39"/>
    </row>
    <row r="53" spans="1:15" x14ac:dyDescent="0.25">
      <c r="A53" t="s">
        <v>21</v>
      </c>
      <c r="I53" s="40"/>
      <c r="K53" s="40"/>
      <c r="L53" s="39"/>
    </row>
    <row r="77" spans="1:1" x14ac:dyDescent="0.25">
      <c r="A77" t="s">
        <v>31</v>
      </c>
    </row>
    <row r="100" spans="1:1" x14ac:dyDescent="0.25">
      <c r="A100" t="s">
        <v>4</v>
      </c>
    </row>
    <row r="124" spans="1:1" x14ac:dyDescent="0.25">
      <c r="A124" t="s">
        <v>0</v>
      </c>
    </row>
    <row r="148" spans="1:1" x14ac:dyDescent="0.25">
      <c r="A148" t="s">
        <v>3</v>
      </c>
    </row>
    <row r="172" spans="1:1" x14ac:dyDescent="0.25">
      <c r="A172" t="s">
        <v>2</v>
      </c>
    </row>
    <row r="195" spans="1:1" x14ac:dyDescent="0.25">
      <c r="A195" t="s">
        <v>35</v>
      </c>
    </row>
  </sheetData>
  <mergeCells count="4">
    <mergeCell ref="A28:K28"/>
    <mergeCell ref="B38:F38"/>
    <mergeCell ref="H38:K38"/>
    <mergeCell ref="A39:A40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4"/>
  <sheetViews>
    <sheetView tabSelected="1" workbookViewId="0">
      <selection activeCell="M9" sqref="M9"/>
    </sheetView>
  </sheetViews>
  <sheetFormatPr defaultRowHeight="15" x14ac:dyDescent="0.25"/>
  <cols>
    <col min="1" max="1" width="14" bestFit="1" customWidth="1"/>
    <col min="2" max="2" width="11.42578125" bestFit="1" customWidth="1"/>
    <col min="3" max="3" width="8.28515625" bestFit="1" customWidth="1"/>
    <col min="4" max="4" width="11.42578125" bestFit="1" customWidth="1"/>
    <col min="5" max="5" width="8.28515625" bestFit="1" customWidth="1"/>
    <col min="6" max="6" width="11.42578125" bestFit="1" customWidth="1"/>
    <col min="7" max="7" width="8.28515625" bestFit="1" customWidth="1"/>
    <col min="8" max="8" width="11.42578125" bestFit="1" customWidth="1"/>
    <col min="9" max="9" width="8.28515625" bestFit="1" customWidth="1"/>
    <col min="10" max="10" width="11.42578125" bestFit="1" customWidth="1"/>
    <col min="11" max="11" width="8.28515625" bestFit="1" customWidth="1"/>
  </cols>
  <sheetData>
    <row r="3" spans="1:11" ht="15.75" thickBot="1" x14ac:dyDescent="0.3"/>
    <row r="4" spans="1:11" x14ac:dyDescent="0.25">
      <c r="B4" s="79" t="s">
        <v>48</v>
      </c>
      <c r="C4" s="80"/>
      <c r="D4" s="79" t="s">
        <v>49</v>
      </c>
      <c r="E4" s="80"/>
      <c r="F4" s="79" t="s">
        <v>50</v>
      </c>
      <c r="G4" s="80"/>
      <c r="H4" s="79" t="s">
        <v>51</v>
      </c>
      <c r="I4" s="80"/>
      <c r="J4" s="79" t="s">
        <v>52</v>
      </c>
      <c r="K4" s="80"/>
    </row>
    <row r="5" spans="1:11" ht="30" x14ac:dyDescent="0.25">
      <c r="B5" s="81" t="str">
        <f>+'2021-06'!H39</f>
        <v>Capacidad a facturar</v>
      </c>
      <c r="C5" s="82" t="str">
        <f>+'2021-06'!I39</f>
        <v>Abono a facturar</v>
      </c>
      <c r="D5" s="81" t="str">
        <f>+'2021-05'!G38</f>
        <v>Capacidad a facturar</v>
      </c>
      <c r="E5" s="82" t="str">
        <f>+'2021-05'!H38</f>
        <v>Abono a facturar</v>
      </c>
      <c r="F5" s="81" t="str">
        <f>+'2021-04'!G38</f>
        <v>Capacidad a facturar</v>
      </c>
      <c r="G5" s="82" t="str">
        <f>+'2021-04'!H38</f>
        <v>Abono a facturar</v>
      </c>
      <c r="H5" s="81" t="str">
        <f>+'2021-03'!G38</f>
        <v>Capacidad a facturar</v>
      </c>
      <c r="I5" s="82" t="str">
        <f>+'2021-03'!H38</f>
        <v>Abono a facturar</v>
      </c>
      <c r="J5" s="81" t="str">
        <f>+'2021-02'!G38</f>
        <v>Capacidad a facturar</v>
      </c>
      <c r="K5" s="82" t="str">
        <f>+'2021-02'!H38</f>
        <v>Abono a facturar</v>
      </c>
    </row>
    <row r="6" spans="1:11" ht="15.75" thickBot="1" x14ac:dyDescent="0.3">
      <c r="B6" s="95" t="str">
        <f>+'2021-06'!H40</f>
        <v>Mb</v>
      </c>
      <c r="C6" s="96" t="str">
        <f>+'2021-06'!I40</f>
        <v>USD</v>
      </c>
      <c r="D6" s="95" t="str">
        <f>+'2021-05'!G39</f>
        <v>Mb</v>
      </c>
      <c r="E6" s="96" t="str">
        <f>+'2021-05'!H39</f>
        <v>USD</v>
      </c>
      <c r="F6" s="97" t="str">
        <f>+'2021-04'!G39</f>
        <v>Mb</v>
      </c>
      <c r="G6" s="98" t="str">
        <f>+'2021-04'!H39</f>
        <v>USD</v>
      </c>
      <c r="H6" s="97" t="str">
        <f>+'2021-03'!G39</f>
        <v>Mb</v>
      </c>
      <c r="I6" s="98" t="str">
        <f>+'2021-03'!H39</f>
        <v>USD</v>
      </c>
      <c r="J6" s="97" t="str">
        <f>+'2021-02'!G39</f>
        <v>Mb</v>
      </c>
      <c r="K6" s="98" t="str">
        <f>+'2021-02'!H39</f>
        <v>USD</v>
      </c>
    </row>
    <row r="7" spans="1:11" x14ac:dyDescent="0.25">
      <c r="A7" s="85" t="str">
        <f>+'2021-06'!A41</f>
        <v>Municipalidad</v>
      </c>
      <c r="B7" s="93">
        <f>+'2021-06'!H41</f>
        <v>150</v>
      </c>
      <c r="C7" s="94">
        <f>+'2021-06'!I41</f>
        <v>420</v>
      </c>
      <c r="D7" s="93">
        <f>+'2021-05'!G40</f>
        <v>100</v>
      </c>
      <c r="E7" s="94">
        <f>+'2021-05'!H40</f>
        <v>370</v>
      </c>
      <c r="F7" s="93">
        <f>+'2021-04'!G40</f>
        <v>100</v>
      </c>
      <c r="G7" s="94">
        <f>+'2021-04'!H40</f>
        <v>370</v>
      </c>
      <c r="H7" s="93">
        <f>+'2021-03'!G40</f>
        <v>100</v>
      </c>
      <c r="I7" s="94">
        <f>+'2021-03'!H40</f>
        <v>370</v>
      </c>
      <c r="J7" s="93">
        <f>+'2021-02'!G40</f>
        <v>100</v>
      </c>
      <c r="K7" s="94">
        <f>+'2021-02'!H40</f>
        <v>370</v>
      </c>
    </row>
    <row r="8" spans="1:11" x14ac:dyDescent="0.25">
      <c r="A8" s="86" t="str">
        <f>+'2021-06'!A42</f>
        <v>Azul Networks</v>
      </c>
      <c r="B8" s="83">
        <f>+'2021-06'!H42</f>
        <v>95.696071917138951</v>
      </c>
      <c r="C8" s="84">
        <f>+'2021-06'!I42</f>
        <v>267.94900136798907</v>
      </c>
      <c r="D8" s="83">
        <f>+'2021-05'!G41</f>
        <v>59.699999999999996</v>
      </c>
      <c r="E8" s="84">
        <f>+'2021-05'!H41</f>
        <v>220.89</v>
      </c>
      <c r="F8" s="83">
        <f>+'2021-04'!G41</f>
        <v>202.6</v>
      </c>
      <c r="G8" s="84">
        <f>+'2021-04'!H41</f>
        <v>749.62</v>
      </c>
      <c r="H8" s="83">
        <f>+'2021-03'!G41</f>
        <v>125.7</v>
      </c>
      <c r="I8" s="84">
        <f>+'2021-03'!H41</f>
        <v>465.09000000000003</v>
      </c>
      <c r="J8" s="83">
        <f>+'2021-02'!G41</f>
        <v>123.8</v>
      </c>
      <c r="K8" s="84">
        <f>+'2021-02'!H41</f>
        <v>458.06</v>
      </c>
    </row>
    <row r="9" spans="1:11" x14ac:dyDescent="0.25">
      <c r="A9" s="86" t="str">
        <f>+'2021-06'!A43</f>
        <v>Tecnovision</v>
      </c>
      <c r="B9" s="83">
        <f>+'2021-06'!H43</f>
        <v>3418.8832519054131</v>
      </c>
      <c r="C9" s="84">
        <f>+'2021-06'!I43</f>
        <v>9572.8731053351567</v>
      </c>
      <c r="D9" s="83">
        <f>+'2021-05'!G42</f>
        <v>2484.4</v>
      </c>
      <c r="E9" s="84">
        <f>+'2021-05'!H42</f>
        <v>9192.2800000000007</v>
      </c>
      <c r="F9" s="83">
        <f>+'2021-04'!G42</f>
        <v>2958.4</v>
      </c>
      <c r="G9" s="84">
        <f>+'2021-04'!H42</f>
        <v>10946.080000000002</v>
      </c>
      <c r="H9" s="83">
        <f>+'2021-03'!G42</f>
        <v>2902.3</v>
      </c>
      <c r="I9" s="84">
        <f>+'2021-03'!H42</f>
        <v>10738.510000000002</v>
      </c>
      <c r="J9" s="83">
        <f>+'2021-02'!G42</f>
        <v>3011.4</v>
      </c>
      <c r="K9" s="84">
        <f>+'2021-02'!H42</f>
        <v>11142.18</v>
      </c>
    </row>
    <row r="10" spans="1:11" x14ac:dyDescent="0.25">
      <c r="A10" s="86" t="str">
        <f>+'2021-06'!A44</f>
        <v>Videotel</v>
      </c>
      <c r="B10" s="83">
        <f>+'2021-06'!H44</f>
        <v>3384.423060386946</v>
      </c>
      <c r="C10" s="84">
        <f>+'2021-06'!I44</f>
        <v>9476.3845690834478</v>
      </c>
      <c r="D10" s="83">
        <f>+'2021-05'!G43</f>
        <v>2717.8</v>
      </c>
      <c r="E10" s="84">
        <f>+'2021-05'!H43</f>
        <v>10055.86</v>
      </c>
      <c r="F10" s="83">
        <f>+'2021-04'!G43</f>
        <v>3162.7999999999997</v>
      </c>
      <c r="G10" s="84">
        <f>+'2021-04'!H43</f>
        <v>11702.359999999999</v>
      </c>
      <c r="H10" s="83">
        <f>+'2021-03'!G43</f>
        <v>3016.6</v>
      </c>
      <c r="I10" s="84">
        <f>+'2021-03'!H43</f>
        <v>11161.42</v>
      </c>
      <c r="J10" s="83">
        <f>+'2021-02'!G43</f>
        <v>3062.4</v>
      </c>
      <c r="K10" s="84">
        <f>+'2021-02'!H43</f>
        <v>11330.880000000001</v>
      </c>
    </row>
    <row r="11" spans="1:11" x14ac:dyDescent="0.25">
      <c r="A11" s="86" t="str">
        <f>+'2021-06'!A45</f>
        <v>Warinet</v>
      </c>
      <c r="B11" s="83">
        <f>+'2021-06'!H45</f>
        <v>701.691147156537</v>
      </c>
      <c r="C11" s="84">
        <f>+'2021-06'!I45</f>
        <v>1964.7352120383034</v>
      </c>
      <c r="D11" s="83">
        <f>+'2021-05'!G44</f>
        <v>526.9</v>
      </c>
      <c r="E11" s="84">
        <f>+'2021-05'!H44</f>
        <v>1949.53</v>
      </c>
      <c r="F11" s="83">
        <f>+'2021-04'!G44</f>
        <v>633.79999999999995</v>
      </c>
      <c r="G11" s="84">
        <f>+'2021-04'!H44</f>
        <v>2345.06</v>
      </c>
      <c r="H11" s="83">
        <f>+'2021-03'!G44</f>
        <v>614.6</v>
      </c>
      <c r="I11" s="84">
        <f>+'2021-03'!H44</f>
        <v>2274.02</v>
      </c>
      <c r="J11" s="83">
        <f>+'2021-02'!G44</f>
        <v>625.5</v>
      </c>
      <c r="K11" s="84">
        <f>+'2021-02'!H44</f>
        <v>2314.35</v>
      </c>
    </row>
    <row r="12" spans="1:11" x14ac:dyDescent="0.25">
      <c r="A12" s="86" t="str">
        <f>+'2021-06'!A46</f>
        <v>UNJU</v>
      </c>
      <c r="B12" s="83">
        <f>+'2021-06'!H46</f>
        <v>100</v>
      </c>
      <c r="C12" s="84">
        <f>+'2021-06'!I46</f>
        <v>280</v>
      </c>
      <c r="D12" s="83">
        <f>+'2021-05'!G45</f>
        <v>100</v>
      </c>
      <c r="E12" s="84">
        <f>+'2021-05'!H45</f>
        <v>370</v>
      </c>
      <c r="F12" s="83">
        <f>+'2021-04'!G45</f>
        <v>100</v>
      </c>
      <c r="G12" s="84">
        <f>+'2021-04'!H45</f>
        <v>370</v>
      </c>
      <c r="H12" s="83">
        <f>+'2021-03'!G45</f>
        <v>100</v>
      </c>
      <c r="I12" s="84">
        <f>+'2021-03'!H45</f>
        <v>370</v>
      </c>
      <c r="J12" s="83">
        <f>+'2021-02'!G45</f>
        <v>100</v>
      </c>
      <c r="K12" s="84">
        <f>+'2021-02'!H45</f>
        <v>370</v>
      </c>
    </row>
    <row r="13" spans="1:11" ht="15.75" thickBot="1" x14ac:dyDescent="0.3">
      <c r="A13" s="87" t="str">
        <f>+'2021-06'!A47</f>
        <v>CAV</v>
      </c>
      <c r="B13" s="88">
        <f>+'2021-06'!H47</f>
        <v>1487.671682626539</v>
      </c>
      <c r="C13" s="89">
        <f>+'2021-06'!I47</f>
        <v>4165.4807113543093</v>
      </c>
      <c r="D13" s="88">
        <f>+'2021-05'!G46</f>
        <v>824.2</v>
      </c>
      <c r="E13" s="89">
        <f>+'2021-05'!H46</f>
        <v>3049.5400000000004</v>
      </c>
      <c r="F13" s="88">
        <f>+'2021-04'!G46</f>
        <v>690</v>
      </c>
      <c r="G13" s="89">
        <f>+'2021-04'!H46</f>
        <v>2553</v>
      </c>
      <c r="H13" s="88">
        <f>+'2021-03'!G46</f>
        <v>707.59999999999991</v>
      </c>
      <c r="I13" s="89">
        <f>+'2021-03'!H46</f>
        <v>2618.12</v>
      </c>
      <c r="J13" s="88">
        <f>+'2021-02'!G46</f>
        <v>745.5</v>
      </c>
      <c r="K13" s="89">
        <f>+'2021-02'!H46</f>
        <v>2758.35</v>
      </c>
    </row>
    <row r="14" spans="1:11" ht="15.75" thickBot="1" x14ac:dyDescent="0.3">
      <c r="A14" s="90" t="str">
        <f>+'2021-06'!A50</f>
        <v>TOTAL</v>
      </c>
      <c r="B14" s="91">
        <f>+'2021-06'!H50</f>
        <v>9338.3652139925744</v>
      </c>
      <c r="C14" s="92">
        <f>+'2021-06'!I50</f>
        <v>26147.422599179208</v>
      </c>
      <c r="D14" s="91">
        <f>+'2021-05'!G48</f>
        <v>6812.9999999999991</v>
      </c>
      <c r="E14" s="92">
        <f>+'2021-05'!H48</f>
        <v>25208.1</v>
      </c>
      <c r="F14" s="91">
        <f>+'2021-04'!G48</f>
        <v>7847.5999999999995</v>
      </c>
      <c r="G14" s="92">
        <f>+'2021-04'!H48</f>
        <v>29036.12</v>
      </c>
      <c r="H14" s="91">
        <f>+'2021-03'!G48</f>
        <v>7566.8000000000011</v>
      </c>
      <c r="I14" s="92">
        <f>+'2021-03'!H48</f>
        <v>27997.160000000003</v>
      </c>
      <c r="J14" s="91">
        <f>+'2021-02'!G48</f>
        <v>7768.6</v>
      </c>
      <c r="K14" s="92">
        <f>+'2021-02'!H48</f>
        <v>28743.82</v>
      </c>
    </row>
  </sheetData>
  <mergeCells count="5"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2021-01</vt:lpstr>
      <vt:lpstr>2021-02</vt:lpstr>
      <vt:lpstr>2021-03</vt:lpstr>
      <vt:lpstr>2021-04</vt:lpstr>
      <vt:lpstr>2021-05</vt:lpstr>
      <vt:lpstr>2021-06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2021-07-19T12:35:10Z</dcterms:modified>
</cp:coreProperties>
</file>