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niela\Documents\Administracion\NAPS\IXPs\IXP UAQ\"/>
    </mc:Choice>
  </mc:AlternateContent>
  <xr:revisionPtr revIDLastSave="0" documentId="8_{9D60AD1C-A810-4CCD-B5B5-B7F055F8C7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TA CTE IXP SAN JUAN" sheetId="2" r:id="rId1"/>
    <sheet name="CAJA SAN JUAN" sheetId="1" r:id="rId2"/>
    <sheet name="Grá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3" l="1"/>
  <c r="C138" i="1"/>
  <c r="D15" i="3" l="1"/>
  <c r="B16" i="3"/>
  <c r="C15" i="3"/>
  <c r="B15" i="3"/>
  <c r="D13" i="3"/>
  <c r="E13" i="3" s="1"/>
  <c r="B13" i="3"/>
  <c r="B14" i="3"/>
  <c r="E210" i="1"/>
  <c r="I15" i="3"/>
  <c r="C124" i="1"/>
  <c r="E113" i="1"/>
  <c r="E114" i="1" s="1"/>
  <c r="D14" i="3"/>
  <c r="C14" i="3"/>
  <c r="C109" i="1"/>
  <c r="C13" i="3"/>
  <c r="E209" i="1"/>
  <c r="I13" i="3"/>
  <c r="E190" i="1"/>
  <c r="D100" i="1"/>
  <c r="F13" i="3"/>
  <c r="C95" i="1"/>
  <c r="C12" i="3" s="1"/>
  <c r="D12" i="3"/>
  <c r="B12" i="3"/>
  <c r="E208" i="1" l="1"/>
  <c r="I11" i="3"/>
  <c r="D11" i="3"/>
  <c r="B11" i="3"/>
  <c r="C76" i="1"/>
  <c r="C11" i="3" s="1"/>
  <c r="C63" i="1"/>
  <c r="C10" i="3"/>
  <c r="D10" i="3"/>
  <c r="B10" i="3"/>
  <c r="E207" i="1"/>
  <c r="I9" i="3"/>
  <c r="C45" i="1"/>
  <c r="D9" i="3" l="1"/>
  <c r="C9" i="3"/>
  <c r="B9" i="3"/>
  <c r="C33" i="1"/>
  <c r="I8" i="3" l="1"/>
  <c r="E206" i="1"/>
  <c r="D8" i="3"/>
  <c r="C8" i="3"/>
  <c r="B8" i="3"/>
  <c r="C20" i="1"/>
  <c r="D7" i="3"/>
  <c r="C7" i="3"/>
  <c r="B7" i="3"/>
  <c r="E205" i="1"/>
  <c r="I7" i="3"/>
  <c r="D18" i="3"/>
  <c r="D17" i="3"/>
  <c r="E194" i="1" l="1"/>
  <c r="E199" i="1"/>
  <c r="E189" i="1"/>
  <c r="E192" i="1" s="1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B100" i="2"/>
  <c r="B89" i="2"/>
  <c r="B87" i="2"/>
  <c r="B85" i="2"/>
  <c r="B83" i="2"/>
  <c r="B81" i="2"/>
  <c r="B79" i="2"/>
  <c r="B77" i="2"/>
  <c r="B75" i="2"/>
  <c r="B73" i="2"/>
  <c r="B71" i="2"/>
  <c r="B69" i="2"/>
  <c r="B67" i="2"/>
  <c r="B18" i="3"/>
  <c r="B17" i="3"/>
  <c r="E204" i="1"/>
  <c r="E213" i="1" s="1"/>
  <c r="M187" i="1"/>
  <c r="D51" i="2"/>
  <c r="C51" i="2"/>
  <c r="R95" i="2"/>
  <c r="R71" i="2"/>
  <c r="C9" i="2" s="1"/>
  <c r="I6" i="3"/>
  <c r="I19" i="3" s="1"/>
  <c r="H6" i="3"/>
  <c r="H19" i="3" s="1"/>
  <c r="G6" i="3"/>
  <c r="G19" i="3" s="1"/>
  <c r="F6" i="3"/>
  <c r="F19" i="3" s="1"/>
  <c r="E2" i="1"/>
  <c r="R105" i="2"/>
  <c r="H187" i="1"/>
  <c r="I187" i="1"/>
  <c r="J187" i="1"/>
  <c r="K187" i="1"/>
  <c r="L187" i="1"/>
  <c r="N187" i="1"/>
  <c r="R67" i="2"/>
  <c r="C7" i="2" s="1"/>
  <c r="R69" i="2"/>
  <c r="C8" i="2" s="1"/>
  <c r="R73" i="2"/>
  <c r="C10" i="2" s="1"/>
  <c r="R75" i="2"/>
  <c r="C11" i="2" s="1"/>
  <c r="R77" i="2"/>
  <c r="C12" i="2" s="1"/>
  <c r="R79" i="2"/>
  <c r="C13" i="2" s="1"/>
  <c r="R81" i="2"/>
  <c r="C14" i="2" s="1"/>
  <c r="R83" i="2"/>
  <c r="C15" i="2" s="1"/>
  <c r="R85" i="2"/>
  <c r="C16" i="2" s="1"/>
  <c r="R87" i="2"/>
  <c r="C17" i="2" s="1"/>
  <c r="R89" i="2"/>
  <c r="C18" i="2" s="1"/>
  <c r="R91" i="2"/>
  <c r="C19" i="2"/>
  <c r="R93" i="2"/>
  <c r="C20" i="2"/>
  <c r="R97" i="2"/>
  <c r="C21" i="2"/>
  <c r="R99" i="2"/>
  <c r="C22" i="2"/>
  <c r="R101" i="2"/>
  <c r="R103" i="2"/>
  <c r="E187" i="1"/>
  <c r="G187" i="1"/>
  <c r="E4" i="1" l="1"/>
  <c r="E5" i="1" s="1"/>
  <c r="E6" i="1" s="1"/>
  <c r="E7" i="1" s="1"/>
  <c r="E8" i="1" s="1"/>
  <c r="E9" i="1" s="1"/>
  <c r="E10" i="1" s="1"/>
  <c r="E11" i="1" s="1"/>
  <c r="E12" i="1" s="1"/>
  <c r="E13" i="1" s="1"/>
  <c r="I188" i="1"/>
  <c r="G188" i="1"/>
  <c r="C27" i="2"/>
  <c r="E6" i="3"/>
  <c r="E7" i="3" s="1"/>
  <c r="E8" i="3" s="1"/>
  <c r="E9" i="3" s="1"/>
  <c r="E10" i="3" s="1"/>
  <c r="E11" i="3" s="1"/>
  <c r="E12" i="3" s="1"/>
  <c r="E196" i="1"/>
  <c r="C19" i="3"/>
  <c r="M188" i="1"/>
  <c r="K188" i="1"/>
  <c r="E201" i="1"/>
  <c r="D19" i="3"/>
  <c r="B19" i="3"/>
  <c r="S106" i="2" s="1"/>
  <c r="R51" i="2"/>
  <c r="R106" i="2"/>
  <c r="E14" i="3" l="1"/>
  <c r="E15" i="3" s="1"/>
  <c r="E16" i="3" s="1"/>
  <c r="E17" i="3" s="1"/>
  <c r="E18" i="3" s="1"/>
  <c r="E19" i="3" s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T106" i="2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l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</calcChain>
</file>

<file path=xl/sharedStrings.xml><?xml version="1.0" encoding="utf-8"?>
<sst xmlns="http://schemas.openxmlformats.org/spreadsheetml/2006/main" count="282" uniqueCount="133">
  <si>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</si>
  <si>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</si>
  <si>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</si>
  <si>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</si>
  <si>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</si>
  <si>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</si>
  <si>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</si>
  <si>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</si>
  <si>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</si>
  <si>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</si>
  <si>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</si>
  <si>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</si>
  <si>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</si>
  <si>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</si>
  <si>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</si>
  <si>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</si>
  <si>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</si>
  <si>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</si>
  <si>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</si>
  <si>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</si>
  <si>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</si>
  <si>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</si>
  <si>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</si>
  <si>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</si>
  <si>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</si>
  <si>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</si>
  <si>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</si>
  <si>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TOTAL FONDO DE RESERVA =</t>
  </si>
  <si>
    <t>UNIVERSIDAD NACIONAL DE SAN JUAN</t>
  </si>
  <si>
    <t>CTA CTE SOCIOS NAP SAN JUAN</t>
  </si>
  <si>
    <t>ARLINK SA</t>
  </si>
  <si>
    <t>INTERSAT SA</t>
  </si>
  <si>
    <t>NETROPOLYS SA (San Juan Cable)</t>
  </si>
  <si>
    <t>TELMEX ARGENTINA SA</t>
  </si>
  <si>
    <t xml:space="preserve">XF COMUNICACIONES SA </t>
  </si>
  <si>
    <t>GPS SAN JUAN S.R.L.</t>
  </si>
  <si>
    <t>Fondo de reserva U$D</t>
  </si>
  <si>
    <t>Pechieu Gastón</t>
  </si>
  <si>
    <t>Vega César Augusto</t>
  </si>
  <si>
    <t>GPS San Juan</t>
  </si>
  <si>
    <t>Netropolys SA</t>
  </si>
  <si>
    <t>Telmex Argentina SA</t>
  </si>
  <si>
    <t>Intersat SA</t>
  </si>
  <si>
    <t>XF Comunicaciones SA</t>
  </si>
  <si>
    <t>Ingresos</t>
  </si>
  <si>
    <t>Fondo de reserva 2</t>
  </si>
  <si>
    <t>ABA WISP Nuevo miembro</t>
  </si>
  <si>
    <t>Fondo de reserva 1</t>
  </si>
  <si>
    <t>Reserva Plazo Fijo</t>
  </si>
  <si>
    <t>TOTAL FONDO DE RESERVA  1</t>
  </si>
  <si>
    <t>TOTAL FONDO DE RESERVA  U$D</t>
  </si>
  <si>
    <t>TOTAL DEUDA SAN JUAN:</t>
  </si>
  <si>
    <t>PÉCHIEU GASTÓN</t>
  </si>
  <si>
    <t xml:space="preserve">CORTES RAÚL HERNÁN </t>
  </si>
  <si>
    <t>ABA WISP (Nuevo miembro)</t>
  </si>
  <si>
    <t>VEGA CÉSAR AUGUSTO (ITIC)</t>
  </si>
  <si>
    <t>CASELLES COSTA FACUNDO JAVIER</t>
  </si>
  <si>
    <t>Caselles Costa Facundo Javier</t>
  </si>
  <si>
    <t>FONDO DE RESERVA  U$D</t>
  </si>
  <si>
    <t>FONDO DE RESERVA 2 $</t>
  </si>
  <si>
    <t>Cortes Raúl Hernán</t>
  </si>
  <si>
    <t>INTERREDES SA</t>
  </si>
  <si>
    <t>Interredes SA</t>
  </si>
  <si>
    <t>PLAZO FIJO EN $</t>
  </si>
  <si>
    <t>TOTAL PLAZO FIJO EN $</t>
  </si>
  <si>
    <t>UNIVERSIDAD NACIONAL DE SAN JUAN (canje)</t>
  </si>
  <si>
    <t>Facturado 2022</t>
  </si>
  <si>
    <t>Cobrado 2022</t>
  </si>
  <si>
    <t>Crédito Fiscal</t>
  </si>
  <si>
    <t>LEIRIA HUGO LEANDRO</t>
  </si>
  <si>
    <t>Ap Inicial y Fdo Reserva</t>
  </si>
  <si>
    <t>Leiria Hugo Leandro</t>
  </si>
  <si>
    <t>Intereses plazo fijo en $</t>
  </si>
  <si>
    <t>CATALA SERGIO TADEO</t>
  </si>
  <si>
    <t>Catala Sergio Tadeo</t>
  </si>
  <si>
    <t>Facturado 2023</t>
  </si>
  <si>
    <t>Cobrado 2023</t>
  </si>
  <si>
    <t>Adeuda al 30.06.2022</t>
  </si>
  <si>
    <t>Saldo 30 de Junio 2022</t>
  </si>
  <si>
    <t xml:space="preserve">   Gtos Directos Julio 2022</t>
  </si>
  <si>
    <t xml:space="preserve">   Gtos Indirectos Julio 2022</t>
  </si>
  <si>
    <t>Saldo al 30.06.2022</t>
  </si>
  <si>
    <t>SALDO TOTAL AL 30.06.2023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</si>
  <si>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</si>
  <si>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</si>
  <si>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</si>
  <si>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</si>
  <si>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</si>
  <si>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</si>
  <si>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</si>
  <si>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</si>
  <si>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</si>
  <si>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</si>
  <si>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</si>
  <si>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</si>
  <si>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</si>
  <si>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</si>
  <si>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</si>
  <si>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</si>
  <si>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</si>
  <si>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</si>
  <si>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</si>
  <si>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</si>
  <si>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</si>
  <si>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 Noviembre 2022</t>
  </si>
  <si>
    <t>Iva Credito Fiscal indirecto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</si>
  <si>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</si>
  <si>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</si>
  <si>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</si>
  <si>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 Diciembre 2022</t>
  </si>
  <si>
    <t>Iva Credito Fiscal indirecto Diciembre 2022</t>
  </si>
  <si>
    <t xml:space="preserve">   Gtos Directos Enero 2023</t>
  </si>
  <si>
    <t xml:space="preserve">   Gtos Indirectos Enero 2023</t>
  </si>
  <si>
    <t>2 Módulos de 100G</t>
  </si>
  <si>
    <t>Iva Debito Fiscal Enero 2022</t>
  </si>
  <si>
    <t>Iva Credito Fiscal directo Enero 2022</t>
  </si>
  <si>
    <t>Iva Credito Fiscal indirecto Enero 2022</t>
  </si>
  <si>
    <t xml:space="preserve">   Gtos Directos Febrero 2023</t>
  </si>
  <si>
    <t xml:space="preserve">   Gtos Indirectos Febrero 2023</t>
  </si>
  <si>
    <t xml:space="preserve">Envio de equipos </t>
  </si>
  <si>
    <t>San Juan Innova</t>
  </si>
  <si>
    <t>SAN JUAN INNOVA S. E.</t>
  </si>
  <si>
    <t>Iva Debito Fiscal Febrero 2022</t>
  </si>
  <si>
    <t>Iva Credito Fiscal directo Febrero 2022</t>
  </si>
  <si>
    <t>Iva Credito Fiscal indirecto Febrero 2022</t>
  </si>
  <si>
    <t xml:space="preserve">   Gtos Directos Marzo 2023</t>
  </si>
  <si>
    <t>Iva Debito Fiscal Marzo 2022</t>
  </si>
  <si>
    <t>Iva Credito Fiscal directo Marzo 2022</t>
  </si>
  <si>
    <t>Iva Credito Fiscal indirecto Marzo 2022</t>
  </si>
  <si>
    <t>11/034/2023</t>
  </si>
  <si>
    <t xml:space="preserve">   Gtos Indirectos Marzo 2023</t>
  </si>
  <si>
    <t xml:space="preserve">   Gtos Directos Abril 2023</t>
  </si>
  <si>
    <t xml:space="preserve">   Gtos Indirectos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</si>
</sst>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00B0F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b/>
      <u/>
      <sz val="16"/>
      <color rgb="FF008EC0"/>
      <name val="Arial Nova"/>
      <family val="2"/>
    </font>
    <font>
      <sz val="10"/>
      <color rgb="FF7030A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297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67" fontId="2" fillId="0" borderId="0" xfId="0" applyNumberFormat="1" applyFont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0" fontId="14" fillId="0" borderId="0" xfId="0" applyFont="1"/>
    <xf numFmtId="14" fontId="5" fillId="0" borderId="2" xfId="0" applyNumberFormat="1" applyFont="1" applyBorder="1"/>
    <xf numFmtId="165" fontId="5" fillId="0" borderId="3" xfId="0" applyNumberFormat="1" applyFont="1" applyBorder="1"/>
    <xf numFmtId="165" fontId="2" fillId="0" borderId="4" xfId="0" applyNumberFormat="1" applyFont="1" applyBorder="1"/>
    <xf numFmtId="0" fontId="5" fillId="0" borderId="0" xfId="0" applyFont="1" applyAlignment="1">
      <alignment horizontal="left" indent="1"/>
    </xf>
    <xf numFmtId="2" fontId="5" fillId="0" borderId="0" xfId="0" applyNumberFormat="1" applyFont="1"/>
    <xf numFmtId="165" fontId="15" fillId="0" borderId="0" xfId="0" applyNumberFormat="1" applyFont="1"/>
    <xf numFmtId="0" fontId="16" fillId="0" borderId="0" xfId="0" applyFont="1"/>
    <xf numFmtId="40" fontId="0" fillId="0" borderId="0" xfId="0" applyNumberForma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31" fillId="0" borderId="3" xfId="0" applyNumberFormat="1" applyFont="1" applyBorder="1"/>
    <xf numFmtId="166" fontId="0" fillId="0" borderId="0" xfId="0" applyNumberFormat="1"/>
    <xf numFmtId="165" fontId="13" fillId="0" borderId="0" xfId="0" applyNumberFormat="1" applyFont="1"/>
    <xf numFmtId="165" fontId="31" fillId="0" borderId="0" xfId="0" applyNumberFormat="1" applyFont="1"/>
    <xf numFmtId="0" fontId="31" fillId="0" borderId="0" xfId="0" applyFont="1" applyAlignment="1">
      <alignment horizontal="left"/>
    </xf>
    <xf numFmtId="168" fontId="5" fillId="0" borderId="3" xfId="0" applyNumberFormat="1" applyFont="1" applyBorder="1"/>
    <xf numFmtId="0" fontId="0" fillId="4" borderId="0" xfId="0" applyFill="1" applyAlignment="1">
      <alignment horizontal="center"/>
    </xf>
    <xf numFmtId="0" fontId="5" fillId="4" borderId="0" xfId="0" applyFont="1" applyFill="1" applyAlignment="1" applyProtection="1">
      <alignment horizontal="left"/>
      <protection locked="0"/>
    </xf>
    <xf numFmtId="14" fontId="5" fillId="4" borderId="0" xfId="0" applyNumberFormat="1" applyFont="1" applyFill="1"/>
    <xf numFmtId="165" fontId="5" fillId="4" borderId="0" xfId="0" applyNumberFormat="1" applyFont="1" applyFill="1"/>
    <xf numFmtId="0" fontId="31" fillId="4" borderId="3" xfId="2" applyFont="1" applyFill="1" applyBorder="1" applyProtection="1">
      <protection locked="0"/>
    </xf>
    <xf numFmtId="168" fontId="5" fillId="4" borderId="0" xfId="0" applyNumberFormat="1" applyFont="1" applyFill="1"/>
    <xf numFmtId="0" fontId="31" fillId="0" borderId="0" xfId="0" applyFont="1" applyProtection="1">
      <protection locked="0"/>
    </xf>
    <xf numFmtId="0" fontId="31" fillId="0" borderId="3" xfId="0" applyFont="1" applyBorder="1" applyAlignment="1">
      <alignment horizontal="left"/>
    </xf>
    <xf numFmtId="0" fontId="31" fillId="0" borderId="0" xfId="2" applyFont="1" applyAlignment="1" applyProtection="1">
      <alignment horizontal="left" indent="1"/>
      <protection locked="0"/>
    </xf>
    <xf numFmtId="170" fontId="0" fillId="0" borderId="0" xfId="0" applyNumberFormat="1"/>
    <xf numFmtId="0" fontId="21" fillId="2" borderId="0" xfId="0" applyFont="1" applyFill="1"/>
    <xf numFmtId="166" fontId="22" fillId="2" borderId="0" xfId="0" applyNumberFormat="1" applyFont="1" applyFill="1"/>
    <xf numFmtId="165" fontId="22" fillId="2" borderId="0" xfId="0" applyNumberFormat="1" applyFont="1" applyFill="1"/>
    <xf numFmtId="164" fontId="22" fillId="2" borderId="0" xfId="0" applyNumberFormat="1" applyFont="1" applyFill="1"/>
    <xf numFmtId="165" fontId="2" fillId="0" borderId="8" xfId="0" applyNumberFormat="1" applyFont="1" applyBorder="1"/>
    <xf numFmtId="165" fontId="2" fillId="4" borderId="9" xfId="0" applyNumberFormat="1" applyFont="1" applyFill="1" applyBorder="1"/>
    <xf numFmtId="165" fontId="2" fillId="4" borderId="4" xfId="0" applyNumberFormat="1" applyFont="1" applyFill="1" applyBorder="1"/>
    <xf numFmtId="165" fontId="2" fillId="5" borderId="7" xfId="0" applyNumberFormat="1" applyFont="1" applyFill="1" applyBorder="1"/>
    <xf numFmtId="165" fontId="2" fillId="0" borderId="10" xfId="0" applyNumberFormat="1" applyFont="1" applyBorder="1"/>
    <xf numFmtId="165" fontId="0" fillId="0" borderId="11" xfId="0" applyNumberFormat="1" applyBorder="1"/>
    <xf numFmtId="165" fontId="0" fillId="0" borderId="12" xfId="0" applyNumberFormat="1" applyBorder="1"/>
    <xf numFmtId="170" fontId="2" fillId="0" borderId="10" xfId="0" applyNumberFormat="1" applyFont="1" applyBorder="1"/>
    <xf numFmtId="0" fontId="0" fillId="0" borderId="11" xfId="0" applyBorder="1"/>
    <xf numFmtId="165" fontId="6" fillId="0" borderId="11" xfId="0" applyNumberFormat="1" applyFont="1" applyBorder="1"/>
    <xf numFmtId="165" fontId="2" fillId="5" borderId="10" xfId="0" applyNumberFormat="1" applyFont="1" applyFill="1" applyBorder="1"/>
    <xf numFmtId="165" fontId="0" fillId="5" borderId="11" xfId="0" applyNumberFormat="1" applyFill="1" applyBorder="1"/>
    <xf numFmtId="165" fontId="0" fillId="5" borderId="10" xfId="0" applyNumberFormat="1" applyFill="1" applyBorder="1"/>
    <xf numFmtId="165" fontId="32" fillId="5" borderId="11" xfId="0" applyNumberFormat="1" applyFont="1" applyFill="1" applyBorder="1"/>
    <xf numFmtId="165" fontId="6" fillId="5" borderId="11" xfId="0" applyNumberFormat="1" applyFon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0" fillId="7" borderId="10" xfId="0" applyNumberFormat="1" applyFill="1" applyBorder="1"/>
    <xf numFmtId="165" fontId="0" fillId="7" borderId="11" xfId="0" applyNumberFormat="1" applyFill="1" applyBorder="1"/>
    <xf numFmtId="165" fontId="26" fillId="6" borderId="7" xfId="0" applyNumberFormat="1" applyFont="1" applyFill="1" applyBorder="1"/>
    <xf numFmtId="165" fontId="33" fillId="6" borderId="7" xfId="0" applyNumberFormat="1" applyFont="1" applyFill="1" applyBorder="1"/>
    <xf numFmtId="165" fontId="26" fillId="7" borderId="7" xfId="0" applyNumberFormat="1" applyFont="1" applyFill="1" applyBorder="1"/>
    <xf numFmtId="165" fontId="33" fillId="7" borderId="7" xfId="0" applyNumberFormat="1" applyFont="1" applyFill="1" applyBorder="1"/>
    <xf numFmtId="165" fontId="34" fillId="3" borderId="7" xfId="0" applyNumberFormat="1" applyFont="1" applyFill="1" applyBorder="1" applyAlignment="1">
      <alignment horizontal="left"/>
    </xf>
    <xf numFmtId="165" fontId="0" fillId="6" borderId="0" xfId="0" applyNumberFormat="1" applyFill="1"/>
    <xf numFmtId="165" fontId="35" fillId="7" borderId="0" xfId="0" applyNumberFormat="1" applyFont="1" applyFill="1" applyAlignment="1">
      <alignment horizontal="right"/>
    </xf>
    <xf numFmtId="165" fontId="0" fillId="7" borderId="0" xfId="0" applyNumberFormat="1" applyFill="1" applyAlignment="1">
      <alignment horizontal="center"/>
    </xf>
    <xf numFmtId="165" fontId="2" fillId="8" borderId="7" xfId="0" applyNumberFormat="1" applyFont="1" applyFill="1" applyBorder="1"/>
    <xf numFmtId="165" fontId="2" fillId="9" borderId="7" xfId="0" applyNumberFormat="1" applyFont="1" applyFill="1" applyBorder="1"/>
    <xf numFmtId="165" fontId="36" fillId="10" borderId="7" xfId="0" applyNumberFormat="1" applyFont="1" applyFill="1" applyBorder="1" applyAlignment="1">
      <alignment horizontal="left" wrapText="1"/>
    </xf>
    <xf numFmtId="165" fontId="4" fillId="10" borderId="7" xfId="0" applyNumberFormat="1" applyFont="1" applyFill="1" applyBorder="1" applyAlignment="1">
      <alignment horizontal="center" vertical="center"/>
    </xf>
    <xf numFmtId="165" fontId="34" fillId="8" borderId="7" xfId="0" applyNumberFormat="1" applyFont="1" applyFill="1" applyBorder="1" applyAlignment="1">
      <alignment horizontal="center" vertical="center" wrapText="1"/>
    </xf>
    <xf numFmtId="165" fontId="34" fillId="9" borderId="7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8" fillId="8" borderId="7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166" fontId="8" fillId="9" borderId="7" xfId="0" applyNumberFormat="1" applyFont="1" applyFill="1" applyBorder="1"/>
    <xf numFmtId="164" fontId="8" fillId="11" borderId="7" xfId="0" applyNumberFormat="1" applyFont="1" applyFill="1" applyBorder="1"/>
    <xf numFmtId="164" fontId="8" fillId="8" borderId="7" xfId="0" applyNumberFormat="1" applyFont="1" applyFill="1" applyBorder="1"/>
    <xf numFmtId="164" fontId="7" fillId="12" borderId="0" xfId="0" applyNumberFormat="1" applyFont="1" applyFill="1"/>
    <xf numFmtId="171" fontId="0" fillId="13" borderId="10" xfId="0" applyNumberFormat="1" applyFill="1" applyBorder="1"/>
    <xf numFmtId="171" fontId="6" fillId="13" borderId="10" xfId="0" applyNumberFormat="1" applyFont="1" applyFill="1" applyBorder="1"/>
    <xf numFmtId="171" fontId="2" fillId="13" borderId="7" xfId="0" applyNumberFormat="1" applyFont="1" applyFill="1" applyBorder="1" applyAlignment="1">
      <alignment horizontal="center"/>
    </xf>
    <xf numFmtId="171" fontId="32" fillId="13" borderId="7" xfId="0" applyNumberFormat="1" applyFont="1" applyFill="1" applyBorder="1" applyAlignment="1">
      <alignment horizontal="center"/>
    </xf>
    <xf numFmtId="171" fontId="6" fillId="13" borderId="13" xfId="0" applyNumberFormat="1" applyFont="1" applyFill="1" applyBorder="1"/>
    <xf numFmtId="171" fontId="6" fillId="13" borderId="14" xfId="0" applyNumberFormat="1" applyFont="1" applyFill="1" applyBorder="1" applyAlignment="1">
      <alignment horizontal="right"/>
    </xf>
    <xf numFmtId="171" fontId="6" fillId="13" borderId="14" xfId="0" applyNumberFormat="1" applyFont="1" applyFill="1" applyBorder="1"/>
    <xf numFmtId="171" fontId="0" fillId="13" borderId="14" xfId="0" applyNumberFormat="1" applyFill="1" applyBorder="1" applyAlignment="1">
      <alignment horizontal="right"/>
    </xf>
    <xf numFmtId="171" fontId="2" fillId="5" borderId="15" xfId="0" applyNumberFormat="1" applyFont="1" applyFill="1" applyBorder="1"/>
    <xf numFmtId="171" fontId="0" fillId="13" borderId="15" xfId="0" applyNumberFormat="1" applyFill="1" applyBorder="1"/>
    <xf numFmtId="171" fontId="0" fillId="13" borderId="11" xfId="0" applyNumberFormat="1" applyFill="1" applyBorder="1"/>
    <xf numFmtId="171" fontId="0" fillId="5" borderId="11" xfId="0" applyNumberFormat="1" applyFill="1" applyBorder="1"/>
    <xf numFmtId="165" fontId="32" fillId="7" borderId="11" xfId="0" applyNumberFormat="1" applyFont="1" applyFill="1" applyBorder="1"/>
    <xf numFmtId="14" fontId="7" fillId="14" borderId="0" xfId="0" applyNumberFormat="1" applyFont="1" applyFill="1"/>
    <xf numFmtId="165" fontId="7" fillId="14" borderId="0" xfId="0" applyNumberFormat="1" applyFont="1" applyFill="1"/>
    <xf numFmtId="0" fontId="7" fillId="14" borderId="0" xfId="0" applyFont="1" applyFill="1"/>
    <xf numFmtId="164" fontId="7" fillId="14" borderId="0" xfId="0" applyNumberFormat="1" applyFont="1" applyFill="1"/>
    <xf numFmtId="0" fontId="2" fillId="10" borderId="7" xfId="0" applyFont="1" applyFill="1" applyBorder="1" applyAlignment="1">
      <alignment horizontal="center"/>
    </xf>
    <xf numFmtId="15" fontId="31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165" fontId="2" fillId="0" borderId="17" xfId="0" applyNumberFormat="1" applyFont="1" applyBorder="1"/>
    <xf numFmtId="165" fontId="2" fillId="0" borderId="18" xfId="0" applyNumberFormat="1" applyFont="1" applyBorder="1"/>
    <xf numFmtId="171" fontId="2" fillId="0" borderId="17" xfId="0" applyNumberFormat="1" applyFont="1" applyBorder="1"/>
    <xf numFmtId="165" fontId="23" fillId="8" borderId="7" xfId="0" applyNumberFormat="1" applyFont="1" applyFill="1" applyBorder="1" applyAlignment="1">
      <alignment horizontal="center"/>
    </xf>
    <xf numFmtId="165" fontId="39" fillId="8" borderId="7" xfId="0" applyNumberFormat="1" applyFont="1" applyFill="1" applyBorder="1" applyAlignment="1">
      <alignment horizontal="center"/>
    </xf>
    <xf numFmtId="165" fontId="23" fillId="9" borderId="7" xfId="0" applyNumberFormat="1" applyFont="1" applyFill="1" applyBorder="1" applyAlignment="1">
      <alignment horizontal="center"/>
    </xf>
    <xf numFmtId="165" fontId="39" fillId="9" borderId="7" xfId="0" applyNumberFormat="1" applyFont="1" applyFill="1" applyBorder="1" applyAlignment="1">
      <alignment horizontal="center"/>
    </xf>
    <xf numFmtId="165" fontId="40" fillId="10" borderId="7" xfId="0" applyNumberFormat="1" applyFont="1" applyFill="1" applyBorder="1" applyAlignment="1">
      <alignment horizontal="center" vertical="center"/>
    </xf>
    <xf numFmtId="165" fontId="41" fillId="14" borderId="13" xfId="0" applyNumberFormat="1" applyFont="1" applyFill="1" applyBorder="1"/>
    <xf numFmtId="165" fontId="41" fillId="14" borderId="14" xfId="0" applyNumberFormat="1" applyFont="1" applyFill="1" applyBorder="1"/>
    <xf numFmtId="165" fontId="41" fillId="14" borderId="19" xfId="0" applyNumberFormat="1" applyFont="1" applyFill="1" applyBorder="1"/>
    <xf numFmtId="0" fontId="0" fillId="14" borderId="20" xfId="0" applyFill="1" applyBorder="1" applyAlignment="1">
      <alignment horizontal="center"/>
    </xf>
    <xf numFmtId="0" fontId="31" fillId="14" borderId="21" xfId="2" applyFont="1" applyFill="1" applyBorder="1" applyProtection="1">
      <protection locked="0"/>
    </xf>
    <xf numFmtId="164" fontId="6" fillId="14" borderId="22" xfId="0" applyNumberFormat="1" applyFont="1" applyFill="1" applyBorder="1"/>
    <xf numFmtId="0" fontId="0" fillId="14" borderId="23" xfId="0" applyFill="1" applyBorder="1" applyAlignment="1">
      <alignment horizontal="center"/>
    </xf>
    <xf numFmtId="0" fontId="31" fillId="14" borderId="24" xfId="2" applyFont="1" applyFill="1" applyBorder="1" applyProtection="1">
      <protection locked="0"/>
    </xf>
    <xf numFmtId="164" fontId="6" fillId="14" borderId="25" xfId="0" applyNumberFormat="1" applyFont="1" applyFill="1" applyBorder="1"/>
    <xf numFmtId="165" fontId="31" fillId="14" borderId="24" xfId="0" applyNumberFormat="1" applyFont="1" applyFill="1" applyBorder="1"/>
    <xf numFmtId="0" fontId="31" fillId="14" borderId="24" xfId="0" applyFont="1" applyFill="1" applyBorder="1" applyProtection="1">
      <protection locked="0"/>
    </xf>
    <xf numFmtId="0" fontId="31" fillId="14" borderId="24" xfId="0" applyFont="1" applyFill="1" applyBorder="1" applyAlignment="1">
      <alignment horizontal="left"/>
    </xf>
    <xf numFmtId="0" fontId="31" fillId="14" borderId="24" xfId="2" applyFont="1" applyFill="1" applyBorder="1" applyAlignment="1" applyProtection="1">
      <alignment horizontal="left"/>
      <protection locked="0"/>
    </xf>
    <xf numFmtId="0" fontId="6" fillId="0" borderId="0" xfId="2" applyFont="1" applyAlignment="1" applyProtection="1">
      <alignment horizontal="center"/>
      <protection locked="0"/>
    </xf>
    <xf numFmtId="0" fontId="31" fillId="0" borderId="0" xfId="2" applyFont="1" applyProtection="1">
      <protection locked="0"/>
    </xf>
    <xf numFmtId="165" fontId="7" fillId="6" borderId="0" xfId="0" applyNumberFormat="1" applyFont="1" applyFill="1"/>
    <xf numFmtId="165" fontId="20" fillId="0" borderId="0" xfId="0" applyNumberFormat="1" applyFont="1"/>
    <xf numFmtId="14" fontId="7" fillId="15" borderId="0" xfId="0" applyNumberFormat="1" applyFont="1" applyFill="1"/>
    <xf numFmtId="0" fontId="6" fillId="15" borderId="0" xfId="0" applyFont="1" applyFill="1"/>
    <xf numFmtId="164" fontId="8" fillId="15" borderId="0" xfId="0" applyNumberFormat="1" applyFont="1" applyFill="1"/>
    <xf numFmtId="165" fontId="6" fillId="15" borderId="0" xfId="0" applyNumberFormat="1" applyFont="1" applyFill="1"/>
    <xf numFmtId="165" fontId="2" fillId="0" borderId="11" xfId="0" applyNumberFormat="1" applyFont="1" applyBorder="1" applyAlignment="1">
      <alignment horizontal="right"/>
    </xf>
    <xf numFmtId="165" fontId="2" fillId="0" borderId="26" xfId="0" applyNumberFormat="1" applyFont="1" applyBorder="1"/>
    <xf numFmtId="14" fontId="15" fillId="0" borderId="0" xfId="0" applyNumberFormat="1" applyFont="1"/>
    <xf numFmtId="0" fontId="15" fillId="0" borderId="0" xfId="0" applyFont="1"/>
    <xf numFmtId="165" fontId="35" fillId="7" borderId="11" xfId="0" applyNumberFormat="1" applyFont="1" applyFill="1" applyBorder="1"/>
    <xf numFmtId="171" fontId="35" fillId="13" borderId="11" xfId="0" applyNumberFormat="1" applyFont="1" applyFill="1" applyBorder="1"/>
    <xf numFmtId="165" fontId="35" fillId="6" borderId="11" xfId="0" applyNumberFormat="1" applyFont="1" applyFill="1" applyBorder="1"/>
    <xf numFmtId="0" fontId="42" fillId="13" borderId="0" xfId="0" applyFon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0" fontId="42" fillId="7" borderId="0" xfId="0" applyFont="1" applyFill="1"/>
    <xf numFmtId="165" fontId="7" fillId="7" borderId="0" xfId="0" applyNumberFormat="1" applyFont="1" applyFill="1"/>
    <xf numFmtId="164" fontId="7" fillId="7" borderId="0" xfId="0" applyNumberFormat="1" applyFont="1" applyFill="1"/>
    <xf numFmtId="0" fontId="42" fillId="6" borderId="0" xfId="0" applyFont="1" applyFill="1"/>
    <xf numFmtId="164" fontId="7" fillId="6" borderId="0" xfId="0" applyNumberFormat="1" applyFont="1" applyFill="1"/>
    <xf numFmtId="8" fontId="0" fillId="0" borderId="0" xfId="0" applyNumberFormat="1"/>
    <xf numFmtId="165" fontId="35" fillId="6" borderId="0" xfId="0" applyNumberFormat="1" applyFont="1" applyFill="1"/>
    <xf numFmtId="165" fontId="35" fillId="7" borderId="0" xfId="0" applyNumberFormat="1" applyFont="1" applyFill="1" applyAlignment="1">
      <alignment horizontal="center"/>
    </xf>
    <xf numFmtId="171" fontId="35" fillId="13" borderId="14" xfId="0" applyNumberFormat="1" applyFont="1" applyFill="1" applyBorder="1" applyAlignment="1">
      <alignment horizontal="right"/>
    </xf>
    <xf numFmtId="14" fontId="43" fillId="3" borderId="0" xfId="0" applyNumberFormat="1" applyFont="1" applyFill="1"/>
    <xf numFmtId="0" fontId="43" fillId="3" borderId="0" xfId="0" applyFont="1" applyFill="1"/>
    <xf numFmtId="165" fontId="24" fillId="3" borderId="0" xfId="0" applyNumberFormat="1" applyFont="1" applyFill="1" applyAlignment="1">
      <alignment horizontal="center" wrapText="1"/>
    </xf>
    <xf numFmtId="165" fontId="44" fillId="3" borderId="0" xfId="0" applyNumberFormat="1" applyFont="1" applyFill="1" applyAlignment="1">
      <alignment horizontal="center"/>
    </xf>
    <xf numFmtId="164" fontId="43" fillId="3" borderId="0" xfId="0" applyNumberFormat="1" applyFont="1" applyFill="1" applyAlignment="1">
      <alignment horizontal="center"/>
    </xf>
    <xf numFmtId="0" fontId="0" fillId="4" borderId="0" xfId="0" applyFill="1"/>
    <xf numFmtId="0" fontId="6" fillId="17" borderId="32" xfId="0" applyFont="1" applyFill="1" applyBorder="1"/>
    <xf numFmtId="165" fontId="45" fillId="17" borderId="32" xfId="0" applyNumberFormat="1" applyFont="1" applyFill="1" applyBorder="1"/>
    <xf numFmtId="165" fontId="6" fillId="17" borderId="32" xfId="0" applyNumberFormat="1" applyFont="1" applyFill="1" applyBorder="1"/>
    <xf numFmtId="165" fontId="47" fillId="10" borderId="7" xfId="0" applyNumberFormat="1" applyFont="1" applyFill="1" applyBorder="1" applyAlignment="1">
      <alignment horizontal="center" vertical="center"/>
    </xf>
    <xf numFmtId="165" fontId="46" fillId="14" borderId="13" xfId="0" applyNumberFormat="1" applyFont="1" applyFill="1" applyBorder="1"/>
    <xf numFmtId="165" fontId="46" fillId="14" borderId="14" xfId="0" applyNumberFormat="1" applyFont="1" applyFill="1" applyBorder="1"/>
    <xf numFmtId="165" fontId="46" fillId="14" borderId="19" xfId="0" applyNumberFormat="1" applyFont="1" applyFill="1" applyBorder="1"/>
    <xf numFmtId="165" fontId="31" fillId="4" borderId="3" xfId="2" applyNumberFormat="1" applyFont="1" applyFill="1" applyBorder="1" applyProtection="1">
      <protection locked="0"/>
    </xf>
    <xf numFmtId="0" fontId="0" fillId="16" borderId="23" xfId="0" applyFill="1" applyBorder="1" applyAlignment="1">
      <alignment horizontal="center"/>
    </xf>
    <xf numFmtId="0" fontId="31" fillId="16" borderId="24" xfId="2" applyFont="1" applyFill="1" applyBorder="1" applyProtection="1">
      <protection locked="0"/>
    </xf>
    <xf numFmtId="164" fontId="6" fillId="16" borderId="25" xfId="0" applyNumberFormat="1" applyFont="1" applyFill="1" applyBorder="1"/>
    <xf numFmtId="0" fontId="0" fillId="16" borderId="27" xfId="0" applyFill="1" applyBorder="1" applyAlignment="1">
      <alignment horizontal="center"/>
    </xf>
    <xf numFmtId="0" fontId="31" fillId="16" borderId="13" xfId="2" applyFont="1" applyFill="1" applyBorder="1" applyProtection="1">
      <protection locked="0"/>
    </xf>
    <xf numFmtId="164" fontId="6" fillId="16" borderId="28" xfId="0" applyNumberFormat="1" applyFont="1" applyFill="1" applyBorder="1"/>
    <xf numFmtId="0" fontId="0" fillId="16" borderId="29" xfId="0" applyFill="1" applyBorder="1" applyAlignment="1">
      <alignment horizontal="center"/>
    </xf>
    <xf numFmtId="0" fontId="31" fillId="16" borderId="30" xfId="2" applyFont="1" applyFill="1" applyBorder="1" applyProtection="1">
      <protection locked="0"/>
    </xf>
    <xf numFmtId="164" fontId="6" fillId="16" borderId="31" xfId="0" applyNumberFormat="1" applyFont="1" applyFill="1" applyBorder="1"/>
    <xf numFmtId="164" fontId="2" fillId="18" borderId="6" xfId="0" applyNumberFormat="1" applyFont="1" applyFill="1" applyBorder="1"/>
    <xf numFmtId="0" fontId="6" fillId="4" borderId="0" xfId="2" applyFont="1" applyFill="1" applyAlignment="1" applyProtection="1">
      <alignment horizontal="center"/>
      <protection locked="0"/>
    </xf>
    <xf numFmtId="0" fontId="31" fillId="4" borderId="0" xfId="2" applyFont="1" applyFill="1" applyProtection="1">
      <protection locked="0"/>
    </xf>
    <xf numFmtId="165" fontId="20" fillId="4" borderId="0" xfId="0" applyNumberFormat="1" applyFont="1" applyFill="1"/>
    <xf numFmtId="165" fontId="13" fillId="4" borderId="0" xfId="0" applyNumberFormat="1" applyFont="1" applyFill="1"/>
    <xf numFmtId="0" fontId="6" fillId="16" borderId="0" xfId="0" applyFont="1" applyFill="1" applyAlignment="1">
      <alignment horizontal="center"/>
    </xf>
    <xf numFmtId="0" fontId="31" fillId="16" borderId="0" xfId="0" applyFont="1" applyFill="1" applyAlignment="1">
      <alignment horizontal="left"/>
    </xf>
    <xf numFmtId="165" fontId="20" fillId="16" borderId="0" xfId="0" applyNumberFormat="1" applyFont="1" applyFill="1"/>
    <xf numFmtId="165" fontId="13" fillId="16" borderId="0" xfId="0" applyNumberFormat="1" applyFont="1" applyFill="1"/>
    <xf numFmtId="168" fontId="20" fillId="19" borderId="7" xfId="0" applyNumberFormat="1" applyFont="1" applyFill="1" applyBorder="1"/>
    <xf numFmtId="168" fontId="37" fillId="19" borderId="7" xfId="0" applyNumberFormat="1" applyFont="1" applyFill="1" applyBorder="1"/>
    <xf numFmtId="165" fontId="2" fillId="20" borderId="7" xfId="0" applyNumberFormat="1" applyFont="1" applyFill="1" applyBorder="1"/>
    <xf numFmtId="0" fontId="2" fillId="21" borderId="5" xfId="0" applyFont="1" applyFill="1" applyBorder="1"/>
    <xf numFmtId="14" fontId="2" fillId="21" borderId="6" xfId="0" applyNumberFormat="1" applyFont="1" applyFill="1" applyBorder="1"/>
    <xf numFmtId="0" fontId="0" fillId="16" borderId="0" xfId="0" applyFill="1" applyAlignment="1">
      <alignment horizontal="center"/>
    </xf>
    <xf numFmtId="0" fontId="5" fillId="16" borderId="0" xfId="0" applyFont="1" applyFill="1" applyAlignment="1" applyProtection="1">
      <alignment horizontal="left"/>
      <protection locked="0"/>
    </xf>
    <xf numFmtId="14" fontId="5" fillId="16" borderId="0" xfId="0" applyNumberFormat="1" applyFont="1" applyFill="1"/>
    <xf numFmtId="165" fontId="5" fillId="16" borderId="0" xfId="0" applyNumberFormat="1" applyFont="1" applyFill="1"/>
    <xf numFmtId="165" fontId="2" fillId="16" borderId="9" xfId="0" applyNumberFormat="1" applyFont="1" applyFill="1" applyBorder="1"/>
    <xf numFmtId="0" fontId="6" fillId="16" borderId="3" xfId="2" applyFont="1" applyFill="1" applyBorder="1" applyProtection="1">
      <protection locked="0"/>
    </xf>
    <xf numFmtId="168" fontId="5" fillId="16" borderId="3" xfId="0" applyNumberFormat="1" applyFont="1" applyFill="1" applyBorder="1"/>
    <xf numFmtId="165" fontId="5" fillId="16" borderId="3" xfId="0" applyNumberFormat="1" applyFont="1" applyFill="1" applyBorder="1"/>
    <xf numFmtId="165" fontId="2" fillId="16" borderId="4" xfId="0" applyNumberFormat="1" applyFont="1" applyFill="1" applyBorder="1"/>
    <xf numFmtId="165" fontId="23" fillId="22" borderId="7" xfId="0" applyNumberFormat="1" applyFont="1" applyFill="1" applyBorder="1" applyAlignment="1">
      <alignment horizontal="center"/>
    </xf>
    <xf numFmtId="165" fontId="39" fillId="22" borderId="7" xfId="0" applyNumberFormat="1" applyFont="1" applyFill="1" applyBorder="1" applyAlignment="1">
      <alignment horizontal="center"/>
    </xf>
    <xf numFmtId="165" fontId="23" fillId="23" borderId="7" xfId="0" applyNumberFormat="1" applyFont="1" applyFill="1" applyBorder="1" applyAlignment="1">
      <alignment horizontal="center"/>
    </xf>
    <xf numFmtId="165" fontId="39" fillId="23" borderId="7" xfId="0" applyNumberFormat="1" applyFont="1" applyFill="1" applyBorder="1" applyAlignment="1">
      <alignment horizontal="center"/>
    </xf>
    <xf numFmtId="165" fontId="6" fillId="24" borderId="10" xfId="0" applyNumberFormat="1" applyFont="1" applyFill="1" applyBorder="1"/>
    <xf numFmtId="165" fontId="6" fillId="24" borderId="11" xfId="0" applyNumberFormat="1" applyFont="1" applyFill="1" applyBorder="1"/>
    <xf numFmtId="165" fontId="26" fillId="24" borderId="7" xfId="0" applyNumberFormat="1" applyFont="1" applyFill="1" applyBorder="1" applyAlignment="1">
      <alignment horizontal="center"/>
    </xf>
    <xf numFmtId="165" fontId="33" fillId="24" borderId="7" xfId="0" applyNumberFormat="1" applyFont="1" applyFill="1" applyBorder="1" applyAlignment="1">
      <alignment horizontal="center"/>
    </xf>
    <xf numFmtId="0" fontId="38" fillId="25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164" fontId="7" fillId="6" borderId="7" xfId="0" applyNumberFormat="1" applyFont="1" applyFill="1" applyBorder="1"/>
    <xf numFmtId="0" fontId="8" fillId="22" borderId="7" xfId="0" applyFont="1" applyFill="1" applyBorder="1" applyAlignment="1">
      <alignment horizontal="center"/>
    </xf>
    <xf numFmtId="171" fontId="8" fillId="22" borderId="7" xfId="0" applyNumberFormat="1" applyFont="1" applyFill="1" applyBorder="1"/>
    <xf numFmtId="0" fontId="8" fillId="23" borderId="7" xfId="0" applyFont="1" applyFill="1" applyBorder="1" applyAlignment="1">
      <alignment horizontal="center"/>
    </xf>
    <xf numFmtId="166" fontId="8" fillId="23" borderId="7" xfId="0" applyNumberFormat="1" applyFont="1" applyFill="1" applyBorder="1"/>
    <xf numFmtId="0" fontId="6" fillId="16" borderId="0" xfId="0" applyFont="1" applyFill="1"/>
    <xf numFmtId="165" fontId="7" fillId="16" borderId="0" xfId="0" applyNumberFormat="1" applyFont="1" applyFill="1"/>
    <xf numFmtId="164" fontId="7" fillId="16" borderId="0" xfId="0" applyNumberFormat="1" applyFont="1" applyFill="1"/>
    <xf numFmtId="165" fontId="49" fillId="10" borderId="7" xfId="0" applyNumberFormat="1" applyFont="1" applyFill="1" applyBorder="1" applyAlignment="1">
      <alignment horizontal="center" vertical="center"/>
    </xf>
    <xf numFmtId="165" fontId="50" fillId="10" borderId="7" xfId="0" applyNumberFormat="1" applyFont="1" applyFill="1" applyBorder="1" applyAlignment="1">
      <alignment horizontal="center" vertical="center"/>
    </xf>
    <xf numFmtId="165" fontId="34" fillId="22" borderId="7" xfId="0" applyNumberFormat="1" applyFont="1" applyFill="1" applyBorder="1" applyAlignment="1">
      <alignment horizontal="center" vertical="center" wrapText="1"/>
    </xf>
    <xf numFmtId="165" fontId="34" fillId="23" borderId="7" xfId="0" applyNumberFormat="1" applyFont="1" applyFill="1" applyBorder="1" applyAlignment="1">
      <alignment horizontal="center" vertical="center" wrapText="1"/>
    </xf>
    <xf numFmtId="165" fontId="36" fillId="4" borderId="7" xfId="0" applyNumberFormat="1" applyFont="1" applyFill="1" applyBorder="1"/>
    <xf numFmtId="165" fontId="47" fillId="4" borderId="7" xfId="0" applyNumberFormat="1" applyFont="1" applyFill="1" applyBorder="1"/>
    <xf numFmtId="165" fontId="40" fillId="4" borderId="7" xfId="0" applyNumberFormat="1" applyFont="1" applyFill="1" applyBorder="1"/>
    <xf numFmtId="8" fontId="36" fillId="4" borderId="7" xfId="0" applyNumberFormat="1" applyFont="1" applyFill="1" applyBorder="1"/>
    <xf numFmtId="171" fontId="2" fillId="22" borderId="7" xfId="0" applyNumberFormat="1" applyFont="1" applyFill="1" applyBorder="1"/>
    <xf numFmtId="165" fontId="2" fillId="23" borderId="7" xfId="0" applyNumberFormat="1" applyFont="1" applyFill="1" applyBorder="1" applyAlignment="1">
      <alignment horizontal="right" wrapText="1"/>
    </xf>
    <xf numFmtId="165" fontId="6" fillId="24" borderId="11" xfId="0" applyNumberFormat="1" applyFont="1" applyFill="1" applyBorder="1" applyAlignment="1">
      <alignment horizontal="right"/>
    </xf>
    <xf numFmtId="0" fontId="51" fillId="0" borderId="0" xfId="0" applyFont="1" applyAlignment="1">
      <alignment horizontal="center" vertical="center" readingOrder="1"/>
    </xf>
    <xf numFmtId="14" fontId="7" fillId="26" borderId="0" xfId="0" applyNumberFormat="1" applyFont="1" applyFill="1"/>
    <xf numFmtId="0" fontId="7" fillId="26" borderId="0" xfId="0" applyFont="1" applyFill="1"/>
    <xf numFmtId="165" fontId="7" fillId="26" borderId="0" xfId="0" applyNumberFormat="1" applyFont="1" applyFill="1"/>
    <xf numFmtId="164" fontId="7" fillId="26" borderId="0" xfId="0" applyNumberFormat="1" applyFont="1" applyFill="1"/>
    <xf numFmtId="0" fontId="1" fillId="0" borderId="0" xfId="0" applyFont="1"/>
    <xf numFmtId="0" fontId="52" fillId="0" borderId="0" xfId="0" applyFont="1"/>
    <xf numFmtId="165" fontId="46" fillId="0" borderId="0" xfId="0" applyNumberFormat="1" applyFont="1"/>
    <xf numFmtId="14" fontId="7" fillId="27" borderId="0" xfId="0" applyNumberFormat="1" applyFont="1" applyFill="1"/>
    <xf numFmtId="0" fontId="6" fillId="27" borderId="0" xfId="0" applyFont="1" applyFill="1"/>
    <xf numFmtId="165" fontId="7" fillId="27" borderId="0" xfId="0" applyNumberFormat="1" applyFont="1" applyFill="1"/>
    <xf numFmtId="0" fontId="7" fillId="6" borderId="0" xfId="0" applyFont="1" applyFill="1"/>
    <xf numFmtId="0" fontId="2" fillId="10" borderId="33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2" fillId="10" borderId="38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4" fontId="5" fillId="21" borderId="5" xfId="0" applyNumberFormat="1" applyFont="1" applyFill="1" applyBorder="1" applyAlignment="1">
      <alignment horizontal="center" vertical="center"/>
    </xf>
    <xf numFmtId="14" fontId="5" fillId="21" borderId="6" xfId="0" applyNumberFormat="1" applyFont="1" applyFill="1" applyBorder="1" applyAlignment="1">
      <alignment horizontal="center" vertical="center"/>
    </xf>
    <xf numFmtId="168" fontId="2" fillId="21" borderId="5" xfId="0" applyNumberFormat="1" applyFont="1" applyFill="1" applyBorder="1" applyAlignment="1">
      <alignment horizontal="center" vertical="center"/>
    </xf>
    <xf numFmtId="168" fontId="2" fillId="21" borderId="6" xfId="0" applyNumberFormat="1" applyFont="1" applyFill="1" applyBorder="1" applyAlignment="1">
      <alignment horizontal="center" vertical="center"/>
    </xf>
    <xf numFmtId="15" fontId="31" fillId="10" borderId="5" xfId="0" applyNumberFormat="1" applyFont="1" applyFill="1" applyBorder="1" applyAlignment="1">
      <alignment horizontal="center" vertical="center" wrapText="1"/>
    </xf>
    <xf numFmtId="15" fontId="31" fillId="10" borderId="6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5" fontId="26" fillId="8" borderId="33" xfId="0" applyNumberFormat="1" applyFont="1" applyFill="1" applyBorder="1" applyAlignment="1">
      <alignment horizontal="center"/>
    </xf>
    <xf numFmtId="0" fontId="26" fillId="8" borderId="34" xfId="0" applyFont="1" applyFill="1" applyBorder="1" applyAlignment="1">
      <alignment horizontal="center"/>
    </xf>
    <xf numFmtId="165" fontId="26" fillId="9" borderId="33" xfId="0" applyNumberFormat="1" applyFont="1" applyFill="1" applyBorder="1" applyAlignment="1">
      <alignment horizontal="center"/>
    </xf>
    <xf numFmtId="0" fontId="26" fillId="9" borderId="34" xfId="0" applyFont="1" applyFill="1" applyBorder="1" applyAlignment="1">
      <alignment horizontal="center"/>
    </xf>
    <xf numFmtId="171" fontId="2" fillId="22" borderId="33" xfId="0" applyNumberFormat="1" applyFont="1" applyFill="1" applyBorder="1" applyAlignment="1">
      <alignment horizontal="center"/>
    </xf>
    <xf numFmtId="171" fontId="2" fillId="22" borderId="34" xfId="0" applyNumberFormat="1" applyFont="1" applyFill="1" applyBorder="1" applyAlignment="1">
      <alignment horizontal="center"/>
    </xf>
    <xf numFmtId="165" fontId="26" fillId="23" borderId="33" xfId="0" applyNumberFormat="1" applyFont="1" applyFill="1" applyBorder="1" applyAlignment="1">
      <alignment horizontal="center"/>
    </xf>
    <xf numFmtId="0" fontId="26" fillId="23" borderId="34" xfId="0" applyFont="1" applyFill="1" applyBorder="1" applyAlignment="1">
      <alignment horizontal="center"/>
    </xf>
    <xf numFmtId="0" fontId="48" fillId="0" borderId="37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>
                <a:solidFill>
                  <a:srgbClr val="008EC0"/>
                </a:solidFill>
              </a:rPr>
              <a:t>UAQ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230208.55</c:v>
                </c:pt>
                <c:pt idx="1">
                  <c:v>170997.2</c:v>
                </c:pt>
                <c:pt idx="2">
                  <c:v>173172.78</c:v>
                </c:pt>
                <c:pt idx="3">
                  <c:v>330443.74</c:v>
                </c:pt>
                <c:pt idx="4">
                  <c:v>243219.68</c:v>
                </c:pt>
                <c:pt idx="5">
                  <c:v>419468.28</c:v>
                </c:pt>
                <c:pt idx="6">
                  <c:v>227518.38000000003</c:v>
                </c:pt>
                <c:pt idx="7">
                  <c:v>319263.33999999997</c:v>
                </c:pt>
                <c:pt idx="8">
                  <c:v>342645.38</c:v>
                </c:pt>
                <c:pt idx="9">
                  <c:v>242359.88999999998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9-47D1-90AF-F6649D9840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11619.37</c:v>
                </c:pt>
                <c:pt idx="1">
                  <c:v>10344.25</c:v>
                </c:pt>
                <c:pt idx="2">
                  <c:v>26584.32</c:v>
                </c:pt>
                <c:pt idx="3">
                  <c:v>14742.769999999999</c:v>
                </c:pt>
                <c:pt idx="4">
                  <c:v>146252.86363636365</c:v>
                </c:pt>
                <c:pt idx="5">
                  <c:v>43898.293619909498</c:v>
                </c:pt>
                <c:pt idx="6">
                  <c:v>13412.630000000001</c:v>
                </c:pt>
                <c:pt idx="7">
                  <c:v>14222.88</c:v>
                </c:pt>
                <c:pt idx="8">
                  <c:v>35009.4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9-47D1-90AF-F6649D98409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244720.08000000002</c:v>
                </c:pt>
                <c:pt idx="1">
                  <c:v>293971.92</c:v>
                </c:pt>
                <c:pt idx="2">
                  <c:v>238178.82</c:v>
                </c:pt>
                <c:pt idx="3">
                  <c:v>314365.26</c:v>
                </c:pt>
                <c:pt idx="4">
                  <c:v>336174.3</c:v>
                </c:pt>
                <c:pt idx="5">
                  <c:v>374737</c:v>
                </c:pt>
                <c:pt idx="6">
                  <c:v>543371.54</c:v>
                </c:pt>
                <c:pt idx="7">
                  <c:v>376884.17</c:v>
                </c:pt>
                <c:pt idx="8">
                  <c:v>420155.56</c:v>
                </c:pt>
                <c:pt idx="9">
                  <c:v>447304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9-47D1-90AF-F6649D98409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189565.59242523799</c:v>
                </c:pt>
                <c:pt idx="1">
                  <c:v>76935.12242523802</c:v>
                </c:pt>
                <c:pt idx="2">
                  <c:v>38513.402425238019</c:v>
                </c:pt>
                <c:pt idx="3">
                  <c:v>69334.652425238019</c:v>
                </c:pt>
                <c:pt idx="4">
                  <c:v>122632.89606160167</c:v>
                </c:pt>
                <c:pt idx="5">
                  <c:v>211262.4696815112</c:v>
                </c:pt>
                <c:pt idx="6">
                  <c:v>-91178.060318488831</c:v>
                </c:pt>
                <c:pt idx="7">
                  <c:v>-134576.01031848884</c:v>
                </c:pt>
                <c:pt idx="8">
                  <c:v>-177076.79031848881</c:v>
                </c:pt>
                <c:pt idx="9">
                  <c:v>-382020.90031848883</c:v>
                </c:pt>
                <c:pt idx="10">
                  <c:v>-382020.90031848883</c:v>
                </c:pt>
                <c:pt idx="11">
                  <c:v>-382020.90031848883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49-47D1-90AF-F6649D98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2728575"/>
        <c:axId val="942728991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Gráfico!$F$7:$F$18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  <c:pt idx="6">
                        <c:v>-105625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E49-47D1-90AF-F6649D984091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Gráfico!$G$7:$G$18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E49-47D1-90AF-F6649D984091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Gráfico!$H$7:$H$18</c15:sqref>
                        </c15:formulaRef>
                      </c:ext>
                    </c:extLst>
                    <c:numCache>
                      <c:formatCode>[$USD]\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E49-47D1-90AF-F6649D984091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Gráfico!$I$7:$I$18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  <c:pt idx="0">
                        <c:v>15746.56</c:v>
                      </c:pt>
                      <c:pt idx="1">
                        <c:v>18172.79</c:v>
                      </c:pt>
                      <c:pt idx="2">
                        <c:v>23658.98</c:v>
                      </c:pt>
                      <c:pt idx="4">
                        <c:v>27904.29</c:v>
                      </c:pt>
                      <c:pt idx="6">
                        <c:v>30395.42</c:v>
                      </c:pt>
                      <c:pt idx="8">
                        <c:v>33108.94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E49-47D1-90AF-F6649D984091}"/>
                  </c:ext>
                </c:extLst>
              </c15:ser>
            </c15:filteredBarSeries>
          </c:ext>
        </c:extLst>
      </c:barChart>
      <c:catAx>
        <c:axId val="9427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991"/>
        <c:crosses val="autoZero"/>
        <c:auto val="1"/>
        <c:lblAlgn val="ctr"/>
        <c:lblOffset val="100"/>
        <c:noMultiLvlLbl val="0"/>
      </c:catAx>
      <c:valAx>
        <c:axId val="94272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57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123825</xdr:rowOff>
    </xdr:from>
    <xdr:to>
      <xdr:col>3</xdr:col>
      <xdr:colOff>9526</xdr:colOff>
      <xdr:row>4</xdr:row>
      <xdr:rowOff>228600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22BBE099-FD66-4B5D-9A7B-C8D3716C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5581650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1476375</xdr:colOff>
      <xdr:row>1</xdr:row>
      <xdr:rowOff>57150</xdr:rowOff>
    </xdr:from>
    <xdr:to>
      <xdr:col>1</xdr:col>
      <xdr:colOff>2933700</xdr:colOff>
      <xdr:row>4</xdr:row>
      <xdr:rowOff>200025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97A760FF-512E-8649-DF1D-9D310AD39D32}"/>
            </a:ext>
          </a:extLst>
        </xdr:cNvPr>
        <xdr:cNvSpPr txBox="1"/>
      </xdr:nvSpPr>
      <xdr:spPr bwMode="auto">
        <a:xfrm>
          <a:off x="1733550" y="219075"/>
          <a:ext cx="14573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SAN JUAN</a:t>
          </a:r>
        </a:p>
      </xdr:txBody>
    </xdr:sp>
    <xdr:clientData/>
  </xdr:twoCellAnchor>
  <xdr:twoCellAnchor editAs="oneCell">
    <xdr:from>
      <xdr:col>1</xdr:col>
      <xdr:colOff>3695700</xdr:colOff>
      <xdr:row>1</xdr:row>
      <xdr:rowOff>133350</xdr:rowOff>
    </xdr:from>
    <xdr:to>
      <xdr:col>2</xdr:col>
      <xdr:colOff>790575</xdr:colOff>
      <xdr:row>4</xdr:row>
      <xdr:rowOff>95250</xdr:rowOff>
    </xdr:to>
    <xdr:pic>
      <xdr:nvPicPr>
        <xdr:cNvPr id="16016" name="Imagen 5">
          <a:extLst>
            <a:ext uri="{FF2B5EF4-FFF2-40B4-BE49-F238E27FC236}">
              <a16:creationId xmlns:a16="http://schemas.microsoft.com/office/drawing/2014/main" id="{85EB7733-76DA-7C42-A326-9EC1A60E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152400</xdr:rowOff>
    </xdr:from>
    <xdr:to>
      <xdr:col>1</xdr:col>
      <xdr:colOff>1085850</xdr:colOff>
      <xdr:row>4</xdr:row>
      <xdr:rowOff>238125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3F49D231-4E62-118D-5616-9ACC4BF72648}"/>
            </a:ext>
          </a:extLst>
        </xdr:cNvPr>
        <xdr:cNvSpPr txBox="1"/>
      </xdr:nvSpPr>
      <xdr:spPr>
        <a:xfrm>
          <a:off x="0" y="15240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1</xdr:colOff>
      <xdr:row>0</xdr:row>
      <xdr:rowOff>819151</xdr:rowOff>
    </xdr:to>
    <xdr:pic>
      <xdr:nvPicPr>
        <xdr:cNvPr id="11" name="1 Imagen">
          <a:extLst>
            <a:ext uri="{FF2B5EF4-FFF2-40B4-BE49-F238E27FC236}">
              <a16:creationId xmlns:a16="http://schemas.microsoft.com/office/drawing/2014/main" id="{BB17075F-C512-46ED-A544-A70690A2D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858000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1524000</xdr:colOff>
      <xdr:row>0</xdr:row>
      <xdr:rowOff>66693</xdr:rowOff>
    </xdr:from>
    <xdr:to>
      <xdr:col>2</xdr:col>
      <xdr:colOff>314325</xdr:colOff>
      <xdr:row>0</xdr:row>
      <xdr:rowOff>685818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B03AFBB-C6F4-E0C7-60AF-527DB075C997}"/>
            </a:ext>
          </a:extLst>
        </xdr:cNvPr>
        <xdr:cNvSpPr txBox="1"/>
      </xdr:nvSpPr>
      <xdr:spPr bwMode="auto">
        <a:xfrm>
          <a:off x="2352675" y="66693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UAQ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17171" name="1 Imagen">
          <a:extLst>
            <a:ext uri="{FF2B5EF4-FFF2-40B4-BE49-F238E27FC236}">
              <a16:creationId xmlns:a16="http://schemas.microsoft.com/office/drawing/2014/main" id="{065A1168-14C7-10B5-495B-10F89FED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0</xdr:row>
      <xdr:rowOff>133350</xdr:rowOff>
    </xdr:from>
    <xdr:to>
      <xdr:col>4</xdr:col>
      <xdr:colOff>771525</xdr:colOff>
      <xdr:row>0</xdr:row>
      <xdr:rowOff>581025</xdr:rowOff>
    </xdr:to>
    <xdr:pic>
      <xdr:nvPicPr>
        <xdr:cNvPr id="17172" name="Imagen 6">
          <a:extLst>
            <a:ext uri="{FF2B5EF4-FFF2-40B4-BE49-F238E27FC236}">
              <a16:creationId xmlns:a16="http://schemas.microsoft.com/office/drawing/2014/main" id="{73F33A55-8868-5DF3-68F1-6D2F3AF4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333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10583</xdr:colOff>
      <xdr:row>0</xdr:row>
      <xdr:rowOff>10583</xdr:rowOff>
    </xdr:from>
    <xdr:to>
      <xdr:col>1</xdr:col>
      <xdr:colOff>528108</xdr:colOff>
      <xdr:row>0</xdr:row>
      <xdr:rowOff>744008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6F98848F-D07E-EB1D-A231-2ABF962A724D}"/>
            </a:ext>
          </a:extLst>
        </xdr:cNvPr>
        <xdr:cNvSpPr txBox="1"/>
      </xdr:nvSpPr>
      <xdr:spPr>
        <a:xfrm>
          <a:off x="10583" y="10583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31FF9302-E7D5-42E2-B77C-256AA8C5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43900" cy="9620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38101</xdr:colOff>
      <xdr:row>1</xdr:row>
      <xdr:rowOff>28575</xdr:rowOff>
    </xdr:from>
    <xdr:to>
      <xdr:col>5</xdr:col>
      <xdr:colOff>314326</xdr:colOff>
      <xdr:row>3</xdr:row>
      <xdr:rowOff>257175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E5499C26-E4E4-BAAC-6E39-F9C46F1C86F3}"/>
            </a:ext>
          </a:extLst>
        </xdr:cNvPr>
        <xdr:cNvSpPr txBox="1"/>
      </xdr:nvSpPr>
      <xdr:spPr bwMode="auto">
        <a:xfrm>
          <a:off x="2905126" y="190500"/>
          <a:ext cx="22764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UAQ 2022-2023</a:t>
          </a:r>
        </a:p>
      </xdr:txBody>
    </xdr:sp>
    <xdr:clientData/>
  </xdr:twoCellAnchor>
  <xdr:twoCellAnchor editAs="oneCell">
    <xdr:from>
      <xdr:col>7</xdr:col>
      <xdr:colOff>123825</xdr:colOff>
      <xdr:row>1</xdr:row>
      <xdr:rowOff>76200</xdr:rowOff>
    </xdr:from>
    <xdr:to>
      <xdr:col>8</xdr:col>
      <xdr:colOff>609600</xdr:colOff>
      <xdr:row>3</xdr:row>
      <xdr:rowOff>38100</xdr:rowOff>
    </xdr:to>
    <xdr:pic>
      <xdr:nvPicPr>
        <xdr:cNvPr id="18064" name="Imagen 5">
          <a:extLst>
            <a:ext uri="{FF2B5EF4-FFF2-40B4-BE49-F238E27FC236}">
              <a16:creationId xmlns:a16="http://schemas.microsoft.com/office/drawing/2014/main" id="{E89FA503-8DDB-AD66-A665-7244C916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104775</xdr:rowOff>
    </xdr:from>
    <xdr:to>
      <xdr:col>1</xdr:col>
      <xdr:colOff>304800</xdr:colOff>
      <xdr:row>3</xdr:row>
      <xdr:rowOff>285750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C874B94-74F7-BE50-D218-EDE540D96DE0}"/>
            </a:ext>
          </a:extLst>
        </xdr:cNvPr>
        <xdr:cNvSpPr txBox="1"/>
      </xdr:nvSpPr>
      <xdr:spPr>
        <a:xfrm>
          <a:off x="0" y="1047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11</xdr:col>
      <xdr:colOff>76200</xdr:colOff>
      <xdr:row>4</xdr:row>
      <xdr:rowOff>9525</xdr:rowOff>
    </xdr:from>
    <xdr:to>
      <xdr:col>17</xdr:col>
      <xdr:colOff>76200</xdr:colOff>
      <xdr:row>16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E512C1-3D12-38CC-C9C5-AE466C347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IV106"/>
  <sheetViews>
    <sheetView tabSelected="1" topLeftCell="A25" zoomScaleNormal="100" workbookViewId="0">
      <selection activeCell="E72" sqref="E72"/>
    </sheetView>
  </sheetViews>
  <sheetFormatPr baseColWidth="10" defaultRowHeight="12.75" x14ac:dyDescent="0.2"/>
  <cols>
    <col min="1" max="1" width="3.85546875" customWidth="1"/>
    <col min="2" max="2" width="65.42578125" customWidth="1"/>
    <col min="3" max="3" width="14.28515625" customWidth="1"/>
    <col min="4" max="4" width="12.7109375" customWidth="1"/>
    <col min="5" max="5" width="13.85546875" customWidth="1"/>
    <col min="6" max="6" width="13.28515625" customWidth="1"/>
    <col min="7" max="7" width="11.7109375" customWidth="1"/>
    <col min="8" max="8" width="13.28515625" customWidth="1"/>
    <col min="9" max="10" width="10.85546875" customWidth="1"/>
    <col min="11" max="11" width="11.7109375" customWidth="1"/>
    <col min="12" max="14" width="10.85546875" customWidth="1"/>
    <col min="15" max="15" width="12.28515625" customWidth="1"/>
    <col min="16" max="17" width="10.85546875" customWidth="1"/>
    <col min="18" max="18" width="13.28515625" bestFit="1" customWidth="1"/>
    <col min="19" max="19" width="11.7109375" customWidth="1"/>
    <col min="20" max="20" width="11.7109375" bestFit="1" customWidth="1"/>
    <col min="21" max="21" width="13.28515625" bestFit="1" customWidth="1"/>
  </cols>
  <sheetData>
    <row r="5" spans="1:11" ht="19.5" customHeight="1" thickBot="1" x14ac:dyDescent="0.25"/>
    <row r="6" spans="1:11" ht="18" customHeight="1" thickBot="1" x14ac:dyDescent="0.25">
      <c r="A6" s="270" t="s">
        <v>29</v>
      </c>
      <c r="B6" s="271"/>
      <c r="C6" s="129" t="s">
        <v>11</v>
      </c>
      <c r="E6" s="29"/>
    </row>
    <row r="7" spans="1:11" x14ac:dyDescent="0.2">
      <c r="A7" s="146">
        <v>1</v>
      </c>
      <c r="B7" s="147" t="s">
        <v>56</v>
      </c>
      <c r="C7" s="148">
        <f>R67-SUM(C33:Q33)</f>
        <v>0</v>
      </c>
      <c r="E7" s="28"/>
      <c r="H7" s="48"/>
      <c r="I7" s="48"/>
      <c r="J7" s="46"/>
      <c r="K7" s="46"/>
    </row>
    <row r="8" spans="1:11" ht="15" x14ac:dyDescent="0.2">
      <c r="A8" s="149">
        <v>2</v>
      </c>
      <c r="B8" s="150" t="s">
        <v>73</v>
      </c>
      <c r="C8" s="151">
        <f>R69-SUM(C34:Q34)</f>
        <v>-13409.220000000001</v>
      </c>
      <c r="E8" s="28"/>
      <c r="H8" s="49"/>
      <c r="I8" s="49"/>
      <c r="J8" s="47"/>
      <c r="K8" s="45"/>
    </row>
    <row r="9" spans="1:11" ht="15" x14ac:dyDescent="0.2">
      <c r="A9" s="149">
        <v>3</v>
      </c>
      <c r="B9" s="150" t="s">
        <v>53</v>
      </c>
      <c r="C9" s="151">
        <f>R71-SUM(C35:Q35)</f>
        <v>-44697.400000000023</v>
      </c>
      <c r="E9" s="28"/>
      <c r="H9" s="49"/>
      <c r="I9" s="49"/>
      <c r="J9" s="47"/>
      <c r="K9" s="45"/>
    </row>
    <row r="10" spans="1:11" ht="15" x14ac:dyDescent="0.2">
      <c r="A10" s="149">
        <v>4</v>
      </c>
      <c r="B10" s="152" t="s">
        <v>35</v>
      </c>
      <c r="C10" s="151">
        <f>R73-SUM(C36:Q36)</f>
        <v>-13329.359999999997</v>
      </c>
      <c r="E10" s="29"/>
      <c r="H10" s="49"/>
      <c r="I10" s="49"/>
      <c r="J10" s="46"/>
      <c r="K10" s="46"/>
    </row>
    <row r="11" spans="1:11" ht="15" x14ac:dyDescent="0.2">
      <c r="A11" s="149">
        <v>5</v>
      </c>
      <c r="B11" s="153" t="s">
        <v>61</v>
      </c>
      <c r="C11" s="151">
        <f>R75-SUM(C37:Q37)</f>
        <v>0</v>
      </c>
      <c r="E11" s="29"/>
      <c r="H11" s="50"/>
      <c r="I11" s="50"/>
      <c r="J11" s="46"/>
      <c r="K11" s="46"/>
    </row>
    <row r="12" spans="1:11" ht="15" x14ac:dyDescent="0.2">
      <c r="A12" s="149">
        <v>6</v>
      </c>
      <c r="B12" s="154" t="s">
        <v>31</v>
      </c>
      <c r="C12" s="151">
        <f>R77-SUM(C38:Q38)</f>
        <v>-44697.400000000023</v>
      </c>
      <c r="E12" s="28"/>
      <c r="H12" s="49"/>
      <c r="I12" s="49"/>
      <c r="J12" s="47"/>
      <c r="K12" s="45"/>
    </row>
    <row r="13" spans="1:11" ht="15" x14ac:dyDescent="0.2">
      <c r="A13" s="149">
        <v>7</v>
      </c>
      <c r="B13" s="155" t="s">
        <v>69</v>
      </c>
      <c r="C13" s="151">
        <f>R79-SUM(C39:Q39)</f>
        <v>0</v>
      </c>
      <c r="E13" s="28"/>
      <c r="H13" s="50"/>
      <c r="I13" s="50"/>
      <c r="J13" s="47"/>
      <c r="K13" s="45"/>
    </row>
    <row r="14" spans="1:11" ht="15" x14ac:dyDescent="0.2">
      <c r="A14" s="149">
        <v>8</v>
      </c>
      <c r="B14" s="154" t="s">
        <v>32</v>
      </c>
      <c r="C14" s="151">
        <f>R81-SUM(C40:Q40)</f>
        <v>-62576.359999999986</v>
      </c>
      <c r="E14" s="40"/>
      <c r="H14" s="50"/>
      <c r="I14" s="50"/>
      <c r="J14" s="47"/>
      <c r="K14" s="45"/>
    </row>
    <row r="15" spans="1:11" ht="15" x14ac:dyDescent="0.2">
      <c r="A15" s="149">
        <v>9</v>
      </c>
      <c r="B15" s="154" t="s">
        <v>52</v>
      </c>
      <c r="C15" s="151">
        <f>R83-SUM(C41:Q41)</f>
        <v>-79366.319999999978</v>
      </c>
      <c r="E15" s="40"/>
      <c r="H15" s="49"/>
      <c r="I15" s="49"/>
      <c r="J15" s="46"/>
      <c r="K15" s="46"/>
    </row>
    <row r="16" spans="1:11" ht="15" x14ac:dyDescent="0.2">
      <c r="A16" s="149">
        <v>10</v>
      </c>
      <c r="B16" s="154" t="s">
        <v>33</v>
      </c>
      <c r="C16" s="151">
        <f>R85-SUM(C42:Q42)</f>
        <v>0</v>
      </c>
      <c r="E16" s="40"/>
      <c r="H16" s="50"/>
      <c r="I16" s="50"/>
      <c r="J16" s="46"/>
      <c r="K16" s="46"/>
    </row>
    <row r="17" spans="1:17" ht="15" x14ac:dyDescent="0.2">
      <c r="A17" s="149">
        <v>11</v>
      </c>
      <c r="B17" s="154" t="s">
        <v>55</v>
      </c>
      <c r="C17" s="151">
        <f>R87-SUM(C43:Q43)</f>
        <v>-33523.049999999988</v>
      </c>
      <c r="E17" s="29"/>
      <c r="H17" s="50"/>
      <c r="I17" s="50"/>
      <c r="J17" s="46"/>
      <c r="K17" s="46"/>
    </row>
    <row r="18" spans="1:17" ht="15" x14ac:dyDescent="0.2">
      <c r="A18" s="149">
        <v>12</v>
      </c>
      <c r="B18" s="154" t="s">
        <v>34</v>
      </c>
      <c r="C18" s="151">
        <f>R89-SUM(C44:Q44)</f>
        <v>0</v>
      </c>
      <c r="H18" s="50"/>
      <c r="I18" s="50"/>
      <c r="J18" s="46"/>
      <c r="K18" s="46"/>
    </row>
    <row r="19" spans="1:17" ht="15" x14ac:dyDescent="0.2">
      <c r="A19" s="149">
        <v>13</v>
      </c>
      <c r="B19" s="154" t="s">
        <v>121</v>
      </c>
      <c r="C19" s="151">
        <f>R91-SUM(C45:Q45)</f>
        <v>-8990.2999999999993</v>
      </c>
      <c r="H19" s="51"/>
      <c r="I19" s="49"/>
    </row>
    <row r="20" spans="1:17" x14ac:dyDescent="0.2">
      <c r="A20" s="149"/>
      <c r="B20" s="154"/>
      <c r="C20" s="151">
        <f>R93-SUM(C46:Q46)</f>
        <v>0</v>
      </c>
      <c r="E20" s="3"/>
      <c r="H20" s="3"/>
      <c r="I20" s="3"/>
    </row>
    <row r="21" spans="1:17" x14ac:dyDescent="0.2">
      <c r="A21" s="149"/>
      <c r="B21" s="154"/>
      <c r="C21" s="151">
        <f>R97-SUM(C48:Q48)</f>
        <v>0</v>
      </c>
      <c r="H21" s="3"/>
      <c r="I21" s="3"/>
    </row>
    <row r="22" spans="1:17" x14ac:dyDescent="0.2">
      <c r="A22" s="149"/>
      <c r="B22" s="154"/>
      <c r="C22" s="151">
        <f>R99-SUM(C49:Q49)</f>
        <v>0</v>
      </c>
      <c r="H22" s="3"/>
      <c r="I22" s="3"/>
    </row>
    <row r="23" spans="1:17" x14ac:dyDescent="0.2">
      <c r="A23" s="149"/>
      <c r="B23" s="154"/>
      <c r="C23" s="151"/>
      <c r="H23" s="3"/>
      <c r="I23" s="3"/>
    </row>
    <row r="24" spans="1:17" x14ac:dyDescent="0.2">
      <c r="A24" s="197">
        <v>1</v>
      </c>
      <c r="B24" s="198" t="s">
        <v>28</v>
      </c>
      <c r="C24" s="199"/>
      <c r="H24" s="3"/>
      <c r="I24" s="3"/>
    </row>
    <row r="25" spans="1:17" x14ac:dyDescent="0.2">
      <c r="A25" s="200"/>
      <c r="B25" s="201"/>
      <c r="C25" s="202"/>
      <c r="H25" s="3"/>
      <c r="I25" s="3"/>
    </row>
    <row r="26" spans="1:17" ht="13.5" thickBot="1" x14ac:dyDescent="0.25">
      <c r="A26" s="203"/>
      <c r="B26" s="204"/>
      <c r="C26" s="205"/>
      <c r="H26" s="3"/>
      <c r="I26" s="3"/>
    </row>
    <row r="27" spans="1:17" ht="13.5" thickBot="1" x14ac:dyDescent="0.25">
      <c r="B27" s="32" t="s">
        <v>51</v>
      </c>
      <c r="C27" s="206">
        <f>SUM(C7:C26)</f>
        <v>-300589.40999999997</v>
      </c>
      <c r="D27" s="31"/>
      <c r="E27" s="28"/>
    </row>
    <row r="28" spans="1:17" x14ac:dyDescent="0.2">
      <c r="C28" s="31"/>
      <c r="D28" s="31"/>
    </row>
    <row r="30" spans="1:17" ht="13.5" thickBot="1" x14ac:dyDescent="0.25"/>
    <row r="31" spans="1:17" ht="12.75" customHeight="1" x14ac:dyDescent="0.2">
      <c r="A31" s="272" t="s">
        <v>4</v>
      </c>
      <c r="B31" s="273"/>
      <c r="C31" s="276" t="s">
        <v>77</v>
      </c>
      <c r="D31" s="130">
        <v>44754</v>
      </c>
      <c r="E31" s="130">
        <v>44781</v>
      </c>
      <c r="F31" s="130">
        <v>44816</v>
      </c>
      <c r="G31" s="130">
        <v>44846</v>
      </c>
      <c r="H31" s="130">
        <v>44876</v>
      </c>
      <c r="I31" s="130">
        <v>44907</v>
      </c>
      <c r="J31" s="130">
        <v>44936</v>
      </c>
      <c r="K31" s="130">
        <v>44966</v>
      </c>
      <c r="L31" s="130">
        <v>44993</v>
      </c>
      <c r="M31" s="130"/>
      <c r="N31" s="130"/>
      <c r="O31" s="130"/>
      <c r="P31" s="130"/>
      <c r="Q31" s="282" t="s">
        <v>70</v>
      </c>
    </row>
    <row r="32" spans="1:17" ht="21" customHeight="1" thickBot="1" x14ac:dyDescent="0.25">
      <c r="A32" s="274" t="s">
        <v>1</v>
      </c>
      <c r="B32" s="275"/>
      <c r="C32" s="277" t="s">
        <v>7</v>
      </c>
      <c r="D32" s="131" t="s">
        <v>5</v>
      </c>
      <c r="E32" s="131" t="s">
        <v>7</v>
      </c>
      <c r="F32" s="131" t="s">
        <v>5</v>
      </c>
      <c r="G32" s="131" t="s">
        <v>5</v>
      </c>
      <c r="H32" s="131" t="s">
        <v>5</v>
      </c>
      <c r="I32" s="131" t="s">
        <v>5</v>
      </c>
      <c r="J32" s="131" t="s">
        <v>5</v>
      </c>
      <c r="K32" s="131" t="s">
        <v>5</v>
      </c>
      <c r="L32" s="131" t="s">
        <v>5</v>
      </c>
      <c r="M32" s="131" t="s">
        <v>5</v>
      </c>
      <c r="N32" s="131" t="s">
        <v>5</v>
      </c>
      <c r="O32" s="131" t="s">
        <v>5</v>
      </c>
      <c r="P32" s="131" t="s">
        <v>5</v>
      </c>
      <c r="Q32" s="283"/>
    </row>
    <row r="33" spans="1:256" x14ac:dyDescent="0.2">
      <c r="A33" s="29">
        <v>1</v>
      </c>
      <c r="B33" s="55" t="s">
        <v>56</v>
      </c>
      <c r="C33" s="159"/>
      <c r="D33" s="54">
        <v>40017.120000000003</v>
      </c>
      <c r="E33" s="54">
        <v>48070.879999999997</v>
      </c>
      <c r="F33" s="54">
        <v>38947.479999999996</v>
      </c>
      <c r="G33" s="54">
        <v>51405.64</v>
      </c>
      <c r="H33" s="54">
        <v>45738</v>
      </c>
      <c r="I33" s="54">
        <v>59774</v>
      </c>
      <c r="J33" s="54">
        <v>43390.6</v>
      </c>
      <c r="K33" s="54">
        <v>58767.28</v>
      </c>
      <c r="L33" s="54">
        <v>58106.619999999995</v>
      </c>
      <c r="M33" s="54"/>
      <c r="N33" s="54"/>
      <c r="O33" s="54"/>
      <c r="P33" s="54"/>
      <c r="Q33" s="54"/>
    </row>
    <row r="34" spans="1:256" x14ac:dyDescent="0.2">
      <c r="A34" s="207">
        <v>2</v>
      </c>
      <c r="B34" s="208" t="s">
        <v>73</v>
      </c>
      <c r="C34" s="209"/>
      <c r="D34" s="210">
        <v>9234.7199999999993</v>
      </c>
      <c r="E34" s="210">
        <v>11093.28</v>
      </c>
      <c r="F34" s="210">
        <v>8987.8799999999992</v>
      </c>
      <c r="G34" s="210">
        <v>11862.84</v>
      </c>
      <c r="H34" s="210">
        <v>13721.4</v>
      </c>
      <c r="I34" s="210">
        <v>13794</v>
      </c>
      <c r="J34" s="210">
        <v>13017.18</v>
      </c>
      <c r="K34" s="210">
        <v>13561.68</v>
      </c>
      <c r="L34" s="210">
        <v>13409.22</v>
      </c>
      <c r="M34" s="210"/>
      <c r="N34" s="210"/>
      <c r="O34" s="210"/>
      <c r="P34" s="210"/>
      <c r="Q34" s="210"/>
      <c r="R34" s="156"/>
      <c r="S34" s="157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156"/>
      <c r="AI34" s="157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156"/>
      <c r="AY34" s="157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156"/>
      <c r="BO34" s="157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156"/>
      <c r="CE34" s="157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156"/>
      <c r="CU34" s="157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156"/>
      <c r="DK34" s="157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156"/>
      <c r="EA34" s="157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156"/>
      <c r="EQ34" s="157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156"/>
      <c r="FG34" s="157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156"/>
      <c r="FW34" s="157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156"/>
      <c r="GM34" s="157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156"/>
      <c r="HC34" s="157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156"/>
      <c r="HS34" s="157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156"/>
      <c r="II34" s="157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</row>
    <row r="35" spans="1:256" x14ac:dyDescent="0.2">
      <c r="A35" s="29">
        <v>3</v>
      </c>
      <c r="B35" s="56" t="s">
        <v>53</v>
      </c>
      <c r="C35" s="159"/>
      <c r="D35" s="54">
        <v>23086.799999999999</v>
      </c>
      <c r="E35" s="54">
        <v>27733.200000000001</v>
      </c>
      <c r="F35" s="54">
        <v>22469.7</v>
      </c>
      <c r="G35" s="54">
        <v>29657.1</v>
      </c>
      <c r="H35" s="54">
        <v>34303.5</v>
      </c>
      <c r="I35" s="54">
        <v>45980</v>
      </c>
      <c r="J35" s="54">
        <v>32542.95</v>
      </c>
      <c r="K35" s="54">
        <v>45205.599999999999</v>
      </c>
      <c r="L35" s="54">
        <v>44697.4</v>
      </c>
      <c r="M35" s="54"/>
      <c r="N35" s="54"/>
      <c r="O35" s="54"/>
      <c r="P35" s="54"/>
      <c r="Q35" s="54"/>
    </row>
    <row r="36" spans="1:256" x14ac:dyDescent="0.2">
      <c r="A36" s="207">
        <v>4</v>
      </c>
      <c r="B36" s="208" t="s">
        <v>35</v>
      </c>
      <c r="C36" s="209">
        <v>3090.34</v>
      </c>
      <c r="D36" s="210">
        <v>3078.24</v>
      </c>
      <c r="E36" s="210">
        <v>3697.76</v>
      </c>
      <c r="F36" s="210">
        <v>2995.96</v>
      </c>
      <c r="G36" s="210">
        <v>3954.2799999999997</v>
      </c>
      <c r="H36" s="210">
        <v>4573.8</v>
      </c>
      <c r="I36" s="210">
        <v>4598</v>
      </c>
      <c r="J36" s="210">
        <v>4339.0600000000004</v>
      </c>
      <c r="K36" s="210">
        <v>4520.5599999999995</v>
      </c>
      <c r="L36" s="210">
        <v>4469.74</v>
      </c>
      <c r="M36" s="210"/>
      <c r="N36" s="210"/>
      <c r="O36" s="210"/>
      <c r="P36" s="210"/>
      <c r="Q36" s="210"/>
      <c r="R36" s="156"/>
      <c r="S36" s="157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156"/>
      <c r="AI36" s="157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156"/>
      <c r="AY36" s="157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156"/>
      <c r="BO36" s="157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156"/>
      <c r="CE36" s="157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156"/>
      <c r="CU36" s="157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156"/>
      <c r="DK36" s="157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156"/>
      <c r="EA36" s="157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156"/>
      <c r="EQ36" s="157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156"/>
      <c r="FG36" s="157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156"/>
      <c r="FW36" s="157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156"/>
      <c r="GM36" s="157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156"/>
      <c r="HC36" s="157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156"/>
      <c r="HS36" s="157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156"/>
      <c r="II36" s="157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</row>
    <row r="37" spans="1:256" x14ac:dyDescent="0.2">
      <c r="A37" s="29">
        <v>5</v>
      </c>
      <c r="B37" s="56" t="s">
        <v>61</v>
      </c>
      <c r="C37" s="159"/>
      <c r="D37" s="54">
        <v>23086.799999999999</v>
      </c>
      <c r="E37" s="54">
        <v>27733.200000000001</v>
      </c>
      <c r="F37" s="54">
        <v>22469.7</v>
      </c>
      <c r="G37" s="54">
        <v>29657.1</v>
      </c>
      <c r="H37" s="54">
        <v>34303.5</v>
      </c>
      <c r="I37" s="54">
        <v>34485</v>
      </c>
      <c r="J37" s="54">
        <v>32542.95</v>
      </c>
      <c r="K37" s="54">
        <v>33904.199999999997</v>
      </c>
      <c r="L37" s="54">
        <v>58106.619999999995</v>
      </c>
      <c r="M37" s="54"/>
      <c r="N37" s="54"/>
      <c r="O37" s="54"/>
      <c r="P37" s="54"/>
      <c r="Q37" s="54"/>
    </row>
    <row r="38" spans="1:256" x14ac:dyDescent="0.2">
      <c r="A38" s="207">
        <v>6</v>
      </c>
      <c r="B38" s="208" t="s">
        <v>31</v>
      </c>
      <c r="C38" s="209"/>
      <c r="D38" s="210">
        <v>23086.799999999999</v>
      </c>
      <c r="E38" s="210">
        <v>27733.200000000001</v>
      </c>
      <c r="F38" s="210">
        <v>22469.7</v>
      </c>
      <c r="G38" s="210">
        <v>29657.1</v>
      </c>
      <c r="H38" s="210">
        <v>34303.5</v>
      </c>
      <c r="I38" s="210">
        <v>45980</v>
      </c>
      <c r="J38" s="210">
        <v>43390.6</v>
      </c>
      <c r="K38" s="210">
        <v>33904.199999999997</v>
      </c>
      <c r="L38" s="210">
        <v>44697.4</v>
      </c>
      <c r="M38" s="210"/>
      <c r="N38" s="210"/>
      <c r="O38" s="210"/>
      <c r="P38" s="210"/>
      <c r="Q38" s="210"/>
      <c r="R38" s="156"/>
      <c r="S38" s="157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156"/>
      <c r="AI38" s="157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156"/>
      <c r="AY38" s="157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156"/>
      <c r="BO38" s="157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156"/>
      <c r="CE38" s="157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156"/>
      <c r="CU38" s="157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156"/>
      <c r="DK38" s="157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156"/>
      <c r="EA38" s="157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156"/>
      <c r="EQ38" s="157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156"/>
      <c r="FG38" s="157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156"/>
      <c r="FW38" s="157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156"/>
      <c r="GM38" s="157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156"/>
      <c r="HC38" s="157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156"/>
      <c r="HS38" s="157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156"/>
      <c r="II38" s="157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</row>
    <row r="39" spans="1:256" x14ac:dyDescent="0.2">
      <c r="A39" s="29">
        <v>7</v>
      </c>
      <c r="B39" s="56" t="s">
        <v>69</v>
      </c>
      <c r="C39" s="159"/>
      <c r="D39" s="54">
        <v>40017.120000000003</v>
      </c>
      <c r="E39" s="54">
        <v>48070.879999999997</v>
      </c>
      <c r="F39" s="54">
        <v>38947.479999999996</v>
      </c>
      <c r="G39" s="54">
        <v>51405.64</v>
      </c>
      <c r="H39" s="54">
        <v>45738</v>
      </c>
      <c r="I39" s="54">
        <v>45980</v>
      </c>
      <c r="J39" s="54">
        <v>43390.6</v>
      </c>
      <c r="K39" s="54">
        <v>45205.599999999999</v>
      </c>
      <c r="L39" s="54">
        <v>58106.619999999995</v>
      </c>
      <c r="M39" s="54"/>
      <c r="N39" s="54"/>
      <c r="O39" s="54"/>
      <c r="P39" s="54"/>
      <c r="Q39" s="54"/>
    </row>
    <row r="40" spans="1:256" x14ac:dyDescent="0.2">
      <c r="A40" s="207">
        <v>8</v>
      </c>
      <c r="B40" s="208" t="s">
        <v>32</v>
      </c>
      <c r="C40" s="209"/>
      <c r="D40" s="210">
        <v>33860.639999999999</v>
      </c>
      <c r="E40" s="210">
        <v>40675.360000000001</v>
      </c>
      <c r="F40" s="210">
        <v>32955.56</v>
      </c>
      <c r="G40" s="210">
        <v>43497.08</v>
      </c>
      <c r="H40" s="210">
        <v>50311.8</v>
      </c>
      <c r="I40" s="210">
        <v>50578</v>
      </c>
      <c r="J40" s="210">
        <v>60746.84</v>
      </c>
      <c r="K40" s="210">
        <v>63287.839999999997</v>
      </c>
      <c r="L40" s="210">
        <v>62576.36</v>
      </c>
      <c r="M40" s="210"/>
      <c r="N40" s="210"/>
      <c r="O40" s="210"/>
      <c r="P40" s="210"/>
      <c r="Q40" s="210"/>
      <c r="R40" s="156"/>
      <c r="S40" s="157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156"/>
      <c r="AI40" s="157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156"/>
      <c r="AY40" s="157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156"/>
      <c r="BO40" s="157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156"/>
      <c r="CE40" s="157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156"/>
      <c r="CU40" s="157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156"/>
      <c r="DK40" s="157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156"/>
      <c r="EA40" s="157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156"/>
      <c r="EQ40" s="157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156"/>
      <c r="FG40" s="157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156"/>
      <c r="FW40" s="157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156"/>
      <c r="GM40" s="157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156"/>
      <c r="HC40" s="157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156"/>
      <c r="HS40" s="157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156"/>
      <c r="II40" s="157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</row>
    <row r="41" spans="1:256" x14ac:dyDescent="0.2">
      <c r="A41" s="29">
        <v>9</v>
      </c>
      <c r="B41" s="56" t="s">
        <v>52</v>
      </c>
      <c r="C41" s="159">
        <v>30303.24</v>
      </c>
      <c r="D41" s="54">
        <v>9234.7199999999993</v>
      </c>
      <c r="E41" s="54">
        <v>11093.28</v>
      </c>
      <c r="F41" s="54">
        <v>8987.8799999999992</v>
      </c>
      <c r="G41" s="54">
        <v>11862.84</v>
      </c>
      <c r="H41" s="54">
        <v>13721.4</v>
      </c>
      <c r="I41" s="54">
        <v>13794</v>
      </c>
      <c r="J41" s="54">
        <v>13017.18</v>
      </c>
      <c r="K41" s="54">
        <v>13561.68</v>
      </c>
      <c r="L41" s="54">
        <v>13409.22</v>
      </c>
      <c r="M41" s="54"/>
      <c r="N41" s="54"/>
      <c r="O41" s="54"/>
      <c r="P41" s="54"/>
      <c r="Q41" s="54"/>
    </row>
    <row r="42" spans="1:256" x14ac:dyDescent="0.2">
      <c r="A42" s="207">
        <v>10</v>
      </c>
      <c r="B42" s="208" t="s">
        <v>33</v>
      </c>
      <c r="C42" s="209">
        <v>3090.34</v>
      </c>
      <c r="D42" s="210">
        <v>3078.24</v>
      </c>
      <c r="E42" s="210">
        <v>3697.76</v>
      </c>
      <c r="F42" s="210">
        <v>2995.96</v>
      </c>
      <c r="G42" s="210">
        <v>3954.2799999999997</v>
      </c>
      <c r="H42" s="210">
        <v>4573.8</v>
      </c>
      <c r="I42" s="210">
        <v>4598</v>
      </c>
      <c r="J42" s="210">
        <v>4339.0600000000004</v>
      </c>
      <c r="K42" s="210">
        <v>4520.5599999999995</v>
      </c>
      <c r="L42" s="210">
        <v>4469.74</v>
      </c>
      <c r="M42" s="210"/>
      <c r="N42" s="210"/>
      <c r="O42" s="210"/>
      <c r="P42" s="210"/>
      <c r="Q42" s="210"/>
      <c r="R42" s="156"/>
      <c r="S42" s="157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156"/>
      <c r="AI42" s="157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156"/>
      <c r="AY42" s="157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156"/>
      <c r="BO42" s="157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156"/>
      <c r="CE42" s="157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156"/>
      <c r="CU42" s="157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156"/>
      <c r="DK42" s="157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156"/>
      <c r="EA42" s="157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156"/>
      <c r="EQ42" s="157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156"/>
      <c r="FG42" s="157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156"/>
      <c r="FW42" s="157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156"/>
      <c r="GM42" s="157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156"/>
      <c r="HC42" s="157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156"/>
      <c r="HS42" s="157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156"/>
      <c r="II42" s="157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</row>
    <row r="43" spans="1:256" x14ac:dyDescent="0.2">
      <c r="A43" s="29">
        <v>11</v>
      </c>
      <c r="B43" s="56" t="s">
        <v>55</v>
      </c>
      <c r="C43" s="159">
        <v>23177.55</v>
      </c>
      <c r="D43" s="54">
        <v>23086.799999999999</v>
      </c>
      <c r="E43" s="54">
        <v>27733.200000000001</v>
      </c>
      <c r="F43" s="54">
        <v>22469.7</v>
      </c>
      <c r="G43" s="54">
        <v>29657.1</v>
      </c>
      <c r="H43" s="54">
        <v>34303.5</v>
      </c>
      <c r="I43" s="54">
        <v>34485</v>
      </c>
      <c r="J43" s="54">
        <v>32542.95</v>
      </c>
      <c r="K43" s="54">
        <v>33904.199999999997</v>
      </c>
      <c r="L43" s="54">
        <v>33523.050000000003</v>
      </c>
      <c r="M43" s="54"/>
      <c r="N43" s="54"/>
      <c r="O43" s="54"/>
      <c r="P43" s="54"/>
      <c r="Q43" s="54"/>
    </row>
    <row r="44" spans="1:256" x14ac:dyDescent="0.2">
      <c r="A44" s="207">
        <v>12</v>
      </c>
      <c r="B44" s="208" t="s">
        <v>34</v>
      </c>
      <c r="C44" s="209"/>
      <c r="D44" s="210">
        <v>13852.08</v>
      </c>
      <c r="E44" s="210">
        <v>16639.919999999998</v>
      </c>
      <c r="F44" s="210">
        <v>13481.82</v>
      </c>
      <c r="G44" s="210">
        <v>17794.259999999998</v>
      </c>
      <c r="H44" s="210">
        <v>20582.099999999999</v>
      </c>
      <c r="I44" s="210">
        <v>20691</v>
      </c>
      <c r="J44" s="210">
        <v>19525.77</v>
      </c>
      <c r="K44" s="210">
        <v>20342.52</v>
      </c>
      <c r="L44" s="210">
        <v>20113.830000000002</v>
      </c>
      <c r="M44" s="210"/>
      <c r="N44" s="210"/>
      <c r="O44" s="210"/>
      <c r="P44" s="210"/>
      <c r="Q44" s="210"/>
      <c r="R44" s="156"/>
      <c r="S44" s="157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156"/>
      <c r="AI44" s="157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156"/>
      <c r="AY44" s="157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156"/>
      <c r="BO44" s="157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156"/>
      <c r="CE44" s="157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156"/>
      <c r="CU44" s="157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156"/>
      <c r="DK44" s="157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156"/>
      <c r="EA44" s="157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156"/>
      <c r="EQ44" s="157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156"/>
      <c r="FG44" s="157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156"/>
      <c r="FW44" s="157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156"/>
      <c r="GM44" s="157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156"/>
      <c r="HC44" s="157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156"/>
      <c r="HS44" s="157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156"/>
      <c r="II44" s="157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</row>
    <row r="45" spans="1:256" x14ac:dyDescent="0.2">
      <c r="A45" s="29">
        <v>13</v>
      </c>
      <c r="B45" s="56" t="s">
        <v>121</v>
      </c>
      <c r="C45" s="159"/>
      <c r="D45" s="54"/>
      <c r="E45" s="54"/>
      <c r="F45" s="54"/>
      <c r="G45" s="54"/>
      <c r="H45" s="54"/>
      <c r="I45" s="54"/>
      <c r="J45" s="54"/>
      <c r="K45" s="54">
        <v>4520.5599999999995</v>
      </c>
      <c r="L45" s="54">
        <v>4469.74</v>
      </c>
      <c r="M45" s="54"/>
      <c r="N45" s="54"/>
      <c r="O45" s="54"/>
      <c r="P45" s="54"/>
      <c r="Q45" s="54"/>
    </row>
    <row r="46" spans="1:256" x14ac:dyDescent="0.2">
      <c r="A46" s="207"/>
      <c r="B46" s="208"/>
      <c r="C46" s="209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156"/>
      <c r="S46" s="157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156"/>
      <c r="AI46" s="157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156"/>
      <c r="AY46" s="157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156"/>
      <c r="BO46" s="157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156"/>
      <c r="CE46" s="157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156"/>
      <c r="CU46" s="157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156"/>
      <c r="DK46" s="157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156"/>
      <c r="EA46" s="157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156"/>
      <c r="EQ46" s="157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156"/>
      <c r="FG46" s="157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156"/>
      <c r="FW46" s="157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156"/>
      <c r="GM46" s="157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156"/>
      <c r="HC46" s="157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156"/>
      <c r="HS46" s="157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156"/>
      <c r="II46" s="157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</row>
    <row r="47" spans="1:256" x14ac:dyDescent="0.2">
      <c r="A47" s="29"/>
      <c r="B47" s="56"/>
      <c r="C47" s="159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</row>
    <row r="48" spans="1:256" x14ac:dyDescent="0.2">
      <c r="A48" s="211"/>
      <c r="B48" s="212"/>
      <c r="C48" s="213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U48" s="12"/>
      <c r="V48" s="12"/>
      <c r="W48" s="1"/>
    </row>
    <row r="49" spans="1:21" x14ac:dyDescent="0.2">
      <c r="A49" s="29"/>
      <c r="B49" s="56"/>
      <c r="C49" s="159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1:21" ht="13.5" thickBot="1" x14ac:dyDescent="0.25">
      <c r="A50" s="211"/>
      <c r="B50" s="212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</row>
    <row r="51" spans="1:21" ht="13.5" thickBot="1" x14ac:dyDescent="0.25">
      <c r="B51" s="24"/>
      <c r="C51" s="215">
        <f>SUM(C33:C50)</f>
        <v>59661.47</v>
      </c>
      <c r="D51" s="216">
        <f>SUM(D33:D50)</f>
        <v>244720.07999999996</v>
      </c>
      <c r="E51" s="216">
        <f t="shared" ref="E51:Q51" si="0">SUM(E33:E50)</f>
        <v>293971.92</v>
      </c>
      <c r="F51" s="216">
        <f t="shared" si="0"/>
        <v>238178.82</v>
      </c>
      <c r="G51" s="216">
        <f t="shared" si="0"/>
        <v>314365.26000000007</v>
      </c>
      <c r="H51" s="216">
        <f t="shared" si="0"/>
        <v>336174.3</v>
      </c>
      <c r="I51" s="216">
        <f t="shared" si="0"/>
        <v>374737</v>
      </c>
      <c r="J51" s="216">
        <f t="shared" si="0"/>
        <v>342785.74000000005</v>
      </c>
      <c r="K51" s="216">
        <f t="shared" si="0"/>
        <v>375206.48000000004</v>
      </c>
      <c r="L51" s="216">
        <f t="shared" si="0"/>
        <v>420155.55999999994</v>
      </c>
      <c r="M51" s="216">
        <f t="shared" si="0"/>
        <v>0</v>
      </c>
      <c r="N51" s="216">
        <f t="shared" si="0"/>
        <v>0</v>
      </c>
      <c r="O51" s="216">
        <f t="shared" si="0"/>
        <v>0</v>
      </c>
      <c r="P51" s="216">
        <f t="shared" si="0"/>
        <v>0</v>
      </c>
      <c r="Q51" s="216">
        <f t="shared" si="0"/>
        <v>0</v>
      </c>
      <c r="R51" s="217">
        <f>SUM(C51:Q51)</f>
        <v>2999956.6300000004</v>
      </c>
    </row>
    <row r="52" spans="1:21" x14ac:dyDescent="0.2">
      <c r="H52" s="41"/>
      <c r="R52" s="12"/>
      <c r="S52" s="12"/>
      <c r="T52" s="12"/>
      <c r="U52" s="1"/>
    </row>
    <row r="53" spans="1:21" x14ac:dyDescent="0.2">
      <c r="H53" s="41"/>
      <c r="R53" s="12"/>
      <c r="S53" s="12"/>
      <c r="T53" s="12"/>
      <c r="U53" s="1"/>
    </row>
    <row r="54" spans="1:21" ht="13.5" thickBot="1" x14ac:dyDescent="0.25">
      <c r="H54" s="41"/>
      <c r="R54" s="12"/>
      <c r="S54" s="12"/>
      <c r="T54" s="12"/>
      <c r="U54" s="1"/>
    </row>
    <row r="55" spans="1:21" x14ac:dyDescent="0.2">
      <c r="B55" s="218" t="s">
        <v>6</v>
      </c>
      <c r="C55" s="278" t="s">
        <v>66</v>
      </c>
      <c r="D55" s="280" t="s">
        <v>67</v>
      </c>
      <c r="E55" s="278" t="s">
        <v>75</v>
      </c>
      <c r="F55" s="280" t="s">
        <v>76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12"/>
      <c r="S55" s="12"/>
      <c r="T55" s="1"/>
    </row>
    <row r="56" spans="1:21" ht="13.5" thickBot="1" x14ac:dyDescent="0.25">
      <c r="B56" s="219" t="s">
        <v>1</v>
      </c>
      <c r="C56" s="279"/>
      <c r="D56" s="281"/>
      <c r="E56" s="279"/>
      <c r="F56" s="281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1" x14ac:dyDescent="0.2">
      <c r="A57">
        <v>1</v>
      </c>
      <c r="B57" s="189" t="s">
        <v>65</v>
      </c>
      <c r="C57" s="190"/>
      <c r="D57" s="191"/>
      <c r="E57" s="190"/>
      <c r="F57" s="191"/>
      <c r="R57" s="53"/>
    </row>
    <row r="58" spans="1:21" x14ac:dyDescent="0.2">
      <c r="B58" s="189"/>
      <c r="C58" s="190"/>
      <c r="D58" s="191"/>
      <c r="E58" s="190"/>
      <c r="F58" s="191"/>
    </row>
    <row r="59" spans="1:21" x14ac:dyDescent="0.2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0"/>
      <c r="S59" s="10"/>
      <c r="T59" s="11"/>
    </row>
    <row r="60" spans="1:21" ht="13.5" thickBot="1" x14ac:dyDescent="0.25">
      <c r="B60" s="34"/>
      <c r="C60" s="34"/>
      <c r="D60" s="34"/>
      <c r="E60" s="35"/>
      <c r="F60" s="35"/>
      <c r="G60" s="35"/>
      <c r="H60" s="9"/>
      <c r="I60" s="9"/>
      <c r="J60" s="9"/>
      <c r="K60" s="9"/>
      <c r="L60" s="9"/>
      <c r="M60" s="9"/>
      <c r="N60" s="9"/>
      <c r="O60" s="9"/>
      <c r="P60" s="9"/>
      <c r="Q60" s="9"/>
      <c r="R60" s="10"/>
      <c r="S60" s="10"/>
      <c r="T60" s="11"/>
    </row>
    <row r="61" spans="1:21" x14ac:dyDescent="0.2">
      <c r="B61" s="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21" x14ac:dyDescent="0.2">
      <c r="B62" s="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21" ht="15" x14ac:dyDescent="0.25">
      <c r="B63" s="36" t="s">
        <v>10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84" t="s">
        <v>12</v>
      </c>
    </row>
    <row r="64" spans="1:21" ht="15" x14ac:dyDescent="0.25">
      <c r="B64" s="36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285"/>
    </row>
    <row r="65" spans="1:18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286"/>
    </row>
    <row r="66" spans="1:18" x14ac:dyDescent="0.2">
      <c r="A66" s="28"/>
      <c r="B66" s="37"/>
      <c r="C66" s="37">
        <v>44771</v>
      </c>
      <c r="D66" s="37">
        <v>44804</v>
      </c>
      <c r="E66" s="37">
        <v>44833</v>
      </c>
      <c r="F66" s="37">
        <v>44865</v>
      </c>
      <c r="G66" s="37">
        <v>44894</v>
      </c>
      <c r="H66" s="37">
        <v>44922</v>
      </c>
      <c r="I66" s="37">
        <v>44984</v>
      </c>
      <c r="J66" s="37">
        <v>44991</v>
      </c>
      <c r="K66" s="37">
        <v>45013</v>
      </c>
      <c r="L66" s="37"/>
      <c r="M66" s="37"/>
      <c r="N66" s="37"/>
      <c r="O66" s="37"/>
      <c r="P66" s="37"/>
      <c r="Q66" s="37"/>
      <c r="R66" s="72"/>
    </row>
    <row r="67" spans="1:18" x14ac:dyDescent="0.2">
      <c r="A67" s="28">
        <v>1</v>
      </c>
      <c r="B67" s="52" t="str">
        <f>B7</f>
        <v>CASELLES COSTA FACUNDO JAVIER</v>
      </c>
      <c r="C67" s="57">
        <v>40017.120000000003</v>
      </c>
      <c r="D67" s="38">
        <v>48070.879999999997</v>
      </c>
      <c r="E67" s="38">
        <v>38947.480000000003</v>
      </c>
      <c r="F67" s="38">
        <v>51405.64</v>
      </c>
      <c r="G67" s="38">
        <v>45738</v>
      </c>
      <c r="H67" s="38">
        <v>59774</v>
      </c>
      <c r="I67" s="38">
        <v>58767.28</v>
      </c>
      <c r="J67" s="38">
        <v>43390.6</v>
      </c>
      <c r="K67" s="38">
        <v>58106.62</v>
      </c>
      <c r="L67" s="38"/>
      <c r="M67" s="38"/>
      <c r="N67" s="38"/>
      <c r="O67" s="38"/>
      <c r="P67" s="38"/>
      <c r="Q67" s="38"/>
      <c r="R67" s="39">
        <f>SUM(C67:Q67)</f>
        <v>444217.62</v>
      </c>
    </row>
    <row r="68" spans="1:18" x14ac:dyDescent="0.2">
      <c r="A68" s="58"/>
      <c r="B68" s="59"/>
      <c r="C68" s="60">
        <v>44762</v>
      </c>
      <c r="D68" s="60">
        <v>44798</v>
      </c>
      <c r="E68" s="60">
        <v>44830</v>
      </c>
      <c r="F68" s="60">
        <v>44849</v>
      </c>
      <c r="G68" s="60">
        <v>44882</v>
      </c>
      <c r="H68" s="60">
        <v>44914</v>
      </c>
      <c r="I68" s="60">
        <v>44938</v>
      </c>
      <c r="J68" s="60">
        <v>44970</v>
      </c>
      <c r="K68" s="60"/>
      <c r="L68" s="61"/>
      <c r="M68" s="61"/>
      <c r="N68" s="61"/>
      <c r="O68" s="61"/>
      <c r="P68" s="61"/>
      <c r="Q68" s="61"/>
      <c r="R68" s="73"/>
    </row>
    <row r="69" spans="1:18" x14ac:dyDescent="0.2">
      <c r="A69" s="58">
        <v>2</v>
      </c>
      <c r="B69" s="62" t="str">
        <f>B8</f>
        <v>CATALA SERGIO TADEO</v>
      </c>
      <c r="C69" s="63">
        <v>9234.7199999999993</v>
      </c>
      <c r="D69" s="61">
        <v>11093.28</v>
      </c>
      <c r="E69" s="61">
        <v>8987.8799999999992</v>
      </c>
      <c r="F69" s="61">
        <v>11862.84</v>
      </c>
      <c r="G69" s="61">
        <v>13721.4</v>
      </c>
      <c r="H69" s="61">
        <v>13794</v>
      </c>
      <c r="I69" s="61">
        <v>13017.18</v>
      </c>
      <c r="J69" s="61">
        <v>13561.68</v>
      </c>
      <c r="K69" s="61"/>
      <c r="L69" s="61"/>
      <c r="M69" s="61"/>
      <c r="N69" s="61"/>
      <c r="O69" s="61"/>
      <c r="P69" s="61"/>
      <c r="Q69" s="61"/>
      <c r="R69" s="74">
        <f>SUM(C69:Q69)</f>
        <v>95272.979999999981</v>
      </c>
    </row>
    <row r="70" spans="1:18" x14ac:dyDescent="0.2">
      <c r="A70" s="28"/>
      <c r="B70" s="64"/>
      <c r="C70" s="37">
        <v>44785</v>
      </c>
      <c r="D70" s="37">
        <v>44935</v>
      </c>
      <c r="E70" s="37">
        <v>45029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2"/>
    </row>
    <row r="71" spans="1:18" x14ac:dyDescent="0.2">
      <c r="A71" s="28">
        <v>3</v>
      </c>
      <c r="B71" s="65" t="str">
        <f>B9</f>
        <v xml:space="preserve">CORTES RAÚL HERNÁN </v>
      </c>
      <c r="C71" s="57">
        <v>23086.799999999999</v>
      </c>
      <c r="D71" s="38">
        <v>58750</v>
      </c>
      <c r="E71" s="38">
        <v>179142.05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>
        <f>SUM(C71:Q71)</f>
        <v>260978.84999999998</v>
      </c>
    </row>
    <row r="72" spans="1:18" x14ac:dyDescent="0.2">
      <c r="A72" s="58"/>
      <c r="B72" s="59"/>
      <c r="C72" s="60">
        <v>44935</v>
      </c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73"/>
    </row>
    <row r="73" spans="1:18" x14ac:dyDescent="0.2">
      <c r="A73" s="58">
        <v>4</v>
      </c>
      <c r="B73" s="196" t="str">
        <f>B10</f>
        <v>GPS SAN JUAN S.R.L.</v>
      </c>
      <c r="C73" s="63">
        <v>25988.38</v>
      </c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74">
        <f>SUM(C73:Q73)</f>
        <v>25988.38</v>
      </c>
    </row>
    <row r="74" spans="1:18" x14ac:dyDescent="0.2">
      <c r="A74" s="28"/>
      <c r="B74" s="66"/>
      <c r="C74" s="37">
        <v>44762</v>
      </c>
      <c r="D74" s="37">
        <v>44799</v>
      </c>
      <c r="E74" s="37">
        <v>44844</v>
      </c>
      <c r="F74" s="37">
        <v>44865</v>
      </c>
      <c r="G74" s="37">
        <v>44890</v>
      </c>
      <c r="H74" s="37">
        <v>44918</v>
      </c>
      <c r="I74" s="37">
        <v>44951</v>
      </c>
      <c r="J74" s="37">
        <v>44985</v>
      </c>
      <c r="K74" s="37">
        <v>44998</v>
      </c>
      <c r="L74" s="37"/>
      <c r="M74" s="37"/>
      <c r="N74" s="37"/>
      <c r="O74" s="37"/>
      <c r="P74" s="37"/>
      <c r="Q74" s="37"/>
      <c r="R74" s="72"/>
    </row>
    <row r="75" spans="1:18" x14ac:dyDescent="0.2">
      <c r="A75" s="28">
        <v>5</v>
      </c>
      <c r="B75" s="65" t="str">
        <f>B11</f>
        <v>INTERREDES SA</v>
      </c>
      <c r="C75" s="57">
        <v>23086.799999999999</v>
      </c>
      <c r="D75" s="38">
        <v>27733.200000000001</v>
      </c>
      <c r="E75" s="38">
        <v>22469.7</v>
      </c>
      <c r="F75" s="38">
        <v>29657.1</v>
      </c>
      <c r="G75" s="38">
        <v>34303.5</v>
      </c>
      <c r="H75" s="38">
        <v>34485</v>
      </c>
      <c r="I75" s="38">
        <v>32542.95</v>
      </c>
      <c r="J75" s="38">
        <v>33904.199999999997</v>
      </c>
      <c r="K75" s="38">
        <v>58106.62</v>
      </c>
      <c r="L75" s="38"/>
      <c r="M75" s="38"/>
      <c r="N75" s="38"/>
      <c r="O75" s="38"/>
      <c r="P75" s="38"/>
      <c r="Q75" s="38"/>
      <c r="R75" s="39">
        <f>SUM(C75:Q75)</f>
        <v>296289.07</v>
      </c>
    </row>
    <row r="76" spans="1:18" x14ac:dyDescent="0.2">
      <c r="A76" s="58"/>
      <c r="B76" s="59"/>
      <c r="C76" s="60">
        <v>44771</v>
      </c>
      <c r="D76" s="60">
        <v>44816</v>
      </c>
      <c r="E76" s="60">
        <v>44844</v>
      </c>
      <c r="F76" s="60">
        <v>44865</v>
      </c>
      <c r="G76" s="60">
        <v>44872</v>
      </c>
      <c r="H76" s="60">
        <v>44926</v>
      </c>
      <c r="I76" s="60">
        <v>44985</v>
      </c>
      <c r="J76" s="60">
        <v>44999</v>
      </c>
      <c r="K76" s="60"/>
      <c r="L76" s="60"/>
      <c r="M76" s="60"/>
      <c r="N76" s="60"/>
      <c r="O76" s="60"/>
      <c r="P76" s="60"/>
      <c r="Q76" s="60"/>
      <c r="R76" s="73"/>
    </row>
    <row r="77" spans="1:18" x14ac:dyDescent="0.2">
      <c r="A77" s="58">
        <v>6</v>
      </c>
      <c r="B77" s="62" t="str">
        <f>B12</f>
        <v>INTERSAT SA</v>
      </c>
      <c r="C77" s="63">
        <v>23086.799999999999</v>
      </c>
      <c r="D77" s="61">
        <v>27733.200000000001</v>
      </c>
      <c r="E77" s="61">
        <v>22469.7</v>
      </c>
      <c r="F77" s="61">
        <v>29657.1</v>
      </c>
      <c r="G77" s="61">
        <v>34303.5</v>
      </c>
      <c r="H77" s="61">
        <v>45980</v>
      </c>
      <c r="I77" s="61">
        <v>43390.6</v>
      </c>
      <c r="J77" s="61">
        <v>33904.199999999997</v>
      </c>
      <c r="K77" s="61"/>
      <c r="L77" s="61"/>
      <c r="M77" s="61"/>
      <c r="N77" s="61"/>
      <c r="O77" s="61"/>
      <c r="P77" s="61"/>
      <c r="Q77" s="61"/>
      <c r="R77" s="74">
        <f>SUM(C77:Q77)</f>
        <v>260525.09999999998</v>
      </c>
    </row>
    <row r="78" spans="1:18" x14ac:dyDescent="0.2">
      <c r="A78" s="28"/>
      <c r="B78" s="56"/>
      <c r="C78" s="37">
        <v>44764</v>
      </c>
      <c r="D78" s="37">
        <v>44813</v>
      </c>
      <c r="E78" s="37">
        <v>44844</v>
      </c>
      <c r="F78" s="37">
        <v>44865</v>
      </c>
      <c r="G78" s="37">
        <v>44900</v>
      </c>
      <c r="H78" s="37">
        <v>44922</v>
      </c>
      <c r="I78" s="37">
        <v>44953</v>
      </c>
      <c r="J78" s="37">
        <v>44973</v>
      </c>
      <c r="K78" s="37">
        <v>45008</v>
      </c>
      <c r="L78" s="37"/>
      <c r="M78" s="37"/>
      <c r="N78" s="37"/>
      <c r="O78" s="37"/>
      <c r="P78" s="37"/>
      <c r="Q78" s="37"/>
      <c r="R78" s="72"/>
    </row>
    <row r="79" spans="1:18" x14ac:dyDescent="0.2">
      <c r="A79" s="28">
        <v>7</v>
      </c>
      <c r="B79" s="65" t="str">
        <f>B13</f>
        <v>LEIRIA HUGO LEANDRO</v>
      </c>
      <c r="C79" s="57">
        <v>40017.120000000003</v>
      </c>
      <c r="D79" s="38">
        <v>48070.879999999997</v>
      </c>
      <c r="E79" s="38">
        <v>38947.480000000003</v>
      </c>
      <c r="F79" s="38">
        <v>51405.64</v>
      </c>
      <c r="G79" s="38">
        <v>45738</v>
      </c>
      <c r="H79" s="38">
        <v>45980</v>
      </c>
      <c r="I79" s="38">
        <v>43390.6</v>
      </c>
      <c r="J79" s="38">
        <v>45205.599999999999</v>
      </c>
      <c r="K79" s="38">
        <v>58106.62</v>
      </c>
      <c r="L79" s="38"/>
      <c r="M79" s="38"/>
      <c r="N79" s="38"/>
      <c r="O79" s="38"/>
      <c r="P79" s="38"/>
      <c r="Q79" s="38"/>
      <c r="R79" s="39">
        <f>SUM(C79:Q79)</f>
        <v>416861.93999999994</v>
      </c>
    </row>
    <row r="80" spans="1:18" x14ac:dyDescent="0.2">
      <c r="A80" s="58"/>
      <c r="B80" s="59"/>
      <c r="C80" s="60">
        <v>44763</v>
      </c>
      <c r="D80" s="60">
        <v>44796</v>
      </c>
      <c r="E80" s="60">
        <v>44834</v>
      </c>
      <c r="F80" s="60">
        <v>44873</v>
      </c>
      <c r="G80" s="60">
        <v>44890</v>
      </c>
      <c r="H80" s="60">
        <v>44922</v>
      </c>
      <c r="I80" s="60">
        <v>44985</v>
      </c>
      <c r="J80" s="60">
        <v>45027</v>
      </c>
      <c r="K80" s="60"/>
      <c r="L80" s="60"/>
      <c r="M80" s="60"/>
      <c r="N80" s="60"/>
      <c r="O80" s="60"/>
      <c r="P80" s="60"/>
      <c r="Q80" s="60"/>
      <c r="R80" s="73"/>
    </row>
    <row r="81" spans="1:24" x14ac:dyDescent="0.2">
      <c r="A81" s="58">
        <v>8</v>
      </c>
      <c r="B81" s="62" t="str">
        <f>B14</f>
        <v>NETROPOLYS SA (San Juan Cable)</v>
      </c>
      <c r="C81" s="63">
        <v>33860.639999999999</v>
      </c>
      <c r="D81" s="61">
        <v>40675.360000000001</v>
      </c>
      <c r="E81" s="61">
        <v>32955.56</v>
      </c>
      <c r="F81" s="61">
        <v>43497.08</v>
      </c>
      <c r="G81" s="61">
        <v>50311.8</v>
      </c>
      <c r="H81" s="61">
        <v>50578</v>
      </c>
      <c r="I81" s="61">
        <v>60746.84</v>
      </c>
      <c r="J81" s="61">
        <v>63287.839999999997</v>
      </c>
      <c r="K81" s="61"/>
      <c r="L81" s="61"/>
      <c r="M81" s="61"/>
      <c r="N81" s="61"/>
      <c r="O81" s="61"/>
      <c r="P81" s="61"/>
      <c r="Q81" s="61"/>
      <c r="R81" s="74">
        <f>SUM(C81:Q81)</f>
        <v>375913.12</v>
      </c>
      <c r="X81" s="12"/>
    </row>
    <row r="82" spans="1:24" x14ac:dyDescent="0.2">
      <c r="A82" s="28"/>
      <c r="B82" s="56"/>
      <c r="C82" s="37">
        <v>44755</v>
      </c>
      <c r="D82" s="37">
        <v>44873</v>
      </c>
      <c r="E82" s="37">
        <v>44910</v>
      </c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72"/>
    </row>
    <row r="83" spans="1:24" x14ac:dyDescent="0.2">
      <c r="A83" s="28">
        <v>9</v>
      </c>
      <c r="B83" s="65" t="str">
        <f>B15</f>
        <v>PÉCHIEU GASTÓN</v>
      </c>
      <c r="C83" s="57">
        <v>17707.14</v>
      </c>
      <c r="D83" s="38">
        <v>12596.1</v>
      </c>
      <c r="E83" s="38">
        <v>29315.88</v>
      </c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9">
        <f>SUM(C83:Q83)</f>
        <v>59619.119999999995</v>
      </c>
    </row>
    <row r="84" spans="1:24" x14ac:dyDescent="0.2">
      <c r="A84" s="58"/>
      <c r="B84" s="59"/>
      <c r="C84" s="60">
        <v>44755</v>
      </c>
      <c r="D84" s="60">
        <v>44764</v>
      </c>
      <c r="E84" s="60">
        <v>44804</v>
      </c>
      <c r="F84" s="60">
        <v>44834</v>
      </c>
      <c r="G84" s="60">
        <v>44865</v>
      </c>
      <c r="H84" s="60">
        <v>44872</v>
      </c>
      <c r="I84" s="60">
        <v>44923</v>
      </c>
      <c r="J84" s="60">
        <v>44981</v>
      </c>
      <c r="K84" s="60">
        <v>45014</v>
      </c>
      <c r="L84" s="60"/>
      <c r="M84" s="60"/>
      <c r="N84" s="60"/>
      <c r="O84" s="60"/>
      <c r="P84" s="60"/>
      <c r="Q84" s="60"/>
      <c r="R84" s="73"/>
    </row>
    <row r="85" spans="1:24" x14ac:dyDescent="0.2">
      <c r="A85" s="58">
        <v>10</v>
      </c>
      <c r="B85" s="62" t="str">
        <f>B16</f>
        <v>TELMEX ARGENTINA SA</v>
      </c>
      <c r="C85" s="63">
        <v>3090.34</v>
      </c>
      <c r="D85" s="61">
        <v>3078.24</v>
      </c>
      <c r="E85" s="61">
        <v>3697.76</v>
      </c>
      <c r="F85" s="61">
        <v>2995.96</v>
      </c>
      <c r="G85" s="61">
        <v>3954.28</v>
      </c>
      <c r="H85" s="61">
        <v>4573.8</v>
      </c>
      <c r="I85" s="61">
        <v>4598</v>
      </c>
      <c r="J85" s="61">
        <v>8859.6200000000008</v>
      </c>
      <c r="K85" s="61">
        <v>4469.74</v>
      </c>
      <c r="L85" s="61"/>
      <c r="M85" s="61"/>
      <c r="N85" s="61"/>
      <c r="O85" s="61"/>
      <c r="P85" s="61"/>
      <c r="Q85" s="61"/>
      <c r="R85" s="74">
        <f>SUM(C85:Q85)</f>
        <v>39317.74</v>
      </c>
    </row>
    <row r="86" spans="1:24" x14ac:dyDescent="0.2">
      <c r="A86" s="28"/>
      <c r="B86" s="66"/>
      <c r="C86" s="37">
        <v>44762</v>
      </c>
      <c r="D86" s="37">
        <v>44849</v>
      </c>
      <c r="E86" s="37">
        <v>44855</v>
      </c>
      <c r="F86" s="37">
        <v>44880</v>
      </c>
      <c r="G86" s="37">
        <v>44910</v>
      </c>
      <c r="H86" s="37">
        <v>44944</v>
      </c>
      <c r="I86" s="37">
        <v>44973</v>
      </c>
      <c r="J86" s="37">
        <v>45000</v>
      </c>
      <c r="K86" s="37"/>
      <c r="L86" s="37"/>
      <c r="M86" s="37"/>
      <c r="N86" s="37"/>
      <c r="O86" s="37"/>
      <c r="P86" s="37"/>
      <c r="Q86" s="37"/>
      <c r="R86" s="72"/>
    </row>
    <row r="87" spans="1:24" x14ac:dyDescent="0.2">
      <c r="A87" s="28">
        <v>11</v>
      </c>
      <c r="B87" s="65" t="str">
        <f>B17</f>
        <v>VEGA CÉSAR AUGUSTO (ITIC)</v>
      </c>
      <c r="C87" s="57">
        <v>23177.55</v>
      </c>
      <c r="D87" s="38">
        <v>23086.799999999999</v>
      </c>
      <c r="E87" s="38">
        <v>27733.200000000001</v>
      </c>
      <c r="F87" s="38">
        <v>22469.7</v>
      </c>
      <c r="G87" s="38">
        <v>29657.1</v>
      </c>
      <c r="H87" s="38">
        <v>34303.5</v>
      </c>
      <c r="I87" s="38">
        <v>34485</v>
      </c>
      <c r="J87" s="38">
        <v>66447.149999999994</v>
      </c>
      <c r="K87" s="38"/>
      <c r="L87" s="38"/>
      <c r="M87" s="38"/>
      <c r="N87" s="38"/>
      <c r="O87" s="38"/>
      <c r="P87" s="38"/>
      <c r="Q87" s="38"/>
      <c r="R87" s="39">
        <f>SUM(C87:Q87)</f>
        <v>261360</v>
      </c>
    </row>
    <row r="88" spans="1:24" x14ac:dyDescent="0.2">
      <c r="A88" s="58"/>
      <c r="B88" s="59"/>
      <c r="C88" s="60">
        <v>44760</v>
      </c>
      <c r="D88" s="60">
        <v>44789</v>
      </c>
      <c r="E88" s="60">
        <v>44823</v>
      </c>
      <c r="F88" s="60">
        <v>44851</v>
      </c>
      <c r="G88" s="60">
        <v>44887</v>
      </c>
      <c r="H88" s="60">
        <v>44914</v>
      </c>
      <c r="I88" s="60">
        <v>44942</v>
      </c>
      <c r="J88" s="60">
        <v>44984</v>
      </c>
      <c r="K88" s="60">
        <v>1373</v>
      </c>
      <c r="L88" s="60"/>
      <c r="M88" s="60"/>
      <c r="N88" s="60"/>
      <c r="O88" s="60"/>
      <c r="P88" s="60"/>
      <c r="Q88" s="60"/>
      <c r="R88" s="73"/>
    </row>
    <row r="89" spans="1:24" x14ac:dyDescent="0.2">
      <c r="A89" s="58">
        <v>12</v>
      </c>
      <c r="B89" s="62" t="str">
        <f>B18</f>
        <v xml:space="preserve">XF COMUNICACIONES SA </v>
      </c>
      <c r="C89" s="63">
        <v>13852.08</v>
      </c>
      <c r="D89" s="61">
        <v>16639.919999999998</v>
      </c>
      <c r="E89" s="61">
        <v>13481.82</v>
      </c>
      <c r="F89" s="61">
        <v>17794.259999999998</v>
      </c>
      <c r="G89" s="61">
        <v>20582.099999999999</v>
      </c>
      <c r="H89" s="61">
        <v>20691</v>
      </c>
      <c r="I89" s="61">
        <v>19525.77</v>
      </c>
      <c r="J89" s="61">
        <v>20342.52</v>
      </c>
      <c r="K89" s="61">
        <v>20113.830000000002</v>
      </c>
      <c r="L89" s="61"/>
      <c r="M89" s="61"/>
      <c r="N89" s="61"/>
      <c r="O89" s="61"/>
      <c r="P89" s="61"/>
      <c r="Q89" s="61"/>
      <c r="R89" s="74">
        <f>SUM(C89:Q89)</f>
        <v>163023.29999999999</v>
      </c>
    </row>
    <row r="90" spans="1:24" x14ac:dyDescent="0.2">
      <c r="A90" s="28"/>
      <c r="B90" s="6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72"/>
    </row>
    <row r="91" spans="1:24" x14ac:dyDescent="0.2">
      <c r="A91" s="28">
        <v>13</v>
      </c>
      <c r="B91" s="65" t="s">
        <v>121</v>
      </c>
      <c r="C91" s="57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9">
        <f>SUM(C91:Q91)</f>
        <v>0</v>
      </c>
    </row>
    <row r="92" spans="1:24" x14ac:dyDescent="0.2">
      <c r="A92" s="58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61"/>
      <c r="M92" s="61"/>
      <c r="N92" s="61"/>
      <c r="O92" s="61"/>
      <c r="P92" s="61"/>
      <c r="Q92" s="61"/>
      <c r="R92" s="73"/>
    </row>
    <row r="93" spans="1:24" x14ac:dyDescent="0.2">
      <c r="A93" s="58"/>
      <c r="B93" s="62"/>
      <c r="C93" s="63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74">
        <f>SUM(C93:Q93)</f>
        <v>0</v>
      </c>
      <c r="X93" s="12"/>
    </row>
    <row r="94" spans="1:24" x14ac:dyDescent="0.2">
      <c r="A94" s="28"/>
      <c r="B94" s="5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72"/>
    </row>
    <row r="95" spans="1:24" x14ac:dyDescent="0.2">
      <c r="A95" s="28"/>
      <c r="B95" s="65"/>
      <c r="C95" s="57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9">
        <f>SUM(C95:Q95)</f>
        <v>0</v>
      </c>
    </row>
    <row r="96" spans="1:24" x14ac:dyDescent="0.2">
      <c r="A96" s="5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1"/>
      <c r="M96" s="61"/>
      <c r="N96" s="61"/>
      <c r="O96" s="61"/>
      <c r="P96" s="61"/>
      <c r="Q96" s="61"/>
      <c r="R96" s="73"/>
    </row>
    <row r="97" spans="1:24" x14ac:dyDescent="0.2">
      <c r="A97" s="58"/>
      <c r="B97" s="62"/>
      <c r="C97" s="63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74">
        <f>SUM(C97:Q97)</f>
        <v>0</v>
      </c>
      <c r="X97" s="12"/>
    </row>
    <row r="98" spans="1:24" x14ac:dyDescent="0.2">
      <c r="A98" s="28"/>
      <c r="B98" s="5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72"/>
    </row>
    <row r="99" spans="1:24" x14ac:dyDescent="0.2">
      <c r="A99" s="28"/>
      <c r="B99" s="65"/>
      <c r="C99" s="57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9">
        <f>SUM(C99:Q99)</f>
        <v>0</v>
      </c>
    </row>
    <row r="100" spans="1:24" x14ac:dyDescent="0.2">
      <c r="A100" s="220"/>
      <c r="B100" s="221" t="str">
        <f>B24</f>
        <v>UNIVERSIDAD NACIONAL DE SAN JUAN</v>
      </c>
      <c r="C100" s="222"/>
      <c r="D100" s="222"/>
      <c r="E100" s="222"/>
      <c r="F100" s="222"/>
      <c r="G100" s="222"/>
      <c r="H100" s="222"/>
      <c r="I100" s="222"/>
      <c r="J100" s="222"/>
      <c r="K100" s="222"/>
      <c r="L100" s="223"/>
      <c r="M100" s="223"/>
      <c r="N100" s="223"/>
      <c r="O100" s="223"/>
      <c r="P100" s="223"/>
      <c r="Q100" s="223"/>
      <c r="R100" s="224"/>
    </row>
    <row r="101" spans="1:24" x14ac:dyDescent="0.2">
      <c r="A101" s="220"/>
      <c r="B101" s="225"/>
      <c r="C101" s="226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8">
        <f>SUM(C101:Q101)</f>
        <v>0</v>
      </c>
      <c r="V101" s="12"/>
    </row>
    <row r="102" spans="1:24" x14ac:dyDescent="0.2">
      <c r="A102" s="28"/>
      <c r="B102" s="5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72"/>
    </row>
    <row r="103" spans="1:24" x14ac:dyDescent="0.2">
      <c r="A103" s="28"/>
      <c r="B103" s="65"/>
      <c r="C103" s="57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9">
        <f>SUM(C103:Q103)</f>
        <v>0</v>
      </c>
    </row>
    <row r="104" spans="1:24" x14ac:dyDescent="0.2">
      <c r="A104" s="220"/>
      <c r="B104" s="221"/>
      <c r="C104" s="222"/>
      <c r="D104" s="222"/>
      <c r="E104" s="222"/>
      <c r="F104" s="222"/>
      <c r="G104" s="222"/>
      <c r="H104" s="222"/>
      <c r="I104" s="222"/>
      <c r="J104" s="222"/>
      <c r="K104" s="222"/>
      <c r="L104" s="223"/>
      <c r="M104" s="223"/>
      <c r="N104" s="223"/>
      <c r="O104" s="223"/>
      <c r="P104" s="223"/>
      <c r="Q104" s="223"/>
      <c r="R104" s="224"/>
    </row>
    <row r="105" spans="1:24" ht="13.5" thickBot="1" x14ac:dyDescent="0.25">
      <c r="A105" s="220"/>
      <c r="B105" s="225"/>
      <c r="C105" s="226"/>
      <c r="D105" s="227"/>
      <c r="E105" s="227"/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8">
        <f>SUM(C105:Q105)</f>
        <v>0</v>
      </c>
      <c r="V105" s="12"/>
    </row>
    <row r="106" spans="1:24" ht="13.5" thickBot="1" x14ac:dyDescent="0.25">
      <c r="R106" s="75">
        <f>SUM(R66:R105)</f>
        <v>2699367.22</v>
      </c>
      <c r="S106">
        <f>Gráfico!B19</f>
        <v>2699297.22</v>
      </c>
      <c r="T106" s="25">
        <f>R106-S106</f>
        <v>70</v>
      </c>
    </row>
  </sheetData>
  <sortState xmlns:xlrd2="http://schemas.microsoft.com/office/spreadsheetml/2017/richdata2" ref="F7:F18">
    <sortCondition ref="F7:F18"/>
  </sortState>
  <mergeCells count="10">
    <mergeCell ref="D55:D56"/>
    <mergeCell ref="Q31:Q32"/>
    <mergeCell ref="E55:E56"/>
    <mergeCell ref="F55:F56"/>
    <mergeCell ref="R63:R65"/>
    <mergeCell ref="A6:B6"/>
    <mergeCell ref="A31:B31"/>
    <mergeCell ref="A32:B32"/>
    <mergeCell ref="C31:C32"/>
    <mergeCell ref="C55:C56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100 B89 B85 B81 B77 B73 B6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22"/>
  <sheetViews>
    <sheetView zoomScaleNormal="100" workbookViewId="0">
      <pane ySplit="1" topLeftCell="A138" activePane="bottomLeft" state="frozen"/>
      <selection pane="bottomLeft" activeCell="B145" sqref="B145"/>
    </sheetView>
  </sheetViews>
  <sheetFormatPr baseColWidth="10" defaultRowHeight="15" x14ac:dyDescent="0.2"/>
  <cols>
    <col min="1" max="1" width="12.42578125" style="7" bestFit="1" customWidth="1"/>
    <col min="2" max="2" width="45.42578125" style="8" customWidth="1"/>
    <col min="3" max="3" width="16.7109375" style="2" customWidth="1"/>
    <col min="4" max="4" width="13" style="2" bestFit="1" customWidth="1"/>
    <col min="5" max="5" width="15.28515625" style="27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8.25" customHeight="1" thickBot="1" x14ac:dyDescent="0.3">
      <c r="A1" s="183" t="s">
        <v>0</v>
      </c>
      <c r="B1" s="184" t="s">
        <v>1</v>
      </c>
      <c r="C1" s="185" t="s">
        <v>8</v>
      </c>
      <c r="D1" s="186" t="s">
        <v>2</v>
      </c>
      <c r="E1" s="187" t="s">
        <v>3</v>
      </c>
      <c r="F1" s="67"/>
      <c r="G1" s="138" t="s">
        <v>44</v>
      </c>
      <c r="H1" s="139" t="s">
        <v>2</v>
      </c>
      <c r="I1" s="140" t="s">
        <v>44</v>
      </c>
      <c r="J1" s="141" t="s">
        <v>2</v>
      </c>
      <c r="K1" s="229" t="s">
        <v>44</v>
      </c>
      <c r="L1" s="230" t="s">
        <v>2</v>
      </c>
      <c r="M1" s="231" t="s">
        <v>44</v>
      </c>
      <c r="N1" s="232" t="s">
        <v>2</v>
      </c>
    </row>
    <row r="2" spans="1:28" x14ac:dyDescent="0.3">
      <c r="A2" s="160" t="s">
        <v>78</v>
      </c>
      <c r="B2" s="161"/>
      <c r="C2" s="162">
        <v>192457.75242523802</v>
      </c>
      <c r="D2" s="163"/>
      <c r="E2" s="162">
        <f>C2</f>
        <v>192457.75242523802</v>
      </c>
      <c r="F2" s="67"/>
      <c r="G2" s="76">
        <v>105625</v>
      </c>
      <c r="H2" s="77"/>
      <c r="I2" s="165">
        <v>0</v>
      </c>
      <c r="J2" s="78"/>
      <c r="K2" s="79">
        <v>0</v>
      </c>
      <c r="L2" s="80"/>
      <c r="M2" s="76">
        <v>254990.84999999998</v>
      </c>
      <c r="N2" s="81"/>
    </row>
    <row r="3" spans="1:28" s="3" customFormat="1" ht="17.25" x14ac:dyDescent="0.35">
      <c r="A3" s="68"/>
      <c r="B3" s="68"/>
      <c r="C3" s="69"/>
      <c r="D3" s="70"/>
      <c r="E3" s="71"/>
      <c r="F3" s="67"/>
      <c r="G3" s="82"/>
      <c r="H3" s="83"/>
      <c r="I3" s="84"/>
      <c r="J3" s="85"/>
      <c r="K3" s="120"/>
      <c r="L3" s="123"/>
      <c r="M3" s="82"/>
      <c r="N3" s="86"/>
    </row>
    <row r="4" spans="1:28" s="3" customFormat="1" x14ac:dyDescent="0.3">
      <c r="A4" s="266"/>
      <c r="B4" s="267" t="s">
        <v>72</v>
      </c>
      <c r="C4" s="268"/>
      <c r="D4" s="268"/>
      <c r="E4" s="262">
        <f>E2+C4-D4</f>
        <v>192457.75242523802</v>
      </c>
      <c r="F4" s="67"/>
      <c r="G4" s="87"/>
      <c r="H4" s="88"/>
      <c r="I4" s="89"/>
      <c r="J4" s="90"/>
      <c r="K4" s="121"/>
      <c r="L4" s="122"/>
      <c r="M4" s="233">
        <v>15746.56</v>
      </c>
      <c r="N4" s="23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4"/>
      <c r="B5" s="105" t="s">
        <v>79</v>
      </c>
      <c r="C5" s="15"/>
      <c r="D5" s="42">
        <v>74253</v>
      </c>
      <c r="E5" s="262">
        <f>E4+C5-D5</f>
        <v>118204.75242523802</v>
      </c>
      <c r="F5" s="67"/>
      <c r="G5" s="87"/>
      <c r="H5" s="88"/>
      <c r="I5" s="89"/>
      <c r="J5" s="90"/>
      <c r="K5" s="121"/>
      <c r="L5" s="122"/>
      <c r="M5" s="233"/>
      <c r="N5" s="234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4"/>
      <c r="B6" s="105" t="s">
        <v>80</v>
      </c>
      <c r="C6" s="15"/>
      <c r="D6" s="42">
        <v>127995</v>
      </c>
      <c r="E6" s="262">
        <f>E5+C6-D6</f>
        <v>-9790.2475747619756</v>
      </c>
      <c r="F6" s="67"/>
      <c r="G6" s="87"/>
      <c r="H6" s="88"/>
      <c r="I6" s="89"/>
      <c r="J6" s="90"/>
      <c r="K6" s="112"/>
      <c r="L6" s="122"/>
      <c r="M6" s="233"/>
      <c r="N6" s="234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59">
        <v>44755</v>
      </c>
      <c r="B7" s="260" t="s">
        <v>37</v>
      </c>
      <c r="C7" s="261">
        <v>17707.14</v>
      </c>
      <c r="D7" s="261"/>
      <c r="E7" s="262">
        <f t="shared" ref="E7:E76" si="0">E6+C7-D7</f>
        <v>7916.8924252380239</v>
      </c>
      <c r="F7"/>
      <c r="G7" s="87"/>
      <c r="H7" s="88"/>
      <c r="I7" s="89"/>
      <c r="J7" s="90"/>
      <c r="K7" s="112"/>
      <c r="L7" s="122"/>
      <c r="M7" s="233"/>
      <c r="N7" s="234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59">
        <v>44755</v>
      </c>
      <c r="B8" s="260" t="s">
        <v>41</v>
      </c>
      <c r="C8" s="261">
        <v>3090.34</v>
      </c>
      <c r="D8" s="261"/>
      <c r="E8" s="262">
        <f t="shared" si="0"/>
        <v>11007.232425238024</v>
      </c>
      <c r="F8"/>
      <c r="G8" s="87"/>
      <c r="H8" s="88"/>
      <c r="I8" s="89"/>
      <c r="J8" s="90"/>
      <c r="K8" s="112"/>
      <c r="L8" s="122"/>
      <c r="M8" s="233"/>
      <c r="N8" s="234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59">
        <v>44760</v>
      </c>
      <c r="B9" s="260" t="s">
        <v>43</v>
      </c>
      <c r="C9" s="261">
        <v>13852.08</v>
      </c>
      <c r="D9" s="261"/>
      <c r="E9" s="262">
        <f t="shared" si="0"/>
        <v>24859.312425238022</v>
      </c>
      <c r="F9"/>
      <c r="G9" s="87"/>
      <c r="H9" s="88"/>
      <c r="I9" s="89"/>
      <c r="J9" s="90"/>
      <c r="K9" s="112"/>
      <c r="L9" s="122"/>
      <c r="M9" s="233"/>
      <c r="N9" s="234"/>
      <c r="O9"/>
      <c r="P9"/>
      <c r="Q9"/>
      <c r="R9"/>
      <c r="S9"/>
      <c r="T9"/>
      <c r="U9"/>
      <c r="V9"/>
    </row>
    <row r="10" spans="1:28" s="3" customFormat="1" x14ac:dyDescent="0.3">
      <c r="A10" s="259">
        <v>44762</v>
      </c>
      <c r="B10" s="260" t="s">
        <v>74</v>
      </c>
      <c r="C10" s="261">
        <v>9234.7199999999993</v>
      </c>
      <c r="D10" s="261"/>
      <c r="E10" s="262">
        <f t="shared" si="0"/>
        <v>34094.032425238023</v>
      </c>
      <c r="F10" s="25"/>
      <c r="G10" s="87"/>
      <c r="H10" s="88"/>
      <c r="I10" s="89"/>
      <c r="J10" s="90"/>
      <c r="K10" s="112"/>
      <c r="L10" s="122"/>
      <c r="M10" s="233"/>
      <c r="N10" s="234"/>
      <c r="O10"/>
      <c r="P10"/>
      <c r="Q10"/>
      <c r="R10"/>
      <c r="S10"/>
      <c r="T10"/>
      <c r="U10"/>
      <c r="V10"/>
    </row>
    <row r="11" spans="1:28" s="3" customFormat="1" x14ac:dyDescent="0.3">
      <c r="A11" s="259">
        <v>44762</v>
      </c>
      <c r="B11" s="260" t="s">
        <v>62</v>
      </c>
      <c r="C11" s="261">
        <v>23086.799999999999</v>
      </c>
      <c r="D11" s="261"/>
      <c r="E11" s="262">
        <f t="shared" si="0"/>
        <v>57180.832425238026</v>
      </c>
      <c r="F11" s="25"/>
      <c r="G11" s="87"/>
      <c r="H11" s="88"/>
      <c r="I11" s="89"/>
      <c r="J11" s="90"/>
      <c r="K11" s="112"/>
      <c r="L11" s="122"/>
      <c r="M11" s="233"/>
      <c r="N11" s="234"/>
      <c r="O11"/>
      <c r="P11"/>
      <c r="Q11"/>
      <c r="R11"/>
      <c r="S11"/>
      <c r="T11"/>
      <c r="U11"/>
      <c r="V11"/>
    </row>
    <row r="12" spans="1:28" s="3" customFormat="1" x14ac:dyDescent="0.3">
      <c r="A12" s="259">
        <v>44762</v>
      </c>
      <c r="B12" s="260" t="s">
        <v>38</v>
      </c>
      <c r="C12" s="261">
        <v>23177.55</v>
      </c>
      <c r="D12" s="261"/>
      <c r="E12" s="262">
        <f t="shared" si="0"/>
        <v>80358.382425238029</v>
      </c>
      <c r="F12" s="25"/>
      <c r="G12" s="87"/>
      <c r="H12" s="88"/>
      <c r="I12" s="89"/>
      <c r="J12" s="90"/>
      <c r="K12" s="112"/>
      <c r="L12" s="122"/>
      <c r="M12" s="233"/>
      <c r="N12" s="234"/>
      <c r="O12"/>
      <c r="P12"/>
      <c r="Q12"/>
      <c r="R12"/>
      <c r="S12"/>
      <c r="T12"/>
      <c r="U12"/>
      <c r="V12"/>
    </row>
    <row r="13" spans="1:28" s="3" customFormat="1" x14ac:dyDescent="0.3">
      <c r="A13" s="259">
        <v>44763</v>
      </c>
      <c r="B13" s="260" t="s">
        <v>40</v>
      </c>
      <c r="C13" s="261">
        <v>33860.639999999999</v>
      </c>
      <c r="D13" s="261"/>
      <c r="E13" s="262">
        <f t="shared" si="0"/>
        <v>114219.02242523803</v>
      </c>
      <c r="F13" s="25"/>
      <c r="G13" s="87"/>
      <c r="H13" s="88"/>
      <c r="I13" s="89"/>
      <c r="J13" s="90"/>
      <c r="K13" s="112"/>
      <c r="L13" s="122"/>
      <c r="M13" s="233"/>
      <c r="N13" s="234"/>
      <c r="O13"/>
      <c r="P13"/>
      <c r="Q13"/>
      <c r="R13"/>
      <c r="S13"/>
      <c r="T13"/>
      <c r="U13"/>
      <c r="V13"/>
    </row>
    <row r="14" spans="1:28" s="3" customFormat="1" x14ac:dyDescent="0.3">
      <c r="A14" s="259">
        <v>44764</v>
      </c>
      <c r="B14" s="260" t="s">
        <v>71</v>
      </c>
      <c r="C14" s="261">
        <v>40017.120000000003</v>
      </c>
      <c r="D14" s="261"/>
      <c r="E14" s="262">
        <f t="shared" si="0"/>
        <v>154236.14242523804</v>
      </c>
      <c r="F14" s="25"/>
      <c r="G14" s="87"/>
      <c r="H14" s="88"/>
      <c r="I14" s="89"/>
      <c r="J14" s="90"/>
      <c r="K14" s="112"/>
      <c r="L14" s="122"/>
      <c r="M14" s="233"/>
      <c r="N14" s="234"/>
      <c r="O14"/>
      <c r="P14"/>
      <c r="Q14"/>
      <c r="R14"/>
      <c r="S14"/>
      <c r="T14"/>
      <c r="U14"/>
      <c r="V14"/>
    </row>
    <row r="15" spans="1:28" s="3" customFormat="1" x14ac:dyDescent="0.3">
      <c r="A15" s="259">
        <v>44764</v>
      </c>
      <c r="B15" s="260" t="s">
        <v>41</v>
      </c>
      <c r="C15" s="261">
        <v>3078.24</v>
      </c>
      <c r="D15" s="261"/>
      <c r="E15" s="262">
        <f t="shared" si="0"/>
        <v>157314.38242523803</v>
      </c>
      <c r="F15" s="25"/>
      <c r="G15" s="87"/>
      <c r="H15" s="88"/>
      <c r="I15" s="89"/>
      <c r="J15" s="90"/>
      <c r="K15" s="112"/>
      <c r="L15" s="122"/>
      <c r="M15" s="233"/>
      <c r="N15" s="234"/>
      <c r="O15"/>
      <c r="P15"/>
      <c r="Q15"/>
      <c r="R15"/>
      <c r="S15"/>
      <c r="T15"/>
      <c r="U15"/>
      <c r="V15"/>
    </row>
    <row r="16" spans="1:28" s="3" customFormat="1" x14ac:dyDescent="0.3">
      <c r="A16" s="259">
        <v>44771</v>
      </c>
      <c r="B16" s="260" t="s">
        <v>57</v>
      </c>
      <c r="C16" s="261">
        <v>40017.120000000003</v>
      </c>
      <c r="D16" s="261"/>
      <c r="E16" s="262">
        <f t="shared" si="0"/>
        <v>197331.50242523802</v>
      </c>
      <c r="F16" s="25"/>
      <c r="G16" s="87"/>
      <c r="H16" s="88"/>
      <c r="I16" s="89"/>
      <c r="J16" s="90"/>
      <c r="K16" s="112"/>
      <c r="L16" s="122"/>
      <c r="M16" s="233"/>
      <c r="N16" s="234"/>
      <c r="O16"/>
      <c r="P16"/>
      <c r="Q16"/>
      <c r="R16"/>
      <c r="S16"/>
      <c r="T16"/>
      <c r="U16"/>
      <c r="V16"/>
    </row>
    <row r="17" spans="1:22" s="3" customFormat="1" x14ac:dyDescent="0.3">
      <c r="A17" s="259">
        <v>44771</v>
      </c>
      <c r="B17" s="260" t="s">
        <v>42</v>
      </c>
      <c r="C17" s="261">
        <v>23086.799999999999</v>
      </c>
      <c r="D17" s="261"/>
      <c r="E17" s="262">
        <f t="shared" si="0"/>
        <v>220418.30242523801</v>
      </c>
      <c r="F17" s="25"/>
      <c r="G17" s="87"/>
      <c r="H17" s="88"/>
      <c r="I17" s="89"/>
      <c r="J17" s="90"/>
      <c r="K17" s="113"/>
      <c r="L17" s="122"/>
      <c r="M17" s="233"/>
      <c r="N17" s="234"/>
      <c r="O17"/>
      <c r="P17"/>
      <c r="Q17"/>
      <c r="R17"/>
      <c r="S17"/>
      <c r="T17"/>
      <c r="U17"/>
      <c r="V17"/>
    </row>
    <row r="18" spans="1:22" s="3" customFormat="1" x14ac:dyDescent="0.3">
      <c r="A18" s="4"/>
      <c r="B18" s="263" t="s">
        <v>83</v>
      </c>
      <c r="C18" s="15"/>
      <c r="D18" s="15">
        <v>42472.08</v>
      </c>
      <c r="E18" s="262">
        <f t="shared" si="0"/>
        <v>177946.222425238</v>
      </c>
      <c r="F18" s="25"/>
      <c r="G18" s="87"/>
      <c r="H18" s="88"/>
      <c r="I18" s="89"/>
      <c r="J18" s="90"/>
      <c r="K18" s="113"/>
      <c r="L18" s="122"/>
      <c r="M18" s="233"/>
      <c r="N18" s="234"/>
      <c r="O18"/>
      <c r="P18"/>
      <c r="Q18"/>
      <c r="R18"/>
      <c r="S18"/>
      <c r="T18"/>
      <c r="U18"/>
      <c r="V18"/>
    </row>
    <row r="19" spans="1:22" s="3" customFormat="1" x14ac:dyDescent="0.3">
      <c r="A19" s="4"/>
      <c r="B19" s="264" t="s">
        <v>84</v>
      </c>
      <c r="C19" s="265">
        <v>0</v>
      </c>
      <c r="D19" s="42"/>
      <c r="E19" s="262">
        <f t="shared" si="0"/>
        <v>177946.222425238</v>
      </c>
      <c r="F19" s="25"/>
      <c r="G19" s="87"/>
      <c r="H19" s="88"/>
      <c r="I19" s="89"/>
      <c r="J19" s="90"/>
      <c r="K19" s="113"/>
      <c r="L19" s="122"/>
      <c r="M19" s="233"/>
      <c r="N19" s="234"/>
      <c r="O19"/>
      <c r="P19"/>
      <c r="Q19"/>
      <c r="R19"/>
      <c r="S19"/>
      <c r="T19"/>
      <c r="U19"/>
      <c r="V19"/>
    </row>
    <row r="20" spans="1:22" s="3" customFormat="1" x14ac:dyDescent="0.3">
      <c r="A20" s="4"/>
      <c r="B20" s="264" t="s">
        <v>85</v>
      </c>
      <c r="C20" s="265">
        <f>72.17*161</f>
        <v>11619.37</v>
      </c>
      <c r="D20" s="42"/>
      <c r="E20" s="111">
        <f t="shared" si="0"/>
        <v>189565.59242523799</v>
      </c>
      <c r="F20" s="25"/>
      <c r="G20" s="87"/>
      <c r="H20" s="88"/>
      <c r="I20" s="89"/>
      <c r="J20" s="90"/>
      <c r="K20" s="113"/>
      <c r="L20" s="122"/>
      <c r="M20" s="233"/>
      <c r="N20" s="234"/>
      <c r="O20"/>
      <c r="P20"/>
      <c r="Q20"/>
      <c r="R20"/>
      <c r="S20"/>
      <c r="T20"/>
      <c r="U20"/>
      <c r="V20"/>
    </row>
    <row r="21" spans="1:22" s="3" customFormat="1" x14ac:dyDescent="0.3">
      <c r="A21" s="4"/>
      <c r="B21" s="105" t="s">
        <v>86</v>
      </c>
      <c r="C21" s="15"/>
      <c r="D21" s="42">
        <v>77115</v>
      </c>
      <c r="E21" s="262">
        <f t="shared" si="0"/>
        <v>112450.59242523799</v>
      </c>
      <c r="F21" s="25"/>
      <c r="G21" s="87"/>
      <c r="H21" s="88"/>
      <c r="I21" s="89"/>
      <c r="J21" s="90"/>
      <c r="K21" s="113"/>
      <c r="L21" s="122"/>
      <c r="M21" s="233"/>
      <c r="N21" s="234"/>
      <c r="O21"/>
      <c r="P21"/>
      <c r="Q21"/>
      <c r="R21"/>
      <c r="S21"/>
      <c r="T21"/>
      <c r="U21"/>
      <c r="V21"/>
    </row>
    <row r="22" spans="1:22" s="3" customFormat="1" x14ac:dyDescent="0.3">
      <c r="A22" s="4"/>
      <c r="B22" s="105" t="s">
        <v>87</v>
      </c>
      <c r="C22" s="15"/>
      <c r="D22" s="42">
        <v>165837</v>
      </c>
      <c r="E22" s="262">
        <f t="shared" si="0"/>
        <v>-53386.407574762008</v>
      </c>
      <c r="F22" s="25"/>
      <c r="G22" s="87"/>
      <c r="H22" s="88"/>
      <c r="I22" s="89"/>
      <c r="J22" s="90"/>
      <c r="K22" s="113"/>
      <c r="L22" s="122"/>
      <c r="M22" s="233"/>
      <c r="N22" s="234"/>
      <c r="O22"/>
      <c r="P22"/>
      <c r="Q22"/>
      <c r="R22"/>
      <c r="S22"/>
      <c r="T22"/>
      <c r="U22"/>
      <c r="V22"/>
    </row>
    <row r="23" spans="1:22" s="3" customFormat="1" x14ac:dyDescent="0.3">
      <c r="A23" s="259">
        <v>44785</v>
      </c>
      <c r="B23" s="260" t="s">
        <v>60</v>
      </c>
      <c r="C23" s="261">
        <v>23086.799999999999</v>
      </c>
      <c r="D23" s="261"/>
      <c r="E23" s="262">
        <f t="shared" si="0"/>
        <v>-30299.607574762009</v>
      </c>
      <c r="F23" s="25"/>
      <c r="G23" s="87"/>
      <c r="H23" s="88"/>
      <c r="I23" s="89"/>
      <c r="J23" s="90"/>
      <c r="K23" s="113"/>
      <c r="L23" s="122"/>
      <c r="M23" s="233"/>
      <c r="N23" s="234"/>
      <c r="O23"/>
      <c r="P23"/>
      <c r="Q23"/>
      <c r="R23"/>
      <c r="S23"/>
      <c r="T23"/>
      <c r="U23"/>
      <c r="V23"/>
    </row>
    <row r="24" spans="1:22" s="3" customFormat="1" x14ac:dyDescent="0.3">
      <c r="A24" s="259">
        <v>44789</v>
      </c>
      <c r="B24" s="260" t="s">
        <v>43</v>
      </c>
      <c r="C24" s="261">
        <v>16639.919999999998</v>
      </c>
      <c r="D24" s="261"/>
      <c r="E24" s="262">
        <f t="shared" si="0"/>
        <v>-13659.687574762011</v>
      </c>
      <c r="F24" s="25"/>
      <c r="G24" s="87"/>
      <c r="H24" s="88"/>
      <c r="I24" s="89"/>
      <c r="J24" s="90"/>
      <c r="K24" s="113"/>
      <c r="L24" s="122"/>
      <c r="M24" s="233"/>
      <c r="N24" s="234"/>
      <c r="O24"/>
      <c r="P24"/>
      <c r="Q24"/>
      <c r="R24"/>
      <c r="S24"/>
      <c r="T24"/>
      <c r="U24"/>
      <c r="V24"/>
    </row>
    <row r="25" spans="1:22" s="3" customFormat="1" x14ac:dyDescent="0.3">
      <c r="A25" s="259">
        <v>44795</v>
      </c>
      <c r="B25" s="260" t="s">
        <v>40</v>
      </c>
      <c r="C25" s="261">
        <v>40675.360000000001</v>
      </c>
      <c r="D25" s="261"/>
      <c r="E25" s="262">
        <f t="shared" si="0"/>
        <v>27015.67242523799</v>
      </c>
      <c r="F25" s="25"/>
      <c r="G25" s="87"/>
      <c r="H25" s="88"/>
      <c r="I25" s="89"/>
      <c r="J25" s="90"/>
      <c r="K25" s="113"/>
      <c r="L25" s="122"/>
      <c r="M25" s="233"/>
      <c r="N25" s="234"/>
      <c r="O25"/>
      <c r="P25"/>
      <c r="Q25"/>
      <c r="R25"/>
      <c r="S25"/>
      <c r="T25"/>
      <c r="U25"/>
      <c r="V25"/>
    </row>
    <row r="26" spans="1:22" s="3" customFormat="1" x14ac:dyDescent="0.3">
      <c r="A26" s="259">
        <v>44798</v>
      </c>
      <c r="B26" s="260" t="s">
        <v>74</v>
      </c>
      <c r="C26" s="261">
        <v>11093.28</v>
      </c>
      <c r="D26" s="261"/>
      <c r="E26" s="262">
        <f t="shared" si="0"/>
        <v>38108.952425237992</v>
      </c>
      <c r="F26" s="25"/>
      <c r="G26" s="87"/>
      <c r="H26" s="88"/>
      <c r="I26" s="89"/>
      <c r="J26" s="90"/>
      <c r="K26" s="113"/>
      <c r="L26" s="122"/>
      <c r="M26" s="233"/>
      <c r="N26" s="234"/>
      <c r="O26"/>
      <c r="P26"/>
      <c r="Q26"/>
      <c r="R26"/>
      <c r="S26"/>
      <c r="T26"/>
      <c r="U26"/>
      <c r="V26"/>
    </row>
    <row r="27" spans="1:22" s="3" customFormat="1" x14ac:dyDescent="0.3">
      <c r="A27" s="259">
        <v>44799</v>
      </c>
      <c r="B27" s="260" t="s">
        <v>62</v>
      </c>
      <c r="C27" s="261">
        <v>27733.200000000001</v>
      </c>
      <c r="D27" s="261"/>
      <c r="E27" s="262">
        <f t="shared" si="0"/>
        <v>65842.15242523799</v>
      </c>
      <c r="F27" s="25"/>
      <c r="G27" s="87"/>
      <c r="H27" s="88"/>
      <c r="I27" s="89"/>
      <c r="J27" s="90"/>
      <c r="K27" s="113"/>
      <c r="L27" s="122"/>
      <c r="M27" s="233"/>
      <c r="N27" s="234"/>
      <c r="O27"/>
      <c r="P27"/>
      <c r="Q27"/>
      <c r="R27"/>
      <c r="S27"/>
      <c r="T27"/>
      <c r="U27"/>
      <c r="V27"/>
    </row>
    <row r="28" spans="1:22" s="3" customFormat="1" x14ac:dyDescent="0.3">
      <c r="A28" s="266"/>
      <c r="B28" s="267" t="s">
        <v>72</v>
      </c>
      <c r="C28" s="268"/>
      <c r="D28" s="268"/>
      <c r="E28" s="262">
        <f t="shared" si="0"/>
        <v>65842.15242523799</v>
      </c>
      <c r="F28" s="25"/>
      <c r="G28" s="87"/>
      <c r="H28" s="88"/>
      <c r="I28" s="89"/>
      <c r="J28" s="90"/>
      <c r="K28" s="113"/>
      <c r="L28" s="122"/>
      <c r="M28" s="233">
        <v>18172.79</v>
      </c>
      <c r="N28" s="234"/>
      <c r="O28"/>
      <c r="P28"/>
      <c r="Q28"/>
      <c r="R28"/>
      <c r="S28"/>
      <c r="T28"/>
      <c r="U28"/>
      <c r="V28"/>
    </row>
    <row r="29" spans="1:22" s="3" customFormat="1" x14ac:dyDescent="0.3">
      <c r="A29" s="259">
        <v>44804</v>
      </c>
      <c r="B29" s="260" t="s">
        <v>57</v>
      </c>
      <c r="C29" s="261">
        <v>48070.879999999997</v>
      </c>
      <c r="D29" s="261"/>
      <c r="E29" s="262">
        <f t="shared" si="0"/>
        <v>113913.03242523799</v>
      </c>
      <c r="F29" s="25"/>
      <c r="G29" s="87"/>
      <c r="H29" s="88"/>
      <c r="I29" s="89"/>
      <c r="J29" s="90"/>
      <c r="K29" s="113"/>
      <c r="L29" s="122"/>
      <c r="M29" s="233"/>
      <c r="N29" s="234"/>
      <c r="O29"/>
      <c r="P29"/>
      <c r="Q29"/>
      <c r="R29"/>
      <c r="S29"/>
      <c r="T29"/>
      <c r="U29"/>
      <c r="V29"/>
    </row>
    <row r="30" spans="1:22" s="3" customFormat="1" x14ac:dyDescent="0.3">
      <c r="A30" s="259">
        <v>44804</v>
      </c>
      <c r="B30" s="260" t="s">
        <v>41</v>
      </c>
      <c r="C30" s="261">
        <v>3697.76</v>
      </c>
      <c r="D30" s="261"/>
      <c r="E30" s="262">
        <f t="shared" si="0"/>
        <v>117610.79242523799</v>
      </c>
      <c r="F30" s="25"/>
      <c r="G30" s="87"/>
      <c r="H30" s="88"/>
      <c r="I30" s="89"/>
      <c r="J30" s="90"/>
      <c r="K30" s="113"/>
      <c r="L30" s="122"/>
      <c r="M30" s="233"/>
      <c r="N30" s="234"/>
      <c r="O30"/>
      <c r="P30"/>
      <c r="Q30"/>
      <c r="R30"/>
      <c r="S30"/>
      <c r="T30"/>
      <c r="U30"/>
      <c r="V30"/>
    </row>
    <row r="31" spans="1:22" s="3" customFormat="1" x14ac:dyDescent="0.3">
      <c r="A31" s="4"/>
      <c r="B31" s="263" t="s">
        <v>88</v>
      </c>
      <c r="C31" s="15"/>
      <c r="D31" s="15">
        <v>51019.92</v>
      </c>
      <c r="E31" s="262">
        <f t="shared" si="0"/>
        <v>66590.872425237991</v>
      </c>
      <c r="F31" s="25"/>
      <c r="G31" s="87"/>
      <c r="H31" s="88"/>
      <c r="I31" s="89"/>
      <c r="J31" s="90"/>
      <c r="K31" s="113"/>
      <c r="L31" s="122"/>
      <c r="M31" s="233"/>
      <c r="N31" s="234"/>
      <c r="O31"/>
      <c r="P31"/>
      <c r="Q31"/>
      <c r="R31"/>
      <c r="S31"/>
      <c r="T31"/>
      <c r="U31"/>
      <c r="V31"/>
    </row>
    <row r="32" spans="1:22" s="3" customFormat="1" x14ac:dyDescent="0.3">
      <c r="A32" s="4"/>
      <c r="B32" s="264" t="s">
        <v>89</v>
      </c>
      <c r="C32" s="265">
        <v>0</v>
      </c>
      <c r="D32" s="42"/>
      <c r="E32" s="262">
        <f t="shared" si="0"/>
        <v>66590.872425237991</v>
      </c>
      <c r="F32" s="25"/>
      <c r="G32" s="87"/>
      <c r="H32" s="88"/>
      <c r="I32" s="89"/>
      <c r="J32" s="90"/>
      <c r="K32" s="113"/>
      <c r="L32" s="122"/>
      <c r="M32" s="233"/>
      <c r="N32" s="234"/>
      <c r="O32"/>
      <c r="P32"/>
      <c r="Q32"/>
      <c r="R32"/>
      <c r="S32"/>
      <c r="T32"/>
      <c r="U32"/>
      <c r="V32"/>
    </row>
    <row r="33" spans="1:22" s="3" customFormat="1" x14ac:dyDescent="0.3">
      <c r="A33" s="4"/>
      <c r="B33" s="264" t="s">
        <v>90</v>
      </c>
      <c r="C33" s="265">
        <f>64.25*161</f>
        <v>10344.25</v>
      </c>
      <c r="D33" s="42"/>
      <c r="E33" s="111">
        <f t="shared" si="0"/>
        <v>76935.122425237991</v>
      </c>
      <c r="F33" s="25"/>
      <c r="G33" s="87"/>
      <c r="H33" s="88"/>
      <c r="I33" s="89"/>
      <c r="J33" s="90"/>
      <c r="K33" s="113"/>
      <c r="L33" s="122"/>
      <c r="M33" s="233"/>
      <c r="N33" s="234"/>
      <c r="O33"/>
      <c r="P33"/>
      <c r="Q33"/>
      <c r="R33"/>
      <c r="S33"/>
      <c r="T33"/>
      <c r="U33"/>
      <c r="V33"/>
    </row>
    <row r="34" spans="1:22" s="3" customFormat="1" x14ac:dyDescent="0.3">
      <c r="A34" s="259">
        <v>44813</v>
      </c>
      <c r="B34" s="260" t="s">
        <v>71</v>
      </c>
      <c r="C34" s="261">
        <v>48070.879999999997</v>
      </c>
      <c r="D34" s="261"/>
      <c r="E34" s="262">
        <f t="shared" si="0"/>
        <v>125006.002425238</v>
      </c>
      <c r="F34" s="25"/>
      <c r="G34" s="87"/>
      <c r="H34" s="88"/>
      <c r="I34" s="89"/>
      <c r="J34" s="90"/>
      <c r="K34" s="113"/>
      <c r="L34" s="122"/>
      <c r="M34" s="233"/>
      <c r="N34" s="234"/>
      <c r="O34"/>
      <c r="P34"/>
      <c r="Q34"/>
      <c r="R34"/>
      <c r="S34"/>
      <c r="T34"/>
      <c r="U34"/>
      <c r="V34"/>
    </row>
    <row r="35" spans="1:22" s="3" customFormat="1" x14ac:dyDescent="0.3">
      <c r="A35" s="4"/>
      <c r="B35" s="105" t="s">
        <v>91</v>
      </c>
      <c r="C35" s="15"/>
      <c r="D35" s="42">
        <v>65826</v>
      </c>
      <c r="E35" s="262">
        <f t="shared" si="0"/>
        <v>59180.002425237995</v>
      </c>
      <c r="F35" s="25"/>
      <c r="G35" s="87"/>
      <c r="H35" s="88"/>
      <c r="I35" s="89"/>
      <c r="J35" s="90"/>
      <c r="K35" s="113"/>
      <c r="L35" s="122"/>
      <c r="M35" s="233"/>
      <c r="N35" s="234"/>
      <c r="O35"/>
      <c r="P35"/>
      <c r="Q35"/>
      <c r="R35"/>
      <c r="S35"/>
      <c r="T35"/>
      <c r="U35"/>
      <c r="V35"/>
    </row>
    <row r="36" spans="1:22" s="3" customFormat="1" x14ac:dyDescent="0.3">
      <c r="A36" s="4"/>
      <c r="B36" s="105" t="s">
        <v>92</v>
      </c>
      <c r="C36" s="15"/>
      <c r="D36" s="42">
        <v>131016</v>
      </c>
      <c r="E36" s="262">
        <f t="shared" si="0"/>
        <v>-71835.997574762005</v>
      </c>
      <c r="F36" s="25"/>
      <c r="G36" s="87"/>
      <c r="H36" s="88"/>
      <c r="I36" s="89"/>
      <c r="J36" s="90"/>
      <c r="K36" s="113"/>
      <c r="L36" s="122"/>
      <c r="M36" s="233"/>
      <c r="N36" s="234"/>
      <c r="O36"/>
      <c r="P36"/>
      <c r="Q36"/>
      <c r="R36"/>
      <c r="S36"/>
      <c r="T36"/>
      <c r="U36"/>
      <c r="V36"/>
    </row>
    <row r="37" spans="1:22" s="3" customFormat="1" x14ac:dyDescent="0.3">
      <c r="A37" s="259">
        <v>44816</v>
      </c>
      <c r="B37" s="260" t="s">
        <v>42</v>
      </c>
      <c r="C37" s="261">
        <v>27733.200000000001</v>
      </c>
      <c r="D37" s="261"/>
      <c r="E37" s="262">
        <f t="shared" si="0"/>
        <v>-44102.797574762008</v>
      </c>
      <c r="F37" s="25"/>
      <c r="G37" s="87"/>
      <c r="H37" s="88"/>
      <c r="I37" s="89"/>
      <c r="J37" s="90"/>
      <c r="K37" s="113"/>
      <c r="L37" s="122"/>
      <c r="M37" s="233"/>
      <c r="N37" s="234"/>
      <c r="O37"/>
      <c r="P37"/>
      <c r="Q37"/>
      <c r="R37"/>
      <c r="S37"/>
      <c r="T37"/>
      <c r="U37"/>
      <c r="V37"/>
    </row>
    <row r="38" spans="1:22" s="3" customFormat="1" x14ac:dyDescent="0.3">
      <c r="A38" s="259">
        <v>44823</v>
      </c>
      <c r="B38" s="260" t="s">
        <v>43</v>
      </c>
      <c r="C38" s="261">
        <v>13481.82</v>
      </c>
      <c r="D38" s="261"/>
      <c r="E38" s="262">
        <f t="shared" si="0"/>
        <v>-30620.977574762008</v>
      </c>
      <c r="F38" s="25"/>
      <c r="G38" s="87"/>
      <c r="H38" s="88"/>
      <c r="I38" s="89"/>
      <c r="J38" s="90"/>
      <c r="K38" s="113"/>
      <c r="L38" s="122"/>
      <c r="M38" s="233"/>
      <c r="N38" s="234"/>
      <c r="O38"/>
      <c r="P38"/>
      <c r="Q38"/>
      <c r="R38"/>
      <c r="S38"/>
      <c r="T38"/>
      <c r="U38"/>
      <c r="V38"/>
    </row>
    <row r="39" spans="1:22" s="3" customFormat="1" x14ac:dyDescent="0.3">
      <c r="A39" s="259">
        <v>44830</v>
      </c>
      <c r="B39" s="260" t="s">
        <v>74</v>
      </c>
      <c r="C39" s="261">
        <v>8987.8799999999992</v>
      </c>
      <c r="D39" s="261"/>
      <c r="E39" s="262">
        <f t="shared" si="0"/>
        <v>-21633.09757476201</v>
      </c>
      <c r="F39" s="25"/>
      <c r="G39" s="87"/>
      <c r="H39" s="88"/>
      <c r="I39" s="89"/>
      <c r="J39" s="90"/>
      <c r="K39" s="113"/>
      <c r="L39" s="122"/>
      <c r="M39" s="233"/>
      <c r="N39" s="234"/>
      <c r="O39"/>
      <c r="P39"/>
      <c r="Q39"/>
      <c r="R39"/>
      <c r="S39"/>
      <c r="T39"/>
      <c r="U39"/>
      <c r="V39"/>
    </row>
    <row r="40" spans="1:22" s="3" customFormat="1" x14ac:dyDescent="0.3">
      <c r="A40" s="259">
        <v>44833</v>
      </c>
      <c r="B40" s="260" t="s">
        <v>57</v>
      </c>
      <c r="C40" s="261">
        <v>38947.480000000003</v>
      </c>
      <c r="D40" s="261"/>
      <c r="E40" s="262">
        <f t="shared" si="0"/>
        <v>17314.382425237993</v>
      </c>
      <c r="F40" s="25"/>
      <c r="G40" s="87"/>
      <c r="H40" s="88"/>
      <c r="I40" s="89"/>
      <c r="J40" s="90"/>
      <c r="K40" s="113"/>
      <c r="L40" s="122"/>
      <c r="M40" s="233"/>
      <c r="N40" s="234"/>
      <c r="O40"/>
      <c r="P40"/>
      <c r="Q40"/>
      <c r="R40"/>
      <c r="S40"/>
      <c r="T40"/>
      <c r="U40"/>
      <c r="V40"/>
    </row>
    <row r="41" spans="1:22" s="3" customFormat="1" x14ac:dyDescent="0.3">
      <c r="A41" s="259">
        <v>44834</v>
      </c>
      <c r="B41" s="260" t="s">
        <v>40</v>
      </c>
      <c r="C41" s="261">
        <v>32955.56</v>
      </c>
      <c r="D41" s="261"/>
      <c r="E41" s="262">
        <f t="shared" si="0"/>
        <v>50269.94242523799</v>
      </c>
      <c r="F41" s="25"/>
      <c r="G41" s="87"/>
      <c r="H41" s="88"/>
      <c r="I41" s="89"/>
      <c r="J41" s="90"/>
      <c r="K41" s="113"/>
      <c r="L41" s="122"/>
      <c r="M41" s="233"/>
      <c r="N41" s="234"/>
      <c r="O41"/>
      <c r="P41"/>
      <c r="Q41"/>
      <c r="R41"/>
      <c r="S41"/>
      <c r="T41"/>
      <c r="U41"/>
      <c r="V41"/>
    </row>
    <row r="42" spans="1:22" s="3" customFormat="1" x14ac:dyDescent="0.3">
      <c r="A42" s="259">
        <v>44834</v>
      </c>
      <c r="B42" s="260" t="s">
        <v>41</v>
      </c>
      <c r="C42" s="261">
        <v>2995.96</v>
      </c>
      <c r="D42" s="261"/>
      <c r="E42" s="262">
        <f t="shared" si="0"/>
        <v>53265.90242523799</v>
      </c>
      <c r="F42" s="25"/>
      <c r="G42" s="87"/>
      <c r="H42" s="88"/>
      <c r="I42" s="89"/>
      <c r="J42" s="90"/>
      <c r="K42" s="113"/>
      <c r="L42" s="122"/>
      <c r="M42" s="233"/>
      <c r="N42" s="234"/>
      <c r="O42"/>
      <c r="P42"/>
      <c r="Q42"/>
      <c r="R42"/>
      <c r="S42"/>
      <c r="T42"/>
      <c r="U42"/>
      <c r="V42"/>
    </row>
    <row r="43" spans="1:22" s="3" customFormat="1" x14ac:dyDescent="0.3">
      <c r="A43" s="4"/>
      <c r="B43" s="263" t="s">
        <v>93</v>
      </c>
      <c r="C43" s="15"/>
      <c r="D43" s="15">
        <v>41336.82</v>
      </c>
      <c r="E43" s="262">
        <f t="shared" si="0"/>
        <v>11929.08242523799</v>
      </c>
      <c r="F43" s="25"/>
      <c r="G43" s="87"/>
      <c r="H43" s="88"/>
      <c r="I43" s="89"/>
      <c r="J43" s="90"/>
      <c r="K43" s="113"/>
      <c r="L43" s="122"/>
      <c r="M43" s="233"/>
      <c r="N43" s="234"/>
      <c r="O43"/>
      <c r="P43"/>
      <c r="Q43"/>
      <c r="R43"/>
      <c r="S43"/>
      <c r="T43"/>
      <c r="U43"/>
      <c r="V43"/>
    </row>
    <row r="44" spans="1:22" s="3" customFormat="1" x14ac:dyDescent="0.3">
      <c r="A44" s="4"/>
      <c r="B44" s="264" t="s">
        <v>94</v>
      </c>
      <c r="C44" s="265">
        <v>0</v>
      </c>
      <c r="D44" s="42"/>
      <c r="E44" s="262">
        <f t="shared" si="0"/>
        <v>11929.08242523799</v>
      </c>
      <c r="F44" s="25"/>
      <c r="G44" s="87"/>
      <c r="H44" s="88"/>
      <c r="I44" s="89"/>
      <c r="J44" s="90"/>
      <c r="K44" s="113"/>
      <c r="L44" s="122"/>
      <c r="M44" s="233"/>
      <c r="N44" s="234"/>
      <c r="O44"/>
      <c r="P44"/>
      <c r="Q44"/>
      <c r="R44"/>
      <c r="S44"/>
      <c r="T44"/>
      <c r="U44"/>
      <c r="V44"/>
    </row>
    <row r="45" spans="1:22" s="3" customFormat="1" x14ac:dyDescent="0.3">
      <c r="A45" s="4"/>
      <c r="B45" s="264" t="s">
        <v>95</v>
      </c>
      <c r="C45" s="265">
        <f>165.12*161</f>
        <v>26584.32</v>
      </c>
      <c r="D45" s="42"/>
      <c r="E45" s="111">
        <f t="shared" si="0"/>
        <v>38513.40242523799</v>
      </c>
      <c r="F45" s="25"/>
      <c r="G45" s="87"/>
      <c r="H45" s="88"/>
      <c r="I45" s="89"/>
      <c r="J45" s="90"/>
      <c r="K45" s="113"/>
      <c r="L45" s="122"/>
      <c r="M45" s="233"/>
      <c r="N45" s="234"/>
      <c r="O45"/>
      <c r="P45"/>
      <c r="Q45"/>
      <c r="R45"/>
      <c r="S45"/>
      <c r="T45"/>
      <c r="U45"/>
      <c r="V45"/>
    </row>
    <row r="46" spans="1:22" s="3" customFormat="1" x14ac:dyDescent="0.3">
      <c r="A46" s="259">
        <v>44844</v>
      </c>
      <c r="B46" s="260" t="s">
        <v>62</v>
      </c>
      <c r="C46" s="261">
        <v>22469.7</v>
      </c>
      <c r="D46" s="261"/>
      <c r="E46" s="262">
        <f t="shared" si="0"/>
        <v>60983.102425237987</v>
      </c>
      <c r="F46" s="25"/>
      <c r="G46" s="87"/>
      <c r="H46" s="88"/>
      <c r="I46" s="89"/>
      <c r="J46" s="90"/>
      <c r="K46" s="113"/>
      <c r="L46" s="122"/>
      <c r="M46" s="233"/>
      <c r="N46" s="234"/>
      <c r="O46"/>
      <c r="P46"/>
      <c r="Q46"/>
      <c r="R46"/>
      <c r="S46"/>
      <c r="T46"/>
      <c r="U46"/>
      <c r="V46"/>
    </row>
    <row r="47" spans="1:22" s="3" customFormat="1" x14ac:dyDescent="0.3">
      <c r="A47" s="259">
        <v>44844</v>
      </c>
      <c r="B47" s="260" t="s">
        <v>42</v>
      </c>
      <c r="C47" s="261">
        <v>22469.7</v>
      </c>
      <c r="D47" s="261"/>
      <c r="E47" s="262">
        <f t="shared" si="0"/>
        <v>83452.802425237984</v>
      </c>
      <c r="F47" s="25"/>
      <c r="G47" s="87"/>
      <c r="H47" s="88"/>
      <c r="I47" s="89"/>
      <c r="J47" s="90"/>
      <c r="K47" s="113"/>
      <c r="L47" s="122"/>
      <c r="M47" s="233"/>
      <c r="N47" s="234"/>
      <c r="O47"/>
      <c r="P47"/>
      <c r="Q47"/>
      <c r="R47"/>
      <c r="S47"/>
      <c r="T47"/>
      <c r="U47"/>
      <c r="V47"/>
    </row>
    <row r="48" spans="1:22" s="3" customFormat="1" x14ac:dyDescent="0.3">
      <c r="A48" s="259">
        <v>44844</v>
      </c>
      <c r="B48" s="260" t="s">
        <v>71</v>
      </c>
      <c r="C48" s="261">
        <v>38947.480000000003</v>
      </c>
      <c r="D48" s="261"/>
      <c r="E48" s="262">
        <f t="shared" si="0"/>
        <v>122400.28242523799</v>
      </c>
      <c r="F48" s="25"/>
      <c r="G48" s="87"/>
      <c r="H48" s="88"/>
      <c r="I48" s="89"/>
      <c r="J48" s="90"/>
      <c r="K48" s="113"/>
      <c r="L48" s="122"/>
      <c r="M48" s="233"/>
      <c r="N48" s="234"/>
      <c r="O48"/>
      <c r="P48"/>
      <c r="Q48"/>
      <c r="R48"/>
      <c r="S48"/>
      <c r="T48"/>
      <c r="U48"/>
      <c r="V48"/>
    </row>
    <row r="49" spans="1:22" s="3" customFormat="1" x14ac:dyDescent="0.3">
      <c r="A49" s="4"/>
      <c r="B49" s="105" t="s">
        <v>96</v>
      </c>
      <c r="C49" s="15"/>
      <c r="D49" s="42">
        <v>69960</v>
      </c>
      <c r="E49" s="262">
        <f t="shared" si="0"/>
        <v>52440.282425237994</v>
      </c>
      <c r="F49" s="25"/>
      <c r="G49" s="87"/>
      <c r="H49" s="88"/>
      <c r="I49" s="89"/>
      <c r="J49" s="90"/>
      <c r="K49" s="113"/>
      <c r="L49" s="122"/>
      <c r="M49" s="233"/>
      <c r="N49" s="234"/>
      <c r="O49"/>
      <c r="P49"/>
      <c r="Q49"/>
      <c r="R49"/>
      <c r="S49"/>
      <c r="T49"/>
      <c r="U49"/>
      <c r="V49"/>
    </row>
    <row r="50" spans="1:22" s="3" customFormat="1" x14ac:dyDescent="0.3">
      <c r="A50" s="4"/>
      <c r="B50" s="105" t="s">
        <v>97</v>
      </c>
      <c r="C50" s="15"/>
      <c r="D50" s="42">
        <v>189846</v>
      </c>
      <c r="E50" s="262">
        <f t="shared" si="0"/>
        <v>-137405.71757476201</v>
      </c>
      <c r="F50" s="25"/>
      <c r="G50" s="87"/>
      <c r="H50" s="88"/>
      <c r="I50" s="89"/>
      <c r="J50" s="90"/>
      <c r="K50" s="113"/>
      <c r="L50" s="122"/>
      <c r="M50" s="233"/>
      <c r="N50" s="234"/>
      <c r="O50"/>
      <c r="P50"/>
      <c r="Q50"/>
      <c r="R50"/>
      <c r="S50"/>
      <c r="T50"/>
      <c r="U50"/>
      <c r="V50"/>
    </row>
    <row r="51" spans="1:22" s="3" customFormat="1" x14ac:dyDescent="0.3">
      <c r="A51" s="259">
        <v>44849</v>
      </c>
      <c r="B51" s="260" t="s">
        <v>74</v>
      </c>
      <c r="C51" s="261">
        <v>11862.84</v>
      </c>
      <c r="D51" s="261"/>
      <c r="E51" s="262">
        <f t="shared" si="0"/>
        <v>-125542.87757476201</v>
      </c>
      <c r="F51" s="25"/>
      <c r="G51" s="87"/>
      <c r="H51" s="88"/>
      <c r="I51" s="89"/>
      <c r="J51" s="90"/>
      <c r="K51" s="113"/>
      <c r="L51" s="122"/>
      <c r="M51" s="233"/>
      <c r="N51" s="234"/>
      <c r="O51"/>
      <c r="P51"/>
      <c r="Q51"/>
      <c r="R51"/>
      <c r="S51"/>
      <c r="T51"/>
      <c r="U51"/>
      <c r="V51"/>
    </row>
    <row r="52" spans="1:22" s="3" customFormat="1" x14ac:dyDescent="0.3">
      <c r="A52" s="259">
        <v>44849</v>
      </c>
      <c r="B52" s="260" t="s">
        <v>38</v>
      </c>
      <c r="C52" s="261">
        <v>23086.799999999999</v>
      </c>
      <c r="D52" s="261"/>
      <c r="E52" s="262">
        <f t="shared" si="0"/>
        <v>-102456.07757476201</v>
      </c>
      <c r="F52" s="25"/>
      <c r="G52" s="87"/>
      <c r="H52" s="88"/>
      <c r="I52" s="89"/>
      <c r="J52" s="90"/>
      <c r="K52" s="113"/>
      <c r="L52" s="122"/>
      <c r="M52" s="233"/>
      <c r="N52" s="234"/>
      <c r="O52"/>
      <c r="P52"/>
      <c r="Q52"/>
      <c r="R52"/>
      <c r="S52"/>
      <c r="T52"/>
      <c r="U52"/>
      <c r="V52"/>
    </row>
    <row r="53" spans="1:22" s="3" customFormat="1" x14ac:dyDescent="0.3">
      <c r="A53" s="259">
        <v>44851</v>
      </c>
      <c r="B53" s="260" t="s">
        <v>43</v>
      </c>
      <c r="C53" s="261">
        <v>17794.259999999998</v>
      </c>
      <c r="D53" s="261"/>
      <c r="E53" s="262">
        <f t="shared" si="0"/>
        <v>-84661.817574762012</v>
      </c>
      <c r="F53" s="25"/>
      <c r="G53" s="87"/>
      <c r="H53" s="88"/>
      <c r="I53" s="89"/>
      <c r="J53" s="90"/>
      <c r="K53" s="113"/>
      <c r="L53" s="122"/>
      <c r="M53" s="233"/>
      <c r="N53" s="234"/>
      <c r="O53"/>
      <c r="P53"/>
      <c r="Q53"/>
      <c r="R53"/>
      <c r="S53"/>
      <c r="T53"/>
      <c r="U53"/>
      <c r="V53"/>
    </row>
    <row r="54" spans="1:22" s="3" customFormat="1" x14ac:dyDescent="0.3">
      <c r="A54" s="266"/>
      <c r="B54" s="267" t="s">
        <v>72</v>
      </c>
      <c r="C54" s="268"/>
      <c r="D54" s="268"/>
      <c r="E54" s="262">
        <f t="shared" si="0"/>
        <v>-84661.817574762012</v>
      </c>
      <c r="F54" s="25"/>
      <c r="G54" s="87"/>
      <c r="H54" s="88"/>
      <c r="I54" s="89"/>
      <c r="J54" s="90"/>
      <c r="K54" s="113"/>
      <c r="L54" s="122"/>
      <c r="M54" s="233">
        <v>23658.98</v>
      </c>
      <c r="N54" s="234"/>
      <c r="O54"/>
      <c r="P54"/>
      <c r="Q54"/>
      <c r="R54"/>
      <c r="S54"/>
      <c r="T54"/>
      <c r="U54"/>
      <c r="V54"/>
    </row>
    <row r="55" spans="1:22" s="3" customFormat="1" x14ac:dyDescent="0.3">
      <c r="A55" s="259">
        <v>44855</v>
      </c>
      <c r="B55" s="260" t="s">
        <v>38</v>
      </c>
      <c r="C55" s="261">
        <v>27733.200000000001</v>
      </c>
      <c r="D55" s="261"/>
      <c r="E55" s="262">
        <f t="shared" si="0"/>
        <v>-56928.617574762015</v>
      </c>
      <c r="F55" s="25"/>
      <c r="G55" s="87"/>
      <c r="H55" s="88"/>
      <c r="I55" s="89"/>
      <c r="J55" s="90"/>
      <c r="K55" s="113"/>
      <c r="L55" s="122"/>
      <c r="M55" s="233"/>
      <c r="N55" s="234"/>
      <c r="O55"/>
      <c r="P55"/>
      <c r="Q55"/>
      <c r="R55"/>
      <c r="S55"/>
      <c r="T55"/>
      <c r="U55"/>
      <c r="V55"/>
    </row>
    <row r="56" spans="1:22" s="3" customFormat="1" x14ac:dyDescent="0.3">
      <c r="A56" s="259">
        <v>44865</v>
      </c>
      <c r="B56" s="260" t="s">
        <v>57</v>
      </c>
      <c r="C56" s="261">
        <v>51405.64</v>
      </c>
      <c r="D56" s="261"/>
      <c r="E56" s="262">
        <f t="shared" si="0"/>
        <v>-5522.9775747620151</v>
      </c>
      <c r="F56" s="25"/>
      <c r="G56" s="87"/>
      <c r="H56" s="88"/>
      <c r="I56" s="89"/>
      <c r="J56" s="90"/>
      <c r="K56" s="113"/>
      <c r="L56" s="122"/>
      <c r="M56" s="233"/>
      <c r="N56" s="234"/>
      <c r="O56"/>
      <c r="P56"/>
      <c r="Q56"/>
      <c r="R56"/>
      <c r="S56"/>
      <c r="T56"/>
      <c r="U56"/>
      <c r="V56"/>
    </row>
    <row r="57" spans="1:22" s="3" customFormat="1" x14ac:dyDescent="0.3">
      <c r="A57" s="259">
        <v>44865</v>
      </c>
      <c r="B57" s="260" t="s">
        <v>62</v>
      </c>
      <c r="C57" s="261">
        <v>29657.1</v>
      </c>
      <c r="D57" s="261"/>
      <c r="E57" s="262">
        <f t="shared" si="0"/>
        <v>24134.122425237983</v>
      </c>
      <c r="F57" s="25"/>
      <c r="G57" s="87"/>
      <c r="H57" s="88"/>
      <c r="I57" s="89"/>
      <c r="J57" s="90"/>
      <c r="K57" s="113"/>
      <c r="L57" s="122"/>
      <c r="M57" s="233"/>
      <c r="N57" s="234"/>
      <c r="O57"/>
      <c r="P57"/>
      <c r="Q57"/>
      <c r="R57"/>
      <c r="S57"/>
      <c r="T57"/>
      <c r="U57"/>
      <c r="V57"/>
    </row>
    <row r="58" spans="1:22" s="3" customFormat="1" x14ac:dyDescent="0.3">
      <c r="A58" s="259">
        <v>44865</v>
      </c>
      <c r="B58" s="260" t="s">
        <v>71</v>
      </c>
      <c r="C58" s="261">
        <v>51405.64</v>
      </c>
      <c r="D58" s="261"/>
      <c r="E58" s="262">
        <f t="shared" si="0"/>
        <v>75539.762425237976</v>
      </c>
      <c r="F58" s="25"/>
      <c r="G58" s="87"/>
      <c r="H58" s="88"/>
      <c r="I58" s="89"/>
      <c r="J58" s="90"/>
      <c r="K58" s="113"/>
      <c r="L58" s="122"/>
      <c r="M58" s="233"/>
      <c r="N58" s="234"/>
      <c r="O58"/>
      <c r="P58"/>
      <c r="Q58"/>
      <c r="R58"/>
      <c r="S58"/>
      <c r="T58"/>
      <c r="U58"/>
      <c r="V58"/>
    </row>
    <row r="59" spans="1:22" s="3" customFormat="1" x14ac:dyDescent="0.3">
      <c r="A59" s="259">
        <v>44865</v>
      </c>
      <c r="B59" s="260" t="s">
        <v>41</v>
      </c>
      <c r="C59" s="261">
        <v>3954.28</v>
      </c>
      <c r="D59" s="261"/>
      <c r="E59" s="262">
        <f t="shared" si="0"/>
        <v>79494.042425237974</v>
      </c>
      <c r="F59" s="25"/>
      <c r="G59" s="87"/>
      <c r="H59" s="88"/>
      <c r="I59" s="89"/>
      <c r="J59" s="90"/>
      <c r="K59" s="113"/>
      <c r="L59" s="122"/>
      <c r="M59" s="233"/>
      <c r="N59" s="234"/>
      <c r="O59"/>
      <c r="P59"/>
      <c r="Q59"/>
      <c r="R59"/>
      <c r="S59"/>
      <c r="T59"/>
      <c r="U59"/>
      <c r="V59"/>
    </row>
    <row r="60" spans="1:22" s="3" customFormat="1" x14ac:dyDescent="0.3">
      <c r="A60" s="259">
        <v>44865</v>
      </c>
      <c r="B60" s="260" t="s">
        <v>42</v>
      </c>
      <c r="C60" s="261">
        <v>29657.1</v>
      </c>
      <c r="D60" s="261"/>
      <c r="E60" s="262">
        <f t="shared" si="0"/>
        <v>109151.14242523798</v>
      </c>
      <c r="F60" s="25"/>
      <c r="G60" s="87"/>
      <c r="H60" s="88"/>
      <c r="I60" s="89"/>
      <c r="J60" s="90"/>
      <c r="K60" s="113"/>
      <c r="L60" s="122"/>
      <c r="M60" s="233"/>
      <c r="N60" s="234"/>
      <c r="O60"/>
      <c r="P60"/>
      <c r="Q60"/>
      <c r="R60"/>
      <c r="S60"/>
      <c r="T60"/>
      <c r="U60"/>
      <c r="V60"/>
    </row>
    <row r="61" spans="1:22" s="3" customFormat="1" x14ac:dyDescent="0.3">
      <c r="A61" s="4"/>
      <c r="B61" s="263" t="s">
        <v>98</v>
      </c>
      <c r="C61" s="15"/>
      <c r="D61" s="15">
        <v>54559.26</v>
      </c>
      <c r="E61" s="262">
        <f t="shared" si="0"/>
        <v>54591.882425237978</v>
      </c>
      <c r="F61" s="25"/>
      <c r="G61" s="87"/>
      <c r="H61" s="88"/>
      <c r="I61" s="89"/>
      <c r="J61" s="90"/>
      <c r="K61" s="113"/>
      <c r="L61" s="122"/>
      <c r="M61" s="233"/>
      <c r="N61" s="234"/>
      <c r="O61"/>
      <c r="P61"/>
      <c r="Q61"/>
      <c r="R61"/>
      <c r="S61"/>
      <c r="T61"/>
      <c r="U61"/>
      <c r="V61"/>
    </row>
    <row r="62" spans="1:22" s="3" customFormat="1" x14ac:dyDescent="0.3">
      <c r="A62" s="4"/>
      <c r="B62" s="264" t="s">
        <v>99</v>
      </c>
      <c r="C62" s="265">
        <v>0</v>
      </c>
      <c r="D62" s="42"/>
      <c r="E62" s="262">
        <f t="shared" si="0"/>
        <v>54591.882425237978</v>
      </c>
      <c r="F62" s="25"/>
      <c r="G62" s="87"/>
      <c r="H62" s="88"/>
      <c r="I62" s="89"/>
      <c r="J62" s="90"/>
      <c r="K62" s="113"/>
      <c r="L62" s="122"/>
      <c r="M62" s="233"/>
      <c r="N62" s="234"/>
      <c r="O62"/>
      <c r="P62"/>
      <c r="Q62"/>
      <c r="R62"/>
      <c r="S62"/>
      <c r="T62"/>
      <c r="U62"/>
      <c r="V62"/>
    </row>
    <row r="63" spans="1:22" s="3" customFormat="1" x14ac:dyDescent="0.3">
      <c r="A63" s="4"/>
      <c r="B63" s="264" t="s">
        <v>100</v>
      </c>
      <c r="C63" s="265">
        <f>91.57*161</f>
        <v>14742.769999999999</v>
      </c>
      <c r="D63" s="42"/>
      <c r="E63" s="111">
        <f t="shared" si="0"/>
        <v>69334.652425237975</v>
      </c>
      <c r="F63" s="25"/>
      <c r="G63" s="87"/>
      <c r="H63" s="88"/>
      <c r="I63" s="89"/>
      <c r="J63" s="90"/>
      <c r="K63" s="113"/>
      <c r="L63" s="122"/>
      <c r="M63" s="233"/>
      <c r="N63" s="234"/>
      <c r="O63"/>
      <c r="P63"/>
      <c r="Q63"/>
      <c r="R63"/>
      <c r="S63"/>
      <c r="T63"/>
      <c r="U63"/>
      <c r="V63"/>
    </row>
    <row r="64" spans="1:22" s="3" customFormat="1" x14ac:dyDescent="0.3">
      <c r="A64" s="259">
        <v>44873</v>
      </c>
      <c r="B64" s="260" t="s">
        <v>40</v>
      </c>
      <c r="C64" s="261">
        <v>43497.08</v>
      </c>
      <c r="D64" s="261"/>
      <c r="E64" s="262">
        <f t="shared" si="0"/>
        <v>112831.73242523798</v>
      </c>
      <c r="F64" s="25"/>
      <c r="G64" s="87"/>
      <c r="H64" s="88"/>
      <c r="I64" s="89"/>
      <c r="J64" s="90"/>
      <c r="K64" s="113"/>
      <c r="L64" s="122"/>
      <c r="M64" s="233"/>
      <c r="N64" s="234"/>
      <c r="O64"/>
      <c r="P64"/>
      <c r="Q64"/>
      <c r="R64"/>
      <c r="S64"/>
      <c r="T64"/>
      <c r="U64"/>
      <c r="V64"/>
    </row>
    <row r="65" spans="1:22" s="3" customFormat="1" x14ac:dyDescent="0.3">
      <c r="A65" s="259">
        <v>44873</v>
      </c>
      <c r="B65" s="260" t="s">
        <v>37</v>
      </c>
      <c r="C65" s="261">
        <v>12596.1</v>
      </c>
      <c r="D65" s="261"/>
      <c r="E65" s="262">
        <f t="shared" si="0"/>
        <v>125427.83242523798</v>
      </c>
      <c r="F65" s="25"/>
      <c r="G65" s="87"/>
      <c r="H65" s="88"/>
      <c r="I65" s="89"/>
      <c r="J65" s="90"/>
      <c r="K65" s="113"/>
      <c r="L65" s="122"/>
      <c r="M65" s="233"/>
      <c r="N65" s="234"/>
      <c r="O65"/>
      <c r="P65"/>
      <c r="Q65"/>
      <c r="R65"/>
      <c r="S65"/>
      <c r="T65"/>
      <c r="U65"/>
      <c r="V65"/>
    </row>
    <row r="66" spans="1:22" s="3" customFormat="1" x14ac:dyDescent="0.3">
      <c r="A66" s="4"/>
      <c r="B66" s="105" t="s">
        <v>101</v>
      </c>
      <c r="C66" s="15"/>
      <c r="D66" s="42">
        <v>74235</v>
      </c>
      <c r="E66" s="262">
        <f t="shared" si="0"/>
        <v>51192.832425237983</v>
      </c>
      <c r="F66" s="25"/>
      <c r="G66" s="87"/>
      <c r="H66" s="88"/>
      <c r="I66" s="89"/>
      <c r="J66" s="90"/>
      <c r="K66" s="113"/>
      <c r="L66" s="122"/>
      <c r="M66" s="233"/>
      <c r="N66" s="234"/>
      <c r="O66"/>
      <c r="P66"/>
      <c r="Q66"/>
      <c r="R66"/>
      <c r="S66"/>
      <c r="T66"/>
      <c r="U66"/>
      <c r="V66"/>
    </row>
    <row r="67" spans="1:22" s="3" customFormat="1" x14ac:dyDescent="0.3">
      <c r="A67" s="4"/>
      <c r="B67" s="105" t="s">
        <v>102</v>
      </c>
      <c r="C67" s="15"/>
      <c r="D67" s="42">
        <v>203595</v>
      </c>
      <c r="E67" s="262">
        <f t="shared" si="0"/>
        <v>-152402.16757476202</v>
      </c>
      <c r="F67" s="25"/>
      <c r="G67" s="87"/>
      <c r="H67" s="88"/>
      <c r="I67" s="89"/>
      <c r="J67" s="90"/>
      <c r="K67" s="113"/>
      <c r="L67" s="122"/>
      <c r="M67" s="233"/>
      <c r="N67" s="234"/>
      <c r="O67"/>
      <c r="P67"/>
      <c r="Q67"/>
      <c r="R67"/>
      <c r="S67"/>
      <c r="T67"/>
      <c r="U67"/>
      <c r="V67"/>
    </row>
    <row r="68" spans="1:22" s="3" customFormat="1" x14ac:dyDescent="0.3">
      <c r="A68" s="259">
        <v>44880</v>
      </c>
      <c r="B68" s="260" t="s">
        <v>38</v>
      </c>
      <c r="C68" s="261">
        <v>22469.7</v>
      </c>
      <c r="D68" s="261"/>
      <c r="E68" s="262">
        <f t="shared" si="0"/>
        <v>-129932.46757476202</v>
      </c>
      <c r="F68" s="25"/>
      <c r="G68" s="87"/>
      <c r="H68" s="88"/>
      <c r="I68" s="89"/>
      <c r="J68" s="90"/>
      <c r="K68" s="113"/>
      <c r="L68" s="122"/>
      <c r="M68" s="233"/>
      <c r="N68" s="234"/>
      <c r="O68"/>
      <c r="P68"/>
      <c r="Q68"/>
      <c r="R68"/>
      <c r="S68"/>
      <c r="T68"/>
      <c r="U68"/>
      <c r="V68"/>
    </row>
    <row r="69" spans="1:22" s="3" customFormat="1" x14ac:dyDescent="0.3">
      <c r="A69" s="259">
        <v>44882</v>
      </c>
      <c r="B69" s="260" t="s">
        <v>74</v>
      </c>
      <c r="C69" s="261">
        <v>13721.4</v>
      </c>
      <c r="D69" s="261"/>
      <c r="E69" s="262">
        <f t="shared" si="0"/>
        <v>-116211.06757476203</v>
      </c>
      <c r="F69" s="25"/>
      <c r="G69" s="87"/>
      <c r="H69" s="88"/>
      <c r="I69" s="89"/>
      <c r="J69" s="90"/>
      <c r="K69" s="113"/>
      <c r="L69" s="122"/>
      <c r="M69" s="233"/>
      <c r="N69" s="234"/>
      <c r="O69"/>
      <c r="P69"/>
      <c r="Q69"/>
      <c r="R69"/>
      <c r="S69"/>
      <c r="T69"/>
      <c r="U69"/>
      <c r="V69"/>
    </row>
    <row r="70" spans="1:22" s="3" customFormat="1" x14ac:dyDescent="0.3">
      <c r="A70" s="259">
        <v>44887</v>
      </c>
      <c r="B70" s="260" t="s">
        <v>43</v>
      </c>
      <c r="C70" s="261">
        <v>20582.099999999999</v>
      </c>
      <c r="D70" s="261"/>
      <c r="E70" s="262">
        <f t="shared" si="0"/>
        <v>-95628.967574762035</v>
      </c>
      <c r="F70" s="25"/>
      <c r="G70" s="87"/>
      <c r="H70" s="88"/>
      <c r="I70" s="89"/>
      <c r="J70" s="90"/>
      <c r="K70" s="113"/>
      <c r="L70" s="122"/>
      <c r="M70" s="233"/>
      <c r="N70" s="234"/>
      <c r="O70"/>
      <c r="P70"/>
      <c r="Q70"/>
      <c r="R70"/>
      <c r="S70"/>
      <c r="T70"/>
      <c r="U70"/>
      <c r="V70"/>
    </row>
    <row r="71" spans="1:22" s="3" customFormat="1" x14ac:dyDescent="0.3">
      <c r="A71" s="259">
        <v>44890</v>
      </c>
      <c r="B71" s="260" t="s">
        <v>62</v>
      </c>
      <c r="C71" s="261">
        <v>34303.5</v>
      </c>
      <c r="D71" s="261"/>
      <c r="E71" s="262">
        <f t="shared" si="0"/>
        <v>-61325.467574762035</v>
      </c>
      <c r="F71" s="25"/>
      <c r="G71" s="87"/>
      <c r="H71" s="88"/>
      <c r="I71" s="89"/>
      <c r="J71" s="90"/>
      <c r="K71" s="113"/>
      <c r="L71" s="122"/>
      <c r="M71" s="233"/>
      <c r="N71" s="234"/>
      <c r="O71"/>
      <c r="P71"/>
      <c r="Q71"/>
      <c r="R71"/>
      <c r="S71"/>
      <c r="T71"/>
      <c r="U71"/>
      <c r="V71"/>
    </row>
    <row r="72" spans="1:22" s="3" customFormat="1" x14ac:dyDescent="0.3">
      <c r="A72" s="259">
        <v>44890</v>
      </c>
      <c r="B72" s="260" t="s">
        <v>40</v>
      </c>
      <c r="C72" s="261">
        <v>50311.8</v>
      </c>
      <c r="D72" s="261"/>
      <c r="E72" s="262">
        <f t="shared" si="0"/>
        <v>-11013.667574762032</v>
      </c>
      <c r="F72" s="25"/>
      <c r="G72" s="87"/>
      <c r="H72" s="88"/>
      <c r="I72" s="89"/>
      <c r="J72" s="90"/>
      <c r="K72" s="113"/>
      <c r="L72" s="122"/>
      <c r="M72" s="233"/>
      <c r="N72" s="234"/>
      <c r="O72"/>
      <c r="P72"/>
      <c r="Q72"/>
      <c r="R72"/>
      <c r="S72"/>
      <c r="T72"/>
      <c r="U72"/>
      <c r="V72"/>
    </row>
    <row r="73" spans="1:22" s="3" customFormat="1" x14ac:dyDescent="0.3">
      <c r="A73" s="259">
        <v>44894</v>
      </c>
      <c r="B73" s="260" t="s">
        <v>57</v>
      </c>
      <c r="C73" s="261">
        <v>45738</v>
      </c>
      <c r="D73" s="261"/>
      <c r="E73" s="262">
        <f t="shared" si="0"/>
        <v>34724.332425237968</v>
      </c>
      <c r="F73" s="25"/>
      <c r="G73" s="87"/>
      <c r="H73" s="88"/>
      <c r="I73" s="89"/>
      <c r="J73" s="90"/>
      <c r="K73" s="113"/>
      <c r="L73" s="122"/>
      <c r="M73" s="233"/>
      <c r="N73" s="234"/>
      <c r="O73"/>
      <c r="P73"/>
      <c r="Q73"/>
      <c r="R73"/>
      <c r="S73"/>
      <c r="T73"/>
      <c r="U73"/>
      <c r="V73"/>
    </row>
    <row r="74" spans="1:22" s="3" customFormat="1" x14ac:dyDescent="0.3">
      <c r="A74" s="4"/>
      <c r="B74" s="263" t="s">
        <v>103</v>
      </c>
      <c r="C74" s="15"/>
      <c r="D74" s="15">
        <v>58344.299999999996</v>
      </c>
      <c r="E74" s="262">
        <f t="shared" si="0"/>
        <v>-23619.967574762028</v>
      </c>
      <c r="F74" s="25"/>
      <c r="G74" s="87"/>
      <c r="H74" s="88"/>
      <c r="I74" s="89"/>
      <c r="J74" s="90"/>
      <c r="K74" s="113"/>
      <c r="L74" s="122"/>
      <c r="M74" s="233"/>
      <c r="N74" s="234"/>
      <c r="O74"/>
      <c r="P74"/>
      <c r="Q74"/>
      <c r="R74"/>
      <c r="S74"/>
      <c r="T74"/>
      <c r="U74"/>
      <c r="V74"/>
    </row>
    <row r="75" spans="1:22" s="3" customFormat="1" x14ac:dyDescent="0.3">
      <c r="A75" s="4"/>
      <c r="B75" s="264" t="s">
        <v>104</v>
      </c>
      <c r="C75" s="265">
        <v>133636.36363636365</v>
      </c>
      <c r="D75" s="42"/>
      <c r="E75" s="262">
        <f t="shared" si="0"/>
        <v>110016.39606160161</v>
      </c>
      <c r="F75" s="25"/>
      <c r="G75" s="87"/>
      <c r="H75" s="88"/>
      <c r="I75" s="89"/>
      <c r="J75" s="90"/>
      <c r="K75" s="113"/>
      <c r="L75" s="122"/>
      <c r="M75" s="233"/>
      <c r="N75" s="234"/>
      <c r="O75"/>
      <c r="P75"/>
      <c r="Q75"/>
      <c r="R75"/>
      <c r="S75"/>
      <c r="T75"/>
      <c r="U75"/>
      <c r="V75"/>
    </row>
    <row r="76" spans="1:22" s="3" customFormat="1" x14ac:dyDescent="0.3">
      <c r="A76" s="4"/>
      <c r="B76" s="264" t="s">
        <v>105</v>
      </c>
      <c r="C76" s="265">
        <f>84.11*150</f>
        <v>12616.5</v>
      </c>
      <c r="D76" s="42"/>
      <c r="E76" s="111">
        <f t="shared" si="0"/>
        <v>122632.89606160161</v>
      </c>
      <c r="F76" s="25"/>
      <c r="G76" s="87"/>
      <c r="H76" s="88"/>
      <c r="I76" s="89"/>
      <c r="J76" s="90"/>
      <c r="K76" s="113"/>
      <c r="L76" s="122"/>
      <c r="M76" s="233"/>
      <c r="N76" s="234"/>
      <c r="O76"/>
      <c r="P76"/>
      <c r="Q76"/>
      <c r="R76"/>
      <c r="S76"/>
      <c r="T76"/>
      <c r="U76"/>
      <c r="V76"/>
    </row>
    <row r="77" spans="1:22" s="3" customFormat="1" x14ac:dyDescent="0.3">
      <c r="A77" s="259">
        <v>44900</v>
      </c>
      <c r="B77" s="260" t="s">
        <v>71</v>
      </c>
      <c r="C77" s="261">
        <v>45738</v>
      </c>
      <c r="D77" s="261"/>
      <c r="E77" s="262">
        <f>E76+C77-D77</f>
        <v>168370.89606160161</v>
      </c>
      <c r="F77" s="25"/>
      <c r="G77" s="87"/>
      <c r="H77" s="88"/>
      <c r="I77" s="89"/>
      <c r="J77" s="90"/>
      <c r="K77" s="113"/>
      <c r="L77" s="122"/>
      <c r="M77" s="233"/>
      <c r="N77" s="234"/>
      <c r="O77"/>
      <c r="P77"/>
      <c r="Q77"/>
      <c r="R77"/>
      <c r="S77"/>
      <c r="T77"/>
      <c r="U77"/>
      <c r="V77"/>
    </row>
    <row r="78" spans="1:22" s="3" customFormat="1" x14ac:dyDescent="0.3">
      <c r="A78" s="266"/>
      <c r="B78" s="267" t="s">
        <v>72</v>
      </c>
      <c r="C78" s="268"/>
      <c r="D78" s="268"/>
      <c r="E78" s="262">
        <f t="shared" ref="E78:E79" si="1">E77+C78-D78</f>
        <v>168370.89606160161</v>
      </c>
      <c r="F78" s="25"/>
      <c r="G78" s="87"/>
      <c r="H78" s="88"/>
      <c r="I78" s="89"/>
      <c r="J78" s="90"/>
      <c r="K78" s="113"/>
      <c r="L78" s="122"/>
      <c r="M78" s="233">
        <v>27904.29</v>
      </c>
      <c r="N78" s="234"/>
      <c r="O78"/>
      <c r="P78"/>
      <c r="Q78"/>
      <c r="R78"/>
      <c r="S78"/>
      <c r="T78"/>
      <c r="U78"/>
      <c r="V78"/>
    </row>
    <row r="79" spans="1:22" s="3" customFormat="1" x14ac:dyDescent="0.3">
      <c r="A79" s="259">
        <v>44902</v>
      </c>
      <c r="B79" s="260" t="s">
        <v>42</v>
      </c>
      <c r="C79" s="261">
        <v>34303.5</v>
      </c>
      <c r="D79" s="261"/>
      <c r="E79" s="262">
        <f t="shared" si="1"/>
        <v>202674.39606160161</v>
      </c>
      <c r="F79" s="25"/>
      <c r="G79" s="87"/>
      <c r="H79" s="88"/>
      <c r="I79" s="89"/>
      <c r="J79" s="90"/>
      <c r="K79" s="113"/>
      <c r="L79" s="122"/>
      <c r="M79" s="233"/>
      <c r="N79" s="234"/>
      <c r="O79"/>
      <c r="P79"/>
      <c r="Q79"/>
      <c r="R79"/>
      <c r="S79"/>
      <c r="T79"/>
      <c r="U79"/>
      <c r="V79"/>
    </row>
    <row r="80" spans="1:22" s="3" customFormat="1" x14ac:dyDescent="0.3">
      <c r="A80" s="259">
        <v>44902</v>
      </c>
      <c r="B80" s="260" t="s">
        <v>41</v>
      </c>
      <c r="C80" s="261">
        <v>4573.8</v>
      </c>
      <c r="D80" s="261"/>
      <c r="E80" s="262">
        <f t="shared" ref="E80:E184" si="2">E79+C80-D80</f>
        <v>207248.1960616016</v>
      </c>
      <c r="F80" s="25"/>
      <c r="G80" s="87"/>
      <c r="H80" s="88"/>
      <c r="I80" s="89"/>
      <c r="J80" s="90"/>
      <c r="K80" s="113"/>
      <c r="L80" s="122"/>
      <c r="M80" s="233"/>
      <c r="N80" s="234"/>
      <c r="O80"/>
      <c r="P80"/>
      <c r="Q80"/>
      <c r="R80"/>
      <c r="S80"/>
      <c r="T80"/>
      <c r="U80"/>
      <c r="V80"/>
    </row>
    <row r="81" spans="1:22" s="3" customFormat="1" x14ac:dyDescent="0.3">
      <c r="A81" s="4"/>
      <c r="B81" s="105" t="s">
        <v>106</v>
      </c>
      <c r="C81" s="15"/>
      <c r="D81" s="42">
        <v>76121</v>
      </c>
      <c r="E81" s="262">
        <f t="shared" si="2"/>
        <v>131127.1960616016</v>
      </c>
      <c r="F81" s="25"/>
      <c r="G81" s="87"/>
      <c r="H81" s="88"/>
      <c r="I81" s="89"/>
      <c r="J81" s="90"/>
      <c r="K81" s="113"/>
      <c r="L81" s="122"/>
      <c r="M81" s="233"/>
      <c r="N81" s="234"/>
      <c r="O81"/>
      <c r="P81"/>
      <c r="Q81"/>
      <c r="R81"/>
      <c r="S81"/>
      <c r="T81"/>
      <c r="U81"/>
      <c r="V81"/>
    </row>
    <row r="82" spans="1:22" s="3" customFormat="1" x14ac:dyDescent="0.3">
      <c r="A82" s="4"/>
      <c r="B82" s="105" t="s">
        <v>107</v>
      </c>
      <c r="C82" s="15"/>
      <c r="D82" s="42">
        <v>233579</v>
      </c>
      <c r="E82" s="262">
        <f t="shared" si="2"/>
        <v>-102451.8039383984</v>
      </c>
      <c r="F82" s="25"/>
      <c r="G82" s="87"/>
      <c r="H82" s="88"/>
      <c r="I82" s="89"/>
      <c r="J82" s="90"/>
      <c r="K82" s="113"/>
      <c r="L82" s="122"/>
      <c r="M82" s="233"/>
      <c r="N82" s="234"/>
      <c r="O82"/>
      <c r="P82"/>
      <c r="Q82"/>
      <c r="R82"/>
      <c r="S82"/>
      <c r="T82"/>
      <c r="U82"/>
      <c r="V82"/>
    </row>
    <row r="83" spans="1:22" s="3" customFormat="1" x14ac:dyDescent="0.3">
      <c r="A83" s="259">
        <v>44910</v>
      </c>
      <c r="B83" s="260" t="s">
        <v>37</v>
      </c>
      <c r="C83" s="261">
        <v>29315.88</v>
      </c>
      <c r="D83" s="261"/>
      <c r="E83" s="262">
        <f t="shared" si="2"/>
        <v>-73135.923938398395</v>
      </c>
      <c r="F83" s="25"/>
      <c r="G83" s="87"/>
      <c r="H83" s="88"/>
      <c r="I83" s="89"/>
      <c r="J83" s="90"/>
      <c r="K83" s="113"/>
      <c r="L83" s="122"/>
      <c r="M83" s="233"/>
      <c r="N83" s="234"/>
      <c r="O83"/>
      <c r="P83"/>
      <c r="Q83"/>
      <c r="R83"/>
      <c r="S83"/>
      <c r="T83"/>
      <c r="U83"/>
      <c r="V83"/>
    </row>
    <row r="84" spans="1:22" s="3" customFormat="1" x14ac:dyDescent="0.3">
      <c r="A84" s="259">
        <v>44910</v>
      </c>
      <c r="B84" s="260" t="s">
        <v>38</v>
      </c>
      <c r="C84" s="261">
        <v>29657.1</v>
      </c>
      <c r="D84" s="261"/>
      <c r="E84" s="262">
        <f t="shared" si="2"/>
        <v>-43478.823938398396</v>
      </c>
      <c r="F84" s="25"/>
      <c r="G84" s="87"/>
      <c r="H84" s="88"/>
      <c r="I84" s="89"/>
      <c r="J84" s="90"/>
      <c r="K84" s="113"/>
      <c r="L84" s="122"/>
      <c r="M84" s="233"/>
      <c r="N84" s="234"/>
      <c r="O84"/>
      <c r="P84"/>
      <c r="Q84"/>
      <c r="R84"/>
      <c r="S84"/>
      <c r="T84"/>
      <c r="U84"/>
      <c r="V84"/>
    </row>
    <row r="85" spans="1:22" s="3" customFormat="1" x14ac:dyDescent="0.3">
      <c r="A85" s="259">
        <v>44914</v>
      </c>
      <c r="B85" s="260" t="s">
        <v>74</v>
      </c>
      <c r="C85" s="261">
        <v>13794</v>
      </c>
      <c r="D85" s="261"/>
      <c r="E85" s="262">
        <f t="shared" si="2"/>
        <v>-29684.823938398396</v>
      </c>
      <c r="F85" s="25"/>
      <c r="G85" s="87"/>
      <c r="H85" s="88"/>
      <c r="I85" s="89"/>
      <c r="J85" s="90"/>
      <c r="K85" s="113"/>
      <c r="L85" s="122"/>
      <c r="M85" s="233"/>
      <c r="N85" s="234"/>
      <c r="O85"/>
      <c r="P85"/>
      <c r="Q85"/>
      <c r="R85"/>
      <c r="S85"/>
      <c r="T85"/>
      <c r="U85"/>
      <c r="V85"/>
    </row>
    <row r="86" spans="1:22" s="3" customFormat="1" x14ac:dyDescent="0.3">
      <c r="A86" s="259">
        <v>44914</v>
      </c>
      <c r="B86" s="260" t="s">
        <v>43</v>
      </c>
      <c r="C86" s="261">
        <v>20691</v>
      </c>
      <c r="D86" s="261"/>
      <c r="E86" s="262">
        <f t="shared" si="2"/>
        <v>-8993.8239383983964</v>
      </c>
      <c r="F86" s="25"/>
      <c r="G86" s="87"/>
      <c r="H86" s="88"/>
      <c r="I86" s="89"/>
      <c r="J86" s="90"/>
      <c r="K86" s="113"/>
      <c r="L86" s="122"/>
      <c r="M86" s="233"/>
      <c r="N86" s="234"/>
      <c r="O86"/>
      <c r="P86"/>
      <c r="Q86"/>
      <c r="R86"/>
      <c r="S86"/>
      <c r="T86"/>
      <c r="U86"/>
      <c r="V86"/>
    </row>
    <row r="87" spans="1:22" s="3" customFormat="1" x14ac:dyDescent="0.3">
      <c r="A87" s="259">
        <v>44918</v>
      </c>
      <c r="B87" s="260" t="s">
        <v>62</v>
      </c>
      <c r="C87" s="261">
        <v>34485</v>
      </c>
      <c r="D87" s="261"/>
      <c r="E87" s="262">
        <f t="shared" si="2"/>
        <v>25491.176061601604</v>
      </c>
      <c r="F87" s="25"/>
      <c r="G87" s="87"/>
      <c r="H87" s="88"/>
      <c r="I87" s="89"/>
      <c r="J87" s="90"/>
      <c r="K87" s="113"/>
      <c r="L87" s="122"/>
      <c r="M87" s="233"/>
      <c r="N87" s="234"/>
      <c r="O87"/>
      <c r="P87"/>
      <c r="Q87"/>
      <c r="R87"/>
      <c r="S87"/>
      <c r="T87"/>
      <c r="U87"/>
      <c r="V87"/>
    </row>
    <row r="88" spans="1:22" s="3" customFormat="1" x14ac:dyDescent="0.3">
      <c r="A88" s="259">
        <v>44922</v>
      </c>
      <c r="B88" s="260" t="s">
        <v>57</v>
      </c>
      <c r="C88" s="261">
        <v>59774</v>
      </c>
      <c r="D88" s="261"/>
      <c r="E88" s="262">
        <f t="shared" si="2"/>
        <v>85265.176061601611</v>
      </c>
      <c r="F88" s="25"/>
      <c r="G88" s="87"/>
      <c r="H88" s="88"/>
      <c r="I88" s="89"/>
      <c r="J88" s="90"/>
      <c r="K88" s="113"/>
      <c r="L88" s="122"/>
      <c r="M88" s="233"/>
      <c r="N88" s="234"/>
      <c r="O88"/>
      <c r="P88"/>
      <c r="Q88"/>
      <c r="R88"/>
      <c r="S88"/>
      <c r="T88"/>
      <c r="U88"/>
      <c r="V88"/>
    </row>
    <row r="89" spans="1:22" s="3" customFormat="1" x14ac:dyDescent="0.3">
      <c r="A89" s="259">
        <v>44922</v>
      </c>
      <c r="B89" s="260" t="s">
        <v>71</v>
      </c>
      <c r="C89" s="261">
        <v>45980</v>
      </c>
      <c r="D89" s="261"/>
      <c r="E89" s="262">
        <f t="shared" si="2"/>
        <v>131245.17606160161</v>
      </c>
      <c r="F89" s="25"/>
      <c r="G89" s="87"/>
      <c r="H89" s="88"/>
      <c r="I89" s="89"/>
      <c r="J89" s="90"/>
      <c r="K89" s="113"/>
      <c r="L89" s="122"/>
      <c r="M89" s="233"/>
      <c r="N89" s="234"/>
      <c r="O89"/>
      <c r="P89"/>
      <c r="Q89"/>
      <c r="R89"/>
      <c r="S89"/>
      <c r="T89"/>
      <c r="U89"/>
      <c r="V89"/>
    </row>
    <row r="90" spans="1:22" s="3" customFormat="1" x14ac:dyDescent="0.3">
      <c r="A90" s="259">
        <v>44922</v>
      </c>
      <c r="B90" s="260" t="s">
        <v>40</v>
      </c>
      <c r="C90" s="261">
        <v>50578</v>
      </c>
      <c r="D90" s="261"/>
      <c r="E90" s="262">
        <f t="shared" si="2"/>
        <v>181823.17606160161</v>
      </c>
      <c r="F90" s="25"/>
      <c r="G90" s="87"/>
      <c r="H90" s="88"/>
      <c r="I90" s="89"/>
      <c r="J90" s="90"/>
      <c r="K90" s="113"/>
      <c r="L90" s="122"/>
      <c r="M90" s="233"/>
      <c r="N90" s="234"/>
      <c r="O90"/>
      <c r="P90"/>
      <c r="Q90"/>
      <c r="R90"/>
      <c r="S90"/>
      <c r="T90"/>
      <c r="U90"/>
      <c r="V90"/>
    </row>
    <row r="91" spans="1:22" s="3" customFormat="1" x14ac:dyDescent="0.3">
      <c r="A91" s="259">
        <v>44923</v>
      </c>
      <c r="B91" s="260" t="s">
        <v>41</v>
      </c>
      <c r="C91" s="261">
        <v>4598</v>
      </c>
      <c r="D91" s="261"/>
      <c r="E91" s="262">
        <f t="shared" si="2"/>
        <v>186421.17606160161</v>
      </c>
      <c r="F91" s="25"/>
      <c r="G91" s="87"/>
      <c r="H91" s="170"/>
      <c r="I91" s="89"/>
      <c r="J91" s="168"/>
      <c r="K91" s="113"/>
      <c r="L91" s="169"/>
      <c r="M91" s="233"/>
      <c r="N91" s="234"/>
      <c r="O91"/>
      <c r="P91"/>
      <c r="Q91"/>
      <c r="R91"/>
      <c r="S91"/>
      <c r="T91"/>
      <c r="U91"/>
      <c r="V91"/>
    </row>
    <row r="92" spans="1:22" s="3" customFormat="1" x14ac:dyDescent="0.3">
      <c r="A92" s="259">
        <v>44926</v>
      </c>
      <c r="B92" s="260" t="s">
        <v>42</v>
      </c>
      <c r="C92" s="261">
        <v>45980</v>
      </c>
      <c r="D92" s="261"/>
      <c r="E92" s="262">
        <f t="shared" si="2"/>
        <v>232401.17606160161</v>
      </c>
      <c r="F92" s="25"/>
      <c r="G92" s="87"/>
      <c r="H92" s="88"/>
      <c r="I92" s="89"/>
      <c r="J92" s="90"/>
      <c r="K92" s="113"/>
      <c r="L92" s="122"/>
      <c r="M92" s="233"/>
      <c r="N92" s="234"/>
      <c r="O92"/>
      <c r="P92"/>
      <c r="Q92"/>
      <c r="R92"/>
      <c r="S92"/>
      <c r="T92"/>
      <c r="U92"/>
      <c r="V92"/>
    </row>
    <row r="93" spans="1:22" s="3" customFormat="1" x14ac:dyDescent="0.3">
      <c r="A93" s="4"/>
      <c r="B93" s="263" t="s">
        <v>108</v>
      </c>
      <c r="C93" s="15"/>
      <c r="D93" s="15">
        <v>65037</v>
      </c>
      <c r="E93" s="262">
        <f t="shared" si="2"/>
        <v>167364.17606160161</v>
      </c>
      <c r="F93" s="25"/>
      <c r="G93" s="87"/>
      <c r="H93" s="88"/>
      <c r="I93" s="89"/>
      <c r="J93" s="90"/>
      <c r="K93" s="113"/>
      <c r="L93" s="122"/>
      <c r="M93" s="233"/>
      <c r="N93" s="234"/>
      <c r="O93"/>
      <c r="P93"/>
      <c r="Q93"/>
      <c r="R93"/>
      <c r="S93"/>
      <c r="T93"/>
      <c r="U93"/>
      <c r="V93"/>
    </row>
    <row r="94" spans="1:22" s="3" customFormat="1" x14ac:dyDescent="0.3">
      <c r="A94" s="4"/>
      <c r="B94" s="264" t="s">
        <v>109</v>
      </c>
      <c r="C94" s="265">
        <v>32152.133619909499</v>
      </c>
      <c r="D94" s="42"/>
      <c r="E94" s="262">
        <f t="shared" si="2"/>
        <v>199516.30968151111</v>
      </c>
      <c r="F94" s="25"/>
      <c r="G94" s="87"/>
      <c r="H94" s="88"/>
      <c r="I94" s="89"/>
      <c r="J94" s="124"/>
      <c r="K94" s="113"/>
      <c r="L94" s="122"/>
      <c r="M94" s="233"/>
      <c r="N94" s="234"/>
      <c r="O94"/>
      <c r="P94"/>
      <c r="Q94"/>
      <c r="R94"/>
      <c r="S94"/>
      <c r="T94"/>
      <c r="U94"/>
      <c r="V94"/>
    </row>
    <row r="95" spans="1:22" s="3" customFormat="1" x14ac:dyDescent="0.3">
      <c r="A95" s="4"/>
      <c r="B95" s="264" t="s">
        <v>110</v>
      </c>
      <c r="C95" s="265">
        <f>70.76*166</f>
        <v>11746.160000000002</v>
      </c>
      <c r="D95" s="42"/>
      <c r="E95" s="111">
        <f t="shared" si="2"/>
        <v>211262.46968151111</v>
      </c>
      <c r="F95" s="25"/>
      <c r="G95" s="87"/>
      <c r="H95" s="88"/>
      <c r="I95" s="89"/>
      <c r="J95" s="90"/>
      <c r="K95" s="113"/>
      <c r="L95" s="122"/>
      <c r="M95" s="233"/>
      <c r="N95" s="234"/>
      <c r="O95"/>
      <c r="P95"/>
      <c r="Q95"/>
      <c r="R95"/>
      <c r="S95"/>
      <c r="T95"/>
      <c r="U95"/>
      <c r="V95"/>
    </row>
    <row r="96" spans="1:22" s="3" customFormat="1" x14ac:dyDescent="0.3">
      <c r="A96" s="259">
        <v>44935</v>
      </c>
      <c r="B96" s="260" t="s">
        <v>60</v>
      </c>
      <c r="C96" s="261">
        <v>58750</v>
      </c>
      <c r="D96" s="261"/>
      <c r="E96" s="262">
        <f t="shared" si="2"/>
        <v>270012.46968151111</v>
      </c>
      <c r="F96" s="25"/>
      <c r="G96" s="87"/>
      <c r="H96" s="88"/>
      <c r="I96" s="89"/>
      <c r="J96" s="90"/>
      <c r="K96" s="113"/>
      <c r="L96" s="122"/>
      <c r="M96" s="233"/>
      <c r="N96" s="234"/>
      <c r="O96"/>
      <c r="P96"/>
      <c r="Q96"/>
      <c r="R96"/>
      <c r="S96"/>
      <c r="T96"/>
      <c r="U96"/>
      <c r="V96"/>
    </row>
    <row r="97" spans="1:22" s="3" customFormat="1" x14ac:dyDescent="0.3">
      <c r="A97" s="259">
        <v>44935</v>
      </c>
      <c r="B97" s="260" t="s">
        <v>39</v>
      </c>
      <c r="C97" s="261">
        <v>25988.38</v>
      </c>
      <c r="D97" s="261"/>
      <c r="E97" s="262">
        <f t="shared" si="2"/>
        <v>296000.84968151111</v>
      </c>
      <c r="F97" s="25"/>
      <c r="G97" s="87"/>
      <c r="H97" s="88"/>
      <c r="I97" s="89"/>
      <c r="J97" s="90"/>
      <c r="K97" s="113"/>
      <c r="L97" s="122"/>
      <c r="M97" s="233"/>
      <c r="N97" s="234"/>
      <c r="O97"/>
      <c r="P97"/>
      <c r="Q97"/>
      <c r="R97"/>
      <c r="S97"/>
      <c r="T97"/>
      <c r="U97"/>
      <c r="V97"/>
    </row>
    <row r="98" spans="1:22" s="3" customFormat="1" x14ac:dyDescent="0.3">
      <c r="A98" s="4"/>
      <c r="B98" s="105" t="s">
        <v>111</v>
      </c>
      <c r="C98" s="15"/>
      <c r="D98" s="42">
        <v>90692</v>
      </c>
      <c r="E98" s="262">
        <f t="shared" si="2"/>
        <v>205308.84968151111</v>
      </c>
      <c r="F98" s="25"/>
      <c r="G98" s="87"/>
      <c r="H98" s="88"/>
      <c r="I98" s="89"/>
      <c r="J98" s="90"/>
      <c r="K98" s="113"/>
      <c r="L98" s="122"/>
      <c r="M98" s="233"/>
      <c r="N98" s="234"/>
      <c r="O98"/>
      <c r="P98"/>
      <c r="Q98"/>
      <c r="R98"/>
      <c r="S98"/>
      <c r="T98"/>
      <c r="U98"/>
      <c r="V98"/>
    </row>
    <row r="99" spans="1:22" s="3" customFormat="1" x14ac:dyDescent="0.3">
      <c r="A99" s="4"/>
      <c r="B99" s="105" t="s">
        <v>112</v>
      </c>
      <c r="C99" s="15"/>
      <c r="D99" s="42">
        <v>192602</v>
      </c>
      <c r="E99" s="262">
        <f t="shared" si="2"/>
        <v>12706.849681511114</v>
      </c>
      <c r="F99" s="25"/>
      <c r="G99" s="87"/>
      <c r="H99" s="88"/>
      <c r="I99" s="89"/>
      <c r="J99" s="90"/>
      <c r="K99" s="113"/>
      <c r="L99" s="122"/>
      <c r="M99" s="233"/>
      <c r="N99" s="234"/>
      <c r="O99"/>
      <c r="P99"/>
      <c r="Q99"/>
      <c r="R99"/>
      <c r="S99"/>
      <c r="T99"/>
      <c r="U99"/>
      <c r="V99"/>
    </row>
    <row r="100" spans="1:22" s="3" customFormat="1" x14ac:dyDescent="0.3">
      <c r="A100" s="4"/>
      <c r="B100" s="105" t="s">
        <v>113</v>
      </c>
      <c r="C100" s="15"/>
      <c r="D100" s="42">
        <f>306210.8-H100</f>
        <v>200585.8</v>
      </c>
      <c r="E100" s="262">
        <f t="shared" si="2"/>
        <v>-187878.95031848887</v>
      </c>
      <c r="F100" s="25"/>
      <c r="G100" s="87"/>
      <c r="H100" s="170">
        <v>105625</v>
      </c>
      <c r="I100" s="89"/>
      <c r="J100" s="90"/>
      <c r="K100" s="113"/>
      <c r="L100" s="122"/>
      <c r="M100" s="233"/>
      <c r="N100" s="234"/>
      <c r="O100"/>
      <c r="P100"/>
      <c r="Q100"/>
      <c r="R100"/>
      <c r="S100"/>
      <c r="T100"/>
      <c r="U100"/>
      <c r="V100"/>
    </row>
    <row r="101" spans="1:22" s="3" customFormat="1" x14ac:dyDescent="0.3">
      <c r="A101" s="259">
        <v>44938</v>
      </c>
      <c r="B101" s="260" t="s">
        <v>74</v>
      </c>
      <c r="C101" s="261">
        <v>13017.18</v>
      </c>
      <c r="D101" s="261"/>
      <c r="E101" s="262">
        <f t="shared" si="2"/>
        <v>-174861.77031848888</v>
      </c>
      <c r="F101" s="25"/>
      <c r="G101" s="87"/>
      <c r="H101" s="88"/>
      <c r="I101" s="89"/>
      <c r="J101" s="90"/>
      <c r="K101" s="113"/>
      <c r="L101" s="122"/>
      <c r="M101" s="233"/>
      <c r="N101" s="234"/>
      <c r="O101"/>
      <c r="P101"/>
      <c r="Q101"/>
      <c r="R101"/>
      <c r="S101"/>
      <c r="T101"/>
      <c r="U101"/>
      <c r="V101"/>
    </row>
    <row r="102" spans="1:22" s="3" customFormat="1" x14ac:dyDescent="0.3">
      <c r="A102" s="259">
        <v>44942</v>
      </c>
      <c r="B102" s="260" t="s">
        <v>43</v>
      </c>
      <c r="C102" s="261">
        <v>19525.77</v>
      </c>
      <c r="D102" s="261"/>
      <c r="E102" s="262">
        <f t="shared" si="2"/>
        <v>-155336.00031848889</v>
      </c>
      <c r="F102" s="25"/>
      <c r="G102" s="87"/>
      <c r="H102" s="88"/>
      <c r="I102" s="89"/>
      <c r="J102" s="90"/>
      <c r="K102" s="113"/>
      <c r="L102" s="122"/>
      <c r="M102" s="233"/>
      <c r="N102" s="234"/>
      <c r="O102"/>
      <c r="P102"/>
      <c r="Q102"/>
      <c r="R102"/>
      <c r="S102"/>
      <c r="T102"/>
      <c r="U102"/>
      <c r="V102"/>
    </row>
    <row r="103" spans="1:22" s="3" customFormat="1" x14ac:dyDescent="0.3">
      <c r="A103" s="259">
        <v>44944</v>
      </c>
      <c r="B103" s="260" t="s">
        <v>38</v>
      </c>
      <c r="C103" s="261">
        <v>34303.5</v>
      </c>
      <c r="D103" s="261"/>
      <c r="E103" s="262">
        <f t="shared" si="2"/>
        <v>-121032.50031848889</v>
      </c>
      <c r="F103" s="25"/>
      <c r="G103" s="87"/>
      <c r="H103" s="88"/>
      <c r="I103" s="89"/>
      <c r="J103" s="90"/>
      <c r="K103" s="113"/>
      <c r="L103" s="122"/>
      <c r="M103" s="233"/>
      <c r="N103" s="234"/>
      <c r="O103"/>
      <c r="P103"/>
      <c r="Q103"/>
      <c r="R103"/>
      <c r="S103"/>
      <c r="T103"/>
      <c r="U103"/>
      <c r="V103"/>
    </row>
    <row r="104" spans="1:22" s="3" customFormat="1" x14ac:dyDescent="0.3">
      <c r="A104" s="266"/>
      <c r="B104" s="267" t="s">
        <v>72</v>
      </c>
      <c r="C104" s="268"/>
      <c r="D104" s="268"/>
      <c r="E104" s="262">
        <f t="shared" si="2"/>
        <v>-121032.50031848889</v>
      </c>
      <c r="F104" s="25"/>
      <c r="G104" s="87"/>
      <c r="H104" s="88"/>
      <c r="I104" s="89"/>
      <c r="J104" s="90"/>
      <c r="K104" s="113"/>
      <c r="L104" s="122"/>
      <c r="M104" s="233">
        <v>30395.42</v>
      </c>
      <c r="N104" s="234"/>
      <c r="O104"/>
      <c r="P104"/>
      <c r="Q104"/>
      <c r="R104"/>
      <c r="S104"/>
      <c r="T104"/>
      <c r="U104"/>
      <c r="V104"/>
    </row>
    <row r="105" spans="1:22" s="3" customFormat="1" x14ac:dyDescent="0.3">
      <c r="A105" s="259">
        <v>44951</v>
      </c>
      <c r="B105" s="260" t="s">
        <v>62</v>
      </c>
      <c r="C105" s="261">
        <v>32542.95</v>
      </c>
      <c r="D105" s="261"/>
      <c r="E105" s="262">
        <f t="shared" si="2"/>
        <v>-88489.550318488895</v>
      </c>
      <c r="F105" s="25"/>
      <c r="G105" s="87"/>
      <c r="H105" s="88"/>
      <c r="I105" s="89"/>
      <c r="J105" s="90"/>
      <c r="K105" s="113"/>
      <c r="L105" s="122"/>
      <c r="M105" s="233"/>
      <c r="N105" s="234"/>
      <c r="O105"/>
      <c r="P105"/>
      <c r="Q105"/>
      <c r="R105"/>
      <c r="S105"/>
      <c r="T105"/>
      <c r="U105"/>
      <c r="V105"/>
    </row>
    <row r="106" spans="1:22" s="3" customFormat="1" x14ac:dyDescent="0.3">
      <c r="A106" s="259">
        <v>44953</v>
      </c>
      <c r="B106" s="260" t="s">
        <v>71</v>
      </c>
      <c r="C106" s="261">
        <v>43390.6</v>
      </c>
      <c r="D106" s="261"/>
      <c r="E106" s="262">
        <f t="shared" si="2"/>
        <v>-45098.950318488896</v>
      </c>
      <c r="F106" s="25"/>
      <c r="G106" s="87"/>
      <c r="H106" s="88"/>
      <c r="I106" s="89"/>
      <c r="J106" s="90"/>
      <c r="K106" s="113"/>
      <c r="L106" s="122"/>
      <c r="M106" s="233"/>
      <c r="N106" s="234"/>
      <c r="O106"/>
      <c r="P106"/>
      <c r="Q106"/>
      <c r="R106"/>
      <c r="S106"/>
      <c r="T106"/>
      <c r="U106"/>
      <c r="V106"/>
    </row>
    <row r="107" spans="1:22" s="3" customFormat="1" x14ac:dyDescent="0.3">
      <c r="A107" s="4"/>
      <c r="B107" s="263" t="s">
        <v>114</v>
      </c>
      <c r="C107" s="15"/>
      <c r="D107" s="15">
        <v>59491.74</v>
      </c>
      <c r="E107" s="262">
        <f t="shared" si="2"/>
        <v>-104590.69031848889</v>
      </c>
      <c r="F107" s="25"/>
      <c r="G107" s="87"/>
      <c r="H107" s="88"/>
      <c r="I107" s="89"/>
      <c r="J107" s="90"/>
      <c r="K107" s="113"/>
      <c r="L107" s="122"/>
      <c r="M107" s="233"/>
      <c r="N107" s="234"/>
      <c r="O107"/>
      <c r="P107"/>
      <c r="Q107"/>
      <c r="R107"/>
      <c r="S107"/>
      <c r="T107"/>
      <c r="U107"/>
      <c r="V107"/>
    </row>
    <row r="108" spans="1:22" s="3" customFormat="1" x14ac:dyDescent="0.3">
      <c r="A108" s="4"/>
      <c r="B108" s="264" t="s">
        <v>115</v>
      </c>
      <c r="C108" s="265">
        <v>352.31</v>
      </c>
      <c r="D108" s="42"/>
      <c r="E108" s="262">
        <f t="shared" si="2"/>
        <v>-104238.3803184889</v>
      </c>
      <c r="F108" s="25"/>
      <c r="G108" s="87"/>
      <c r="H108" s="88"/>
      <c r="I108" s="89"/>
      <c r="J108" s="90"/>
      <c r="K108" s="113"/>
      <c r="L108" s="122"/>
      <c r="M108" s="233"/>
      <c r="N108" s="234"/>
      <c r="O108"/>
      <c r="P108"/>
      <c r="Q108"/>
      <c r="R108"/>
      <c r="S108"/>
      <c r="T108"/>
      <c r="U108"/>
      <c r="V108"/>
    </row>
    <row r="109" spans="1:22" s="3" customFormat="1" x14ac:dyDescent="0.3">
      <c r="A109" s="4"/>
      <c r="B109" s="264" t="s">
        <v>116</v>
      </c>
      <c r="C109" s="265">
        <f>81.12*161</f>
        <v>13060.320000000002</v>
      </c>
      <c r="D109" s="42"/>
      <c r="E109" s="111">
        <f t="shared" si="2"/>
        <v>-91178.06031848889</v>
      </c>
      <c r="F109" s="25"/>
      <c r="G109" s="87"/>
      <c r="H109" s="88"/>
      <c r="I109" s="89"/>
      <c r="J109" s="90"/>
      <c r="K109" s="113"/>
      <c r="L109" s="122"/>
      <c r="M109" s="233"/>
      <c r="N109" s="234"/>
      <c r="O109"/>
      <c r="P109"/>
      <c r="Q109"/>
      <c r="R109"/>
      <c r="S109"/>
      <c r="T109"/>
      <c r="U109"/>
      <c r="V109"/>
    </row>
    <row r="110" spans="1:22" s="3" customFormat="1" x14ac:dyDescent="0.3">
      <c r="A110" s="4"/>
      <c r="B110" s="105" t="s">
        <v>117</v>
      </c>
      <c r="C110" s="15"/>
      <c r="D110" s="42">
        <v>102920</v>
      </c>
      <c r="E110" s="262">
        <f t="shared" si="2"/>
        <v>-194098.06031848889</v>
      </c>
      <c r="F110" s="25"/>
      <c r="G110" s="87"/>
      <c r="H110" s="88"/>
      <c r="I110" s="89"/>
      <c r="J110" s="90"/>
      <c r="K110" s="113"/>
      <c r="L110" s="122"/>
      <c r="M110" s="233"/>
      <c r="N110" s="234"/>
      <c r="O110"/>
      <c r="P110"/>
      <c r="Q110"/>
      <c r="R110"/>
      <c r="S110"/>
      <c r="T110"/>
      <c r="U110"/>
      <c r="V110"/>
    </row>
    <row r="111" spans="1:22" s="3" customFormat="1" x14ac:dyDescent="0.3">
      <c r="A111" s="4"/>
      <c r="B111" s="105" t="s">
        <v>118</v>
      </c>
      <c r="C111" s="15"/>
      <c r="D111" s="42">
        <v>207168</v>
      </c>
      <c r="E111" s="262">
        <f t="shared" si="2"/>
        <v>-401266.06031848886</v>
      </c>
      <c r="F111" s="25"/>
      <c r="G111" s="87"/>
      <c r="H111" s="88"/>
      <c r="I111" s="89"/>
      <c r="J111" s="90"/>
      <c r="K111" s="113"/>
      <c r="L111" s="122"/>
      <c r="M111" s="233"/>
      <c r="N111" s="234"/>
      <c r="O111"/>
      <c r="P111"/>
      <c r="Q111"/>
      <c r="R111"/>
      <c r="S111"/>
      <c r="T111"/>
      <c r="U111"/>
      <c r="V111"/>
    </row>
    <row r="112" spans="1:22" s="3" customFormat="1" x14ac:dyDescent="0.3">
      <c r="A112" s="4"/>
      <c r="B112" s="105" t="s">
        <v>119</v>
      </c>
      <c r="C112" s="15"/>
      <c r="D112" s="42">
        <v>1677.69</v>
      </c>
      <c r="E112" s="262">
        <f t="shared" si="2"/>
        <v>-402943.75031848886</v>
      </c>
      <c r="F112" s="25"/>
      <c r="G112" s="87"/>
      <c r="H112" s="88"/>
      <c r="I112" s="89"/>
      <c r="J112" s="90"/>
      <c r="K112" s="113"/>
      <c r="L112" s="122"/>
      <c r="M112" s="233"/>
      <c r="N112" s="234"/>
      <c r="O112"/>
      <c r="P112"/>
      <c r="Q112"/>
      <c r="R112"/>
      <c r="S112"/>
      <c r="T112"/>
      <c r="U112"/>
      <c r="V112"/>
    </row>
    <row r="113" spans="1:22" s="3" customFormat="1" x14ac:dyDescent="0.3">
      <c r="A113" s="259">
        <v>44970</v>
      </c>
      <c r="B113" s="260" t="s">
        <v>74</v>
      </c>
      <c r="C113" s="261">
        <v>13561.68</v>
      </c>
      <c r="D113" s="261"/>
      <c r="E113" s="262">
        <f t="shared" si="2"/>
        <v>-389382.07031848887</v>
      </c>
      <c r="F113" s="25"/>
      <c r="G113" s="87"/>
      <c r="H113" s="88"/>
      <c r="I113" s="89"/>
      <c r="J113" s="90"/>
      <c r="K113" s="113"/>
      <c r="L113" s="122"/>
      <c r="M113" s="233"/>
      <c r="N113" s="234"/>
      <c r="O113"/>
      <c r="P113"/>
      <c r="Q113"/>
      <c r="R113"/>
      <c r="S113"/>
      <c r="T113"/>
      <c r="U113"/>
      <c r="V113"/>
    </row>
    <row r="114" spans="1:22" s="3" customFormat="1" x14ac:dyDescent="0.3">
      <c r="A114" s="259">
        <v>44973</v>
      </c>
      <c r="B114" s="260" t="s">
        <v>71</v>
      </c>
      <c r="C114" s="261">
        <v>45205.599999999999</v>
      </c>
      <c r="D114" s="261"/>
      <c r="E114" s="262">
        <f t="shared" si="2"/>
        <v>-344176.47031848889</v>
      </c>
      <c r="F114" s="25"/>
      <c r="G114" s="87"/>
      <c r="H114" s="88"/>
      <c r="I114" s="89"/>
      <c r="J114" s="90"/>
      <c r="K114" s="113"/>
      <c r="L114" s="122"/>
      <c r="M114" s="233"/>
      <c r="N114" s="234"/>
      <c r="O114"/>
      <c r="P114"/>
      <c r="Q114"/>
      <c r="R114"/>
      <c r="S114"/>
      <c r="T114"/>
      <c r="U114"/>
      <c r="V114"/>
    </row>
    <row r="115" spans="1:22" s="3" customFormat="1" x14ac:dyDescent="0.3">
      <c r="A115" s="259">
        <v>44973</v>
      </c>
      <c r="B115" s="260" t="s">
        <v>38</v>
      </c>
      <c r="C115" s="261">
        <v>34485</v>
      </c>
      <c r="D115" s="261"/>
      <c r="E115" s="262">
        <f t="shared" si="2"/>
        <v>-309691.47031848889</v>
      </c>
      <c r="F115" s="25"/>
      <c r="G115" s="87"/>
      <c r="H115" s="88"/>
      <c r="I115" s="89"/>
      <c r="J115" s="90"/>
      <c r="K115" s="113"/>
      <c r="L115" s="122"/>
      <c r="M115" s="233"/>
      <c r="N115" s="234"/>
      <c r="O115"/>
      <c r="P115"/>
      <c r="Q115"/>
      <c r="R115"/>
      <c r="S115"/>
      <c r="T115"/>
      <c r="U115"/>
      <c r="V115"/>
    </row>
    <row r="116" spans="1:22" s="3" customFormat="1" x14ac:dyDescent="0.3">
      <c r="A116" s="259">
        <v>44981</v>
      </c>
      <c r="B116" s="260" t="s">
        <v>41</v>
      </c>
      <c r="C116" s="261">
        <v>8859.6200000000008</v>
      </c>
      <c r="D116" s="261"/>
      <c r="E116" s="262">
        <f t="shared" si="2"/>
        <v>-300831.8503184889</v>
      </c>
      <c r="F116" s="25"/>
      <c r="G116" s="87"/>
      <c r="H116" s="88"/>
      <c r="I116" s="89"/>
      <c r="J116" s="90"/>
      <c r="K116" s="113"/>
      <c r="L116" s="122"/>
      <c r="M116" s="233"/>
      <c r="N116" s="234"/>
      <c r="O116"/>
      <c r="P116"/>
      <c r="Q116"/>
      <c r="R116"/>
      <c r="S116"/>
      <c r="T116"/>
      <c r="U116"/>
      <c r="V116"/>
    </row>
    <row r="117" spans="1:22" s="3" customFormat="1" x14ac:dyDescent="0.3">
      <c r="A117" s="259">
        <v>44984</v>
      </c>
      <c r="B117" s="260" t="s">
        <v>57</v>
      </c>
      <c r="C117" s="261">
        <v>58767.28</v>
      </c>
      <c r="D117" s="261"/>
      <c r="E117" s="262">
        <f t="shared" si="2"/>
        <v>-242064.5703184889</v>
      </c>
      <c r="F117" s="25"/>
      <c r="G117" s="87"/>
      <c r="H117" s="88"/>
      <c r="I117" s="89"/>
      <c r="J117" s="90"/>
      <c r="K117" s="113"/>
      <c r="L117" s="122"/>
      <c r="M117" s="233"/>
      <c r="N117" s="234"/>
      <c r="O117"/>
      <c r="P117"/>
      <c r="Q117"/>
      <c r="R117"/>
      <c r="S117"/>
      <c r="T117"/>
      <c r="U117"/>
      <c r="V117"/>
    </row>
    <row r="118" spans="1:22" s="3" customFormat="1" x14ac:dyDescent="0.3">
      <c r="A118" s="259">
        <v>44984</v>
      </c>
      <c r="B118" s="260" t="s">
        <v>43</v>
      </c>
      <c r="C118" s="261">
        <v>20342.52</v>
      </c>
      <c r="D118" s="261"/>
      <c r="E118" s="262">
        <f t="shared" si="2"/>
        <v>-221722.05031848891</v>
      </c>
      <c r="F118" s="25"/>
      <c r="G118" s="87"/>
      <c r="H118" s="88"/>
      <c r="I118" s="89"/>
      <c r="J118" s="90"/>
      <c r="K118" s="113"/>
      <c r="L118" s="122"/>
      <c r="M118" s="233"/>
      <c r="N118" s="234"/>
      <c r="O118"/>
      <c r="P118"/>
      <c r="Q118"/>
      <c r="R118"/>
      <c r="S118"/>
      <c r="T118"/>
      <c r="U118"/>
      <c r="V118"/>
    </row>
    <row r="119" spans="1:22" s="3" customFormat="1" x14ac:dyDescent="0.3">
      <c r="A119" s="259">
        <v>44985</v>
      </c>
      <c r="B119" s="260" t="s">
        <v>62</v>
      </c>
      <c r="C119" s="261">
        <v>33904.199999999997</v>
      </c>
      <c r="D119" s="261"/>
      <c r="E119" s="262">
        <f t="shared" si="2"/>
        <v>-187817.8503184889</v>
      </c>
      <c r="F119" s="25"/>
      <c r="G119" s="87"/>
      <c r="H119" s="88"/>
      <c r="I119" s="89"/>
      <c r="J119" s="90"/>
      <c r="K119" s="113"/>
      <c r="L119" s="122"/>
      <c r="M119" s="233"/>
      <c r="N119" s="234"/>
      <c r="O119"/>
      <c r="P119"/>
      <c r="Q119"/>
      <c r="R119"/>
      <c r="S119"/>
      <c r="T119"/>
      <c r="U119"/>
      <c r="V119"/>
    </row>
    <row r="120" spans="1:22" s="3" customFormat="1" x14ac:dyDescent="0.3">
      <c r="A120" s="259">
        <v>44985</v>
      </c>
      <c r="B120" s="260" t="s">
        <v>42</v>
      </c>
      <c r="C120" s="261">
        <v>43390.6</v>
      </c>
      <c r="D120" s="261"/>
      <c r="E120" s="262">
        <f t="shared" si="2"/>
        <v>-144427.25031848889</v>
      </c>
      <c r="F120" s="25"/>
      <c r="G120" s="87"/>
      <c r="H120" s="88"/>
      <c r="I120" s="89"/>
      <c r="J120" s="90"/>
      <c r="K120" s="113"/>
      <c r="L120" s="122"/>
      <c r="M120" s="233"/>
      <c r="N120" s="234"/>
      <c r="O120"/>
      <c r="P120"/>
      <c r="Q120"/>
      <c r="R120"/>
      <c r="S120"/>
      <c r="T120"/>
      <c r="U120"/>
      <c r="V120"/>
    </row>
    <row r="121" spans="1:22" s="3" customFormat="1" x14ac:dyDescent="0.3">
      <c r="A121" s="259">
        <v>44985</v>
      </c>
      <c r="B121" s="260" t="s">
        <v>40</v>
      </c>
      <c r="C121" s="261">
        <v>60746.84</v>
      </c>
      <c r="D121" s="261"/>
      <c r="E121" s="262">
        <f t="shared" si="2"/>
        <v>-83680.410318488895</v>
      </c>
      <c r="F121" s="25"/>
      <c r="G121" s="87"/>
      <c r="H121" s="88"/>
      <c r="I121" s="89"/>
      <c r="J121" s="90"/>
      <c r="K121" s="113"/>
      <c r="L121" s="122"/>
      <c r="M121" s="233"/>
      <c r="N121" s="234"/>
      <c r="O121"/>
      <c r="P121"/>
      <c r="Q121"/>
      <c r="R121"/>
      <c r="S121"/>
      <c r="T121"/>
      <c r="U121"/>
      <c r="V121"/>
    </row>
    <row r="122" spans="1:22" s="3" customFormat="1" x14ac:dyDescent="0.3">
      <c r="A122" s="4"/>
      <c r="B122" s="263" t="s">
        <v>122</v>
      </c>
      <c r="C122" s="15"/>
      <c r="D122" s="15">
        <v>65118.479999999996</v>
      </c>
      <c r="E122" s="262">
        <f t="shared" si="2"/>
        <v>-148798.89031848888</v>
      </c>
      <c r="F122" s="25"/>
      <c r="G122" s="87"/>
      <c r="H122" s="88"/>
      <c r="I122" s="89"/>
      <c r="J122" s="90"/>
      <c r="K122" s="113"/>
      <c r="L122" s="122"/>
      <c r="M122" s="233"/>
      <c r="N122" s="234"/>
      <c r="O122"/>
      <c r="P122"/>
      <c r="Q122"/>
      <c r="R122"/>
      <c r="S122"/>
      <c r="T122"/>
      <c r="U122"/>
      <c r="V122"/>
    </row>
    <row r="123" spans="1:22" s="3" customFormat="1" x14ac:dyDescent="0.3">
      <c r="A123" s="4"/>
      <c r="B123" s="264" t="s">
        <v>123</v>
      </c>
      <c r="C123" s="265">
        <v>0</v>
      </c>
      <c r="D123" s="42"/>
      <c r="E123" s="262">
        <f t="shared" si="2"/>
        <v>-148798.89031848888</v>
      </c>
      <c r="F123" s="25"/>
      <c r="G123" s="87"/>
      <c r="H123" s="88"/>
      <c r="I123" s="89"/>
      <c r="J123" s="90"/>
      <c r="K123" s="113"/>
      <c r="L123" s="122"/>
      <c r="M123" s="233"/>
      <c r="N123" s="234"/>
      <c r="O123"/>
      <c r="P123"/>
      <c r="Q123"/>
      <c r="R123"/>
      <c r="S123"/>
      <c r="T123"/>
      <c r="U123"/>
      <c r="V123"/>
    </row>
    <row r="124" spans="1:22" s="3" customFormat="1" x14ac:dyDescent="0.3">
      <c r="A124" s="4"/>
      <c r="B124" s="264" t="s">
        <v>124</v>
      </c>
      <c r="C124" s="265">
        <f>84.66*168</f>
        <v>14222.88</v>
      </c>
      <c r="D124" s="42"/>
      <c r="E124" s="111">
        <f t="shared" si="2"/>
        <v>-134576.01031848887</v>
      </c>
      <c r="F124" s="25"/>
      <c r="G124" s="87"/>
      <c r="H124" s="88"/>
      <c r="I124" s="89"/>
      <c r="J124" s="90"/>
      <c r="K124" s="113"/>
      <c r="L124" s="122"/>
      <c r="M124" s="233"/>
      <c r="N124" s="234"/>
      <c r="O124"/>
      <c r="P124"/>
      <c r="Q124"/>
      <c r="R124"/>
      <c r="S124"/>
      <c r="T124"/>
      <c r="U124"/>
      <c r="V124"/>
    </row>
    <row r="125" spans="1:22" s="3" customFormat="1" x14ac:dyDescent="0.3">
      <c r="A125" s="259">
        <v>44991</v>
      </c>
      <c r="B125" s="260" t="s">
        <v>57</v>
      </c>
      <c r="C125" s="261">
        <v>43390.6</v>
      </c>
      <c r="D125" s="261"/>
      <c r="E125" s="262">
        <f t="shared" si="2"/>
        <v>-91185.410318488866</v>
      </c>
      <c r="F125" s="25"/>
      <c r="G125" s="87"/>
      <c r="H125" s="88"/>
      <c r="I125" s="89"/>
      <c r="J125" s="90"/>
      <c r="K125" s="113"/>
      <c r="L125" s="122"/>
      <c r="M125" s="233"/>
      <c r="N125" s="234"/>
      <c r="O125"/>
      <c r="P125"/>
      <c r="Q125"/>
      <c r="R125"/>
      <c r="S125"/>
      <c r="T125"/>
      <c r="U125"/>
      <c r="V125"/>
    </row>
    <row r="126" spans="1:22" s="3" customFormat="1" x14ac:dyDescent="0.3">
      <c r="A126" s="4"/>
      <c r="B126" s="105" t="s">
        <v>125</v>
      </c>
      <c r="C126" s="15"/>
      <c r="D126" s="42">
        <v>104528</v>
      </c>
      <c r="E126" s="262">
        <f t="shared" si="2"/>
        <v>-195713.41031848887</v>
      </c>
      <c r="F126" s="25"/>
      <c r="G126" s="87"/>
      <c r="H126" s="88"/>
      <c r="I126" s="89"/>
      <c r="J126" s="90"/>
      <c r="K126" s="113"/>
      <c r="L126" s="122"/>
      <c r="M126" s="233"/>
      <c r="N126" s="234"/>
      <c r="O126"/>
      <c r="P126"/>
      <c r="Q126"/>
      <c r="R126"/>
      <c r="S126"/>
      <c r="T126"/>
      <c r="U126"/>
      <c r="V126"/>
    </row>
    <row r="127" spans="1:22" s="3" customFormat="1" x14ac:dyDescent="0.3">
      <c r="A127" s="4"/>
      <c r="B127" s="105" t="s">
        <v>130</v>
      </c>
      <c r="C127" s="15"/>
      <c r="D127" s="42">
        <v>242708</v>
      </c>
      <c r="E127" s="262">
        <f t="shared" si="2"/>
        <v>-438421.41031848884</v>
      </c>
      <c r="F127" s="25"/>
      <c r="G127" s="87"/>
      <c r="H127" s="88"/>
      <c r="I127" s="89"/>
      <c r="J127" s="90"/>
      <c r="K127" s="113"/>
      <c r="L127" s="122"/>
      <c r="M127" s="233"/>
      <c r="N127" s="234"/>
      <c r="O127"/>
      <c r="P127"/>
      <c r="Q127"/>
      <c r="R127"/>
      <c r="S127"/>
      <c r="T127"/>
      <c r="U127"/>
      <c r="V127"/>
    </row>
    <row r="128" spans="1:22" s="3" customFormat="1" x14ac:dyDescent="0.3">
      <c r="A128" s="259">
        <v>44998</v>
      </c>
      <c r="B128" s="260" t="s">
        <v>62</v>
      </c>
      <c r="C128" s="261">
        <v>58106.62</v>
      </c>
      <c r="D128" s="261"/>
      <c r="E128" s="262">
        <f t="shared" si="2"/>
        <v>-380314.79031848884</v>
      </c>
      <c r="F128" s="25"/>
      <c r="G128" s="87"/>
      <c r="H128" s="88"/>
      <c r="I128" s="89"/>
      <c r="J128" s="90"/>
      <c r="K128" s="113"/>
      <c r="L128" s="122"/>
      <c r="M128" s="233"/>
      <c r="N128" s="234"/>
      <c r="O128"/>
      <c r="P128"/>
      <c r="Q128"/>
      <c r="R128"/>
      <c r="S128"/>
      <c r="T128"/>
      <c r="U128"/>
      <c r="V128"/>
    </row>
    <row r="129" spans="1:22" s="3" customFormat="1" x14ac:dyDescent="0.3">
      <c r="A129" s="259">
        <v>44998</v>
      </c>
      <c r="B129" s="260" t="s">
        <v>43</v>
      </c>
      <c r="C129" s="261">
        <v>20113.830000000002</v>
      </c>
      <c r="D129" s="261"/>
      <c r="E129" s="262">
        <f t="shared" si="2"/>
        <v>-360200.96031848883</v>
      </c>
      <c r="F129" s="25"/>
      <c r="G129" s="87"/>
      <c r="H129" s="88"/>
      <c r="I129" s="89"/>
      <c r="J129" s="90"/>
      <c r="K129" s="113"/>
      <c r="L129" s="122"/>
      <c r="M129" s="233"/>
      <c r="N129" s="234"/>
      <c r="O129"/>
      <c r="P129"/>
      <c r="Q129"/>
      <c r="R129"/>
      <c r="S129"/>
      <c r="T129"/>
      <c r="U129"/>
      <c r="V129"/>
    </row>
    <row r="130" spans="1:22" s="3" customFormat="1" x14ac:dyDescent="0.3">
      <c r="A130" s="266"/>
      <c r="B130" s="267" t="s">
        <v>72</v>
      </c>
      <c r="C130" s="268"/>
      <c r="D130" s="268"/>
      <c r="E130" s="262">
        <f t="shared" si="2"/>
        <v>-360200.96031848883</v>
      </c>
      <c r="F130" s="25"/>
      <c r="G130" s="87"/>
      <c r="H130" s="88"/>
      <c r="I130" s="89"/>
      <c r="J130" s="90"/>
      <c r="K130" s="113"/>
      <c r="L130" s="122"/>
      <c r="M130" s="233">
        <v>33108.94</v>
      </c>
      <c r="N130" s="234"/>
      <c r="O130"/>
      <c r="P130"/>
      <c r="Q130"/>
      <c r="R130"/>
      <c r="S130"/>
      <c r="T130"/>
      <c r="U130"/>
      <c r="V130"/>
    </row>
    <row r="131" spans="1:22" s="3" customFormat="1" x14ac:dyDescent="0.3">
      <c r="A131" s="259">
        <v>44999</v>
      </c>
      <c r="B131" s="260" t="s">
        <v>42</v>
      </c>
      <c r="C131" s="261">
        <v>33904.199999999997</v>
      </c>
      <c r="D131" s="261"/>
      <c r="E131" s="262">
        <f t="shared" si="2"/>
        <v>-326296.76031848881</v>
      </c>
      <c r="F131" s="25"/>
      <c r="G131" s="87"/>
      <c r="H131" s="88"/>
      <c r="I131" s="89"/>
      <c r="J131" s="90"/>
      <c r="K131" s="113"/>
      <c r="L131" s="122"/>
      <c r="M131" s="233"/>
      <c r="N131" s="234"/>
      <c r="O131"/>
      <c r="P131"/>
      <c r="Q131"/>
      <c r="R131"/>
      <c r="S131"/>
      <c r="T131"/>
      <c r="U131"/>
      <c r="V131"/>
    </row>
    <row r="132" spans="1:22" s="3" customFormat="1" x14ac:dyDescent="0.3">
      <c r="A132" s="259">
        <v>45000</v>
      </c>
      <c r="B132" s="260" t="s">
        <v>38</v>
      </c>
      <c r="C132" s="261">
        <v>66447.149999999994</v>
      </c>
      <c r="D132" s="261"/>
      <c r="E132" s="262">
        <f t="shared" si="2"/>
        <v>-259849.61031848882</v>
      </c>
      <c r="F132" s="25"/>
      <c r="G132" s="87"/>
      <c r="H132" s="88"/>
      <c r="I132" s="89"/>
      <c r="J132" s="90"/>
      <c r="K132" s="113"/>
      <c r="L132" s="122"/>
      <c r="M132" s="233"/>
      <c r="N132" s="234"/>
      <c r="O132"/>
      <c r="P132"/>
      <c r="Q132"/>
      <c r="R132"/>
      <c r="S132"/>
      <c r="T132"/>
      <c r="U132"/>
      <c r="V132"/>
    </row>
    <row r="133" spans="1:22" s="3" customFormat="1" x14ac:dyDescent="0.3">
      <c r="A133" s="259">
        <v>45008</v>
      </c>
      <c r="B133" s="260" t="s">
        <v>71</v>
      </c>
      <c r="C133" s="261">
        <v>58106.62</v>
      </c>
      <c r="D133" s="261"/>
      <c r="E133" s="262">
        <f t="shared" si="2"/>
        <v>-201742.99031848882</v>
      </c>
      <c r="F133" s="25"/>
      <c r="G133" s="87"/>
      <c r="H133" s="88"/>
      <c r="I133" s="89"/>
      <c r="J133" s="90"/>
      <c r="K133" s="113"/>
      <c r="L133" s="122"/>
      <c r="M133" s="233"/>
      <c r="N133" s="234"/>
      <c r="O133"/>
      <c r="P133"/>
      <c r="Q133"/>
      <c r="R133"/>
      <c r="S133"/>
      <c r="T133"/>
      <c r="U133"/>
      <c r="V133"/>
    </row>
    <row r="134" spans="1:22" s="3" customFormat="1" x14ac:dyDescent="0.3">
      <c r="A134" s="259">
        <v>45013</v>
      </c>
      <c r="B134" s="260" t="s">
        <v>57</v>
      </c>
      <c r="C134" s="261">
        <v>58106.62</v>
      </c>
      <c r="D134" s="261"/>
      <c r="E134" s="262">
        <f t="shared" si="2"/>
        <v>-143636.37031848883</v>
      </c>
      <c r="F134" s="25"/>
      <c r="G134" s="87"/>
      <c r="H134" s="88"/>
      <c r="I134" s="89"/>
      <c r="J134" s="90"/>
      <c r="K134" s="113"/>
      <c r="L134" s="122"/>
      <c r="M134" s="233"/>
      <c r="N134" s="234"/>
      <c r="O134"/>
      <c r="P134"/>
      <c r="Q134"/>
      <c r="R134"/>
      <c r="S134"/>
      <c r="T134"/>
      <c r="U134"/>
      <c r="V134"/>
    </row>
    <row r="135" spans="1:22" s="3" customFormat="1" x14ac:dyDescent="0.3">
      <c r="A135" s="259">
        <v>45014</v>
      </c>
      <c r="B135" s="260" t="s">
        <v>41</v>
      </c>
      <c r="C135" s="261">
        <v>4469.74</v>
      </c>
      <c r="D135" s="261"/>
      <c r="E135" s="262">
        <f t="shared" si="2"/>
        <v>-139166.63031848884</v>
      </c>
      <c r="F135" s="25"/>
      <c r="G135" s="87"/>
      <c r="H135" s="88"/>
      <c r="I135" s="89"/>
      <c r="J135" s="90"/>
      <c r="K135" s="113"/>
      <c r="L135" s="122"/>
      <c r="M135" s="233"/>
      <c r="N135" s="234"/>
      <c r="O135"/>
      <c r="P135"/>
      <c r="Q135"/>
      <c r="R135"/>
      <c r="S135"/>
      <c r="T135"/>
      <c r="U135"/>
      <c r="V135"/>
    </row>
    <row r="136" spans="1:22" s="3" customFormat="1" x14ac:dyDescent="0.3">
      <c r="A136" s="4"/>
      <c r="B136" s="263" t="s">
        <v>126</v>
      </c>
      <c r="C136" s="15"/>
      <c r="D136" s="15">
        <v>72919.56</v>
      </c>
      <c r="E136" s="262">
        <f t="shared" si="2"/>
        <v>-212086.19031848884</v>
      </c>
      <c r="F136" s="25"/>
      <c r="G136" s="87"/>
      <c r="H136" s="88"/>
      <c r="I136" s="89"/>
      <c r="J136" s="90"/>
      <c r="K136" s="113"/>
      <c r="L136" s="122"/>
      <c r="M136" s="233"/>
      <c r="N136" s="234"/>
      <c r="O136"/>
      <c r="P136"/>
      <c r="Q136"/>
      <c r="R136"/>
      <c r="S136"/>
      <c r="T136"/>
      <c r="U136"/>
      <c r="V136"/>
    </row>
    <row r="137" spans="1:22" s="3" customFormat="1" x14ac:dyDescent="0.3">
      <c r="A137" s="4"/>
      <c r="B137" s="264" t="s">
        <v>127</v>
      </c>
      <c r="C137" s="265">
        <v>0</v>
      </c>
      <c r="D137" s="42"/>
      <c r="E137" s="262">
        <f t="shared" si="2"/>
        <v>-212086.19031848884</v>
      </c>
      <c r="F137" s="25"/>
      <c r="G137" s="87"/>
      <c r="H137" s="88"/>
      <c r="I137" s="89"/>
      <c r="J137" s="90"/>
      <c r="K137" s="113"/>
      <c r="L137" s="122"/>
      <c r="M137" s="233"/>
      <c r="N137" s="234"/>
      <c r="O137"/>
      <c r="P137"/>
      <c r="Q137"/>
      <c r="R137"/>
      <c r="S137"/>
      <c r="T137"/>
      <c r="U137"/>
      <c r="V137"/>
    </row>
    <row r="138" spans="1:22" s="3" customFormat="1" x14ac:dyDescent="0.3">
      <c r="A138" s="4"/>
      <c r="B138" s="264" t="s">
        <v>128</v>
      </c>
      <c r="C138" s="265">
        <f>184.26*190</f>
        <v>35009.4</v>
      </c>
      <c r="D138" s="42"/>
      <c r="E138" s="111">
        <f t="shared" si="2"/>
        <v>-177076.79031848884</v>
      </c>
      <c r="F138" s="25"/>
      <c r="G138" s="87"/>
      <c r="H138" s="88"/>
      <c r="I138" s="89"/>
      <c r="J138" s="90"/>
      <c r="K138" s="113"/>
      <c r="L138" s="122"/>
      <c r="M138" s="233"/>
      <c r="N138" s="234"/>
      <c r="O138"/>
      <c r="P138"/>
      <c r="Q138"/>
      <c r="R138"/>
      <c r="S138"/>
      <c r="T138"/>
      <c r="U138"/>
      <c r="V138"/>
    </row>
    <row r="139" spans="1:22" s="3" customFormat="1" x14ac:dyDescent="0.3">
      <c r="A139" s="259" t="s">
        <v>129</v>
      </c>
      <c r="B139" s="260" t="s">
        <v>40</v>
      </c>
      <c r="C139" s="261">
        <v>63287.839999999997</v>
      </c>
      <c r="D139" s="261"/>
      <c r="E139" s="262">
        <f t="shared" si="2"/>
        <v>-113788.95031848885</v>
      </c>
      <c r="F139" s="25"/>
      <c r="G139" s="87"/>
      <c r="H139" s="88"/>
      <c r="I139" s="89"/>
      <c r="J139" s="90"/>
      <c r="K139" s="113"/>
      <c r="L139" s="122"/>
      <c r="M139" s="233"/>
      <c r="N139" s="234"/>
      <c r="O139"/>
      <c r="P139"/>
      <c r="Q139"/>
      <c r="R139"/>
      <c r="S139"/>
      <c r="T139"/>
      <c r="U139"/>
      <c r="V139"/>
    </row>
    <row r="140" spans="1:22" s="3" customFormat="1" x14ac:dyDescent="0.3">
      <c r="A140" s="4"/>
      <c r="B140" s="105" t="s">
        <v>131</v>
      </c>
      <c r="C140" s="15"/>
      <c r="D140" s="42">
        <v>107824</v>
      </c>
      <c r="E140" s="262">
        <f t="shared" si="2"/>
        <v>-221612.95031848885</v>
      </c>
      <c r="F140" s="25"/>
      <c r="G140" s="87"/>
      <c r="H140" s="88"/>
      <c r="I140" s="89"/>
      <c r="J140" s="90"/>
      <c r="K140" s="113"/>
      <c r="L140" s="122"/>
      <c r="M140" s="233"/>
      <c r="N140" s="234"/>
      <c r="O140"/>
      <c r="P140"/>
      <c r="Q140"/>
      <c r="R140"/>
      <c r="S140"/>
      <c r="T140"/>
      <c r="U140"/>
      <c r="V140"/>
    </row>
    <row r="141" spans="1:22" s="3" customFormat="1" x14ac:dyDescent="0.3">
      <c r="A141" s="4"/>
      <c r="B141" s="105" t="s">
        <v>132</v>
      </c>
      <c r="C141" s="15"/>
      <c r="D141" s="42">
        <v>339480</v>
      </c>
      <c r="E141" s="262">
        <f t="shared" si="2"/>
        <v>-561092.95031848887</v>
      </c>
      <c r="F141" s="25"/>
      <c r="G141" s="87"/>
      <c r="H141" s="88"/>
      <c r="I141" s="89"/>
      <c r="J141" s="90"/>
      <c r="K141" s="113"/>
      <c r="L141" s="122"/>
      <c r="M141" s="233"/>
      <c r="N141" s="234"/>
      <c r="O141"/>
      <c r="P141"/>
      <c r="Q141"/>
      <c r="R141"/>
      <c r="S141"/>
      <c r="T141"/>
      <c r="U141"/>
      <c r="V141"/>
    </row>
    <row r="142" spans="1:22" s="3" customFormat="1" x14ac:dyDescent="0.3">
      <c r="A142" s="259">
        <v>45029</v>
      </c>
      <c r="B142" s="260" t="s">
        <v>60</v>
      </c>
      <c r="C142" s="261">
        <v>179072.05</v>
      </c>
      <c r="D142" s="261"/>
      <c r="E142" s="262">
        <f t="shared" si="2"/>
        <v>-382020.90031848889</v>
      </c>
      <c r="F142" s="25"/>
      <c r="G142" s="87"/>
      <c r="H142" s="88"/>
      <c r="I142" s="89"/>
      <c r="J142" s="90"/>
      <c r="K142" s="113"/>
      <c r="L142" s="122"/>
      <c r="M142" s="233"/>
      <c r="N142" s="234"/>
      <c r="O142"/>
      <c r="P142"/>
      <c r="Q142"/>
      <c r="R142"/>
      <c r="S142"/>
      <c r="T142"/>
      <c r="U142"/>
      <c r="V142"/>
    </row>
    <row r="143" spans="1:22" s="3" customFormat="1" x14ac:dyDescent="0.3">
      <c r="A143" s="259"/>
      <c r="B143" s="260"/>
      <c r="C143" s="261"/>
      <c r="D143" s="261"/>
      <c r="E143" s="262">
        <f t="shared" si="2"/>
        <v>-382020.90031848889</v>
      </c>
      <c r="F143" s="25"/>
      <c r="G143" s="87"/>
      <c r="H143" s="88"/>
      <c r="I143" s="89"/>
      <c r="J143" s="90"/>
      <c r="K143" s="113"/>
      <c r="L143" s="122"/>
      <c r="M143" s="233"/>
      <c r="N143" s="234"/>
      <c r="O143"/>
      <c r="P143"/>
      <c r="Q143"/>
      <c r="R143"/>
      <c r="S143"/>
      <c r="T143"/>
      <c r="U143"/>
      <c r="V143"/>
    </row>
    <row r="144" spans="1:22" s="3" customFormat="1" x14ac:dyDescent="0.3">
      <c r="A144" s="259"/>
      <c r="B144" s="260"/>
      <c r="C144" s="261"/>
      <c r="D144" s="261"/>
      <c r="E144" s="262">
        <f t="shared" si="2"/>
        <v>-382020.90031848889</v>
      </c>
      <c r="F144" s="25"/>
      <c r="G144" s="87"/>
      <c r="H144" s="88"/>
      <c r="I144" s="89"/>
      <c r="J144" s="90"/>
      <c r="K144" s="113"/>
      <c r="L144" s="122"/>
      <c r="M144" s="233"/>
      <c r="N144" s="234"/>
      <c r="O144"/>
      <c r="P144"/>
      <c r="Q144"/>
      <c r="R144"/>
      <c r="S144"/>
      <c r="T144"/>
      <c r="U144"/>
      <c r="V144"/>
    </row>
    <row r="145" spans="1:22" s="3" customFormat="1" x14ac:dyDescent="0.3">
      <c r="A145" s="259"/>
      <c r="B145" s="260"/>
      <c r="C145" s="261"/>
      <c r="D145" s="261"/>
      <c r="E145" s="262">
        <f t="shared" si="2"/>
        <v>-382020.90031848889</v>
      </c>
      <c r="F145" s="25"/>
      <c r="G145" s="87"/>
      <c r="H145" s="88"/>
      <c r="I145" s="89"/>
      <c r="J145" s="90"/>
      <c r="K145" s="113"/>
      <c r="L145" s="122"/>
      <c r="M145" s="233"/>
      <c r="N145" s="234"/>
      <c r="O145"/>
      <c r="P145"/>
      <c r="Q145"/>
      <c r="R145"/>
      <c r="S145"/>
      <c r="T145"/>
      <c r="U145"/>
      <c r="V145"/>
    </row>
    <row r="146" spans="1:22" s="3" customFormat="1" x14ac:dyDescent="0.3">
      <c r="A146" s="259"/>
      <c r="B146" s="260"/>
      <c r="C146" s="261"/>
      <c r="D146" s="261"/>
      <c r="E146" s="262">
        <f t="shared" si="2"/>
        <v>-382020.90031848889</v>
      </c>
      <c r="F146" s="25"/>
      <c r="G146" s="87"/>
      <c r="H146" s="88"/>
      <c r="I146" s="89"/>
      <c r="J146" s="90"/>
      <c r="K146" s="113"/>
      <c r="L146" s="122"/>
      <c r="M146" s="233"/>
      <c r="N146" s="234"/>
      <c r="O146"/>
      <c r="P146"/>
      <c r="Q146"/>
      <c r="R146"/>
      <c r="S146"/>
      <c r="T146"/>
      <c r="U146"/>
      <c r="V146"/>
    </row>
    <row r="147" spans="1:22" s="3" customFormat="1" x14ac:dyDescent="0.3">
      <c r="A147" s="259"/>
      <c r="B147" s="260"/>
      <c r="C147" s="261"/>
      <c r="D147" s="261"/>
      <c r="E147" s="262">
        <f t="shared" si="2"/>
        <v>-382020.90031848889</v>
      </c>
      <c r="F147" s="25"/>
      <c r="G147" s="87"/>
      <c r="H147" s="88"/>
      <c r="I147" s="89"/>
      <c r="J147" s="90"/>
      <c r="K147" s="113"/>
      <c r="L147" s="122"/>
      <c r="M147" s="233"/>
      <c r="N147" s="234"/>
      <c r="O147"/>
      <c r="P147"/>
      <c r="Q147"/>
      <c r="R147"/>
      <c r="S147"/>
      <c r="T147"/>
      <c r="U147"/>
      <c r="V147"/>
    </row>
    <row r="148" spans="1:22" s="3" customFormat="1" x14ac:dyDescent="0.3">
      <c r="A148" s="259"/>
      <c r="B148" s="260"/>
      <c r="C148" s="261"/>
      <c r="D148" s="261"/>
      <c r="E148" s="262">
        <f t="shared" si="2"/>
        <v>-382020.90031848889</v>
      </c>
      <c r="F148"/>
      <c r="G148" s="87"/>
      <c r="H148" s="88"/>
      <c r="I148" s="89"/>
      <c r="J148" s="90"/>
      <c r="K148" s="113"/>
      <c r="L148" s="122"/>
      <c r="M148" s="233"/>
      <c r="N148" s="234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125"/>
      <c r="B149" s="127"/>
      <c r="C149" s="126"/>
      <c r="D149" s="126"/>
      <c r="E149" s="128">
        <f t="shared" si="2"/>
        <v>-382020.90031848889</v>
      </c>
      <c r="F149"/>
      <c r="G149" s="87"/>
      <c r="H149" s="88"/>
      <c r="I149" s="89"/>
      <c r="J149" s="90"/>
      <c r="K149" s="113"/>
      <c r="L149" s="122"/>
      <c r="M149" s="233"/>
      <c r="N149" s="234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125"/>
      <c r="B150" s="127"/>
      <c r="C150" s="126"/>
      <c r="D150" s="126"/>
      <c r="E150" s="128">
        <f t="shared" si="2"/>
        <v>-382020.90031848889</v>
      </c>
      <c r="F150"/>
      <c r="G150" s="87"/>
      <c r="H150" s="88"/>
      <c r="I150" s="89"/>
      <c r="J150" s="90"/>
      <c r="K150" s="113"/>
      <c r="L150" s="122"/>
      <c r="M150" s="233"/>
      <c r="N150" s="234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125"/>
      <c r="B151" s="127"/>
      <c r="C151" s="126"/>
      <c r="D151" s="126"/>
      <c r="E151" s="128">
        <f t="shared" si="2"/>
        <v>-382020.90031848889</v>
      </c>
      <c r="F151"/>
      <c r="G151" s="87"/>
      <c r="H151" s="88"/>
      <c r="I151" s="89"/>
      <c r="J151" s="90"/>
      <c r="K151" s="113"/>
      <c r="L151" s="122"/>
      <c r="M151" s="233"/>
      <c r="N151" s="234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125"/>
      <c r="B152" s="127"/>
      <c r="C152" s="126"/>
      <c r="D152" s="126"/>
      <c r="E152" s="128">
        <f t="shared" si="2"/>
        <v>-382020.90031848889</v>
      </c>
      <c r="F152"/>
      <c r="G152" s="87"/>
      <c r="H152" s="88"/>
      <c r="I152" s="89"/>
      <c r="J152" s="90"/>
      <c r="K152" s="113"/>
      <c r="L152" s="122"/>
      <c r="M152" s="233"/>
      <c r="N152" s="234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125"/>
      <c r="B153" s="127"/>
      <c r="C153" s="126"/>
      <c r="D153" s="126"/>
      <c r="E153" s="128">
        <f t="shared" si="2"/>
        <v>-382020.90031848889</v>
      </c>
      <c r="F153"/>
      <c r="G153" s="87"/>
      <c r="H153" s="88"/>
      <c r="I153" s="89"/>
      <c r="J153" s="90"/>
      <c r="K153" s="113"/>
      <c r="L153" s="122"/>
      <c r="M153" s="233"/>
      <c r="N153" s="234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125"/>
      <c r="B154" s="127"/>
      <c r="C154" s="126"/>
      <c r="D154" s="126"/>
      <c r="E154" s="128">
        <f t="shared" si="2"/>
        <v>-382020.90031848889</v>
      </c>
      <c r="F154"/>
      <c r="G154" s="87"/>
      <c r="H154" s="88"/>
      <c r="I154" s="89"/>
      <c r="J154" s="90"/>
      <c r="K154" s="113"/>
      <c r="L154" s="122"/>
      <c r="M154" s="233"/>
      <c r="N154" s="234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125"/>
      <c r="B155" s="127"/>
      <c r="C155" s="126"/>
      <c r="D155" s="126"/>
      <c r="E155" s="128">
        <f t="shared" si="2"/>
        <v>-382020.90031848889</v>
      </c>
      <c r="F155"/>
      <c r="G155" s="87"/>
      <c r="H155" s="88"/>
      <c r="I155" s="89"/>
      <c r="J155" s="90"/>
      <c r="K155" s="113"/>
      <c r="L155" s="122"/>
      <c r="M155" s="233"/>
      <c r="N155" s="234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125"/>
      <c r="B156" s="127"/>
      <c r="C156" s="126"/>
      <c r="D156" s="126"/>
      <c r="E156" s="128">
        <f t="shared" si="2"/>
        <v>-382020.90031848889</v>
      </c>
      <c r="F156"/>
      <c r="G156" s="87"/>
      <c r="H156" s="88"/>
      <c r="I156" s="89"/>
      <c r="J156" s="90"/>
      <c r="K156" s="113"/>
      <c r="L156" s="122"/>
      <c r="M156" s="233"/>
      <c r="N156" s="234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125"/>
      <c r="B157" s="127"/>
      <c r="C157" s="126"/>
      <c r="D157" s="126"/>
      <c r="E157" s="128">
        <f t="shared" si="2"/>
        <v>-382020.90031848889</v>
      </c>
      <c r="F157"/>
      <c r="G157" s="87"/>
      <c r="H157" s="88"/>
      <c r="I157" s="89"/>
      <c r="J157" s="90"/>
      <c r="K157" s="113"/>
      <c r="L157" s="122"/>
      <c r="M157" s="233"/>
      <c r="N157" s="234"/>
      <c r="O157"/>
      <c r="P157"/>
      <c r="Q157"/>
      <c r="R157"/>
      <c r="S157"/>
      <c r="T157"/>
      <c r="U157"/>
      <c r="V157"/>
    </row>
    <row r="158" spans="1:22" s="3" customFormat="1" hidden="1" x14ac:dyDescent="0.3">
      <c r="A158" s="125"/>
      <c r="B158" s="127"/>
      <c r="C158" s="126"/>
      <c r="D158" s="126"/>
      <c r="E158" s="128">
        <f t="shared" si="2"/>
        <v>-382020.90031848889</v>
      </c>
      <c r="F158"/>
      <c r="G158" s="87"/>
      <c r="H158" s="88"/>
      <c r="I158" s="89"/>
      <c r="J158" s="90"/>
      <c r="K158" s="113"/>
      <c r="L158" s="122"/>
      <c r="M158" s="233"/>
      <c r="N158" s="234"/>
      <c r="O158"/>
      <c r="P158"/>
      <c r="Q158"/>
      <c r="R158"/>
      <c r="S158"/>
      <c r="T158"/>
      <c r="U158"/>
      <c r="V158"/>
    </row>
    <row r="159" spans="1:22" s="3" customFormat="1" hidden="1" x14ac:dyDescent="0.3">
      <c r="A159" s="125"/>
      <c r="B159" s="127"/>
      <c r="C159" s="126"/>
      <c r="D159" s="126"/>
      <c r="E159" s="128">
        <f t="shared" si="2"/>
        <v>-382020.90031848889</v>
      </c>
      <c r="F159"/>
      <c r="G159" s="87"/>
      <c r="H159" s="88"/>
      <c r="I159" s="89"/>
      <c r="J159" s="90"/>
      <c r="K159" s="113"/>
      <c r="L159" s="122"/>
      <c r="M159" s="233"/>
      <c r="N159" s="234"/>
      <c r="O159"/>
      <c r="P159"/>
      <c r="Q159"/>
      <c r="R159"/>
      <c r="S159"/>
      <c r="T159"/>
      <c r="U159"/>
      <c r="V159"/>
    </row>
    <row r="160" spans="1:22" s="3" customFormat="1" hidden="1" x14ac:dyDescent="0.3">
      <c r="A160" s="125"/>
      <c r="B160" s="127"/>
      <c r="C160" s="126"/>
      <c r="D160" s="126"/>
      <c r="E160" s="128">
        <f t="shared" si="2"/>
        <v>-382020.90031848889</v>
      </c>
      <c r="F160"/>
      <c r="G160" s="87"/>
      <c r="H160" s="88"/>
      <c r="I160" s="89"/>
      <c r="J160" s="90"/>
      <c r="K160" s="113"/>
      <c r="L160" s="122"/>
      <c r="M160" s="233"/>
      <c r="N160" s="234"/>
      <c r="O160"/>
      <c r="P160"/>
      <c r="Q160"/>
      <c r="R160"/>
      <c r="S160"/>
      <c r="T160"/>
      <c r="U160"/>
      <c r="V160"/>
    </row>
    <row r="161" spans="1:22" s="3" customFormat="1" hidden="1" x14ac:dyDescent="0.3">
      <c r="A161" s="125"/>
      <c r="B161" s="127"/>
      <c r="C161" s="126"/>
      <c r="D161" s="126"/>
      <c r="E161" s="111">
        <f t="shared" si="2"/>
        <v>-382020.90031848889</v>
      </c>
      <c r="F161"/>
      <c r="G161" s="87"/>
      <c r="H161" s="88"/>
      <c r="I161" s="89"/>
      <c r="J161" s="90"/>
      <c r="K161" s="113"/>
      <c r="L161" s="122"/>
      <c r="M161" s="233"/>
      <c r="N161" s="234"/>
      <c r="O161"/>
      <c r="P161"/>
      <c r="Q161"/>
      <c r="R161"/>
      <c r="S161"/>
      <c r="T161"/>
      <c r="U161"/>
      <c r="V161"/>
    </row>
    <row r="162" spans="1:22" s="3" customFormat="1" hidden="1" x14ac:dyDescent="0.3">
      <c r="A162" s="125"/>
      <c r="B162" s="127"/>
      <c r="C162" s="126"/>
      <c r="D162" s="126"/>
      <c r="E162" s="128">
        <f t="shared" si="2"/>
        <v>-382020.90031848889</v>
      </c>
      <c r="F162"/>
      <c r="G162" s="87"/>
      <c r="H162" s="88"/>
      <c r="I162" s="89"/>
      <c r="J162" s="90"/>
      <c r="K162" s="113"/>
      <c r="L162" s="122"/>
      <c r="M162" s="233"/>
      <c r="N162" s="234"/>
      <c r="O162"/>
      <c r="P162"/>
      <c r="Q162"/>
      <c r="R162"/>
      <c r="S162"/>
      <c r="T162"/>
      <c r="U162"/>
      <c r="V162"/>
    </row>
    <row r="163" spans="1:22" s="3" customFormat="1" hidden="1" x14ac:dyDescent="0.3">
      <c r="A163" s="125"/>
      <c r="B163" s="127"/>
      <c r="C163" s="126"/>
      <c r="D163" s="126"/>
      <c r="E163" s="128">
        <f t="shared" si="2"/>
        <v>-382020.90031848889</v>
      </c>
      <c r="F163"/>
      <c r="G163" s="87"/>
      <c r="H163" s="88"/>
      <c r="I163" s="89"/>
      <c r="J163" s="90"/>
      <c r="K163" s="113"/>
      <c r="L163" s="122"/>
      <c r="M163" s="233"/>
      <c r="N163" s="234"/>
      <c r="O163"/>
      <c r="P163"/>
      <c r="Q163"/>
      <c r="R163"/>
      <c r="S163"/>
      <c r="T163"/>
      <c r="U163"/>
      <c r="V163"/>
    </row>
    <row r="164" spans="1:22" s="3" customFormat="1" hidden="1" x14ac:dyDescent="0.3">
      <c r="A164" s="125"/>
      <c r="B164" s="127"/>
      <c r="C164" s="126"/>
      <c r="D164" s="126"/>
      <c r="E164" s="128">
        <f t="shared" si="2"/>
        <v>-382020.90031848889</v>
      </c>
      <c r="F164"/>
      <c r="G164" s="87"/>
      <c r="H164" s="88"/>
      <c r="I164" s="89"/>
      <c r="J164" s="90"/>
      <c r="K164" s="113"/>
      <c r="L164" s="122"/>
      <c r="M164" s="233"/>
      <c r="N164" s="234"/>
      <c r="O164"/>
      <c r="P164"/>
      <c r="Q164"/>
      <c r="R164"/>
      <c r="S164"/>
      <c r="T164"/>
      <c r="U164"/>
      <c r="V164"/>
    </row>
    <row r="165" spans="1:22" s="3" customFormat="1" hidden="1" x14ac:dyDescent="0.3">
      <c r="A165" s="125"/>
      <c r="B165" s="127"/>
      <c r="C165" s="126"/>
      <c r="D165" s="126"/>
      <c r="E165" s="128">
        <f t="shared" si="2"/>
        <v>-382020.90031848889</v>
      </c>
      <c r="F165"/>
      <c r="G165" s="87"/>
      <c r="H165" s="88"/>
      <c r="I165" s="89"/>
      <c r="J165" s="90"/>
      <c r="K165" s="113"/>
      <c r="L165" s="122"/>
      <c r="M165" s="233"/>
      <c r="N165" s="234"/>
      <c r="O165"/>
      <c r="P165"/>
      <c r="Q165"/>
      <c r="R165"/>
      <c r="S165"/>
      <c r="T165"/>
      <c r="U165"/>
      <c r="V165"/>
    </row>
    <row r="166" spans="1:22" s="3" customFormat="1" hidden="1" x14ac:dyDescent="0.3">
      <c r="A166" s="125"/>
      <c r="B166" s="127"/>
      <c r="C166" s="126"/>
      <c r="D166" s="126"/>
      <c r="E166" s="128">
        <f t="shared" si="2"/>
        <v>-382020.90031848889</v>
      </c>
      <c r="F166"/>
      <c r="G166" s="87"/>
      <c r="H166" s="88"/>
      <c r="I166" s="89"/>
      <c r="J166" s="90"/>
      <c r="K166" s="113"/>
      <c r="L166" s="122"/>
      <c r="M166" s="233"/>
      <c r="N166" s="234"/>
      <c r="O166"/>
      <c r="P166"/>
      <c r="Q166"/>
      <c r="R166"/>
      <c r="S166"/>
      <c r="T166"/>
      <c r="U166"/>
      <c r="V166"/>
    </row>
    <row r="167" spans="1:22" s="3" customFormat="1" hidden="1" x14ac:dyDescent="0.3">
      <c r="A167" s="125"/>
      <c r="B167" s="127"/>
      <c r="C167" s="126"/>
      <c r="D167" s="126"/>
      <c r="E167" s="128">
        <f t="shared" si="2"/>
        <v>-382020.90031848889</v>
      </c>
      <c r="F167"/>
      <c r="G167" s="87"/>
      <c r="H167" s="88"/>
      <c r="I167" s="89"/>
      <c r="J167" s="90"/>
      <c r="K167" s="113"/>
      <c r="L167" s="122"/>
      <c r="M167" s="233"/>
      <c r="N167" s="234"/>
      <c r="O167"/>
      <c r="P167"/>
      <c r="Q167"/>
      <c r="R167"/>
      <c r="S167"/>
      <c r="T167"/>
      <c r="U167"/>
      <c r="V167"/>
    </row>
    <row r="168" spans="1:22" s="3" customFormat="1" hidden="1" x14ac:dyDescent="0.3">
      <c r="A168" s="125"/>
      <c r="B168" s="127"/>
      <c r="C168" s="126"/>
      <c r="D168" s="126"/>
      <c r="E168" s="128">
        <f t="shared" si="2"/>
        <v>-382020.90031848889</v>
      </c>
      <c r="F168"/>
      <c r="G168" s="87"/>
      <c r="H168" s="88"/>
      <c r="I168" s="89"/>
      <c r="J168" s="90"/>
      <c r="K168" s="113"/>
      <c r="L168" s="122"/>
      <c r="M168" s="233"/>
      <c r="N168" s="234"/>
      <c r="O168"/>
      <c r="P168"/>
      <c r="Q168"/>
      <c r="R168"/>
      <c r="S168"/>
      <c r="T168"/>
      <c r="U168"/>
      <c r="V168"/>
    </row>
    <row r="169" spans="1:22" s="3" customFormat="1" hidden="1" x14ac:dyDescent="0.3">
      <c r="A169" s="125"/>
      <c r="B169" s="127"/>
      <c r="C169" s="126"/>
      <c r="D169" s="126"/>
      <c r="E169" s="128">
        <f t="shared" si="2"/>
        <v>-382020.90031848889</v>
      </c>
      <c r="F169"/>
      <c r="G169" s="87"/>
      <c r="H169" s="88"/>
      <c r="I169" s="89"/>
      <c r="J169" s="90"/>
      <c r="K169" s="113"/>
      <c r="L169" s="122"/>
      <c r="M169" s="233"/>
      <c r="N169" s="234"/>
      <c r="O169"/>
      <c r="P169"/>
      <c r="Q169"/>
      <c r="R169"/>
      <c r="S169"/>
      <c r="T169"/>
      <c r="U169"/>
      <c r="V169"/>
    </row>
    <row r="170" spans="1:22" s="3" customFormat="1" hidden="1" x14ac:dyDescent="0.3">
      <c r="A170" s="125"/>
      <c r="B170" s="127"/>
      <c r="C170" s="126"/>
      <c r="D170" s="126"/>
      <c r="E170" s="128">
        <f t="shared" si="2"/>
        <v>-382020.90031848889</v>
      </c>
      <c r="F170"/>
      <c r="G170" s="87"/>
      <c r="H170" s="88"/>
      <c r="I170" s="89"/>
      <c r="J170" s="90"/>
      <c r="K170" s="113"/>
      <c r="L170" s="122"/>
      <c r="M170" s="233"/>
      <c r="N170" s="234"/>
      <c r="O170"/>
      <c r="P170"/>
      <c r="Q170"/>
      <c r="R170"/>
      <c r="S170"/>
      <c r="T170"/>
      <c r="U170"/>
      <c r="V170"/>
    </row>
    <row r="171" spans="1:22" s="3" customFormat="1" hidden="1" x14ac:dyDescent="0.3">
      <c r="A171" s="125"/>
      <c r="B171" s="127"/>
      <c r="C171" s="126"/>
      <c r="D171" s="126"/>
      <c r="E171" s="128">
        <f t="shared" si="2"/>
        <v>-382020.90031848889</v>
      </c>
      <c r="F171"/>
      <c r="G171" s="87"/>
      <c r="H171" s="88"/>
      <c r="I171" s="89"/>
      <c r="J171" s="90"/>
      <c r="K171" s="113"/>
      <c r="L171" s="122"/>
      <c r="M171" s="233"/>
      <c r="N171" s="234"/>
      <c r="O171"/>
      <c r="P171"/>
      <c r="Q171"/>
      <c r="R171"/>
      <c r="S171"/>
      <c r="T171"/>
      <c r="U171"/>
      <c r="V171"/>
    </row>
    <row r="172" spans="1:22" s="3" customFormat="1" hidden="1" x14ac:dyDescent="0.3">
      <c r="A172" s="125"/>
      <c r="B172" s="127"/>
      <c r="C172" s="126"/>
      <c r="D172" s="126"/>
      <c r="E172" s="128">
        <f t="shared" si="2"/>
        <v>-382020.90031848889</v>
      </c>
      <c r="F172"/>
      <c r="G172" s="87"/>
      <c r="H172" s="88"/>
      <c r="I172" s="89"/>
      <c r="J172" s="90"/>
      <c r="K172" s="113"/>
      <c r="L172" s="122"/>
      <c r="M172" s="233"/>
      <c r="N172" s="234"/>
      <c r="O172"/>
      <c r="P172"/>
      <c r="Q172"/>
      <c r="R172"/>
      <c r="S172"/>
      <c r="T172"/>
      <c r="U172"/>
      <c r="V172"/>
    </row>
    <row r="173" spans="1:22" s="3" customFormat="1" hidden="1" x14ac:dyDescent="0.3">
      <c r="A173" s="125"/>
      <c r="B173" s="127"/>
      <c r="C173" s="126"/>
      <c r="D173" s="126"/>
      <c r="E173" s="128">
        <f t="shared" si="2"/>
        <v>-382020.90031848889</v>
      </c>
      <c r="F173"/>
      <c r="G173" s="87"/>
      <c r="H173" s="88"/>
      <c r="I173" s="89"/>
      <c r="J173" s="90"/>
      <c r="K173" s="113"/>
      <c r="L173" s="122"/>
      <c r="M173" s="233"/>
      <c r="N173" s="234"/>
      <c r="O173"/>
      <c r="P173"/>
      <c r="Q173"/>
      <c r="R173"/>
      <c r="S173"/>
      <c r="T173"/>
      <c r="U173"/>
      <c r="V173"/>
    </row>
    <row r="174" spans="1:22" s="3" customFormat="1" hidden="1" x14ac:dyDescent="0.3">
      <c r="A174" s="125"/>
      <c r="B174" s="127"/>
      <c r="C174" s="126"/>
      <c r="D174" s="126"/>
      <c r="E174" s="128">
        <f t="shared" si="2"/>
        <v>-382020.90031848889</v>
      </c>
      <c r="F174"/>
      <c r="G174" s="87"/>
      <c r="H174" s="88"/>
      <c r="I174" s="89"/>
      <c r="J174" s="90"/>
      <c r="K174" s="113"/>
      <c r="L174" s="122"/>
      <c r="M174" s="233"/>
      <c r="N174" s="234"/>
      <c r="O174"/>
      <c r="P174"/>
      <c r="Q174"/>
      <c r="R174"/>
      <c r="S174"/>
      <c r="T174"/>
      <c r="U174"/>
      <c r="V174"/>
    </row>
    <row r="175" spans="1:22" s="3" customFormat="1" hidden="1" x14ac:dyDescent="0.3">
      <c r="A175" s="125"/>
      <c r="B175" s="127"/>
      <c r="C175" s="126"/>
      <c r="D175" s="126"/>
      <c r="E175" s="128">
        <f t="shared" si="2"/>
        <v>-382020.90031848889</v>
      </c>
      <c r="F175"/>
      <c r="G175" s="87"/>
      <c r="H175" s="88"/>
      <c r="I175" s="89"/>
      <c r="J175" s="90"/>
      <c r="K175" s="113"/>
      <c r="L175" s="122"/>
      <c r="M175" s="233"/>
      <c r="N175" s="234"/>
      <c r="O175"/>
      <c r="P175"/>
      <c r="Q175"/>
      <c r="R175"/>
      <c r="S175"/>
      <c r="T175"/>
      <c r="U175"/>
      <c r="V175"/>
    </row>
    <row r="176" spans="1:22" s="3" customFormat="1" hidden="1" x14ac:dyDescent="0.3">
      <c r="A176" s="125"/>
      <c r="B176" s="127"/>
      <c r="C176" s="126"/>
      <c r="D176" s="126"/>
      <c r="E176" s="128">
        <f t="shared" si="2"/>
        <v>-382020.90031848889</v>
      </c>
      <c r="F176"/>
      <c r="G176" s="87"/>
      <c r="H176" s="88"/>
      <c r="I176" s="89"/>
      <c r="J176" s="90"/>
      <c r="K176" s="113"/>
      <c r="L176" s="122"/>
      <c r="M176" s="233"/>
      <c r="N176" s="234"/>
      <c r="O176"/>
      <c r="P176"/>
      <c r="Q176"/>
      <c r="R176"/>
      <c r="S176"/>
      <c r="T176"/>
      <c r="U176"/>
      <c r="V176"/>
    </row>
    <row r="177" spans="1:22" s="3" customFormat="1" hidden="1" x14ac:dyDescent="0.3">
      <c r="A177" s="125"/>
      <c r="B177" s="127"/>
      <c r="C177" s="126"/>
      <c r="D177" s="126"/>
      <c r="E177" s="128">
        <f t="shared" si="2"/>
        <v>-382020.90031848889</v>
      </c>
      <c r="F177"/>
      <c r="G177" s="87"/>
      <c r="H177" s="88"/>
      <c r="I177" s="89"/>
      <c r="J177" s="90"/>
      <c r="K177" s="113"/>
      <c r="L177" s="122"/>
      <c r="M177" s="233"/>
      <c r="N177" s="234"/>
      <c r="O177"/>
      <c r="P177"/>
      <c r="Q177"/>
      <c r="R177"/>
      <c r="S177"/>
      <c r="T177"/>
      <c r="U177"/>
      <c r="V177"/>
    </row>
    <row r="178" spans="1:22" s="3" customFormat="1" hidden="1" x14ac:dyDescent="0.3">
      <c r="A178" s="125"/>
      <c r="B178" s="127"/>
      <c r="C178" s="126"/>
      <c r="D178" s="126"/>
      <c r="E178" s="128">
        <f t="shared" si="2"/>
        <v>-382020.90031848889</v>
      </c>
      <c r="F178"/>
      <c r="G178" s="87"/>
      <c r="H178" s="88"/>
      <c r="I178" s="89"/>
      <c r="J178" s="90"/>
      <c r="K178" s="113"/>
      <c r="L178" s="122"/>
      <c r="M178" s="233"/>
      <c r="N178" s="234"/>
      <c r="O178"/>
      <c r="P178"/>
      <c r="Q178"/>
      <c r="R178"/>
      <c r="S178"/>
      <c r="T178"/>
      <c r="U178"/>
      <c r="V178"/>
    </row>
    <row r="179" spans="1:22" s="3" customFormat="1" hidden="1" x14ac:dyDescent="0.3">
      <c r="A179" s="125"/>
      <c r="B179" s="127"/>
      <c r="C179" s="126"/>
      <c r="D179" s="126"/>
      <c r="E179" s="128">
        <f t="shared" si="2"/>
        <v>-382020.90031848889</v>
      </c>
      <c r="F179"/>
      <c r="G179" s="87"/>
      <c r="H179" s="88"/>
      <c r="I179" s="89"/>
      <c r="J179" s="90"/>
      <c r="K179" s="113"/>
      <c r="L179" s="122"/>
      <c r="M179" s="233"/>
      <c r="N179" s="234"/>
      <c r="O179"/>
      <c r="P179"/>
      <c r="Q179"/>
      <c r="R179"/>
      <c r="S179"/>
      <c r="T179"/>
      <c r="U179"/>
      <c r="V179"/>
    </row>
    <row r="180" spans="1:22" s="3" customFormat="1" hidden="1" x14ac:dyDescent="0.3">
      <c r="A180" s="125"/>
      <c r="B180" s="127"/>
      <c r="C180" s="126"/>
      <c r="D180" s="126"/>
      <c r="E180" s="111">
        <f t="shared" si="2"/>
        <v>-382020.90031848889</v>
      </c>
      <c r="F180"/>
      <c r="G180" s="87"/>
      <c r="H180" s="88"/>
      <c r="I180" s="89"/>
      <c r="J180" s="90"/>
      <c r="K180" s="113"/>
      <c r="L180" s="122"/>
      <c r="M180" s="233"/>
      <c r="N180" s="234"/>
      <c r="O180"/>
      <c r="P180"/>
      <c r="Q180"/>
      <c r="R180"/>
      <c r="S180"/>
      <c r="T180"/>
      <c r="U180"/>
      <c r="V180"/>
    </row>
    <row r="181" spans="1:22" s="3" customFormat="1" hidden="1" x14ac:dyDescent="0.3">
      <c r="A181" s="125"/>
      <c r="B181" s="127"/>
      <c r="C181" s="126"/>
      <c r="D181" s="126"/>
      <c r="E181" s="128">
        <f t="shared" si="2"/>
        <v>-382020.90031848889</v>
      </c>
      <c r="F181"/>
      <c r="G181" s="87"/>
      <c r="H181" s="88"/>
      <c r="I181" s="89"/>
      <c r="J181" s="90"/>
      <c r="K181" s="113"/>
      <c r="L181" s="122"/>
      <c r="M181" s="233"/>
      <c r="N181" s="234"/>
      <c r="O181"/>
      <c r="P181"/>
      <c r="Q181"/>
      <c r="R181"/>
      <c r="S181"/>
      <c r="T181"/>
      <c r="U181"/>
      <c r="V181"/>
    </row>
    <row r="182" spans="1:22" s="3" customFormat="1" hidden="1" x14ac:dyDescent="0.3">
      <c r="A182" s="125"/>
      <c r="B182" s="127"/>
      <c r="C182" s="126"/>
      <c r="D182" s="126"/>
      <c r="E182" s="128">
        <f t="shared" si="2"/>
        <v>-382020.90031848889</v>
      </c>
      <c r="F182"/>
      <c r="G182" s="87"/>
      <c r="H182" s="88"/>
      <c r="I182" s="89"/>
      <c r="J182" s="90"/>
      <c r="K182" s="113"/>
      <c r="L182" s="122"/>
      <c r="M182" s="233"/>
      <c r="N182" s="234"/>
      <c r="O182"/>
      <c r="P182"/>
      <c r="Q182"/>
      <c r="R182"/>
      <c r="S182"/>
      <c r="T182"/>
      <c r="U182"/>
      <c r="V182"/>
    </row>
    <row r="183" spans="1:22" s="3" customFormat="1" hidden="1" x14ac:dyDescent="0.3">
      <c r="A183" s="125"/>
      <c r="B183" s="127"/>
      <c r="C183" s="126"/>
      <c r="D183" s="126"/>
      <c r="E183" s="128">
        <f t="shared" si="2"/>
        <v>-382020.90031848889</v>
      </c>
      <c r="F183"/>
      <c r="G183" s="87"/>
      <c r="H183" s="88"/>
      <c r="I183" s="89"/>
      <c r="J183" s="90"/>
      <c r="K183" s="113"/>
      <c r="L183" s="122"/>
      <c r="M183" s="233"/>
      <c r="N183" s="234"/>
      <c r="O183"/>
      <c r="P183"/>
      <c r="Q183"/>
      <c r="R183"/>
      <c r="S183"/>
      <c r="T183"/>
      <c r="U183"/>
      <c r="V183"/>
    </row>
    <row r="184" spans="1:22" s="3" customFormat="1" hidden="1" x14ac:dyDescent="0.3">
      <c r="A184" s="125"/>
      <c r="B184" s="127"/>
      <c r="C184" s="126"/>
      <c r="D184" s="126"/>
      <c r="E184" s="128">
        <f t="shared" si="2"/>
        <v>-382020.90031848889</v>
      </c>
      <c r="F184"/>
      <c r="G184" s="87"/>
      <c r="H184" s="88"/>
      <c r="I184" s="89"/>
      <c r="J184" s="90"/>
      <c r="K184" s="113"/>
      <c r="L184" s="122"/>
      <c r="M184" s="233"/>
      <c r="N184" s="234"/>
      <c r="O184"/>
      <c r="P184"/>
      <c r="Q184"/>
      <c r="R184"/>
      <c r="S184"/>
      <c r="T184"/>
      <c r="U184"/>
      <c r="V184"/>
    </row>
    <row r="185" spans="1:22" s="3" customFormat="1" x14ac:dyDescent="0.3">
      <c r="A185" s="166"/>
      <c r="B185" s="167"/>
      <c r="C185" s="42"/>
      <c r="D185" s="15"/>
      <c r="E185" s="26"/>
      <c r="F185"/>
      <c r="G185" s="87"/>
      <c r="H185" s="88"/>
      <c r="I185" s="89"/>
      <c r="J185" s="90"/>
      <c r="K185" s="113"/>
      <c r="L185" s="122"/>
      <c r="M185" s="233"/>
      <c r="N185" s="234"/>
      <c r="O185"/>
      <c r="P185"/>
      <c r="Q185"/>
      <c r="R185"/>
      <c r="S185"/>
      <c r="T185"/>
      <c r="U185"/>
      <c r="V185"/>
    </row>
    <row r="186" spans="1:22" s="3" customFormat="1" ht="15.75" thickBot="1" x14ac:dyDescent="0.35">
      <c r="A186" s="4"/>
      <c r="B186" s="5"/>
      <c r="C186" s="15"/>
      <c r="D186" s="15"/>
      <c r="E186" s="26"/>
      <c r="F186"/>
      <c r="G186" s="87"/>
      <c r="H186" s="88"/>
      <c r="I186" s="89"/>
      <c r="J186" s="90"/>
      <c r="K186" s="112"/>
      <c r="L186" s="122"/>
      <c r="M186" s="233"/>
      <c r="N186" s="234"/>
      <c r="O186"/>
      <c r="P186"/>
      <c r="Q186"/>
      <c r="R186"/>
      <c r="S186"/>
      <c r="T186"/>
      <c r="U186"/>
      <c r="V186"/>
    </row>
    <row r="187" spans="1:22" s="3" customFormat="1" ht="16.5" thickBot="1" x14ac:dyDescent="0.35">
      <c r="A187" s="4"/>
      <c r="B187" s="237" t="s">
        <v>9</v>
      </c>
      <c r="C187" s="15"/>
      <c r="D187" s="15"/>
      <c r="E187" s="109">
        <f>SUM(C$2:C184)-SUM(D$2:D184)</f>
        <v>-382020.90031848801</v>
      </c>
      <c r="F187"/>
      <c r="G187" s="91">
        <f>SUM(G2:G186)</f>
        <v>105625</v>
      </c>
      <c r="H187" s="92">
        <f t="shared" ref="H187:N187" si="3">SUM(H2:H186)</f>
        <v>105625</v>
      </c>
      <c r="I187" s="93">
        <f t="shared" si="3"/>
        <v>0</v>
      </c>
      <c r="J187" s="94">
        <f t="shared" si="3"/>
        <v>0</v>
      </c>
      <c r="K187" s="114">
        <f t="shared" si="3"/>
        <v>0</v>
      </c>
      <c r="L187" s="115">
        <f t="shared" si="3"/>
        <v>0</v>
      </c>
      <c r="M187" s="235">
        <f t="shared" si="3"/>
        <v>403977.8299999999</v>
      </c>
      <c r="N187" s="236">
        <f t="shared" si="3"/>
        <v>0</v>
      </c>
      <c r="O187"/>
      <c r="P187"/>
      <c r="Q187"/>
      <c r="R187"/>
      <c r="S187"/>
      <c r="T187"/>
      <c r="U187"/>
      <c r="V187"/>
    </row>
    <row r="188" spans="1:22" s="3" customFormat="1" ht="16.5" thickBot="1" x14ac:dyDescent="0.35">
      <c r="A188" s="4"/>
      <c r="B188" s="30"/>
      <c r="C188" s="15"/>
      <c r="D188" s="15"/>
      <c r="E188" s="26"/>
      <c r="F188"/>
      <c r="G188" s="287">
        <f>G187-H187</f>
        <v>0</v>
      </c>
      <c r="H188" s="288"/>
      <c r="I188" s="289">
        <f>I187-J187</f>
        <v>0</v>
      </c>
      <c r="J188" s="290"/>
      <c r="K188" s="291">
        <f>K187-L187</f>
        <v>0</v>
      </c>
      <c r="L188" s="292"/>
      <c r="M188" s="293">
        <f>M187-N187</f>
        <v>403977.8299999999</v>
      </c>
      <c r="N188" s="294"/>
      <c r="O188"/>
      <c r="P188"/>
      <c r="Q188"/>
      <c r="R188"/>
      <c r="S188"/>
      <c r="T188"/>
      <c r="U188"/>
      <c r="V188"/>
    </row>
    <row r="189" spans="1:22" s="3" customFormat="1" ht="15.75" thickBot="1" x14ac:dyDescent="0.35">
      <c r="A189" s="4"/>
      <c r="B189" s="238" t="s">
        <v>27</v>
      </c>
      <c r="C189" s="15"/>
      <c r="D189" s="15"/>
      <c r="E189" s="239">
        <f>G2</f>
        <v>105625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4"/>
      <c r="B190" s="269" t="s">
        <v>113</v>
      </c>
      <c r="C190" s="158"/>
      <c r="D190" s="158"/>
      <c r="E190" s="178">
        <f>-H100</f>
        <v>-105625</v>
      </c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ht="15.75" thickBot="1" x14ac:dyDescent="0.35">
      <c r="A191" s="4"/>
      <c r="B191" s="177"/>
      <c r="C191" s="158"/>
      <c r="D191" s="158"/>
      <c r="E191" s="178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ht="15.75" thickBot="1" x14ac:dyDescent="0.35">
      <c r="A192" s="4"/>
      <c r="B192" s="106" t="s">
        <v>49</v>
      </c>
      <c r="C192" s="15"/>
      <c r="D192" s="15"/>
      <c r="E192" s="110">
        <f>SUM(E189:E191)</f>
        <v>0</v>
      </c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ht="15.75" thickBot="1" x14ac:dyDescent="0.35">
      <c r="A193" s="4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ht="15.75" thickBot="1" x14ac:dyDescent="0.35">
      <c r="A194" s="4"/>
      <c r="B194" s="107" t="s">
        <v>59</v>
      </c>
      <c r="C194" s="15"/>
      <c r="D194" s="15"/>
      <c r="E194" s="108">
        <f>I2</f>
        <v>0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ht="15.75" thickBot="1" x14ac:dyDescent="0.35">
      <c r="A195" s="4"/>
      <c r="B195" s="174"/>
      <c r="C195" s="175"/>
      <c r="D195" s="175"/>
      <c r="E195" s="176"/>
      <c r="F195"/>
      <c r="G195"/>
      <c r="H195"/>
      <c r="I195"/>
      <c r="J195"/>
      <c r="K195"/>
      <c r="L195"/>
      <c r="M195"/>
      <c r="N195" s="179"/>
      <c r="O195"/>
      <c r="P195"/>
      <c r="Q195"/>
      <c r="R195"/>
      <c r="S195"/>
      <c r="T195"/>
      <c r="U195"/>
      <c r="V195"/>
    </row>
    <row r="196" spans="1:22" s="3" customFormat="1" ht="15.75" thickBot="1" x14ac:dyDescent="0.35">
      <c r="A196" s="4"/>
      <c r="B196" s="107" t="s">
        <v>59</v>
      </c>
      <c r="C196" s="15"/>
      <c r="D196" s="15"/>
      <c r="E196" s="108">
        <f>SUM(E194:E195)</f>
        <v>0</v>
      </c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B197" s="6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ht="13.5" thickBot="1" x14ac:dyDescent="0.25"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ht="15.75" thickBot="1" x14ac:dyDescent="0.35">
      <c r="A199" s="4"/>
      <c r="B199" s="240" t="s">
        <v>58</v>
      </c>
      <c r="C199" s="15"/>
      <c r="D199" s="15"/>
      <c r="E199" s="241">
        <f>K2</f>
        <v>0</v>
      </c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ht="15.75" thickBot="1" x14ac:dyDescent="0.35">
      <c r="A200" s="4"/>
      <c r="B200" s="171"/>
      <c r="C200" s="172"/>
      <c r="D200" s="172"/>
      <c r="E200" s="17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ht="15.75" thickBot="1" x14ac:dyDescent="0.35">
      <c r="A201" s="4"/>
      <c r="B201" s="240" t="s">
        <v>50</v>
      </c>
      <c r="C201" s="15"/>
      <c r="D201" s="15"/>
      <c r="E201" s="241">
        <f>SUM(E199:E200)</f>
        <v>0</v>
      </c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ht="12.75" x14ac:dyDescent="0.2"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ht="13.5" thickBot="1" x14ac:dyDescent="0.25"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ht="15.75" thickBot="1" x14ac:dyDescent="0.35">
      <c r="A204" s="4"/>
      <c r="B204" s="242" t="s">
        <v>63</v>
      </c>
      <c r="C204" s="15"/>
      <c r="D204" s="15"/>
      <c r="E204" s="243">
        <f>M2</f>
        <v>254990.84999999998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4">
        <v>44753</v>
      </c>
      <c r="B205" s="244" t="s">
        <v>72</v>
      </c>
      <c r="C205" s="245"/>
      <c r="D205" s="245"/>
      <c r="E205" s="246">
        <f>M4</f>
        <v>15746.56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4">
        <v>44802</v>
      </c>
      <c r="B206" s="244" t="s">
        <v>72</v>
      </c>
      <c r="C206" s="245"/>
      <c r="D206" s="245"/>
      <c r="E206" s="246">
        <f>M28</f>
        <v>18172.79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4">
        <v>44851</v>
      </c>
      <c r="B207" s="244" t="s">
        <v>72</v>
      </c>
      <c r="C207" s="245"/>
      <c r="D207" s="245"/>
      <c r="E207" s="246">
        <f>M54</f>
        <v>23658.98</v>
      </c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4">
        <v>44900</v>
      </c>
      <c r="B208" s="244" t="s">
        <v>72</v>
      </c>
      <c r="C208" s="245"/>
      <c r="D208" s="245"/>
      <c r="E208" s="246">
        <f>M78</f>
        <v>27904.29</v>
      </c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4">
        <v>44949</v>
      </c>
      <c r="B209" s="244" t="s">
        <v>72</v>
      </c>
      <c r="C209" s="245"/>
      <c r="D209" s="245"/>
      <c r="E209" s="246">
        <f>M104</f>
        <v>30395.42</v>
      </c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4">
        <v>44998</v>
      </c>
      <c r="B210" s="244" t="s">
        <v>72</v>
      </c>
      <c r="C210" s="245"/>
      <c r="D210" s="245"/>
      <c r="E210" s="246">
        <f>M130</f>
        <v>33108.94</v>
      </c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4"/>
      <c r="B211" s="244" t="s">
        <v>72</v>
      </c>
      <c r="C211" s="245"/>
      <c r="D211" s="245"/>
      <c r="E211" s="246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ht="15.75" thickBot="1" x14ac:dyDescent="0.35">
      <c r="A212" s="4"/>
      <c r="B212" s="244" t="s">
        <v>72</v>
      </c>
      <c r="C212" s="245"/>
      <c r="D212" s="245"/>
      <c r="E212" s="246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ht="15.75" thickBot="1" x14ac:dyDescent="0.35">
      <c r="A213" s="4"/>
      <c r="B213" s="242" t="s">
        <v>64</v>
      </c>
      <c r="C213" s="15"/>
      <c r="D213" s="15"/>
      <c r="E213" s="243">
        <f>SUM(E204:E211)</f>
        <v>403977.8299999999</v>
      </c>
      <c r="F213" s="25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4"/>
      <c r="B214" s="5"/>
      <c r="C214" s="15"/>
      <c r="D214" s="15"/>
      <c r="E214" s="26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4"/>
      <c r="B215" s="5"/>
      <c r="C215" s="15"/>
      <c r="D215" s="15"/>
      <c r="E215" s="26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4"/>
      <c r="B216" s="5"/>
      <c r="C216" s="15"/>
      <c r="D216" s="15"/>
      <c r="E216" s="2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4"/>
      <c r="B217" s="5"/>
      <c r="C217" s="15"/>
      <c r="D217" s="15"/>
      <c r="E217" s="26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4"/>
      <c r="B218" s="5"/>
      <c r="C218" s="15"/>
      <c r="D218" s="15"/>
      <c r="E218" s="26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4"/>
      <c r="B219" s="5"/>
      <c r="C219" s="15"/>
      <c r="D219" s="15"/>
      <c r="E219" s="26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4"/>
      <c r="B220" s="5"/>
      <c r="C220" s="15"/>
      <c r="D220" s="15"/>
      <c r="E220" s="26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4"/>
      <c r="B221" s="5"/>
      <c r="C221" s="15"/>
      <c r="D221" s="15"/>
      <c r="E221" s="26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4"/>
      <c r="B222" s="5"/>
      <c r="C222" s="15"/>
      <c r="D222" s="15"/>
      <c r="E222" s="26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4"/>
      <c r="B223" s="5"/>
      <c r="C223" s="15"/>
      <c r="D223" s="15"/>
      <c r="E223" s="26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4"/>
      <c r="B224" s="5"/>
      <c r="C224" s="15"/>
      <c r="D224" s="15"/>
      <c r="E224" s="26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4"/>
      <c r="B225" s="5"/>
      <c r="C225" s="15"/>
      <c r="D225" s="15"/>
      <c r="E225" s="26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4"/>
      <c r="B226" s="5"/>
      <c r="C226" s="15"/>
      <c r="D226" s="15"/>
      <c r="E226" s="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4"/>
      <c r="B227" s="5"/>
      <c r="C227" s="15"/>
      <c r="D227" s="15"/>
      <c r="E227" s="26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4"/>
      <c r="B228" s="5"/>
      <c r="C228" s="15"/>
      <c r="D228" s="15"/>
      <c r="E228" s="26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4"/>
      <c r="B229" s="5"/>
      <c r="C229" s="15"/>
      <c r="D229" s="15"/>
      <c r="E229" s="26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4"/>
      <c r="B230" s="5"/>
      <c r="C230" s="15"/>
      <c r="D230" s="15"/>
      <c r="E230" s="26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4"/>
      <c r="B231" s="5"/>
      <c r="C231" s="15"/>
      <c r="D231" s="15"/>
      <c r="E231" s="26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4"/>
      <c r="B232" s="5"/>
      <c r="C232" s="15"/>
      <c r="D232" s="15"/>
      <c r="E232" s="26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4"/>
      <c r="B233" s="6"/>
      <c r="C233" s="15"/>
      <c r="D233" s="15"/>
      <c r="E233" s="26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4"/>
      <c r="B234" s="5"/>
      <c r="C234" s="15"/>
      <c r="D234" s="15"/>
      <c r="E234" s="26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4"/>
      <c r="B235" s="5"/>
      <c r="C235" s="15"/>
      <c r="D235" s="15"/>
      <c r="E235" s="26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4"/>
      <c r="B236" s="5"/>
      <c r="C236" s="15"/>
      <c r="D236" s="15"/>
      <c r="E236" s="2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4"/>
      <c r="B237" s="5"/>
      <c r="C237" s="15"/>
      <c r="D237" s="15"/>
      <c r="E237" s="26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4"/>
      <c r="B238" s="5"/>
      <c r="C238" s="15"/>
      <c r="D238" s="15"/>
      <c r="E238" s="26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4"/>
      <c r="B239" s="5"/>
      <c r="C239" s="15"/>
      <c r="D239" s="15"/>
      <c r="E239" s="26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4"/>
      <c r="B240" s="5"/>
      <c r="C240" s="15"/>
      <c r="D240" s="15"/>
      <c r="E240" s="26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4"/>
      <c r="B241" s="5"/>
      <c r="C241" s="15"/>
      <c r="D241" s="15"/>
      <c r="E241" s="26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4"/>
      <c r="B242" s="5"/>
      <c r="C242" s="15"/>
      <c r="D242" s="15"/>
      <c r="E242" s="26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4"/>
      <c r="B243" s="5"/>
      <c r="C243" s="15"/>
      <c r="D243" s="15"/>
      <c r="E243" s="26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4"/>
      <c r="B244" s="5"/>
      <c r="C244" s="15"/>
      <c r="D244" s="15"/>
      <c r="E244" s="26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4"/>
      <c r="B245" s="5"/>
      <c r="C245" s="15"/>
      <c r="D245" s="15"/>
      <c r="E245" s="26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4"/>
      <c r="B246" s="5"/>
      <c r="C246" s="15"/>
      <c r="D246" s="15"/>
      <c r="E246" s="2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4"/>
      <c r="B247" s="5"/>
      <c r="C247" s="15"/>
      <c r="D247" s="15"/>
      <c r="E247" s="26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4"/>
      <c r="B248" s="5"/>
      <c r="C248" s="15"/>
      <c r="D248" s="15"/>
      <c r="E248" s="26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4"/>
      <c r="B249" s="5"/>
      <c r="C249" s="15"/>
      <c r="D249" s="15"/>
      <c r="E249" s="26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4"/>
      <c r="B250" s="5"/>
      <c r="C250" s="15"/>
      <c r="D250" s="15"/>
      <c r="E250" s="26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4"/>
      <c r="B251" s="5"/>
      <c r="C251" s="15"/>
      <c r="D251" s="15"/>
      <c r="E251" s="26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4"/>
      <c r="B252" s="5"/>
      <c r="C252" s="15"/>
      <c r="D252" s="15"/>
      <c r="E252" s="26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4"/>
      <c r="B253" s="5"/>
      <c r="C253" s="15"/>
      <c r="D253" s="15"/>
      <c r="E253" s="26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4"/>
      <c r="B254" s="5"/>
      <c r="C254" s="15"/>
      <c r="D254" s="15"/>
      <c r="E254" s="26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4"/>
      <c r="B255" s="5"/>
      <c r="C255" s="15"/>
      <c r="D255" s="15"/>
      <c r="E255" s="26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4"/>
      <c r="B256" s="5"/>
      <c r="C256" s="15"/>
      <c r="D256" s="15"/>
      <c r="E256" s="2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4"/>
      <c r="B257" s="5"/>
      <c r="C257" s="15"/>
      <c r="D257" s="15"/>
      <c r="E257" s="26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4"/>
      <c r="B258" s="5"/>
      <c r="C258" s="15"/>
      <c r="D258" s="15"/>
      <c r="E258" s="26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4"/>
      <c r="B259" s="5"/>
      <c r="C259" s="15"/>
      <c r="D259" s="15"/>
      <c r="E259" s="26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4"/>
      <c r="B260" s="5"/>
      <c r="C260" s="15"/>
      <c r="D260" s="15"/>
      <c r="E260" s="26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4"/>
      <c r="B261" s="5"/>
      <c r="C261" s="15"/>
      <c r="D261" s="15"/>
      <c r="E261" s="26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4"/>
      <c r="B262" s="5"/>
      <c r="C262" s="15"/>
      <c r="D262" s="15"/>
      <c r="E262" s="26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4"/>
      <c r="B263" s="5"/>
      <c r="C263" s="15"/>
      <c r="D263" s="15"/>
      <c r="E263" s="26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4"/>
      <c r="B264" s="5"/>
      <c r="C264" s="15"/>
      <c r="D264" s="15"/>
      <c r="E264" s="26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4"/>
      <c r="B265" s="5"/>
      <c r="C265" s="15"/>
      <c r="D265" s="15"/>
      <c r="E265" s="26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4"/>
      <c r="B266" s="5"/>
      <c r="C266" s="15"/>
      <c r="D266" s="15"/>
      <c r="E266" s="2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4"/>
      <c r="B267" s="5"/>
      <c r="C267" s="15"/>
      <c r="D267" s="15"/>
      <c r="E267" s="26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4"/>
      <c r="B268" s="5"/>
      <c r="C268" s="15"/>
      <c r="D268" s="15"/>
      <c r="E268" s="26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4"/>
      <c r="B269" s="5"/>
      <c r="C269" s="15"/>
      <c r="D269" s="15"/>
      <c r="E269" s="26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4"/>
      <c r="B270" s="5"/>
      <c r="C270" s="15"/>
      <c r="D270" s="15"/>
      <c r="E270" s="26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4"/>
      <c r="B271" s="6"/>
      <c r="C271" s="15"/>
      <c r="D271" s="15"/>
      <c r="E271" s="26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4"/>
      <c r="B272" s="5"/>
      <c r="C272" s="15"/>
      <c r="D272" s="15"/>
      <c r="E272" s="26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4"/>
      <c r="B273" s="5"/>
      <c r="C273" s="15"/>
      <c r="D273" s="15"/>
      <c r="E273" s="26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4"/>
      <c r="B274" s="4"/>
      <c r="C274" s="15"/>
      <c r="D274" s="15"/>
      <c r="E274" s="26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4"/>
      <c r="B275" s="5"/>
      <c r="C275" s="15"/>
      <c r="D275" s="15"/>
      <c r="E275" s="26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4"/>
      <c r="B276" s="5"/>
      <c r="C276" s="15"/>
      <c r="D276" s="15"/>
      <c r="E276" s="2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4"/>
      <c r="B277" s="5"/>
      <c r="C277" s="15"/>
      <c r="D277" s="15"/>
      <c r="E277" s="26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4"/>
      <c r="B278" s="5"/>
      <c r="C278" s="15"/>
      <c r="D278" s="15"/>
      <c r="E278" s="26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4"/>
      <c r="B279" s="5"/>
      <c r="C279" s="15"/>
      <c r="D279" s="15"/>
      <c r="E279" s="26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4"/>
      <c r="B280" s="5"/>
      <c r="C280" s="15"/>
      <c r="D280" s="15"/>
      <c r="E280" s="26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4"/>
      <c r="B281" s="5"/>
      <c r="C281" s="15"/>
      <c r="D281" s="15"/>
      <c r="E281" s="26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4"/>
      <c r="B282" s="5"/>
      <c r="C282" s="15"/>
      <c r="D282" s="15"/>
      <c r="E282" s="26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4"/>
      <c r="B283" s="5"/>
      <c r="C283" s="15"/>
      <c r="D283" s="15"/>
      <c r="E283" s="26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4"/>
      <c r="B284" s="5"/>
      <c r="C284" s="15"/>
      <c r="D284" s="15"/>
      <c r="E284" s="26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4"/>
      <c r="B285" s="5"/>
      <c r="C285" s="15"/>
      <c r="D285" s="15"/>
      <c r="E285" s="26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4"/>
      <c r="B286" s="5"/>
      <c r="C286" s="15"/>
      <c r="D286" s="15"/>
      <c r="E286" s="2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4"/>
      <c r="B287" s="5"/>
      <c r="C287" s="15"/>
      <c r="D287" s="15"/>
      <c r="E287" s="26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4"/>
      <c r="B288" s="5"/>
      <c r="C288" s="15"/>
      <c r="D288" s="15"/>
      <c r="E288" s="26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4"/>
      <c r="B289" s="5"/>
      <c r="C289" s="15"/>
      <c r="D289" s="15"/>
      <c r="E289" s="26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4"/>
      <c r="B290" s="5"/>
      <c r="C290" s="15"/>
      <c r="D290" s="15"/>
      <c r="E290" s="26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4"/>
      <c r="B291" s="5"/>
      <c r="C291" s="15"/>
      <c r="D291" s="15"/>
      <c r="E291" s="26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4"/>
      <c r="B292" s="5"/>
      <c r="C292" s="15"/>
      <c r="D292" s="15"/>
      <c r="E292" s="26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4"/>
      <c r="B293" s="5"/>
      <c r="C293" s="15"/>
      <c r="D293" s="15"/>
      <c r="E293" s="26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4"/>
      <c r="B294" s="5"/>
      <c r="C294" s="15"/>
      <c r="D294" s="15"/>
      <c r="E294" s="26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4"/>
      <c r="B295" s="5"/>
      <c r="C295" s="15"/>
      <c r="D295" s="15"/>
      <c r="E295" s="26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4"/>
      <c r="B296" s="5"/>
      <c r="C296" s="15"/>
      <c r="D296" s="15"/>
      <c r="E296" s="2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4"/>
      <c r="B297" s="5"/>
      <c r="C297" s="15"/>
      <c r="D297" s="15"/>
      <c r="E297" s="26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4"/>
      <c r="B298" s="5"/>
      <c r="C298" s="15"/>
      <c r="D298" s="15"/>
      <c r="E298" s="26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4"/>
      <c r="B299" s="5"/>
      <c r="C299" s="15"/>
      <c r="D299" s="15"/>
      <c r="E299" s="26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4"/>
      <c r="B300" s="5"/>
      <c r="C300" s="15"/>
      <c r="D300" s="15"/>
      <c r="E300" s="26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4"/>
      <c r="B301" s="5"/>
      <c r="C301" s="15"/>
      <c r="D301" s="15"/>
      <c r="E301" s="26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4"/>
      <c r="B302" s="5"/>
      <c r="C302" s="15"/>
      <c r="D302" s="15"/>
      <c r="E302" s="26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4"/>
      <c r="B303" s="5"/>
      <c r="C303" s="15"/>
      <c r="D303" s="15"/>
      <c r="E303" s="26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4"/>
      <c r="B304" s="5"/>
      <c r="C304" s="15"/>
      <c r="D304" s="15"/>
      <c r="E304" s="26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4"/>
      <c r="B305" s="5"/>
      <c r="C305" s="15"/>
      <c r="D305" s="15"/>
      <c r="E305" s="26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4"/>
      <c r="B306" s="5"/>
      <c r="C306" s="15"/>
      <c r="D306" s="15"/>
      <c r="E306" s="2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4"/>
      <c r="B307" s="5"/>
      <c r="C307" s="15"/>
      <c r="D307" s="15"/>
      <c r="E307" s="2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4"/>
      <c r="B308" s="5"/>
      <c r="C308" s="15"/>
      <c r="D308" s="15"/>
      <c r="E308" s="26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4"/>
      <c r="B309" s="5"/>
      <c r="C309" s="15"/>
      <c r="D309" s="15"/>
      <c r="E309" s="26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4"/>
      <c r="B310" s="5"/>
      <c r="C310" s="15"/>
      <c r="D310" s="15"/>
      <c r="E310" s="26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4"/>
      <c r="B311" s="5"/>
      <c r="C311" s="15"/>
      <c r="D311" s="15"/>
      <c r="E311" s="26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4"/>
      <c r="B312" s="5"/>
      <c r="C312" s="15"/>
      <c r="D312" s="15"/>
      <c r="E312" s="26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4"/>
      <c r="B313" s="5"/>
      <c r="C313" s="15"/>
      <c r="D313" s="15"/>
      <c r="E313" s="26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4"/>
      <c r="B314" s="5"/>
      <c r="C314" s="15"/>
      <c r="D314" s="15"/>
      <c r="E314" s="26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4"/>
      <c r="B315" s="5"/>
      <c r="C315" s="15"/>
      <c r="D315" s="15"/>
      <c r="E315" s="26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4"/>
      <c r="B316" s="6"/>
      <c r="C316" s="15"/>
      <c r="D316" s="15"/>
      <c r="E316" s="2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4"/>
      <c r="B317" s="5"/>
      <c r="C317" s="15"/>
      <c r="D317" s="15"/>
      <c r="E317" s="26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4"/>
      <c r="B318" s="5"/>
      <c r="C318" s="15"/>
      <c r="D318" s="15"/>
      <c r="E318" s="26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4"/>
      <c r="B319" s="5"/>
      <c r="C319" s="15"/>
      <c r="D319" s="15"/>
      <c r="E319" s="26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4"/>
      <c r="B320" s="5"/>
      <c r="C320" s="15"/>
      <c r="D320" s="15"/>
      <c r="E320" s="26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4"/>
      <c r="B321" s="5"/>
      <c r="C321" s="15"/>
      <c r="D321" s="15"/>
      <c r="E321" s="26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4"/>
      <c r="B322" s="5"/>
      <c r="C322" s="15"/>
      <c r="D322" s="15"/>
      <c r="E322" s="26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4"/>
      <c r="B323" s="5"/>
      <c r="C323" s="15"/>
      <c r="D323" s="15"/>
      <c r="E323" s="26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4"/>
      <c r="B324" s="5"/>
      <c r="C324" s="15"/>
      <c r="D324" s="15"/>
      <c r="E324" s="26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4"/>
      <c r="B325" s="5"/>
      <c r="C325" s="15"/>
      <c r="D325" s="15"/>
      <c r="E325" s="26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4"/>
      <c r="B326" s="5"/>
      <c r="C326" s="15"/>
      <c r="D326" s="15"/>
      <c r="E326" s="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4"/>
      <c r="B327" s="5"/>
      <c r="C327" s="15"/>
      <c r="D327" s="15"/>
      <c r="E327" s="26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4"/>
      <c r="B328" s="5"/>
      <c r="C328" s="15"/>
      <c r="D328" s="15"/>
      <c r="E328" s="26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4"/>
      <c r="B329" s="5"/>
      <c r="C329" s="15"/>
      <c r="D329" s="15"/>
      <c r="E329" s="26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4"/>
      <c r="B330" s="5"/>
      <c r="C330" s="15"/>
      <c r="D330" s="15"/>
      <c r="E330" s="26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4"/>
      <c r="B331" s="5"/>
      <c r="C331" s="15"/>
      <c r="D331" s="15"/>
      <c r="E331" s="26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4"/>
      <c r="B332" s="5"/>
      <c r="C332" s="15"/>
      <c r="D332" s="15"/>
      <c r="E332" s="26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4"/>
      <c r="B333" s="5"/>
      <c r="C333" s="15"/>
      <c r="D333" s="15"/>
      <c r="E333" s="26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4"/>
      <c r="B334" s="5"/>
      <c r="C334" s="15"/>
      <c r="D334" s="15"/>
      <c r="E334" s="26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4"/>
      <c r="B335" s="5"/>
      <c r="C335" s="15"/>
      <c r="D335" s="15"/>
      <c r="E335" s="26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4"/>
      <c r="B336" s="5"/>
      <c r="C336" s="15"/>
      <c r="D336" s="15"/>
      <c r="E336" s="2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4"/>
      <c r="B337" s="5"/>
      <c r="C337" s="15"/>
      <c r="D337" s="15"/>
      <c r="E337" s="26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4"/>
      <c r="B338" s="5"/>
      <c r="C338" s="15"/>
      <c r="D338" s="15"/>
      <c r="E338" s="26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4"/>
      <c r="B339" s="5"/>
      <c r="C339" s="15"/>
      <c r="D339" s="15"/>
      <c r="E339" s="26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4"/>
      <c r="B340" s="5"/>
      <c r="C340" s="15"/>
      <c r="D340" s="15"/>
      <c r="E340" s="26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4"/>
      <c r="B341" s="5"/>
      <c r="C341" s="15"/>
      <c r="D341" s="15"/>
      <c r="E341" s="26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4"/>
      <c r="B342" s="5"/>
      <c r="C342" s="15"/>
      <c r="D342" s="15"/>
      <c r="E342" s="26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4"/>
      <c r="B343" s="5"/>
      <c r="C343" s="15"/>
      <c r="D343" s="15"/>
      <c r="E343" s="26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4"/>
      <c r="B344" s="5"/>
      <c r="C344" s="15"/>
      <c r="D344" s="15"/>
      <c r="E344" s="26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4"/>
      <c r="B345" s="5"/>
      <c r="C345" s="15"/>
      <c r="D345" s="15"/>
      <c r="E345" s="26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4"/>
      <c r="B346" s="6"/>
      <c r="C346" s="15"/>
      <c r="D346" s="15"/>
      <c r="E346" s="2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4"/>
      <c r="B347" s="5"/>
      <c r="C347" s="15"/>
      <c r="D347" s="15"/>
      <c r="E347" s="26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4"/>
      <c r="B348" s="5"/>
      <c r="C348" s="15"/>
      <c r="D348" s="15"/>
      <c r="E348" s="26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4"/>
      <c r="B349" s="5"/>
      <c r="C349" s="15"/>
      <c r="D349" s="15"/>
      <c r="E349" s="26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4"/>
      <c r="B350" s="5"/>
      <c r="C350" s="15"/>
      <c r="D350" s="15"/>
      <c r="E350" s="26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4"/>
      <c r="B351" s="5"/>
      <c r="C351" s="15"/>
      <c r="D351" s="15"/>
      <c r="E351" s="26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4"/>
      <c r="B352" s="5"/>
      <c r="C352" s="15"/>
      <c r="D352" s="15"/>
      <c r="E352" s="26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4"/>
      <c r="B353" s="5"/>
      <c r="C353" s="15"/>
      <c r="D353" s="15"/>
      <c r="E353" s="26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4"/>
      <c r="B354" s="5"/>
      <c r="C354" s="15"/>
      <c r="D354" s="15"/>
      <c r="E354" s="26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4"/>
      <c r="B355" s="5"/>
      <c r="C355" s="15"/>
      <c r="D355" s="15"/>
      <c r="E355" s="26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4"/>
      <c r="B356" s="5"/>
      <c r="C356" s="15"/>
      <c r="D356" s="15"/>
      <c r="E356" s="2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4"/>
      <c r="B357" s="5"/>
      <c r="C357" s="15"/>
      <c r="D357" s="15"/>
      <c r="E357" s="26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4"/>
      <c r="B358" s="5"/>
      <c r="C358" s="15"/>
      <c r="D358" s="18"/>
      <c r="E358" s="26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4"/>
      <c r="B359" s="5"/>
      <c r="C359" s="15"/>
      <c r="D359" s="15"/>
      <c r="E359" s="26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4"/>
      <c r="B360" s="5"/>
      <c r="C360" s="15"/>
      <c r="D360" s="15"/>
      <c r="E360" s="26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4"/>
      <c r="B361" s="5"/>
      <c r="C361" s="15"/>
      <c r="D361" s="15"/>
      <c r="E361" s="26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4"/>
      <c r="B362" s="5"/>
      <c r="C362" s="15"/>
      <c r="D362" s="18"/>
      <c r="E362" s="26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4"/>
      <c r="B363" s="5"/>
      <c r="C363" s="15"/>
      <c r="D363" s="18"/>
      <c r="E363" s="26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4"/>
      <c r="B364" s="5"/>
      <c r="C364" s="15"/>
      <c r="D364" s="18"/>
      <c r="E364" s="26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4"/>
      <c r="B365" s="5"/>
      <c r="C365" s="15"/>
      <c r="D365" s="15"/>
      <c r="E365" s="26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4"/>
      <c r="B366" s="5"/>
      <c r="C366" s="15"/>
      <c r="D366" s="15"/>
      <c r="E366" s="2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4"/>
      <c r="B367" s="5"/>
      <c r="C367" s="15"/>
      <c r="D367" s="15"/>
      <c r="E367" s="26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4"/>
      <c r="B368" s="5"/>
      <c r="C368" s="15"/>
      <c r="D368" s="15"/>
      <c r="E368" s="26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4"/>
      <c r="B369" s="5"/>
      <c r="C369" s="15"/>
      <c r="D369" s="15"/>
      <c r="E369" s="26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4"/>
      <c r="C370" s="15"/>
      <c r="D370" s="15"/>
      <c r="E370" s="26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4"/>
      <c r="B371" s="21"/>
      <c r="C371" s="15"/>
      <c r="D371" s="15"/>
      <c r="E371" s="26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4"/>
      <c r="B372" s="5"/>
      <c r="C372" s="15"/>
      <c r="D372" s="15"/>
      <c r="E372" s="26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4"/>
      <c r="B373" s="5"/>
      <c r="C373" s="16"/>
      <c r="D373" s="18"/>
      <c r="E373" s="26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4"/>
      <c r="C374" s="15"/>
      <c r="D374" s="16"/>
      <c r="E374" s="26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4"/>
      <c r="B375" s="5"/>
      <c r="C375" s="16"/>
      <c r="D375" s="18"/>
      <c r="E375" s="26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4"/>
      <c r="B376" s="5"/>
      <c r="C376" s="15"/>
      <c r="D376" s="16"/>
      <c r="E376" s="2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4"/>
      <c r="B377" s="5"/>
      <c r="C377" s="15"/>
      <c r="D377" s="15"/>
      <c r="E377" s="26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4"/>
      <c r="B378" s="5"/>
      <c r="C378" s="15"/>
      <c r="D378" s="15"/>
      <c r="E378" s="26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4"/>
      <c r="B379" s="5"/>
      <c r="C379" s="15"/>
      <c r="D379" s="15"/>
      <c r="E379" s="26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4"/>
      <c r="B380" s="5"/>
      <c r="C380" s="15"/>
      <c r="D380" s="15"/>
      <c r="E380" s="26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4"/>
      <c r="B381" s="5"/>
      <c r="C381" s="15"/>
      <c r="D381" s="15"/>
      <c r="E381" s="26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4"/>
      <c r="B382" s="5"/>
      <c r="C382" s="15"/>
      <c r="D382" s="15"/>
      <c r="E382" s="26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4"/>
      <c r="B383" s="5"/>
      <c r="C383" s="15"/>
      <c r="D383" s="15"/>
      <c r="E383" s="26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4"/>
      <c r="B384" s="6"/>
      <c r="C384" s="15"/>
      <c r="D384" s="15"/>
      <c r="E384" s="26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4"/>
      <c r="B385" s="5"/>
      <c r="C385" s="15"/>
      <c r="D385" s="15"/>
      <c r="E385" s="26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4"/>
      <c r="B386" s="5"/>
      <c r="C386" s="15"/>
      <c r="D386" s="15"/>
      <c r="E386" s="2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4"/>
      <c r="B387" s="5"/>
      <c r="C387" s="15"/>
      <c r="D387" s="15"/>
      <c r="E387" s="26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4"/>
      <c r="B388" s="5"/>
      <c r="C388" s="15"/>
      <c r="D388" s="15"/>
      <c r="E388" s="26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4"/>
      <c r="B389" s="5"/>
      <c r="C389" s="15"/>
      <c r="D389" s="15"/>
      <c r="E389" s="26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4"/>
      <c r="B390" s="6"/>
      <c r="C390" s="15"/>
      <c r="D390" s="15"/>
      <c r="E390" s="26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4"/>
      <c r="B391" s="5"/>
      <c r="C391" s="15"/>
      <c r="D391" s="15"/>
      <c r="E391" s="26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4"/>
      <c r="B392" s="5"/>
      <c r="C392" s="15"/>
      <c r="D392" s="15"/>
      <c r="E392" s="26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4"/>
      <c r="B393" s="5"/>
      <c r="C393" s="15"/>
      <c r="D393" s="15"/>
      <c r="E393" s="26"/>
      <c r="F393"/>
      <c r="G393"/>
      <c r="H393"/>
      <c r="I393"/>
      <c r="J393"/>
      <c r="K393"/>
      <c r="L393"/>
      <c r="M393"/>
      <c r="N393"/>
    </row>
    <row r="394" spans="1:22" s="3" customFormat="1" x14ac:dyDescent="0.3">
      <c r="A394" s="4"/>
      <c r="B394" s="5"/>
      <c r="C394" s="15"/>
      <c r="D394" s="15"/>
      <c r="E394" s="26"/>
      <c r="F394"/>
      <c r="G394"/>
      <c r="H394"/>
      <c r="I394"/>
      <c r="J394"/>
      <c r="K394"/>
      <c r="L394"/>
      <c r="M394"/>
      <c r="N394"/>
    </row>
    <row r="395" spans="1:22" s="3" customFormat="1" x14ac:dyDescent="0.3">
      <c r="A395" s="4"/>
      <c r="B395" s="5"/>
      <c r="C395" s="15"/>
      <c r="D395" s="15"/>
      <c r="E395" s="26"/>
    </row>
    <row r="396" spans="1:22" s="3" customFormat="1" x14ac:dyDescent="0.3">
      <c r="A396" s="4"/>
      <c r="B396" s="5"/>
      <c r="C396" s="15"/>
      <c r="D396" s="15"/>
      <c r="E396" s="26"/>
    </row>
    <row r="397" spans="1:22" s="3" customFormat="1" x14ac:dyDescent="0.3">
      <c r="A397" s="4"/>
      <c r="C397" s="15"/>
      <c r="D397" s="15"/>
      <c r="E397" s="26"/>
    </row>
    <row r="398" spans="1:22" s="3" customFormat="1" x14ac:dyDescent="0.3">
      <c r="A398" s="4"/>
      <c r="B398" s="5"/>
      <c r="C398" s="15"/>
      <c r="D398" s="15"/>
      <c r="E398" s="26"/>
    </row>
    <row r="399" spans="1:22" s="3" customFormat="1" x14ac:dyDescent="0.3">
      <c r="A399" s="4"/>
      <c r="B399" s="14"/>
      <c r="C399" s="15"/>
      <c r="D399" s="15"/>
      <c r="E399" s="26"/>
    </row>
    <row r="400" spans="1:22" s="3" customFormat="1" x14ac:dyDescent="0.3">
      <c r="A400" s="4"/>
      <c r="B400" s="5"/>
      <c r="C400" s="15"/>
      <c r="D400" s="15"/>
      <c r="E400" s="26"/>
    </row>
    <row r="401" spans="1:5" s="3" customFormat="1" x14ac:dyDescent="0.3">
      <c r="A401" s="4"/>
      <c r="B401" s="5"/>
      <c r="C401" s="15"/>
      <c r="D401" s="15"/>
      <c r="E401" s="26"/>
    </row>
    <row r="402" spans="1:5" s="3" customFormat="1" ht="15.75" x14ac:dyDescent="0.3">
      <c r="A402" s="4"/>
      <c r="B402" s="17"/>
      <c r="C402" s="15"/>
      <c r="D402" s="15"/>
      <c r="E402" s="26"/>
    </row>
    <row r="403" spans="1:5" s="3" customFormat="1" x14ac:dyDescent="0.3">
      <c r="A403" s="4"/>
      <c r="B403" s="5"/>
      <c r="C403" s="15"/>
      <c r="D403" s="16"/>
      <c r="E403" s="26"/>
    </row>
    <row r="404" spans="1:5" s="3" customFormat="1" x14ac:dyDescent="0.3">
      <c r="A404" s="4"/>
      <c r="B404" s="5"/>
      <c r="C404" s="15"/>
      <c r="D404" s="16"/>
      <c r="E404" s="26"/>
    </row>
    <row r="405" spans="1:5" s="3" customFormat="1" x14ac:dyDescent="0.3">
      <c r="A405" s="4"/>
      <c r="B405" s="5"/>
      <c r="C405" s="15"/>
      <c r="D405" s="15"/>
      <c r="E405" s="26"/>
    </row>
    <row r="406" spans="1:5" s="3" customFormat="1" x14ac:dyDescent="0.3">
      <c r="A406" s="4"/>
      <c r="B406" s="5"/>
      <c r="C406" s="15"/>
      <c r="D406" s="15"/>
      <c r="E406" s="26"/>
    </row>
    <row r="407" spans="1:5" s="3" customFormat="1" x14ac:dyDescent="0.3">
      <c r="A407" s="4"/>
      <c r="B407" s="5"/>
      <c r="C407" s="15"/>
      <c r="D407" s="15"/>
      <c r="E407" s="26"/>
    </row>
    <row r="408" spans="1:5" s="3" customFormat="1" x14ac:dyDescent="0.3">
      <c r="A408" s="4"/>
      <c r="B408" s="5"/>
      <c r="C408" s="15"/>
      <c r="D408" s="15"/>
      <c r="E408" s="26"/>
    </row>
    <row r="409" spans="1:5" s="3" customFormat="1" x14ac:dyDescent="0.3">
      <c r="A409" s="4"/>
      <c r="B409" s="5"/>
      <c r="C409" s="15"/>
      <c r="D409" s="15"/>
      <c r="E409" s="26"/>
    </row>
    <row r="410" spans="1:5" s="3" customFormat="1" x14ac:dyDescent="0.3">
      <c r="A410" s="4"/>
      <c r="B410" s="5"/>
      <c r="C410" s="15"/>
      <c r="D410" s="15"/>
      <c r="E410" s="26"/>
    </row>
    <row r="411" spans="1:5" s="3" customFormat="1" x14ac:dyDescent="0.3">
      <c r="A411" s="4"/>
      <c r="B411" s="5"/>
      <c r="C411" s="15"/>
      <c r="D411" s="15"/>
      <c r="E411" s="26"/>
    </row>
    <row r="412" spans="1:5" s="3" customFormat="1" x14ac:dyDescent="0.3">
      <c r="A412" s="4"/>
      <c r="B412" s="5"/>
      <c r="C412" s="15"/>
      <c r="D412" s="15"/>
      <c r="E412" s="26"/>
    </row>
    <row r="413" spans="1:5" s="3" customFormat="1" x14ac:dyDescent="0.3">
      <c r="A413" s="4"/>
      <c r="B413" s="5"/>
      <c r="C413" s="15"/>
      <c r="D413" s="15"/>
      <c r="E413" s="26"/>
    </row>
    <row r="414" spans="1:5" s="3" customFormat="1" x14ac:dyDescent="0.3">
      <c r="A414" s="4"/>
      <c r="B414" s="5"/>
      <c r="C414" s="15"/>
      <c r="D414" s="18"/>
      <c r="E414" s="26"/>
    </row>
    <row r="415" spans="1:5" s="3" customFormat="1" x14ac:dyDescent="0.3">
      <c r="A415" s="4"/>
      <c r="B415" s="5"/>
      <c r="C415" s="15"/>
      <c r="D415" s="18"/>
      <c r="E415" s="26"/>
    </row>
    <row r="416" spans="1:5" s="3" customFormat="1" x14ac:dyDescent="0.3">
      <c r="A416" s="4"/>
      <c r="B416" s="5"/>
      <c r="C416" s="15"/>
      <c r="D416" s="15"/>
      <c r="E416" s="26"/>
    </row>
    <row r="417" spans="1:5" s="3" customFormat="1" x14ac:dyDescent="0.3">
      <c r="A417" s="4"/>
      <c r="B417" s="5"/>
      <c r="C417" s="15"/>
      <c r="D417" s="19"/>
      <c r="E417" s="26"/>
    </row>
    <row r="418" spans="1:5" s="3" customFormat="1" x14ac:dyDescent="0.3">
      <c r="A418" s="4"/>
      <c r="B418" s="5"/>
      <c r="C418" s="15"/>
      <c r="D418" s="16"/>
      <c r="E418" s="26"/>
    </row>
    <row r="419" spans="1:5" s="3" customFormat="1" x14ac:dyDescent="0.3">
      <c r="A419" s="4"/>
      <c r="B419" s="5"/>
      <c r="C419" s="15"/>
      <c r="D419" s="16"/>
      <c r="E419" s="26"/>
    </row>
    <row r="420" spans="1:5" s="3" customFormat="1" x14ac:dyDescent="0.3">
      <c r="A420" s="4"/>
      <c r="B420" s="5"/>
      <c r="C420" s="15"/>
      <c r="D420" s="16"/>
      <c r="E420" s="26"/>
    </row>
    <row r="421" spans="1:5" s="3" customFormat="1" x14ac:dyDescent="0.3">
      <c r="A421" s="4"/>
      <c r="B421" s="5"/>
      <c r="C421" s="15"/>
      <c r="D421" s="18"/>
      <c r="E421" s="26"/>
    </row>
    <row r="422" spans="1:5" s="3" customFormat="1" x14ac:dyDescent="0.3">
      <c r="A422" s="4"/>
      <c r="B422" s="5"/>
      <c r="C422" s="15"/>
      <c r="D422" s="18"/>
      <c r="E422" s="26"/>
    </row>
    <row r="423" spans="1:5" s="3" customFormat="1" x14ac:dyDescent="0.3">
      <c r="A423" s="4"/>
      <c r="B423" s="5"/>
      <c r="C423" s="15"/>
      <c r="D423" s="15"/>
      <c r="E423" s="26"/>
    </row>
    <row r="424" spans="1:5" s="3" customFormat="1" x14ac:dyDescent="0.3">
      <c r="A424" s="4"/>
      <c r="B424" s="5"/>
      <c r="C424" s="15"/>
      <c r="D424" s="19"/>
      <c r="E424" s="26"/>
    </row>
    <row r="425" spans="1:5" s="3" customFormat="1" x14ac:dyDescent="0.3">
      <c r="A425" s="4"/>
      <c r="B425" s="5"/>
      <c r="C425" s="15"/>
      <c r="D425" s="16"/>
      <c r="E425" s="26"/>
    </row>
    <row r="426" spans="1:5" s="3" customFormat="1" x14ac:dyDescent="0.3">
      <c r="A426" s="4"/>
      <c r="B426" s="5"/>
      <c r="C426" s="15"/>
      <c r="D426" s="15"/>
      <c r="E426" s="26"/>
    </row>
    <row r="427" spans="1:5" s="3" customFormat="1" x14ac:dyDescent="0.3">
      <c r="A427" s="4"/>
      <c r="B427" s="5"/>
      <c r="C427" s="15"/>
      <c r="D427" s="16"/>
      <c r="E427" s="26"/>
    </row>
    <row r="428" spans="1:5" s="3" customFormat="1" x14ac:dyDescent="0.3">
      <c r="A428" s="4"/>
      <c r="B428" s="20"/>
      <c r="C428" s="15"/>
      <c r="D428" s="15"/>
      <c r="E428" s="26"/>
    </row>
    <row r="429" spans="1:5" s="3" customFormat="1" x14ac:dyDescent="0.3">
      <c r="A429" s="4"/>
      <c r="B429" s="5"/>
      <c r="C429" s="15"/>
      <c r="D429" s="15"/>
      <c r="E429" s="26"/>
    </row>
    <row r="430" spans="1:5" s="3" customFormat="1" x14ac:dyDescent="0.3">
      <c r="A430" s="4"/>
      <c r="B430" s="5"/>
      <c r="C430" s="15"/>
      <c r="D430" s="15"/>
      <c r="E430" s="26"/>
    </row>
    <row r="431" spans="1:5" s="3" customFormat="1" x14ac:dyDescent="0.3">
      <c r="A431" s="4"/>
      <c r="B431" s="5"/>
      <c r="C431" s="15"/>
      <c r="D431" s="16"/>
      <c r="E431" s="26"/>
    </row>
    <row r="432" spans="1:5" s="3" customFormat="1" x14ac:dyDescent="0.3">
      <c r="A432" s="4"/>
      <c r="B432" s="5"/>
      <c r="C432" s="15"/>
      <c r="D432" s="16"/>
      <c r="E432" s="26"/>
    </row>
    <row r="433" spans="1:5" s="3" customFormat="1" x14ac:dyDescent="0.3">
      <c r="A433" s="4"/>
      <c r="B433" s="5"/>
      <c r="C433" s="15"/>
      <c r="D433" s="16"/>
      <c r="E433" s="26"/>
    </row>
    <row r="434" spans="1:5" s="3" customFormat="1" x14ac:dyDescent="0.3">
      <c r="A434" s="4"/>
      <c r="B434" s="5"/>
      <c r="C434" s="15"/>
      <c r="D434" s="16"/>
      <c r="E434" s="26"/>
    </row>
    <row r="435" spans="1:5" s="3" customFormat="1" x14ac:dyDescent="0.3">
      <c r="A435" s="4"/>
      <c r="B435" s="6"/>
      <c r="C435" s="15"/>
      <c r="D435" s="15"/>
      <c r="E435" s="26"/>
    </row>
    <row r="436" spans="1:5" s="3" customFormat="1" x14ac:dyDescent="0.3">
      <c r="A436" s="4"/>
      <c r="B436" s="20"/>
      <c r="C436" s="15"/>
      <c r="D436" s="15"/>
      <c r="E436" s="26"/>
    </row>
    <row r="437" spans="1:5" s="3" customFormat="1" x14ac:dyDescent="0.3">
      <c r="A437" s="4"/>
      <c r="B437" s="20"/>
      <c r="C437" s="15"/>
      <c r="D437" s="15"/>
      <c r="E437" s="26"/>
    </row>
    <row r="438" spans="1:5" s="3" customFormat="1" x14ac:dyDescent="0.3">
      <c r="A438" s="4"/>
      <c r="B438" s="5"/>
      <c r="C438" s="15"/>
      <c r="D438" s="15"/>
      <c r="E438" s="26"/>
    </row>
    <row r="439" spans="1:5" s="3" customFormat="1" x14ac:dyDescent="0.3">
      <c r="A439" s="4"/>
      <c r="B439" s="5"/>
      <c r="C439" s="15"/>
      <c r="D439" s="18"/>
      <c r="E439" s="26"/>
    </row>
    <row r="440" spans="1:5" s="3" customFormat="1" x14ac:dyDescent="0.3">
      <c r="A440" s="4"/>
      <c r="B440" s="5"/>
      <c r="C440" s="15"/>
      <c r="D440" s="15"/>
      <c r="E440" s="26"/>
    </row>
    <row r="441" spans="1:5" s="3" customFormat="1" x14ac:dyDescent="0.3">
      <c r="A441" s="4"/>
      <c r="B441" s="5"/>
      <c r="C441" s="15"/>
      <c r="D441" s="15"/>
      <c r="E441" s="26"/>
    </row>
    <row r="442" spans="1:5" s="3" customFormat="1" x14ac:dyDescent="0.3">
      <c r="A442" s="4"/>
      <c r="B442" s="5"/>
      <c r="C442" s="15"/>
      <c r="D442" s="16"/>
      <c r="E442" s="26"/>
    </row>
    <row r="443" spans="1:5" s="3" customFormat="1" x14ac:dyDescent="0.3">
      <c r="A443" s="4"/>
      <c r="B443" s="5"/>
      <c r="C443" s="15"/>
      <c r="D443" s="16"/>
      <c r="E443" s="26"/>
    </row>
    <row r="444" spans="1:5" s="3" customFormat="1" x14ac:dyDescent="0.3">
      <c r="A444" s="4"/>
      <c r="B444" s="5"/>
      <c r="C444" s="15"/>
      <c r="D444" s="16"/>
      <c r="E444" s="26"/>
    </row>
    <row r="445" spans="1:5" s="3" customFormat="1" x14ac:dyDescent="0.3">
      <c r="A445" s="4"/>
      <c r="B445" s="20"/>
      <c r="C445" s="15"/>
      <c r="D445" s="16"/>
      <c r="E445" s="26"/>
    </row>
    <row r="446" spans="1:5" s="3" customFormat="1" x14ac:dyDescent="0.3">
      <c r="A446" s="4"/>
      <c r="B446" s="5"/>
      <c r="C446" s="15"/>
      <c r="D446" s="15"/>
      <c r="E446" s="26"/>
    </row>
    <row r="447" spans="1:5" s="3" customFormat="1" x14ac:dyDescent="0.3">
      <c r="A447" s="4"/>
      <c r="B447" s="5"/>
      <c r="C447" s="15"/>
      <c r="D447" s="16"/>
      <c r="E447" s="26"/>
    </row>
    <row r="448" spans="1:5" s="3" customFormat="1" x14ac:dyDescent="0.3">
      <c r="A448" s="4"/>
      <c r="B448" s="20"/>
      <c r="C448" s="15"/>
      <c r="D448" s="16"/>
      <c r="E448" s="26"/>
    </row>
    <row r="449" spans="1:5" s="3" customFormat="1" x14ac:dyDescent="0.3">
      <c r="A449" s="4"/>
      <c r="B449" s="5"/>
      <c r="C449" s="15"/>
      <c r="D449" s="15"/>
      <c r="E449" s="26"/>
    </row>
    <row r="450" spans="1:5" s="3" customFormat="1" x14ac:dyDescent="0.3">
      <c r="A450" s="4"/>
      <c r="B450" s="5"/>
      <c r="C450" s="15"/>
      <c r="D450" s="18"/>
      <c r="E450" s="26"/>
    </row>
    <row r="451" spans="1:5" s="3" customFormat="1" x14ac:dyDescent="0.3">
      <c r="A451" s="4"/>
      <c r="B451" s="5"/>
      <c r="C451" s="15"/>
      <c r="D451" s="16"/>
      <c r="E451" s="26"/>
    </row>
    <row r="452" spans="1:5" s="3" customFormat="1" x14ac:dyDescent="0.3">
      <c r="A452" s="4"/>
      <c r="B452" s="20"/>
      <c r="C452" s="15"/>
      <c r="D452" s="15"/>
      <c r="E452" s="26"/>
    </row>
    <row r="453" spans="1:5" s="3" customFormat="1" x14ac:dyDescent="0.3">
      <c r="A453" s="4"/>
      <c r="B453" s="5"/>
      <c r="C453" s="15"/>
      <c r="D453" s="15"/>
      <c r="E453" s="26"/>
    </row>
    <row r="454" spans="1:5" s="3" customFormat="1" x14ac:dyDescent="0.3">
      <c r="A454" s="4"/>
      <c r="B454" s="5"/>
      <c r="C454" s="15"/>
      <c r="D454" s="16"/>
      <c r="E454" s="26"/>
    </row>
    <row r="455" spans="1:5" s="5" customFormat="1" x14ac:dyDescent="0.3">
      <c r="A455" s="4"/>
      <c r="C455" s="15"/>
      <c r="D455" s="16"/>
      <c r="E455" s="26"/>
    </row>
    <row r="456" spans="1:5" s="5" customFormat="1" x14ac:dyDescent="0.3">
      <c r="A456" s="4"/>
      <c r="C456" s="15"/>
      <c r="D456" s="15"/>
      <c r="E456" s="26"/>
    </row>
    <row r="457" spans="1:5" s="5" customFormat="1" x14ac:dyDescent="0.3">
      <c r="A457" s="4"/>
      <c r="C457" s="15"/>
      <c r="D457" s="15"/>
      <c r="E457" s="26"/>
    </row>
    <row r="458" spans="1:5" s="5" customFormat="1" x14ac:dyDescent="0.3">
      <c r="A458" s="4"/>
      <c r="C458" s="15"/>
      <c r="D458" s="16"/>
      <c r="E458" s="26"/>
    </row>
    <row r="459" spans="1:5" s="5" customFormat="1" x14ac:dyDescent="0.3">
      <c r="A459" s="4"/>
      <c r="C459" s="15"/>
      <c r="D459" s="16"/>
      <c r="E459" s="26"/>
    </row>
    <row r="460" spans="1:5" s="5" customFormat="1" x14ac:dyDescent="0.3">
      <c r="A460" s="4"/>
      <c r="C460" s="15"/>
      <c r="D460" s="18"/>
      <c r="E460" s="26"/>
    </row>
    <row r="461" spans="1:5" s="5" customFormat="1" x14ac:dyDescent="0.3">
      <c r="A461" s="4"/>
      <c r="C461" s="15"/>
      <c r="D461" s="15"/>
      <c r="E461" s="26"/>
    </row>
    <row r="462" spans="1:5" s="5" customFormat="1" x14ac:dyDescent="0.3">
      <c r="A462" s="4"/>
      <c r="C462" s="15"/>
      <c r="D462" s="15"/>
      <c r="E462" s="26"/>
    </row>
    <row r="463" spans="1:5" s="5" customFormat="1" x14ac:dyDescent="0.3">
      <c r="A463" s="4"/>
      <c r="C463" s="15"/>
      <c r="D463" s="15"/>
      <c r="E463" s="26"/>
    </row>
    <row r="464" spans="1:5" s="5" customFormat="1" x14ac:dyDescent="0.3">
      <c r="A464" s="4"/>
      <c r="C464" s="15"/>
      <c r="D464" s="15"/>
      <c r="E464" s="26"/>
    </row>
    <row r="465" spans="1:5" s="5" customFormat="1" x14ac:dyDescent="0.3">
      <c r="A465" s="4"/>
      <c r="C465" s="15"/>
      <c r="D465" s="15"/>
      <c r="E465" s="26"/>
    </row>
    <row r="466" spans="1:5" s="5" customFormat="1" x14ac:dyDescent="0.3">
      <c r="A466" s="4"/>
      <c r="C466" s="15"/>
      <c r="D466" s="15"/>
      <c r="E466" s="26"/>
    </row>
    <row r="467" spans="1:5" s="5" customFormat="1" x14ac:dyDescent="0.3">
      <c r="A467" s="4"/>
      <c r="B467" s="20"/>
      <c r="C467" s="15"/>
      <c r="D467" s="15"/>
      <c r="E467" s="26"/>
    </row>
    <row r="468" spans="1:5" s="5" customFormat="1" x14ac:dyDescent="0.3">
      <c r="A468" s="4"/>
      <c r="C468" s="15"/>
      <c r="D468" s="15"/>
      <c r="E468" s="26"/>
    </row>
    <row r="469" spans="1:5" s="5" customFormat="1" x14ac:dyDescent="0.3">
      <c r="A469" s="4"/>
      <c r="C469" s="15"/>
      <c r="D469" s="16"/>
      <c r="E469" s="26"/>
    </row>
    <row r="470" spans="1:5" s="5" customFormat="1" x14ac:dyDescent="0.3">
      <c r="A470" s="4"/>
      <c r="C470" s="15"/>
      <c r="D470" s="16"/>
      <c r="E470" s="26"/>
    </row>
    <row r="471" spans="1:5" s="5" customFormat="1" x14ac:dyDescent="0.3">
      <c r="A471" s="4"/>
      <c r="C471" s="15"/>
      <c r="D471" s="16"/>
      <c r="E471" s="26"/>
    </row>
    <row r="472" spans="1:5" s="5" customFormat="1" x14ac:dyDescent="0.3">
      <c r="A472" s="4"/>
      <c r="C472" s="15"/>
      <c r="D472" s="15"/>
      <c r="E472" s="26"/>
    </row>
    <row r="473" spans="1:5" s="5" customFormat="1" x14ac:dyDescent="0.3">
      <c r="A473" s="4"/>
      <c r="C473" s="15"/>
      <c r="D473" s="16"/>
      <c r="E473" s="26"/>
    </row>
    <row r="474" spans="1:5" s="5" customFormat="1" x14ac:dyDescent="0.3">
      <c r="A474" s="4"/>
      <c r="C474" s="15"/>
      <c r="D474" s="15"/>
      <c r="E474" s="26"/>
    </row>
    <row r="475" spans="1:5" s="5" customFormat="1" x14ac:dyDescent="0.3">
      <c r="A475" s="4"/>
      <c r="B475" s="6"/>
      <c r="C475" s="15"/>
      <c r="D475" s="15"/>
      <c r="E475" s="26"/>
    </row>
    <row r="476" spans="1:5" s="5" customFormat="1" x14ac:dyDescent="0.3">
      <c r="A476" s="4"/>
      <c r="C476" s="15"/>
      <c r="D476" s="15"/>
      <c r="E476" s="26"/>
    </row>
    <row r="477" spans="1:5" s="5" customFormat="1" x14ac:dyDescent="0.3">
      <c r="A477" s="4"/>
      <c r="C477" s="15"/>
      <c r="D477" s="15"/>
      <c r="E477" s="26"/>
    </row>
    <row r="478" spans="1:5" s="5" customFormat="1" x14ac:dyDescent="0.3">
      <c r="A478" s="4"/>
      <c r="C478" s="15"/>
      <c r="D478" s="16"/>
      <c r="E478" s="26"/>
    </row>
    <row r="479" spans="1:5" s="5" customFormat="1" x14ac:dyDescent="0.3">
      <c r="A479" s="4"/>
      <c r="B479" s="20"/>
      <c r="C479" s="15"/>
      <c r="D479" s="16"/>
      <c r="E479" s="26"/>
    </row>
    <row r="480" spans="1:5" s="5" customFormat="1" x14ac:dyDescent="0.3">
      <c r="A480" s="4"/>
      <c r="C480" s="15"/>
      <c r="D480" s="15"/>
      <c r="E480" s="26"/>
    </row>
    <row r="481" spans="1:5" s="5" customFormat="1" x14ac:dyDescent="0.3">
      <c r="A481" s="4"/>
      <c r="C481" s="15"/>
      <c r="D481" s="15"/>
      <c r="E481" s="26"/>
    </row>
    <row r="482" spans="1:5" s="5" customFormat="1" x14ac:dyDescent="0.3">
      <c r="A482" s="4"/>
      <c r="C482" s="15"/>
      <c r="D482" s="15"/>
      <c r="E482" s="26"/>
    </row>
    <row r="483" spans="1:5" s="5" customFormat="1" x14ac:dyDescent="0.3">
      <c r="A483" s="4"/>
      <c r="C483" s="15"/>
      <c r="D483" s="15"/>
      <c r="E483" s="26"/>
    </row>
    <row r="484" spans="1:5" s="5" customFormat="1" x14ac:dyDescent="0.3">
      <c r="A484" s="4"/>
      <c r="B484" s="20"/>
      <c r="C484" s="15"/>
      <c r="D484" s="15"/>
      <c r="E484" s="26"/>
    </row>
    <row r="485" spans="1:5" s="5" customFormat="1" x14ac:dyDescent="0.3">
      <c r="A485" s="4"/>
      <c r="C485" s="15"/>
      <c r="D485" s="15"/>
      <c r="E485" s="26"/>
    </row>
    <row r="486" spans="1:5" s="5" customFormat="1" x14ac:dyDescent="0.3">
      <c r="A486" s="4"/>
      <c r="C486" s="15"/>
      <c r="D486" s="15"/>
      <c r="E486" s="26"/>
    </row>
    <row r="487" spans="1:5" s="5" customFormat="1" x14ac:dyDescent="0.3">
      <c r="A487" s="4"/>
      <c r="C487" s="15"/>
      <c r="D487" s="15"/>
      <c r="E487" s="26"/>
    </row>
    <row r="488" spans="1:5" s="5" customFormat="1" x14ac:dyDescent="0.3">
      <c r="A488" s="4"/>
      <c r="B488" s="23"/>
      <c r="C488" s="15"/>
      <c r="D488" s="15"/>
      <c r="E488" s="26"/>
    </row>
    <row r="489" spans="1:5" s="5" customFormat="1" x14ac:dyDescent="0.3">
      <c r="A489" s="4"/>
      <c r="C489" s="15"/>
      <c r="D489" s="15"/>
      <c r="E489" s="26"/>
    </row>
    <row r="490" spans="1:5" s="5" customFormat="1" x14ac:dyDescent="0.3">
      <c r="A490" s="4"/>
      <c r="C490" s="15"/>
      <c r="D490" s="16"/>
      <c r="E490" s="26"/>
    </row>
    <row r="491" spans="1:5" s="5" customFormat="1" x14ac:dyDescent="0.3">
      <c r="A491" s="4"/>
      <c r="C491" s="15"/>
      <c r="D491" s="16"/>
      <c r="E491" s="26"/>
    </row>
    <row r="492" spans="1:5" s="5" customFormat="1" x14ac:dyDescent="0.3">
      <c r="A492" s="4"/>
      <c r="C492" s="15"/>
      <c r="D492" s="15"/>
      <c r="E492" s="26"/>
    </row>
    <row r="493" spans="1:5" s="5" customFormat="1" x14ac:dyDescent="0.3">
      <c r="A493" s="4"/>
      <c r="C493" s="15"/>
      <c r="D493" s="15"/>
      <c r="E493" s="26"/>
    </row>
    <row r="494" spans="1:5" s="5" customFormat="1" x14ac:dyDescent="0.3">
      <c r="A494" s="4"/>
      <c r="C494" s="15"/>
      <c r="D494" s="15"/>
      <c r="E494" s="26"/>
    </row>
    <row r="495" spans="1:5" s="5" customFormat="1" x14ac:dyDescent="0.3">
      <c r="A495" s="4"/>
      <c r="C495" s="15"/>
      <c r="D495" s="15"/>
      <c r="E495" s="26"/>
    </row>
    <row r="496" spans="1:5" s="5" customFormat="1" x14ac:dyDescent="0.3">
      <c r="A496" s="4"/>
      <c r="C496" s="15"/>
      <c r="D496" s="15"/>
      <c r="E496" s="26"/>
    </row>
    <row r="497" spans="1:5" s="5" customFormat="1" x14ac:dyDescent="0.3">
      <c r="A497" s="4"/>
      <c r="C497" s="15"/>
      <c r="D497" s="15"/>
      <c r="E497" s="26"/>
    </row>
    <row r="498" spans="1:5" s="5" customFormat="1" x14ac:dyDescent="0.3">
      <c r="A498" s="4"/>
      <c r="B498" s="20"/>
      <c r="C498" s="15"/>
      <c r="D498" s="15"/>
      <c r="E498" s="26"/>
    </row>
    <row r="499" spans="1:5" s="5" customFormat="1" x14ac:dyDescent="0.3">
      <c r="A499" s="4"/>
      <c r="B499" s="22"/>
      <c r="C499" s="18"/>
      <c r="D499" s="15"/>
      <c r="E499" s="26"/>
    </row>
    <row r="500" spans="1:5" s="5" customFormat="1" x14ac:dyDescent="0.3">
      <c r="A500" s="4"/>
      <c r="B500" s="22"/>
      <c r="C500" s="18"/>
      <c r="D500" s="18"/>
      <c r="E500" s="26"/>
    </row>
    <row r="501" spans="1:5" s="5" customFormat="1" x14ac:dyDescent="0.3">
      <c r="A501" s="4"/>
      <c r="C501" s="15"/>
      <c r="D501" s="18"/>
      <c r="E501" s="26"/>
    </row>
    <row r="502" spans="1:5" s="5" customFormat="1" x14ac:dyDescent="0.3">
      <c r="A502" s="4"/>
      <c r="B502"/>
      <c r="C502" s="15"/>
      <c r="D502" s="15"/>
      <c r="E502" s="26"/>
    </row>
    <row r="503" spans="1:5" s="5" customFormat="1" x14ac:dyDescent="0.3">
      <c r="A503" s="4"/>
      <c r="C503" s="15"/>
      <c r="D503" s="15"/>
      <c r="E503" s="26"/>
    </row>
    <row r="504" spans="1:5" s="5" customFormat="1" x14ac:dyDescent="0.3">
      <c r="A504" s="4"/>
      <c r="C504" s="15"/>
      <c r="D504" s="16"/>
      <c r="E504" s="26"/>
    </row>
    <row r="505" spans="1:5" s="5" customFormat="1" x14ac:dyDescent="0.3">
      <c r="A505" s="4"/>
      <c r="C505" s="15"/>
      <c r="D505" s="16"/>
      <c r="E505" s="26"/>
    </row>
    <row r="506" spans="1:5" s="5" customFormat="1" x14ac:dyDescent="0.3">
      <c r="A506" s="4"/>
      <c r="C506" s="15"/>
      <c r="D506" s="15"/>
      <c r="E506" s="26"/>
    </row>
    <row r="507" spans="1:5" s="5" customFormat="1" x14ac:dyDescent="0.3">
      <c r="A507" s="4"/>
      <c r="C507" s="15"/>
      <c r="D507" s="15"/>
      <c r="E507" s="26"/>
    </row>
    <row r="508" spans="1:5" x14ac:dyDescent="0.3">
      <c r="A508" s="4"/>
      <c r="B508" s="5"/>
      <c r="C508" s="15"/>
      <c r="D508" s="15"/>
      <c r="E508" s="26"/>
    </row>
    <row r="509" spans="1:5" x14ac:dyDescent="0.3">
      <c r="A509" s="4"/>
      <c r="B509" s="5"/>
      <c r="C509" s="15"/>
      <c r="D509" s="15"/>
      <c r="E509" s="26"/>
    </row>
    <row r="510" spans="1:5" x14ac:dyDescent="0.3">
      <c r="A510" s="4"/>
      <c r="B510" s="5"/>
      <c r="C510" s="15"/>
      <c r="D510" s="15"/>
      <c r="E510" s="26"/>
    </row>
    <row r="511" spans="1:5" x14ac:dyDescent="0.3">
      <c r="A511" s="4"/>
      <c r="B511" s="5"/>
      <c r="C511" s="15"/>
      <c r="D511" s="15"/>
      <c r="E511" s="26"/>
    </row>
    <row r="512" spans="1:5" x14ac:dyDescent="0.3">
      <c r="A512" s="4"/>
      <c r="B512" s="5"/>
      <c r="C512" s="15"/>
      <c r="D512" s="15"/>
      <c r="E512" s="26"/>
    </row>
    <row r="513" spans="1:5" x14ac:dyDescent="0.3">
      <c r="A513" s="4"/>
      <c r="B513" s="5"/>
      <c r="C513" s="15"/>
      <c r="D513" s="15"/>
      <c r="E513" s="26"/>
    </row>
    <row r="514" spans="1:5" x14ac:dyDescent="0.3">
      <c r="A514" s="4"/>
      <c r="B514" s="5"/>
      <c r="C514" s="15"/>
      <c r="D514" s="15"/>
      <c r="E514" s="26"/>
    </row>
    <row r="515" spans="1:5" ht="16.5" x14ac:dyDescent="0.3">
      <c r="A515" s="4"/>
      <c r="D515" s="15"/>
      <c r="E515" s="26"/>
    </row>
    <row r="516" spans="1:5" ht="16.5" x14ac:dyDescent="0.3">
      <c r="E516" s="26"/>
    </row>
    <row r="517" spans="1:5" ht="16.5" x14ac:dyDescent="0.3">
      <c r="E517" s="26"/>
    </row>
    <row r="518" spans="1:5" ht="16.5" x14ac:dyDescent="0.3">
      <c r="E518" s="26"/>
    </row>
    <row r="519" spans="1:5" ht="16.5" x14ac:dyDescent="0.3">
      <c r="E519" s="26"/>
    </row>
    <row r="520" spans="1:5" ht="16.5" x14ac:dyDescent="0.3">
      <c r="E520" s="26"/>
    </row>
    <row r="521" spans="1:5" ht="16.5" x14ac:dyDescent="0.3">
      <c r="E521" s="26"/>
    </row>
    <row r="522" spans="1:5" ht="16.5" x14ac:dyDescent="0.3">
      <c r="E522" s="26"/>
    </row>
    <row r="523" spans="1:5" ht="16.5" x14ac:dyDescent="0.3">
      <c r="E523" s="26"/>
    </row>
    <row r="524" spans="1:5" ht="16.5" x14ac:dyDescent="0.3">
      <c r="E524" s="26"/>
    </row>
    <row r="525" spans="1:5" ht="16.5" x14ac:dyDescent="0.3">
      <c r="E525" s="26"/>
    </row>
    <row r="526" spans="1:5" ht="16.5" x14ac:dyDescent="0.3">
      <c r="E526" s="26"/>
    </row>
    <row r="527" spans="1:5" ht="16.5" x14ac:dyDescent="0.3">
      <c r="E527" s="26"/>
    </row>
    <row r="528" spans="1:5" ht="16.5" x14ac:dyDescent="0.3">
      <c r="E528" s="26"/>
    </row>
    <row r="529" spans="5:5" ht="16.5" x14ac:dyDescent="0.3">
      <c r="E529" s="26"/>
    </row>
    <row r="530" spans="5:5" ht="16.5" x14ac:dyDescent="0.3">
      <c r="E530" s="26"/>
    </row>
    <row r="531" spans="5:5" ht="16.5" x14ac:dyDescent="0.3">
      <c r="E531" s="26"/>
    </row>
    <row r="532" spans="5:5" ht="16.5" x14ac:dyDescent="0.3">
      <c r="E532" s="26"/>
    </row>
    <row r="533" spans="5:5" ht="16.5" x14ac:dyDescent="0.3">
      <c r="E533" s="26"/>
    </row>
    <row r="534" spans="5:5" ht="16.5" x14ac:dyDescent="0.3">
      <c r="E534" s="26"/>
    </row>
    <row r="535" spans="5:5" ht="16.5" x14ac:dyDescent="0.3">
      <c r="E535" s="26"/>
    </row>
    <row r="536" spans="5:5" ht="16.5" x14ac:dyDescent="0.3">
      <c r="E536" s="26"/>
    </row>
    <row r="537" spans="5:5" ht="16.5" x14ac:dyDescent="0.3">
      <c r="E537" s="26"/>
    </row>
    <row r="538" spans="5:5" ht="16.5" x14ac:dyDescent="0.3">
      <c r="E538" s="26"/>
    </row>
    <row r="539" spans="5:5" ht="16.5" x14ac:dyDescent="0.3">
      <c r="E539" s="26"/>
    </row>
    <row r="540" spans="5:5" ht="16.5" x14ac:dyDescent="0.3">
      <c r="E540" s="26"/>
    </row>
    <row r="541" spans="5:5" ht="16.5" x14ac:dyDescent="0.3">
      <c r="E541" s="26"/>
    </row>
    <row r="542" spans="5:5" ht="16.5" x14ac:dyDescent="0.3">
      <c r="E542" s="26"/>
    </row>
    <row r="543" spans="5:5" ht="16.5" x14ac:dyDescent="0.3">
      <c r="E543" s="26"/>
    </row>
    <row r="544" spans="5:5" ht="16.5" x14ac:dyDescent="0.3">
      <c r="E544" s="26"/>
    </row>
    <row r="545" spans="5:5" ht="16.5" x14ac:dyDescent="0.3">
      <c r="E545" s="26"/>
    </row>
    <row r="546" spans="5:5" ht="16.5" x14ac:dyDescent="0.3">
      <c r="E546" s="26"/>
    </row>
    <row r="547" spans="5:5" ht="16.5" x14ac:dyDescent="0.3">
      <c r="E547" s="26"/>
    </row>
    <row r="548" spans="5:5" ht="16.5" x14ac:dyDescent="0.3">
      <c r="E548" s="26"/>
    </row>
    <row r="549" spans="5:5" ht="16.5" x14ac:dyDescent="0.3">
      <c r="E549" s="26"/>
    </row>
    <row r="550" spans="5:5" ht="16.5" x14ac:dyDescent="0.3">
      <c r="E550" s="26"/>
    </row>
    <row r="551" spans="5:5" ht="16.5" x14ac:dyDescent="0.3">
      <c r="E551" s="26"/>
    </row>
    <row r="552" spans="5:5" ht="16.5" x14ac:dyDescent="0.3">
      <c r="E552" s="26"/>
    </row>
    <row r="553" spans="5:5" ht="16.5" x14ac:dyDescent="0.3">
      <c r="E553" s="26"/>
    </row>
    <row r="554" spans="5:5" ht="16.5" x14ac:dyDescent="0.3">
      <c r="E554" s="26"/>
    </row>
    <row r="555" spans="5:5" ht="16.5" x14ac:dyDescent="0.3">
      <c r="E555" s="26"/>
    </row>
    <row r="556" spans="5:5" ht="16.5" x14ac:dyDescent="0.3">
      <c r="E556" s="26"/>
    </row>
    <row r="557" spans="5:5" ht="16.5" x14ac:dyDescent="0.3">
      <c r="E557" s="26"/>
    </row>
    <row r="558" spans="5:5" ht="16.5" x14ac:dyDescent="0.3">
      <c r="E558" s="26"/>
    </row>
    <row r="559" spans="5:5" ht="16.5" x14ac:dyDescent="0.3">
      <c r="E559" s="26"/>
    </row>
    <row r="560" spans="5:5" ht="16.5" x14ac:dyDescent="0.3">
      <c r="E560" s="26"/>
    </row>
    <row r="561" spans="5:5" ht="16.5" x14ac:dyDescent="0.3">
      <c r="E561" s="26"/>
    </row>
    <row r="562" spans="5:5" ht="16.5" x14ac:dyDescent="0.3">
      <c r="E562" s="26"/>
    </row>
    <row r="563" spans="5:5" ht="16.5" x14ac:dyDescent="0.3">
      <c r="E563" s="26"/>
    </row>
    <row r="564" spans="5:5" ht="16.5" x14ac:dyDescent="0.3">
      <c r="E564" s="26"/>
    </row>
    <row r="565" spans="5:5" ht="16.5" x14ac:dyDescent="0.3">
      <c r="E565" s="26"/>
    </row>
    <row r="566" spans="5:5" ht="16.5" x14ac:dyDescent="0.3">
      <c r="E566" s="26"/>
    </row>
    <row r="567" spans="5:5" ht="16.5" x14ac:dyDescent="0.3">
      <c r="E567" s="26"/>
    </row>
    <row r="568" spans="5:5" ht="16.5" x14ac:dyDescent="0.3">
      <c r="E568" s="26"/>
    </row>
    <row r="569" spans="5:5" ht="16.5" x14ac:dyDescent="0.3">
      <c r="E569" s="26"/>
    </row>
    <row r="570" spans="5:5" ht="16.5" x14ac:dyDescent="0.3">
      <c r="E570" s="26"/>
    </row>
    <row r="571" spans="5:5" ht="16.5" x14ac:dyDescent="0.3">
      <c r="E571" s="26"/>
    </row>
    <row r="572" spans="5:5" ht="16.5" x14ac:dyDescent="0.3">
      <c r="E572" s="26"/>
    </row>
    <row r="573" spans="5:5" ht="16.5" x14ac:dyDescent="0.3">
      <c r="E573" s="26"/>
    </row>
    <row r="574" spans="5:5" ht="16.5" x14ac:dyDescent="0.3">
      <c r="E574" s="26"/>
    </row>
    <row r="575" spans="5:5" ht="16.5" x14ac:dyDescent="0.3">
      <c r="E575" s="26"/>
    </row>
    <row r="576" spans="5:5" ht="16.5" x14ac:dyDescent="0.3">
      <c r="E576" s="26"/>
    </row>
    <row r="577" spans="5:5" ht="16.5" x14ac:dyDescent="0.3">
      <c r="E577" s="26"/>
    </row>
    <row r="578" spans="5:5" ht="16.5" x14ac:dyDescent="0.3">
      <c r="E578" s="26"/>
    </row>
    <row r="579" spans="5:5" ht="16.5" x14ac:dyDescent="0.3">
      <c r="E579" s="26"/>
    </row>
    <row r="580" spans="5:5" ht="16.5" x14ac:dyDescent="0.3">
      <c r="E580" s="26"/>
    </row>
    <row r="581" spans="5:5" ht="16.5" x14ac:dyDescent="0.3">
      <c r="E581" s="26"/>
    </row>
    <row r="582" spans="5:5" ht="16.5" x14ac:dyDescent="0.3">
      <c r="E582" s="26"/>
    </row>
    <row r="583" spans="5:5" ht="16.5" x14ac:dyDescent="0.3">
      <c r="E583" s="26"/>
    </row>
    <row r="584" spans="5:5" ht="16.5" x14ac:dyDescent="0.3">
      <c r="E584" s="26"/>
    </row>
    <row r="585" spans="5:5" ht="16.5" x14ac:dyDescent="0.3">
      <c r="E585" s="26"/>
    </row>
    <row r="586" spans="5:5" ht="16.5" x14ac:dyDescent="0.3">
      <c r="E586" s="26"/>
    </row>
    <row r="587" spans="5:5" ht="16.5" x14ac:dyDescent="0.3">
      <c r="E587" s="26"/>
    </row>
    <row r="588" spans="5:5" ht="16.5" x14ac:dyDescent="0.3">
      <c r="E588" s="26"/>
    </row>
    <row r="589" spans="5:5" ht="16.5" x14ac:dyDescent="0.3">
      <c r="E589" s="26"/>
    </row>
    <row r="590" spans="5:5" ht="16.5" x14ac:dyDescent="0.3">
      <c r="E590" s="26"/>
    </row>
    <row r="591" spans="5:5" ht="16.5" x14ac:dyDescent="0.3">
      <c r="E591" s="26"/>
    </row>
    <row r="592" spans="5:5" ht="16.5" x14ac:dyDescent="0.3">
      <c r="E592" s="26"/>
    </row>
    <row r="593" spans="5:5" ht="16.5" x14ac:dyDescent="0.3">
      <c r="E593" s="26"/>
    </row>
    <row r="594" spans="5:5" ht="16.5" x14ac:dyDescent="0.3">
      <c r="E594" s="26"/>
    </row>
    <row r="595" spans="5:5" ht="16.5" x14ac:dyDescent="0.3">
      <c r="E595" s="26"/>
    </row>
    <row r="596" spans="5:5" ht="16.5" x14ac:dyDescent="0.3">
      <c r="E596" s="26"/>
    </row>
    <row r="597" spans="5:5" ht="16.5" x14ac:dyDescent="0.3">
      <c r="E597" s="26"/>
    </row>
    <row r="598" spans="5:5" ht="16.5" x14ac:dyDescent="0.3">
      <c r="E598" s="26"/>
    </row>
    <row r="599" spans="5:5" ht="16.5" x14ac:dyDescent="0.3">
      <c r="E599" s="26"/>
    </row>
    <row r="600" spans="5:5" ht="16.5" x14ac:dyDescent="0.3">
      <c r="E600" s="26"/>
    </row>
    <row r="601" spans="5:5" ht="16.5" x14ac:dyDescent="0.3">
      <c r="E601" s="26"/>
    </row>
    <row r="602" spans="5:5" ht="16.5" x14ac:dyDescent="0.3">
      <c r="E602" s="26"/>
    </row>
    <row r="603" spans="5:5" ht="16.5" x14ac:dyDescent="0.3">
      <c r="E603" s="26"/>
    </row>
    <row r="604" spans="5:5" ht="16.5" x14ac:dyDescent="0.3">
      <c r="E604" s="26"/>
    </row>
    <row r="605" spans="5:5" ht="16.5" x14ac:dyDescent="0.3">
      <c r="E605" s="26"/>
    </row>
    <row r="606" spans="5:5" ht="16.5" x14ac:dyDescent="0.3">
      <c r="E606" s="26"/>
    </row>
    <row r="607" spans="5:5" ht="16.5" x14ac:dyDescent="0.3">
      <c r="E607" s="26"/>
    </row>
    <row r="608" spans="5:5" ht="16.5" x14ac:dyDescent="0.3">
      <c r="E608" s="26"/>
    </row>
    <row r="609" spans="5:5" ht="16.5" x14ac:dyDescent="0.3">
      <c r="E609" s="26"/>
    </row>
    <row r="610" spans="5:5" ht="16.5" x14ac:dyDescent="0.3">
      <c r="E610" s="26"/>
    </row>
    <row r="611" spans="5:5" ht="16.5" x14ac:dyDescent="0.3">
      <c r="E611" s="26"/>
    </row>
    <row r="612" spans="5:5" ht="16.5" x14ac:dyDescent="0.3">
      <c r="E612" s="26"/>
    </row>
    <row r="613" spans="5:5" ht="16.5" x14ac:dyDescent="0.3">
      <c r="E613" s="26"/>
    </row>
    <row r="614" spans="5:5" ht="16.5" x14ac:dyDescent="0.3">
      <c r="E614" s="26"/>
    </row>
    <row r="615" spans="5:5" ht="16.5" x14ac:dyDescent="0.3">
      <c r="E615" s="26"/>
    </row>
    <row r="616" spans="5:5" ht="16.5" x14ac:dyDescent="0.3">
      <c r="E616" s="26"/>
    </row>
    <row r="617" spans="5:5" ht="16.5" x14ac:dyDescent="0.3">
      <c r="E617" s="26"/>
    </row>
    <row r="618" spans="5:5" ht="16.5" x14ac:dyDescent="0.3">
      <c r="E618" s="26"/>
    </row>
    <row r="619" spans="5:5" ht="16.5" x14ac:dyDescent="0.3">
      <c r="E619" s="26"/>
    </row>
    <row r="620" spans="5:5" ht="16.5" x14ac:dyDescent="0.3">
      <c r="E620" s="26"/>
    </row>
    <row r="621" spans="5:5" ht="16.5" x14ac:dyDescent="0.3">
      <c r="E621" s="26"/>
    </row>
    <row r="622" spans="5:5" ht="16.5" x14ac:dyDescent="0.3">
      <c r="E622" s="26"/>
    </row>
    <row r="623" spans="5:5" ht="16.5" x14ac:dyDescent="0.3">
      <c r="E623" s="26"/>
    </row>
    <row r="624" spans="5:5" ht="16.5" x14ac:dyDescent="0.3">
      <c r="E624" s="26"/>
    </row>
    <row r="625" spans="5:5" ht="16.5" x14ac:dyDescent="0.3">
      <c r="E625" s="26"/>
    </row>
    <row r="626" spans="5:5" ht="16.5" x14ac:dyDescent="0.3">
      <c r="E626" s="26"/>
    </row>
    <row r="627" spans="5:5" ht="16.5" x14ac:dyDescent="0.3">
      <c r="E627" s="26"/>
    </row>
    <row r="628" spans="5:5" ht="16.5" x14ac:dyDescent="0.3">
      <c r="E628" s="26"/>
    </row>
    <row r="629" spans="5:5" ht="16.5" x14ac:dyDescent="0.3">
      <c r="E629" s="26"/>
    </row>
    <row r="630" spans="5:5" ht="16.5" x14ac:dyDescent="0.3">
      <c r="E630" s="26"/>
    </row>
    <row r="631" spans="5:5" ht="16.5" x14ac:dyDescent="0.3">
      <c r="E631" s="26"/>
    </row>
    <row r="632" spans="5:5" ht="16.5" x14ac:dyDescent="0.3">
      <c r="E632" s="26"/>
    </row>
    <row r="633" spans="5:5" ht="16.5" x14ac:dyDescent="0.3">
      <c r="E633" s="26"/>
    </row>
    <row r="634" spans="5:5" ht="16.5" x14ac:dyDescent="0.3">
      <c r="E634" s="26"/>
    </row>
    <row r="635" spans="5:5" ht="16.5" x14ac:dyDescent="0.3">
      <c r="E635" s="26"/>
    </row>
    <row r="636" spans="5:5" ht="16.5" x14ac:dyDescent="0.3">
      <c r="E636" s="26"/>
    </row>
    <row r="637" spans="5:5" ht="16.5" x14ac:dyDescent="0.3">
      <c r="E637" s="26"/>
    </row>
    <row r="638" spans="5:5" ht="16.5" x14ac:dyDescent="0.3">
      <c r="E638" s="26"/>
    </row>
    <row r="639" spans="5:5" ht="16.5" x14ac:dyDescent="0.3">
      <c r="E639" s="26"/>
    </row>
    <row r="640" spans="5:5" ht="16.5" x14ac:dyDescent="0.3">
      <c r="E640" s="26"/>
    </row>
    <row r="641" spans="5:5" ht="16.5" x14ac:dyDescent="0.3">
      <c r="E641" s="26"/>
    </row>
    <row r="642" spans="5:5" ht="16.5" x14ac:dyDescent="0.3">
      <c r="E642" s="26"/>
    </row>
    <row r="643" spans="5:5" ht="16.5" x14ac:dyDescent="0.3">
      <c r="E643" s="26"/>
    </row>
    <row r="644" spans="5:5" ht="16.5" x14ac:dyDescent="0.3">
      <c r="E644" s="26"/>
    </row>
    <row r="645" spans="5:5" ht="16.5" x14ac:dyDescent="0.3">
      <c r="E645" s="26"/>
    </row>
    <row r="646" spans="5:5" ht="16.5" x14ac:dyDescent="0.3">
      <c r="E646" s="26"/>
    </row>
    <row r="647" spans="5:5" ht="16.5" x14ac:dyDescent="0.3">
      <c r="E647" s="26"/>
    </row>
    <row r="648" spans="5:5" ht="16.5" x14ac:dyDescent="0.3">
      <c r="E648" s="26"/>
    </row>
    <row r="649" spans="5:5" ht="16.5" x14ac:dyDescent="0.3">
      <c r="E649" s="26"/>
    </row>
    <row r="650" spans="5:5" ht="16.5" x14ac:dyDescent="0.3">
      <c r="E650" s="26"/>
    </row>
    <row r="651" spans="5:5" ht="16.5" x14ac:dyDescent="0.3">
      <c r="E651" s="26"/>
    </row>
    <row r="652" spans="5:5" ht="16.5" x14ac:dyDescent="0.3">
      <c r="E652" s="26"/>
    </row>
    <row r="653" spans="5:5" ht="16.5" x14ac:dyDescent="0.3">
      <c r="E653" s="26"/>
    </row>
    <row r="654" spans="5:5" ht="16.5" x14ac:dyDescent="0.3">
      <c r="E654" s="26"/>
    </row>
    <row r="655" spans="5:5" ht="16.5" x14ac:dyDescent="0.3">
      <c r="E655" s="26"/>
    </row>
    <row r="656" spans="5:5" ht="16.5" x14ac:dyDescent="0.3">
      <c r="E656" s="26"/>
    </row>
    <row r="657" spans="5:5" ht="16.5" x14ac:dyDescent="0.3">
      <c r="E657" s="26"/>
    </row>
    <row r="658" spans="5:5" ht="16.5" x14ac:dyDescent="0.3">
      <c r="E658" s="26"/>
    </row>
    <row r="659" spans="5:5" ht="16.5" x14ac:dyDescent="0.3">
      <c r="E659" s="26"/>
    </row>
    <row r="660" spans="5:5" ht="16.5" x14ac:dyDescent="0.3">
      <c r="E660" s="26"/>
    </row>
    <row r="661" spans="5:5" ht="16.5" x14ac:dyDescent="0.3">
      <c r="E661" s="26"/>
    </row>
    <row r="662" spans="5:5" ht="16.5" x14ac:dyDescent="0.3">
      <c r="E662" s="26"/>
    </row>
    <row r="663" spans="5:5" ht="16.5" x14ac:dyDescent="0.3">
      <c r="E663" s="26"/>
    </row>
    <row r="664" spans="5:5" ht="16.5" x14ac:dyDescent="0.3">
      <c r="E664" s="26"/>
    </row>
    <row r="665" spans="5:5" ht="16.5" x14ac:dyDescent="0.3">
      <c r="E665" s="26"/>
    </row>
    <row r="666" spans="5:5" ht="16.5" x14ac:dyDescent="0.3">
      <c r="E666" s="26"/>
    </row>
    <row r="667" spans="5:5" ht="16.5" x14ac:dyDescent="0.3">
      <c r="E667" s="26"/>
    </row>
    <row r="668" spans="5:5" ht="16.5" x14ac:dyDescent="0.3">
      <c r="E668" s="26"/>
    </row>
    <row r="669" spans="5:5" ht="16.5" x14ac:dyDescent="0.3">
      <c r="E669" s="26"/>
    </row>
    <row r="670" spans="5:5" ht="16.5" x14ac:dyDescent="0.3">
      <c r="E670" s="26"/>
    </row>
    <row r="671" spans="5:5" ht="16.5" x14ac:dyDescent="0.3">
      <c r="E671" s="26"/>
    </row>
    <row r="672" spans="5:5" ht="16.5" x14ac:dyDescent="0.3">
      <c r="E672" s="26"/>
    </row>
    <row r="673" spans="5:5" ht="16.5" x14ac:dyDescent="0.3">
      <c r="E673" s="26"/>
    </row>
    <row r="674" spans="5:5" ht="16.5" x14ac:dyDescent="0.3">
      <c r="E674" s="26"/>
    </row>
    <row r="675" spans="5:5" ht="16.5" x14ac:dyDescent="0.3">
      <c r="E675" s="26"/>
    </row>
    <row r="676" spans="5:5" ht="16.5" x14ac:dyDescent="0.3">
      <c r="E676" s="26"/>
    </row>
    <row r="677" spans="5:5" ht="16.5" x14ac:dyDescent="0.3">
      <c r="E677" s="26"/>
    </row>
    <row r="678" spans="5:5" ht="16.5" x14ac:dyDescent="0.3">
      <c r="E678" s="26"/>
    </row>
    <row r="679" spans="5:5" ht="16.5" x14ac:dyDescent="0.3">
      <c r="E679" s="26"/>
    </row>
    <row r="680" spans="5:5" ht="16.5" x14ac:dyDescent="0.3">
      <c r="E680" s="26"/>
    </row>
    <row r="681" spans="5:5" ht="16.5" x14ac:dyDescent="0.3">
      <c r="E681" s="26"/>
    </row>
    <row r="682" spans="5:5" ht="16.5" x14ac:dyDescent="0.3">
      <c r="E682" s="26"/>
    </row>
    <row r="683" spans="5:5" ht="16.5" x14ac:dyDescent="0.3">
      <c r="E683" s="26"/>
    </row>
    <row r="684" spans="5:5" ht="16.5" x14ac:dyDescent="0.3">
      <c r="E684" s="26"/>
    </row>
    <row r="685" spans="5:5" ht="16.5" x14ac:dyDescent="0.3">
      <c r="E685" s="26"/>
    </row>
    <row r="686" spans="5:5" ht="16.5" x14ac:dyDescent="0.3">
      <c r="E686" s="26"/>
    </row>
    <row r="687" spans="5:5" ht="16.5" x14ac:dyDescent="0.3">
      <c r="E687" s="26"/>
    </row>
    <row r="688" spans="5:5" ht="16.5" x14ac:dyDescent="0.3">
      <c r="E688" s="26"/>
    </row>
    <row r="689" spans="5:5" ht="16.5" x14ac:dyDescent="0.3">
      <c r="E689" s="26"/>
    </row>
    <row r="690" spans="5:5" ht="16.5" x14ac:dyDescent="0.3">
      <c r="E690" s="26"/>
    </row>
    <row r="691" spans="5:5" ht="16.5" x14ac:dyDescent="0.3">
      <c r="E691" s="26"/>
    </row>
    <row r="692" spans="5:5" ht="16.5" x14ac:dyDescent="0.3">
      <c r="E692" s="26"/>
    </row>
    <row r="693" spans="5:5" ht="16.5" x14ac:dyDescent="0.3">
      <c r="E693" s="26"/>
    </row>
    <row r="694" spans="5:5" ht="16.5" x14ac:dyDescent="0.3">
      <c r="E694" s="26"/>
    </row>
    <row r="695" spans="5:5" ht="16.5" x14ac:dyDescent="0.3">
      <c r="E695" s="26"/>
    </row>
    <row r="696" spans="5:5" ht="16.5" x14ac:dyDescent="0.3">
      <c r="E696" s="26"/>
    </row>
    <row r="697" spans="5:5" ht="16.5" x14ac:dyDescent="0.3">
      <c r="E697" s="26"/>
    </row>
    <row r="698" spans="5:5" ht="16.5" x14ac:dyDescent="0.3">
      <c r="E698" s="26"/>
    </row>
    <row r="699" spans="5:5" ht="16.5" x14ac:dyDescent="0.3">
      <c r="E699" s="26"/>
    </row>
    <row r="700" spans="5:5" ht="16.5" x14ac:dyDescent="0.3">
      <c r="E700" s="26"/>
    </row>
    <row r="701" spans="5:5" ht="16.5" x14ac:dyDescent="0.3">
      <c r="E701" s="26"/>
    </row>
    <row r="702" spans="5:5" ht="16.5" x14ac:dyDescent="0.3">
      <c r="E702" s="26"/>
    </row>
    <row r="703" spans="5:5" ht="16.5" x14ac:dyDescent="0.3">
      <c r="E703" s="26"/>
    </row>
    <row r="704" spans="5:5" ht="16.5" x14ac:dyDescent="0.3">
      <c r="E704" s="26"/>
    </row>
    <row r="705" spans="5:5" ht="16.5" x14ac:dyDescent="0.3">
      <c r="E705" s="26"/>
    </row>
    <row r="706" spans="5:5" ht="16.5" x14ac:dyDescent="0.3">
      <c r="E706" s="26"/>
    </row>
    <row r="707" spans="5:5" ht="16.5" x14ac:dyDescent="0.3">
      <c r="E707" s="26"/>
    </row>
    <row r="708" spans="5:5" ht="16.5" x14ac:dyDescent="0.3">
      <c r="E708" s="26"/>
    </row>
    <row r="709" spans="5:5" ht="16.5" x14ac:dyDescent="0.3">
      <c r="E709" s="26"/>
    </row>
    <row r="710" spans="5:5" ht="16.5" x14ac:dyDescent="0.3">
      <c r="E710" s="26"/>
    </row>
    <row r="711" spans="5:5" ht="16.5" x14ac:dyDescent="0.3">
      <c r="E711" s="26"/>
    </row>
    <row r="712" spans="5:5" ht="16.5" x14ac:dyDescent="0.3">
      <c r="E712" s="26"/>
    </row>
    <row r="713" spans="5:5" ht="16.5" x14ac:dyDescent="0.3">
      <c r="E713" s="26"/>
    </row>
    <row r="714" spans="5:5" ht="16.5" x14ac:dyDescent="0.3">
      <c r="E714" s="26"/>
    </row>
    <row r="715" spans="5:5" ht="16.5" x14ac:dyDescent="0.3">
      <c r="E715" s="26"/>
    </row>
    <row r="716" spans="5:5" ht="16.5" x14ac:dyDescent="0.3">
      <c r="E716" s="26"/>
    </row>
    <row r="717" spans="5:5" ht="16.5" x14ac:dyDescent="0.3">
      <c r="E717" s="26"/>
    </row>
    <row r="718" spans="5:5" ht="16.5" x14ac:dyDescent="0.3">
      <c r="E718" s="26"/>
    </row>
    <row r="719" spans="5:5" ht="16.5" x14ac:dyDescent="0.3">
      <c r="E719" s="26"/>
    </row>
    <row r="720" spans="5:5" ht="16.5" x14ac:dyDescent="0.3">
      <c r="E720" s="26"/>
    </row>
    <row r="721" spans="5:5" ht="16.5" x14ac:dyDescent="0.3">
      <c r="E721" s="26"/>
    </row>
    <row r="722" spans="5:5" ht="16.5" x14ac:dyDescent="0.3">
      <c r="E722" s="26"/>
    </row>
  </sheetData>
  <mergeCells count="4">
    <mergeCell ref="G188:H188"/>
    <mergeCell ref="I188:J188"/>
    <mergeCell ref="K188:L188"/>
    <mergeCell ref="M188:N188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M20"/>
  <sheetViews>
    <sheetView topLeftCell="A5" zoomScaleNormal="100" workbookViewId="0">
      <selection activeCell="D17" sqref="D17"/>
    </sheetView>
  </sheetViews>
  <sheetFormatPr baseColWidth="10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2.28515625" bestFit="1" customWidth="1"/>
    <col min="8" max="8" width="14.5703125" bestFit="1" customWidth="1"/>
    <col min="9" max="9" width="12.42578125" customWidth="1"/>
  </cols>
  <sheetData>
    <row r="2" spans="1:13" ht="18" x14ac:dyDescent="0.25">
      <c r="E2" s="43"/>
    </row>
    <row r="3" spans="1:13" ht="20.25" x14ac:dyDescent="0.2">
      <c r="M3" s="258"/>
    </row>
    <row r="4" spans="1:13" ht="24.75" customHeight="1" thickBot="1" x14ac:dyDescent="0.25">
      <c r="A4" s="295"/>
      <c r="B4" s="296"/>
      <c r="C4" s="296"/>
      <c r="D4" s="296"/>
      <c r="E4" s="296"/>
      <c r="F4" s="296"/>
      <c r="G4" s="296"/>
      <c r="H4" s="296"/>
      <c r="I4" s="296"/>
    </row>
    <row r="5" spans="1:13" ht="26.25" thickBot="1" x14ac:dyDescent="0.25">
      <c r="A5" s="102"/>
      <c r="B5" s="247" t="s">
        <v>13</v>
      </c>
      <c r="C5" s="192" t="s">
        <v>68</v>
      </c>
      <c r="D5" s="142" t="s">
        <v>14</v>
      </c>
      <c r="E5" s="248" t="s">
        <v>3</v>
      </c>
      <c r="F5" s="103" t="s">
        <v>47</v>
      </c>
      <c r="G5" s="104" t="s">
        <v>45</v>
      </c>
      <c r="H5" s="249" t="s">
        <v>36</v>
      </c>
      <c r="I5" s="250" t="s">
        <v>48</v>
      </c>
    </row>
    <row r="6" spans="1:13" ht="26.25" thickBot="1" x14ac:dyDescent="0.25">
      <c r="A6" s="132" t="s">
        <v>81</v>
      </c>
      <c r="B6" s="133"/>
      <c r="C6" s="133"/>
      <c r="D6" s="134"/>
      <c r="E6" s="135">
        <f>'CAJA SAN JUAN'!E2</f>
        <v>192457.75242523802</v>
      </c>
      <c r="F6" s="135">
        <f>'CAJA SAN JUAN'!G2</f>
        <v>105625</v>
      </c>
      <c r="G6" s="136">
        <f>'CAJA SAN JUAN'!I2</f>
        <v>0</v>
      </c>
      <c r="H6" s="137">
        <f>'CAJA SAN JUAN'!K2</f>
        <v>0</v>
      </c>
      <c r="I6" s="164">
        <f>'CAJA SAN JUAN'!M2</f>
        <v>254990.84999999998</v>
      </c>
    </row>
    <row r="7" spans="1:13" ht="15.75" thickBot="1" x14ac:dyDescent="0.35">
      <c r="A7" s="95" t="s">
        <v>15</v>
      </c>
      <c r="B7" s="126">
        <f>SUM('CAJA SAN JUAN'!C7:C17)</f>
        <v>230208.55</v>
      </c>
      <c r="C7" s="193">
        <f>SUM('CAJA SAN JUAN'!C19:C20)</f>
        <v>11619.37</v>
      </c>
      <c r="D7" s="143">
        <f>SUM('CAJA SAN JUAN'!D5:D6)+'CAJA SAN JUAN'!D18</f>
        <v>244720.08000000002</v>
      </c>
      <c r="E7" s="128">
        <f>+B7+C7-D7+E6-F7</f>
        <v>189565.59242523799</v>
      </c>
      <c r="F7" s="96"/>
      <c r="G7" s="97"/>
      <c r="H7" s="116"/>
      <c r="I7" s="257">
        <f>'CAJA SAN JUAN'!M4</f>
        <v>15746.56</v>
      </c>
      <c r="J7" s="188"/>
    </row>
    <row r="8" spans="1:13" ht="15.75" thickBot="1" x14ac:dyDescent="0.35">
      <c r="A8" s="95" t="s">
        <v>16</v>
      </c>
      <c r="B8" s="126">
        <f>SUM('CAJA SAN JUAN'!C21:C30)</f>
        <v>170997.2</v>
      </c>
      <c r="C8" s="194">
        <f>SUM('CAJA SAN JUAN'!C32:C33)</f>
        <v>10344.25</v>
      </c>
      <c r="D8" s="144">
        <f>SUM('CAJA SAN JUAN'!D21:D22)+'CAJA SAN JUAN'!D31</f>
        <v>293971.92</v>
      </c>
      <c r="E8" s="128">
        <f>+B8+C8-D8+E7-F8</f>
        <v>76935.12242523802</v>
      </c>
      <c r="F8" s="96"/>
      <c r="G8" s="98"/>
      <c r="H8" s="117"/>
      <c r="I8" s="257">
        <f>'CAJA SAN JUAN'!M28</f>
        <v>18172.79</v>
      </c>
      <c r="J8" s="188"/>
    </row>
    <row r="9" spans="1:13" ht="15.75" thickBot="1" x14ac:dyDescent="0.35">
      <c r="A9" s="95" t="s">
        <v>17</v>
      </c>
      <c r="B9" s="126">
        <f>SUM('CAJA SAN JUAN'!C34:C42)</f>
        <v>173172.78</v>
      </c>
      <c r="C9" s="194">
        <f>SUM('CAJA SAN JUAN'!C44:C45)</f>
        <v>26584.32</v>
      </c>
      <c r="D9" s="144">
        <f>SUM('CAJA SAN JUAN'!D35:D36)+'CAJA SAN JUAN'!D43</f>
        <v>238178.82</v>
      </c>
      <c r="E9" s="128">
        <f t="shared" ref="E9:E18" si="0">+B9+C9-D9+E8-F9</f>
        <v>38513.402425238019</v>
      </c>
      <c r="F9" s="96"/>
      <c r="G9" s="98"/>
      <c r="H9" s="118"/>
      <c r="I9" s="257">
        <f>'CAJA SAN JUAN'!M54</f>
        <v>23658.98</v>
      </c>
      <c r="J9" s="188"/>
    </row>
    <row r="10" spans="1:13" ht="15.75" thickBot="1" x14ac:dyDescent="0.35">
      <c r="A10" s="95" t="s">
        <v>18</v>
      </c>
      <c r="B10" s="126">
        <f>SUM('CAJA SAN JUAN'!C46:C60)</f>
        <v>330443.74</v>
      </c>
      <c r="C10" s="194">
        <f>SUM('CAJA SAN JUAN'!C62:C63)</f>
        <v>14742.769999999999</v>
      </c>
      <c r="D10" s="144">
        <f>SUM('CAJA SAN JUAN'!D49:D50)+'CAJA SAN JUAN'!D61</f>
        <v>314365.26</v>
      </c>
      <c r="E10" s="128">
        <f t="shared" si="0"/>
        <v>69334.652425238019</v>
      </c>
      <c r="F10" s="96"/>
      <c r="G10" s="98"/>
      <c r="H10" s="119"/>
      <c r="I10" s="257"/>
      <c r="J10" s="188"/>
    </row>
    <row r="11" spans="1:13" ht="15.75" thickBot="1" x14ac:dyDescent="0.35">
      <c r="A11" s="95" t="s">
        <v>19</v>
      </c>
      <c r="B11" s="126">
        <f>SUM('CAJA SAN JUAN'!C64:C73)</f>
        <v>243219.68</v>
      </c>
      <c r="C11" s="194">
        <f>SUM('CAJA SAN JUAN'!C75:C76)</f>
        <v>146252.86363636365</v>
      </c>
      <c r="D11" s="144">
        <f>SUM('CAJA SAN JUAN'!D66:D67)+'CAJA SAN JUAN'!D74</f>
        <v>336174.3</v>
      </c>
      <c r="E11" s="128">
        <f t="shared" si="0"/>
        <v>122632.89606160167</v>
      </c>
      <c r="F11" s="96"/>
      <c r="G11" s="98"/>
      <c r="H11" s="119"/>
      <c r="I11" s="257">
        <f>'CAJA SAN JUAN'!M78</f>
        <v>27904.29</v>
      </c>
      <c r="J11" s="188"/>
    </row>
    <row r="12" spans="1:13" ht="15.75" thickBot="1" x14ac:dyDescent="0.35">
      <c r="A12" s="95" t="s">
        <v>20</v>
      </c>
      <c r="B12" s="126">
        <f>SUM('CAJA SAN JUAN'!C77:C92)</f>
        <v>419468.28</v>
      </c>
      <c r="C12" s="194">
        <f>SUM('CAJA SAN JUAN'!C94:C95)</f>
        <v>43898.293619909498</v>
      </c>
      <c r="D12" s="144">
        <f>SUM('CAJA SAN JUAN'!D81:D82)+'CAJA SAN JUAN'!D93</f>
        <v>374737</v>
      </c>
      <c r="E12" s="128">
        <f t="shared" si="0"/>
        <v>211262.4696815112</v>
      </c>
      <c r="F12" s="96"/>
      <c r="G12" s="98"/>
      <c r="H12" s="119"/>
      <c r="I12" s="257"/>
      <c r="J12" s="188"/>
    </row>
    <row r="13" spans="1:13" ht="15.75" thickBot="1" x14ac:dyDescent="0.35">
      <c r="A13" s="95" t="s">
        <v>21</v>
      </c>
      <c r="B13" s="126">
        <f>SUM('CAJA SAN JUAN'!C96:C106)</f>
        <v>227518.38000000003</v>
      </c>
      <c r="C13" s="194">
        <f>SUM('CAJA SAN JUAN'!C108:C109)</f>
        <v>13412.630000000001</v>
      </c>
      <c r="D13" s="144">
        <f>SUM('CAJA SAN JUAN'!D98:D100)+'CAJA SAN JUAN'!D107</f>
        <v>543371.54</v>
      </c>
      <c r="E13" s="128">
        <f>+B13+C13-D13+E12</f>
        <v>-91178.060318488831</v>
      </c>
      <c r="F13" s="180">
        <f>-'CAJA SAN JUAN'!H100</f>
        <v>-105625</v>
      </c>
      <c r="G13" s="98"/>
      <c r="H13" s="119"/>
      <c r="I13" s="257">
        <f>'CAJA SAN JUAN'!M104</f>
        <v>30395.42</v>
      </c>
      <c r="J13" s="188"/>
    </row>
    <row r="14" spans="1:13" ht="15.75" thickBot="1" x14ac:dyDescent="0.35">
      <c r="A14" s="95" t="s">
        <v>22</v>
      </c>
      <c r="B14" s="126">
        <f>SUM('CAJA SAN JUAN'!C113:C121)</f>
        <v>319263.33999999997</v>
      </c>
      <c r="C14" s="194">
        <f>SUM('CAJA SAN JUAN'!C123:C124)</f>
        <v>14222.88</v>
      </c>
      <c r="D14" s="144">
        <f>SUM('CAJA SAN JUAN'!D110:D112)+'CAJA SAN JUAN'!D122</f>
        <v>376884.17</v>
      </c>
      <c r="E14" s="128">
        <f t="shared" si="0"/>
        <v>-134576.01031848884</v>
      </c>
      <c r="F14" s="96"/>
      <c r="G14" s="98"/>
      <c r="H14" s="119"/>
      <c r="I14" s="257"/>
      <c r="J14" s="188"/>
    </row>
    <row r="15" spans="1:13" ht="15.75" thickBot="1" x14ac:dyDescent="0.35">
      <c r="A15" s="95" t="s">
        <v>23</v>
      </c>
      <c r="B15" s="126">
        <f>SUM('CAJA SAN JUAN'!C125:C135)</f>
        <v>342645.38</v>
      </c>
      <c r="C15" s="194">
        <f>SUM('CAJA SAN JUAN'!C137:C138)</f>
        <v>35009.4</v>
      </c>
      <c r="D15" s="144">
        <f>SUM('CAJA SAN JUAN'!D126:D127)+'CAJA SAN JUAN'!D136</f>
        <v>420155.56</v>
      </c>
      <c r="E15" s="128">
        <f t="shared" si="0"/>
        <v>-177076.79031848881</v>
      </c>
      <c r="F15" s="96"/>
      <c r="G15" s="98"/>
      <c r="H15" s="119"/>
      <c r="I15" s="257">
        <f>'CAJA SAN JUAN'!M130</f>
        <v>33108.94</v>
      </c>
      <c r="J15" s="188"/>
    </row>
    <row r="16" spans="1:13" ht="15.75" thickBot="1" x14ac:dyDescent="0.35">
      <c r="A16" s="95" t="s">
        <v>24</v>
      </c>
      <c r="B16" s="126">
        <f>SUM('CAJA SAN JUAN'!C139:C144)</f>
        <v>242359.88999999998</v>
      </c>
      <c r="C16" s="194"/>
      <c r="D16" s="144">
        <f>SUM('CAJA SAN JUAN'!D140:D141)</f>
        <v>447304</v>
      </c>
      <c r="E16" s="128">
        <f t="shared" si="0"/>
        <v>-382020.90031848883</v>
      </c>
      <c r="F16" s="96"/>
      <c r="G16" s="98"/>
      <c r="H16" s="119"/>
      <c r="I16" s="257"/>
    </row>
    <row r="17" spans="1:9" ht="15.75" thickBot="1" x14ac:dyDescent="0.35">
      <c r="A17" s="95" t="s">
        <v>25</v>
      </c>
      <c r="B17" s="126">
        <f>SUM('CAJA SAN JUAN'!C148:C158)</f>
        <v>0</v>
      </c>
      <c r="C17" s="194"/>
      <c r="D17" s="144">
        <f>SUM('CAJA SAN JUAN'!D150:D151)</f>
        <v>0</v>
      </c>
      <c r="E17" s="128">
        <f t="shared" si="0"/>
        <v>-382020.90031848883</v>
      </c>
      <c r="F17" s="180"/>
      <c r="G17" s="181"/>
      <c r="H17" s="182"/>
      <c r="I17" s="257"/>
    </row>
    <row r="18" spans="1:9" ht="15.75" thickBot="1" x14ac:dyDescent="0.35">
      <c r="A18" s="95" t="s">
        <v>26</v>
      </c>
      <c r="B18" s="126">
        <f>SUM('CAJA SAN JUAN'!C162:C177)</f>
        <v>0</v>
      </c>
      <c r="C18" s="195"/>
      <c r="D18" s="145">
        <f>SUM('CAJA SAN JUAN'!D163:D164)</f>
        <v>0</v>
      </c>
      <c r="E18" s="128">
        <f t="shared" si="0"/>
        <v>-382020.90031848883</v>
      </c>
      <c r="F18" s="96"/>
      <c r="G18" s="98"/>
      <c r="H18" s="119"/>
      <c r="I18" s="257"/>
    </row>
    <row r="19" spans="1:9" ht="26.25" thickBot="1" x14ac:dyDescent="0.25">
      <c r="A19" s="101" t="s">
        <v>82</v>
      </c>
      <c r="B19" s="251">
        <f>SUM(B6:B18)</f>
        <v>2699297.22</v>
      </c>
      <c r="C19" s="252">
        <f>SUM(C6:C18)</f>
        <v>316086.77725627314</v>
      </c>
      <c r="D19" s="253">
        <f>SUM(D6:D18)</f>
        <v>3589862.65</v>
      </c>
      <c r="E19" s="254">
        <f>E18</f>
        <v>-382020.90031848883</v>
      </c>
      <c r="F19" s="99">
        <f>SUM(F6:F18)</f>
        <v>0</v>
      </c>
      <c r="G19" s="100">
        <f>SUM(G6:G18)</f>
        <v>0</v>
      </c>
      <c r="H19" s="255">
        <f>SUM(H6:H18)</f>
        <v>0</v>
      </c>
      <c r="I19" s="256">
        <f>SUM(I6:I18)</f>
        <v>403977.8299999999</v>
      </c>
    </row>
    <row r="20" spans="1:9" x14ac:dyDescent="0.2">
      <c r="E20" s="25"/>
      <c r="F20" s="44"/>
    </row>
  </sheetData>
  <mergeCells count="1">
    <mergeCell ref="A4:I4"/>
  </mergeCells>
  <phoneticPr fontId="17" type="noConversion"/>
  <pageMargins left="0.75" right="0.75" top="1" bottom="1" header="0" footer="0"/>
  <pageSetup paperSize="9" orientation="portrait" r:id="rId1"/>
  <headerFooter alignWithMargins="0"/>
  <ignoredErrors>
    <ignoredError sqref="E19 E13" formula="1"/>
    <ignoredError sqref="C8 C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18"/>
  <sheetViews>
    <sheetView workbookViewId="0">
      <selection activeCell="A18" sqref="A18"/>
    </sheetView>
  </sheetViews>
  <sheetFormatPr baseColWidth="10" defaultRowHeight="12.75" x14ac:dyDescent="0.2"/>
  <cols>
    <col min="1" max="1" width="32" bestFit="1" customWidth="1"/>
    <col min="3" max="3" width="23.85546875" bestFit="1" customWidth="1"/>
  </cols>
  <sheetData>
    <row r="4" spans="1:3" x14ac:dyDescent="0.2">
      <c r="A4" t="s">
        <v>54</v>
      </c>
      <c r="C4" t="s">
        <v>46</v>
      </c>
    </row>
    <row r="5" spans="1:3" x14ac:dyDescent="0.2">
      <c r="A5" t="s">
        <v>30</v>
      </c>
      <c r="C5" t="s">
        <v>30</v>
      </c>
    </row>
    <row r="6" spans="1:3" x14ac:dyDescent="0.2">
      <c r="A6" t="s">
        <v>56</v>
      </c>
      <c r="C6" t="s">
        <v>57</v>
      </c>
    </row>
    <row r="7" spans="1:3" x14ac:dyDescent="0.2">
      <c r="A7" t="s">
        <v>73</v>
      </c>
      <c r="C7" t="s">
        <v>74</v>
      </c>
    </row>
    <row r="8" spans="1:3" ht="15" x14ac:dyDescent="0.3">
      <c r="A8" t="s">
        <v>53</v>
      </c>
      <c r="C8" s="6" t="s">
        <v>60</v>
      </c>
    </row>
    <row r="9" spans="1:3" ht="15" x14ac:dyDescent="0.3">
      <c r="A9" t="s">
        <v>35</v>
      </c>
      <c r="C9" s="6" t="s">
        <v>39</v>
      </c>
    </row>
    <row r="10" spans="1:3" x14ac:dyDescent="0.2">
      <c r="A10" t="s">
        <v>61</v>
      </c>
      <c r="C10" t="s">
        <v>62</v>
      </c>
    </row>
    <row r="11" spans="1:3" ht="15" x14ac:dyDescent="0.3">
      <c r="A11" t="s">
        <v>31</v>
      </c>
      <c r="C11" s="5" t="s">
        <v>42</v>
      </c>
    </row>
    <row r="12" spans="1:3" x14ac:dyDescent="0.2">
      <c r="A12" t="s">
        <v>69</v>
      </c>
      <c r="C12" t="s">
        <v>71</v>
      </c>
    </row>
    <row r="13" spans="1:3" ht="15" x14ac:dyDescent="0.3">
      <c r="A13" t="s">
        <v>32</v>
      </c>
      <c r="C13" s="5" t="s">
        <v>40</v>
      </c>
    </row>
    <row r="14" spans="1:3" x14ac:dyDescent="0.2">
      <c r="A14" s="3" t="s">
        <v>52</v>
      </c>
      <c r="C14" t="s">
        <v>37</v>
      </c>
    </row>
    <row r="15" spans="1:3" ht="15" x14ac:dyDescent="0.3">
      <c r="A15" t="s">
        <v>33</v>
      </c>
      <c r="C15" s="5" t="s">
        <v>41</v>
      </c>
    </row>
    <row r="16" spans="1:3" ht="15" x14ac:dyDescent="0.3">
      <c r="A16" t="s">
        <v>55</v>
      </c>
      <c r="C16" s="6" t="s">
        <v>38</v>
      </c>
    </row>
    <row r="17" spans="1:3" ht="15" x14ac:dyDescent="0.3">
      <c r="A17" t="s">
        <v>34</v>
      </c>
      <c r="C17" s="5" t="s">
        <v>43</v>
      </c>
    </row>
    <row r="18" spans="1:3" x14ac:dyDescent="0.2">
      <c r="A18" t="s">
        <v>121</v>
      </c>
      <c r="C18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Props1.xml><?xml version="1.0" encoding="utf-8"?>
<ds:datastoreItem xmlns:ds="http://schemas.openxmlformats.org/officeDocument/2006/customXml" ds:itemID="{3F7C059F-C33C-4F35-8EDD-31F35460E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B6E585-358D-41A8-9466-79909C777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C4109C-A582-4B10-82D4-70C1B831AB67}">
  <ds:schemaRefs>
    <ds:schemaRef ds:uri="ab81fe37-2b7c-4715-8ad9-b6463c63c8f7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c283789d-a58a-43ff-9492-16dcb6d1c0a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IXP SAN JUAN</vt:lpstr>
      <vt:lpstr>CAJA SAN JUAN</vt:lpstr>
      <vt:lpstr>Gráfico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Daniela</cp:lastModifiedBy>
  <cp:lastPrinted>2013-10-10T17:45:58Z</cp:lastPrinted>
  <dcterms:created xsi:type="dcterms:W3CDTF">2010-01-14T12:37:43Z</dcterms:created>
  <dcterms:modified xsi:type="dcterms:W3CDTF">2023-04-13T11:26:04Z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