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lviaGarcia\Documents\administracion\1  NAP\NAP BUE\"/>
    </mc:Choice>
  </mc:AlternateContent>
  <xr:revisionPtr revIDLastSave="0" documentId="8_{A85B24F9-5764-430D-930B-07E45B3B8FA7}" xr6:coauthVersionLast="46" xr6:coauthVersionMax="46" xr10:uidLastSave="{00000000-0000-0000-0000-000000000000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15" i="1" l="1"/>
  <c r="C939" i="2"/>
  <c r="H543" i="1"/>
  <c r="C933" i="2"/>
  <c r="D495" i="1"/>
  <c r="C932" i="2"/>
  <c r="E511" i="1" l="1"/>
  <c r="C911" i="2"/>
  <c r="B14" i="3"/>
  <c r="J14" i="3" s="1"/>
  <c r="C14" i="3"/>
  <c r="F14" i="3"/>
  <c r="E14" i="3"/>
  <c r="E1346" i="2"/>
  <c r="G910" i="2"/>
  <c r="C909" i="2"/>
  <c r="C908" i="2"/>
  <c r="C906" i="2"/>
  <c r="B15" i="3"/>
  <c r="B13" i="3"/>
  <c r="G905" i="2"/>
  <c r="D14" i="3" l="1"/>
  <c r="I345" i="1"/>
  <c r="C164" i="1"/>
  <c r="X717" i="1"/>
  <c r="X715" i="1"/>
  <c r="C163" i="1"/>
  <c r="I196" i="1"/>
  <c r="K242" i="1"/>
  <c r="C13" i="3" l="1"/>
  <c r="E13" i="3"/>
  <c r="F13" i="3"/>
  <c r="E1347" i="2"/>
  <c r="I1352" i="2"/>
  <c r="E1355" i="2"/>
  <c r="G593" i="1"/>
  <c r="C791" i="2"/>
  <c r="G543" i="1" l="1"/>
  <c r="C790" i="2"/>
  <c r="J13" i="3" l="1"/>
  <c r="D511" i="1" l="1"/>
  <c r="C768" i="2"/>
  <c r="L345" i="1" l="1"/>
  <c r="X713" i="1" l="1"/>
  <c r="X711" i="1"/>
  <c r="D563" i="1" l="1"/>
  <c r="C715" i="2"/>
  <c r="X719" i="1" l="1"/>
  <c r="X709" i="1"/>
  <c r="C162" i="1" s="1"/>
  <c r="B701" i="2" l="1"/>
  <c r="J6" i="3"/>
  <c r="D22" i="3"/>
  <c r="C21" i="3"/>
  <c r="B693" i="2"/>
  <c r="C696" i="2"/>
  <c r="C698" i="2"/>
  <c r="C699" i="2"/>
  <c r="I449" i="1"/>
  <c r="F543" i="1"/>
  <c r="J5" i="3"/>
  <c r="F593" i="1"/>
  <c r="C670" i="2"/>
  <c r="F623" i="1"/>
  <c r="F184" i="1"/>
  <c r="F12" i="3"/>
  <c r="C12" i="3"/>
  <c r="E1349" i="2"/>
  <c r="G657" i="2"/>
  <c r="E12" i="3" s="1"/>
  <c r="F374" i="1"/>
  <c r="C11" i="3"/>
  <c r="E11" i="3"/>
  <c r="G601" i="2"/>
  <c r="H242" i="1"/>
  <c r="H368" i="1" s="1"/>
  <c r="E543" i="1"/>
  <c r="C547" i="2"/>
  <c r="B11" i="3" s="1"/>
  <c r="J11" i="3" s="1"/>
  <c r="F11" i="3"/>
  <c r="D184" i="1"/>
  <c r="G527" i="2"/>
  <c r="E10" i="3" s="1"/>
  <c r="F571" i="1"/>
  <c r="X571" i="1" s="1"/>
  <c r="C93" i="1" s="1"/>
  <c r="C518" i="2"/>
  <c r="E623" i="1"/>
  <c r="X623" i="1" s="1"/>
  <c r="C119" i="1" s="1"/>
  <c r="C493" i="2"/>
  <c r="H246" i="1"/>
  <c r="C471" i="2"/>
  <c r="D543" i="1"/>
  <c r="H341" i="1"/>
  <c r="G431" i="2"/>
  <c r="G242" i="1"/>
  <c r="G368" i="1" s="1"/>
  <c r="D242" i="1"/>
  <c r="D368" i="1" s="1"/>
  <c r="F242" i="1"/>
  <c r="C242" i="1"/>
  <c r="C368" i="1" s="1"/>
  <c r="X705" i="1"/>
  <c r="C160" i="1" s="1"/>
  <c r="X703" i="1"/>
  <c r="C159" i="1" s="1"/>
  <c r="G416" i="2"/>
  <c r="E1354" i="2"/>
  <c r="F10" i="3"/>
  <c r="C10" i="3"/>
  <c r="F9" i="3"/>
  <c r="E1353" i="2"/>
  <c r="C511" i="1"/>
  <c r="X511" i="1" s="1"/>
  <c r="C63" i="1" s="1"/>
  <c r="C349" i="2"/>
  <c r="G363" i="2"/>
  <c r="E9" i="3"/>
  <c r="C9" i="3"/>
  <c r="X721" i="1"/>
  <c r="X707" i="1"/>
  <c r="C161" i="1" s="1"/>
  <c r="X701" i="1"/>
  <c r="X699" i="1"/>
  <c r="C157" i="1" s="1"/>
  <c r="X697" i="1"/>
  <c r="C156" i="1" s="1"/>
  <c r="B8" i="3"/>
  <c r="J8" i="3" s="1"/>
  <c r="G211" i="2"/>
  <c r="G203" i="2"/>
  <c r="E8" i="3"/>
  <c r="F8" i="3"/>
  <c r="C8" i="3"/>
  <c r="B7" i="3"/>
  <c r="J7" i="3" s="1"/>
  <c r="C7" i="3"/>
  <c r="G35" i="2"/>
  <c r="G23" i="2"/>
  <c r="F7" i="3"/>
  <c r="C381" i="1"/>
  <c r="X695" i="1"/>
  <c r="C155" i="1" s="1"/>
  <c r="C379" i="1"/>
  <c r="D387" i="1"/>
  <c r="C387" i="1"/>
  <c r="B18" i="3"/>
  <c r="B17" i="3"/>
  <c r="J17" i="3" s="1"/>
  <c r="S368" i="1"/>
  <c r="C17" i="3"/>
  <c r="B16" i="3"/>
  <c r="J16" i="3" s="1"/>
  <c r="J368" i="1"/>
  <c r="L368" i="1"/>
  <c r="N368" i="1"/>
  <c r="P368" i="1"/>
  <c r="Q368" i="1"/>
  <c r="T368" i="1"/>
  <c r="U368" i="1"/>
  <c r="V368" i="1"/>
  <c r="W368" i="1"/>
  <c r="R368" i="1"/>
  <c r="C16" i="3"/>
  <c r="X693" i="1"/>
  <c r="C154" i="1" s="1"/>
  <c r="C15" i="3"/>
  <c r="J15" i="3"/>
  <c r="X645" i="1"/>
  <c r="C130" i="1" s="1"/>
  <c r="X539" i="1"/>
  <c r="C77" i="1" s="1"/>
  <c r="X691" i="1"/>
  <c r="C153" i="1" s="1"/>
  <c r="X689" i="1"/>
  <c r="C152" i="1" s="1"/>
  <c r="X687" i="1"/>
  <c r="C151" i="1" s="1"/>
  <c r="X503" i="1"/>
  <c r="X451" i="1"/>
  <c r="C33" i="1" s="1"/>
  <c r="O368" i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H1343" i="2"/>
  <c r="I1343" i="2"/>
  <c r="E1352" i="2" s="1"/>
  <c r="J1343" i="2"/>
  <c r="K1343" i="2"/>
  <c r="L1343" i="2"/>
  <c r="M1343" i="2"/>
  <c r="N1343" i="2"/>
  <c r="K368" i="1"/>
  <c r="X397" i="1"/>
  <c r="C6" i="1" s="1"/>
  <c r="X399" i="1"/>
  <c r="C7" i="1" s="1"/>
  <c r="X401" i="1"/>
  <c r="C8" i="1" s="1"/>
  <c r="X403" i="1"/>
  <c r="C9" i="1" s="1"/>
  <c r="X405" i="1"/>
  <c r="C10" i="1" s="1"/>
  <c r="X407" i="1"/>
  <c r="C11" i="1" s="1"/>
  <c r="X409" i="1"/>
  <c r="C12" i="1" s="1"/>
  <c r="X411" i="1"/>
  <c r="C13" i="1" s="1"/>
  <c r="X413" i="1"/>
  <c r="C14" i="1" s="1"/>
  <c r="X415" i="1"/>
  <c r="C15" i="1" s="1"/>
  <c r="X417" i="1"/>
  <c r="C16" i="1" s="1"/>
  <c r="X419" i="1"/>
  <c r="C17" i="1" s="1"/>
  <c r="X421" i="1"/>
  <c r="C18" i="1" s="1"/>
  <c r="X423" i="1"/>
  <c r="C19" i="1" s="1"/>
  <c r="X425" i="1"/>
  <c r="C20" i="1" s="1"/>
  <c r="X427" i="1"/>
  <c r="C21" i="1" s="1"/>
  <c r="X429" i="1"/>
  <c r="C22" i="1" s="1"/>
  <c r="X431" i="1"/>
  <c r="C23" i="1" s="1"/>
  <c r="X433" i="1"/>
  <c r="C24" i="1" s="1"/>
  <c r="X435" i="1"/>
  <c r="C25" i="1" s="1"/>
  <c r="X437" i="1"/>
  <c r="C26" i="1" s="1"/>
  <c r="X439" i="1"/>
  <c r="C27" i="1" s="1"/>
  <c r="X441" i="1"/>
  <c r="C28" i="1" s="1"/>
  <c r="X443" i="1"/>
  <c r="C29" i="1" s="1"/>
  <c r="X445" i="1"/>
  <c r="C30" i="1" s="1"/>
  <c r="X447" i="1"/>
  <c r="C31" i="1" s="1"/>
  <c r="X449" i="1"/>
  <c r="C32" i="1" s="1"/>
  <c r="X453" i="1"/>
  <c r="C34" i="1" s="1"/>
  <c r="X455" i="1"/>
  <c r="C35" i="1" s="1"/>
  <c r="X457" i="1"/>
  <c r="C36" i="1" s="1"/>
  <c r="X459" i="1"/>
  <c r="C37" i="1" s="1"/>
  <c r="X461" i="1"/>
  <c r="C38" i="1" s="1"/>
  <c r="X463" i="1"/>
  <c r="C39" i="1" s="1"/>
  <c r="X465" i="1"/>
  <c r="C40" i="1" s="1"/>
  <c r="X467" i="1"/>
  <c r="C41" i="1" s="1"/>
  <c r="X469" i="1"/>
  <c r="C42" i="1" s="1"/>
  <c r="X471" i="1"/>
  <c r="C43" i="1" s="1"/>
  <c r="X473" i="1"/>
  <c r="C44" i="1" s="1"/>
  <c r="X475" i="1"/>
  <c r="C45" i="1" s="1"/>
  <c r="X477" i="1"/>
  <c r="C46" i="1" s="1"/>
  <c r="X479" i="1"/>
  <c r="C47" i="1" s="1"/>
  <c r="X481" i="1"/>
  <c r="C48" i="1" s="1"/>
  <c r="X483" i="1"/>
  <c r="C49" i="1" s="1"/>
  <c r="X485" i="1"/>
  <c r="C50" i="1" s="1"/>
  <c r="X487" i="1"/>
  <c r="C51" i="1" s="1"/>
  <c r="X489" i="1"/>
  <c r="C52" i="1" s="1"/>
  <c r="X491" i="1"/>
  <c r="C53" i="1" s="1"/>
  <c r="X493" i="1"/>
  <c r="C54" i="1" s="1"/>
  <c r="X495" i="1"/>
  <c r="C55" i="1" s="1"/>
  <c r="X497" i="1"/>
  <c r="C56" i="1" s="1"/>
  <c r="X499" i="1"/>
  <c r="C57" i="1" s="1"/>
  <c r="X501" i="1"/>
  <c r="C58" i="1" s="1"/>
  <c r="X505" i="1"/>
  <c r="C60" i="1" s="1"/>
  <c r="X507" i="1"/>
  <c r="C61" i="1" s="1"/>
  <c r="X509" i="1"/>
  <c r="C62" i="1" s="1"/>
  <c r="X513" i="1"/>
  <c r="C64" i="1" s="1"/>
  <c r="X515" i="1"/>
  <c r="C65" i="1" s="1"/>
  <c r="X517" i="1"/>
  <c r="C66" i="1" s="1"/>
  <c r="X519" i="1"/>
  <c r="C67" i="1" s="1"/>
  <c r="X521" i="1"/>
  <c r="C68" i="1" s="1"/>
  <c r="X523" i="1"/>
  <c r="C69" i="1" s="1"/>
  <c r="X525" i="1"/>
  <c r="C70" i="1" s="1"/>
  <c r="X527" i="1"/>
  <c r="C71" i="1" s="1"/>
  <c r="X529" i="1"/>
  <c r="C72" i="1" s="1"/>
  <c r="X531" i="1"/>
  <c r="C73" i="1" s="1"/>
  <c r="X533" i="1"/>
  <c r="C74" i="1" s="1"/>
  <c r="X535" i="1"/>
  <c r="C75" i="1" s="1"/>
  <c r="X537" i="1"/>
  <c r="C76" i="1" s="1"/>
  <c r="X541" i="1"/>
  <c r="C78" i="1" s="1"/>
  <c r="X545" i="1"/>
  <c r="C80" i="1" s="1"/>
  <c r="X547" i="1"/>
  <c r="C81" i="1" s="1"/>
  <c r="X549" i="1"/>
  <c r="C82" i="1" s="1"/>
  <c r="X551" i="1"/>
  <c r="C83" i="1" s="1"/>
  <c r="X553" i="1"/>
  <c r="C84" i="1" s="1"/>
  <c r="X555" i="1"/>
  <c r="C85" i="1" s="1"/>
  <c r="X557" i="1"/>
  <c r="C86" i="1" s="1"/>
  <c r="X559" i="1"/>
  <c r="C87" i="1" s="1"/>
  <c r="X561" i="1"/>
  <c r="C88" i="1" s="1"/>
  <c r="X563" i="1"/>
  <c r="C89" i="1" s="1"/>
  <c r="X565" i="1"/>
  <c r="C90" i="1" s="1"/>
  <c r="X567" i="1"/>
  <c r="C91" i="1" s="1"/>
  <c r="X569" i="1"/>
  <c r="C92" i="1" s="1"/>
  <c r="X573" i="1"/>
  <c r="C94" i="1" s="1"/>
  <c r="X575" i="1"/>
  <c r="C95" i="1" s="1"/>
  <c r="X577" i="1"/>
  <c r="C96" i="1" s="1"/>
  <c r="X579" i="1"/>
  <c r="C97" i="1" s="1"/>
  <c r="X581" i="1"/>
  <c r="C98" i="1" s="1"/>
  <c r="X583" i="1"/>
  <c r="C99" i="1" s="1"/>
  <c r="X585" i="1"/>
  <c r="C100" i="1" s="1"/>
  <c r="X587" i="1"/>
  <c r="C101" i="1" s="1"/>
  <c r="X589" i="1"/>
  <c r="C102" i="1" s="1"/>
  <c r="X591" i="1"/>
  <c r="C103" i="1" s="1"/>
  <c r="X593" i="1"/>
  <c r="C104" i="1" s="1"/>
  <c r="X595" i="1"/>
  <c r="C105" i="1" s="1"/>
  <c r="X597" i="1"/>
  <c r="C106" i="1" s="1"/>
  <c r="X599" i="1"/>
  <c r="C107" i="1" s="1"/>
  <c r="X601" i="1"/>
  <c r="C108" i="1" s="1"/>
  <c r="X603" i="1"/>
  <c r="C109" i="1" s="1"/>
  <c r="X605" i="1"/>
  <c r="C110" i="1" s="1"/>
  <c r="X607" i="1"/>
  <c r="C111" i="1" s="1"/>
  <c r="X609" i="1"/>
  <c r="C112" i="1" s="1"/>
  <c r="X611" i="1"/>
  <c r="C113" i="1" s="1"/>
  <c r="X613" i="1"/>
  <c r="C114" i="1" s="1"/>
  <c r="X615" i="1"/>
  <c r="C115" i="1" s="1"/>
  <c r="X617" i="1"/>
  <c r="C116" i="1" s="1"/>
  <c r="X619" i="1"/>
  <c r="C117" i="1" s="1"/>
  <c r="X621" i="1"/>
  <c r="C118" i="1" s="1"/>
  <c r="X625" i="1"/>
  <c r="C120" i="1" s="1"/>
  <c r="X627" i="1"/>
  <c r="C121" i="1" s="1"/>
  <c r="X629" i="1"/>
  <c r="C122" i="1" s="1"/>
  <c r="X631" i="1"/>
  <c r="C123" i="1" s="1"/>
  <c r="X633" i="1"/>
  <c r="C124" i="1" s="1"/>
  <c r="X635" i="1"/>
  <c r="C125" i="1" s="1"/>
  <c r="X637" i="1"/>
  <c r="C126" i="1" s="1"/>
  <c r="X639" i="1"/>
  <c r="C127" i="1" s="1"/>
  <c r="X641" i="1"/>
  <c r="C128" i="1" s="1"/>
  <c r="X643" i="1"/>
  <c r="C129" i="1" s="1"/>
  <c r="X647" i="1"/>
  <c r="C131" i="1" s="1"/>
  <c r="X649" i="1"/>
  <c r="C132" i="1" s="1"/>
  <c r="X651" i="1"/>
  <c r="C133" i="1" s="1"/>
  <c r="X653" i="1"/>
  <c r="C134" i="1" s="1"/>
  <c r="X655" i="1"/>
  <c r="C135" i="1" s="1"/>
  <c r="X657" i="1"/>
  <c r="C136" i="1" s="1"/>
  <c r="X659" i="1"/>
  <c r="C137" i="1" s="1"/>
  <c r="X661" i="1"/>
  <c r="C138" i="1" s="1"/>
  <c r="X663" i="1"/>
  <c r="C139" i="1" s="1"/>
  <c r="X665" i="1"/>
  <c r="C140" i="1" s="1"/>
  <c r="X667" i="1"/>
  <c r="C141" i="1" s="1"/>
  <c r="X669" i="1"/>
  <c r="C142" i="1" s="1"/>
  <c r="X671" i="1"/>
  <c r="C143" i="1" s="1"/>
  <c r="X673" i="1"/>
  <c r="C144" i="1" s="1"/>
  <c r="X675" i="1"/>
  <c r="C145" i="1" s="1"/>
  <c r="X677" i="1"/>
  <c r="C146" i="1" s="1"/>
  <c r="X679" i="1"/>
  <c r="C147" i="1" s="1"/>
  <c r="X681" i="1"/>
  <c r="C148" i="1" s="1"/>
  <c r="X683" i="1"/>
  <c r="C149" i="1" s="1"/>
  <c r="X685" i="1"/>
  <c r="C150" i="1" s="1"/>
  <c r="X723" i="1"/>
  <c r="C168" i="1" s="1"/>
  <c r="X725" i="1"/>
  <c r="C169" i="1" s="1"/>
  <c r="X727" i="1"/>
  <c r="C170" i="1" s="1"/>
  <c r="X729" i="1"/>
  <c r="C171" i="1" s="1"/>
  <c r="X731" i="1"/>
  <c r="C172" i="1" s="1"/>
  <c r="X733" i="1"/>
  <c r="C173" i="1" s="1"/>
  <c r="X735" i="1"/>
  <c r="C174" i="1" s="1"/>
  <c r="X737" i="1"/>
  <c r="C175" i="1" s="1"/>
  <c r="X739" i="1"/>
  <c r="C176" i="1" s="1"/>
  <c r="X741" i="1"/>
  <c r="C177" i="1" s="1"/>
  <c r="X743" i="1"/>
  <c r="C178" i="1" s="1"/>
  <c r="X745" i="1"/>
  <c r="C179" i="1" s="1"/>
  <c r="X747" i="1"/>
  <c r="C180" i="1" s="1"/>
  <c r="X749" i="1"/>
  <c r="C181" i="1" s="1"/>
  <c r="X751" i="1"/>
  <c r="X753" i="1"/>
  <c r="M368" i="1"/>
  <c r="D6" i="3"/>
  <c r="E368" i="1"/>
  <c r="B9" i="3"/>
  <c r="J9" i="3" s="1"/>
  <c r="F368" i="1"/>
  <c r="I368" i="1"/>
  <c r="C158" i="1" l="1"/>
  <c r="X543" i="1"/>
  <c r="C79" i="1" s="1"/>
  <c r="E1343" i="2"/>
  <c r="B10" i="3"/>
  <c r="J10" i="3" s="1"/>
  <c r="E7" i="3"/>
  <c r="D7" i="3" s="1"/>
  <c r="D8" i="3" s="1"/>
  <c r="D9" i="3" s="1"/>
  <c r="G1343" i="2"/>
  <c r="G1344" i="2" s="1"/>
  <c r="F19" i="3"/>
  <c r="B12" i="3"/>
  <c r="J12" i="3" s="1"/>
  <c r="C59" i="1"/>
  <c r="X754" i="1"/>
  <c r="K1344" i="2"/>
  <c r="E1359" i="2" s="1"/>
  <c r="M1344" i="2"/>
  <c r="C19" i="3"/>
  <c r="X368" i="1"/>
  <c r="E1356" i="2"/>
  <c r="I1344" i="2"/>
  <c r="C184" i="1" l="1"/>
  <c r="D185" i="1" s="1"/>
  <c r="E185" i="1" s="1"/>
  <c r="E19" i="3"/>
  <c r="D10" i="3"/>
  <c r="D11" i="3" s="1"/>
  <c r="D12" i="3" s="1"/>
  <c r="B19" i="3"/>
  <c r="J19" i="3"/>
  <c r="J20" i="3" s="1"/>
  <c r="F185" i="1" l="1"/>
  <c r="B20" i="3"/>
  <c r="B21" i="3" s="1"/>
  <c r="D21" i="3" s="1"/>
  <c r="D13" i="3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<sst xmlns="http://schemas.openxmlformats.org/spreadsheetml/2006/main" count="2170" uniqueCount="496">
  <si>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</si>
  <si>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</si>
  <si>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</si>
  <si>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</si>
  <si>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</si>
  <si>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</si>
  <si>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</si>
  <si>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</si>
  <si>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</si>
  <si>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</si>
  <si>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</si>
  <si>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APINTET SRL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</si>
  <si>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</si>
  <si>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</si>
  <si>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</si>
  <si>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</si>
  <si>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</si>
  <si>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</si>
  <si>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</si>
  <si>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</si>
  <si>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</si>
  <si>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</si>
  <si>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</si>
  <si>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</si>
  <si>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</si>
  <si>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</si>
  <si>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</si>
  <si>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</si>
  <si>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</si>
  <si>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</si>
  <si>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</si>
  <si>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</si>
  <si>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</si>
  <si>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</si>
  <si>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</si>
  <si>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</si>
  <si>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</si>
  <si>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</si>
  <si>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</si>
  <si>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</si>
  <si>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</si>
  <si>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</si>
  <si>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</si>
  <si>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</si>
  <si>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</si>
  <si>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</si>
  <si>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</si>
  <si>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</si>
  <si>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</si>
  <si>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</si>
  <si>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</si>
  <si>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</si>
  <si>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</si>
  <si>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</si>
  <si>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</si>
  <si>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</si>
  <si>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NC periodo 12/20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</si>
  <si>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</si>
  <si>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</si>
  <si>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</si>
  <si>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</si>
  <si>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</si>
  <si>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</si>
  <si>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</si>
  <si>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</si>
  <si>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</si>
  <si>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</si>
  <si>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</si>
  <si>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</si>
  <si>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</si>
  <si>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</si>
  <si>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</si>
  <si>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</si>
  <si>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</si>
  <si>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</si>
  <si>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</si>
  <si>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</si>
  <si>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</si>
  <si>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</si>
  <si>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</si>
  <si>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</si>
  <si>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</si>
  <si>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</si>
  <si>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</si>
  <si>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</si>
  <si>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</si>
  <si>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</si>
  <si>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</si>
  <si>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</si>
  <si>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</si>
  <si>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</si>
  <si>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</si>
  <si>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</si>
  <si>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</si>
  <si>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</si>
  <si>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</si>
  <si>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</si>
  <si>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</si>
  <si>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</si>
  <si>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</si>
  <si>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</si>
  <si>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</si>
  <si>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</si>
  <si>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</si>
  <si>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</si>
  <si>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</si>
  <si>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</si>
  <si>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</si>
  <si>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</si>
  <si>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</si>
  <si>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</si>
  <si>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</si>
  <si>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</si>
  <si>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</si>
  <si>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</si>
  <si>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</si>
  <si>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</si>
  <si>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</si>
  <si>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</si>
  <si>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</si>
  <si>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</si>
  <si>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</si>
  <si>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</si>
  <si>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</si>
  <si>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</si>
  <si>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</si>
  <si>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</si>
  <si>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</si>
  <si>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</si>
  <si>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</si>
  <si>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</si>
  <si>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</si>
  <si>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</si>
  <si>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</si>
  <si>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</si>
  <si>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</si>
  <si>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</si>
  <si>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</si>
  <si>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</si>
  <si>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</si>
  <si>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</si>
  <si>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</si>
  <si>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</si>
  <si>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</si>
  <si>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</si>
  <si>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</si>
  <si>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</si>
  <si>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</si>
  <si>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</si>
  <si>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</si>
  <si>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</si>
  <si>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</si>
  <si>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</si>
  <si>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</si>
  <si>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</si>
  <si>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</si>
  <si>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</si>
  <si>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</si>
  <si>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CONFLEX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</si>
  <si>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</si>
  <si>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</si>
  <si>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</si>
  <si>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</si>
  <si>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</si>
  <si>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</si>
  <si>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</si>
  <si>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</si>
  <si>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</si>
  <si>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</si>
  <si>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</si>
  <si>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</si>
  <si>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</si>
  <si>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</si>
  <si>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</si>
  <si>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</si>
  <si>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</si>
  <si>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</si>
  <si>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</si>
  <si>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</si>
  <si>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</si>
  <si>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</si>
  <si>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</si>
  <si>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</si>
  <si>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</si>
  <si>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</si>
  <si>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</si>
  <si>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</si>
  <si>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</si>
  <si>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</si>
  <si>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</si>
  <si>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</si>
  <si>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</si>
  <si>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</si>
  <si>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</si>
  <si>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</si>
  <si>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</si>
  <si>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</si>
  <si>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</si>
  <si>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</si>
  <si>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</si>
  <si>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</si>
  <si>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</si>
  <si>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</si>
  <si>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</si>
  <si>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</si>
  <si>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</si>
  <si>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</si>
  <si>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</si>
  <si>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</si>
  <si>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</si>
  <si>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</si>
  <si>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</si>
  <si>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</si>
  <si>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</si>
  <si>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</si>
  <si>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</si>
  <si>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</si>
  <si>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</si>
  <si>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</si>
  <si>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</si>
  <si>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</si>
  <si>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</si>
  <si>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</si>
  <si>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</si>
  <si>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</si>
  <si>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</si>
  <si>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</si>
  <si>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</si>
  <si>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</si>
  <si>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</si>
  <si>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</si>
  <si>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</si>
  <si>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</si>
  <si>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</si>
  <si>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</si>
  <si>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</si>
  <si>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</si>
  <si>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</si>
  <si>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</si>
  <si>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</si>
  <si>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</si>
  <si>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</si>
  <si>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</si>
  <si>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</si>
  <si>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</si>
  <si>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</si>
  <si>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</si>
  <si>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</si>
  <si>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</si>
  <si>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</si>
  <si>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</si>
  <si>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</si>
  <si>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</si>
  <si>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</si>
  <si>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</si>
  <si>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</si>
  <si>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</si>
  <si>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</si>
  <si>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</si>
  <si>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</si>
  <si>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</si>
  <si>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</si>
  <si>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</si>
  <si>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</si>
  <si>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</si>
  <si>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</si>
  <si>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</si>
  <si>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</si>
  <si>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</si>
  <si>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</si>
  <si>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</si>
  <si>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</si>
  <si>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</si>
  <si>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</si>
  <si>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</si>
  <si>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</si>
  <si>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</si>
  <si>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</si>
  <si>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</si>
  <si>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</si>
  <si>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</si>
  <si>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</si>
  <si>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</si>
  <si>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</si>
  <si>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</si>
  <si>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</si>
  <si>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</si>
  <si>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</si>
  <si>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</si>
  <si>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</si>
  <si>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</si>
  <si>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</si>
  <si>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</si>
  <si>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</si>
  <si>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</si>
  <si>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</si>
  <si>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</si>
  <si>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Apintet SRL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</si>
  <si>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</si>
  <si>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</si>
  <si>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</si>
  <si>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</si>
  <si>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</si>
  <si>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</si>
  <si>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</si>
  <si>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</si>
  <si>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</si>
  <si>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</si>
  <si>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</si>
  <si>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</si>
  <si>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</si>
  <si>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</si>
  <si>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</si>
  <si>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</si>
  <si>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</si>
  <si>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</si>
  <si>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</si>
  <si>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</si>
  <si>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</si>
  <si>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</si>
  <si>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</si>
  <si>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</si>
  <si>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</si>
  <si>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</si>
  <si>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</si>
  <si>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</si>
  <si>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</si>
  <si>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</si>
  <si>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</si>
  <si>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</si>
  <si>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</si>
  <si>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</si>
  <si>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</si>
  <si>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</si>
  <si>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</si>
  <si>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</si>
  <si>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</si>
  <si>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</si>
  <si>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</si>
  <si>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</si>
  <si>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</si>
  <si>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</si>
  <si>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</si>
  <si>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</si>
  <si>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</si>
  <si>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</si>
  <si>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</si>
  <si>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</si>
  <si>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</si>
  <si>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</si>
  <si>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</si>
  <si>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</si>
  <si>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</si>
  <si>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</si>
  <si>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</si>
  <si>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</si>
  <si>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</si>
  <si>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</si>
  <si>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</si>
  <si>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</si>
  <si>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</si>
  <si>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</si>
  <si>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</si>
  <si>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</si>
  <si>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</si>
  <si>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</si>
  <si>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</si>
  <si>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</si>
  <si>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</si>
  <si>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</si>
  <si>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</si>
  <si>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</si>
  <si>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</si>
  <si>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</si>
  <si>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</si>
  <si>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</si>
  <si>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</si>
  <si>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</si>
  <si>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</si>
  <si>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</si>
  <si>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</si>
  <si>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</si>
  <si>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usina Popular Cooperativa de Obras,Servicios Publicos y Sociales Ltda.de Necochea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</si>
  <si>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</si>
  <si>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</si>
  <si>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</si>
  <si>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</si>
  <si>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</si>
  <si>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</si>
  <si>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</si>
  <si>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</si>
  <si>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</si>
  <si>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</si>
  <si>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</si>
  <si>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</si>
  <si>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</si>
  <si>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</si>
  <si>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</si>
  <si>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</si>
  <si>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</si>
  <si>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</si>
  <si>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</si>
  <si>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</si>
  <si>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</si>
  <si>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</si>
  <si>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</si>
  <si>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</si>
  <si>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</si>
  <si>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</si>
  <si>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</si>
  <si>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</si>
  <si>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escobar+iboss+ riot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</si>
  <si>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</si>
  <si>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</si>
  <si>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</si>
  <si>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</si>
  <si>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</si>
  <si>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</si>
  <si>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</si>
  <si>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</si>
  <si>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</si>
  <si>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</si>
  <si>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</si>
  <si>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</si>
  <si>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</si>
  <si>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</si>
  <si>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</si>
  <si>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</si>
  <si>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</si>
  <si>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</si>
  <si>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</si>
  <si>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</si>
  <si>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</si>
  <si>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</si>
  <si>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</si>
  <si>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</si>
  <si>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</si>
  <si>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</si>
  <si>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</si>
  <si>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</si>
  <si>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</si>
  <si>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</si>
  <si>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</si>
  <si>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</si>
  <si>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</si>
  <si>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</si>
  <si>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</si>
  <si>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</si>
  <si>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</si>
  <si>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</si>
  <si>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</si>
  <si>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</si>
  <si>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</si>
  <si>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</si>
  <si>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</si>
  <si>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</si>
  <si>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</si>
  <si>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</si>
  <si>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</si>
  <si>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</si>
  <si>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</si>
  <si>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</si>
  <si>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</si>
  <si>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</si>
  <si>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</si>
  <si>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</si>
  <si>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</si>
  <si>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</si>
  <si>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</si>
  <si>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</si>
  <si>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</si>
  <si>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</si>
  <si>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</si>
  <si>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</si>
  <si>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</si>
  <si>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</si>
  <si>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</si>
  <si>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</si>
  <si>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</si>
  <si>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</si>
  <si>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</si>
  <si>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</si>
  <si>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</si>
  <si>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</si>
  <si>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</si>
  <si>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</si>
  <si>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</si>
  <si>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</si>
  <si>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Conflex</t>
  </si>
  <si>
    <t xml:space="preserve">    Fondo de Reserva Conflex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</si>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</sst>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87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164" fontId="38" fillId="4" borderId="0" xfId="0" applyNumberFormat="1" applyFont="1" applyFill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9525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55"/>
  <sheetViews>
    <sheetView topLeftCell="A175" zoomScaleNormal="100" workbookViewId="0">
      <selection activeCell="D16" sqref="D16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" customWidth="1"/>
    <col min="5" max="5" width="13.85546875" customWidth="1"/>
    <col min="6" max="6" width="14.42578125" customWidth="1"/>
    <col min="7" max="8" width="13.85546875" customWidth="1"/>
    <col min="9" max="9" width="13.42578125" customWidth="1"/>
    <col min="10" max="11" width="13.85546875" customWidth="1"/>
    <col min="12" max="12" width="12.85546875" customWidth="1"/>
    <col min="13" max="18" width="12.7109375" customWidth="1"/>
    <col min="19" max="19" width="13.28515625" style="1" customWidth="1"/>
    <col min="20" max="20" width="14.42578125" style="1" customWidth="1"/>
    <col min="21" max="23" width="14.28515625" customWidth="1"/>
    <col min="24" max="24" width="14.28515625" bestFit="1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69" t="s">
        <v>0</v>
      </c>
      <c r="B5" s="370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X397-SUM(C189:W189)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X399-SUM(C190:W190)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X401-SUM(C191:W191)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X403-SUM(C192:W192)</f>
        <v>-231267.30000000005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X405-SUM(C193:W193)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X407-SUM(C194:W194)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X409-SUM(C195:W195)</f>
        <v>-97516.32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X411-SUM(C196:W196)</f>
        <v>-175500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X413-SUM(C197:W197)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11</v>
      </c>
      <c r="C15" s="12">
        <f>X415-SUM(C198:W198)</f>
        <v>-19079.280000000013</v>
      </c>
      <c r="D15" s="13"/>
      <c r="E15" s="7"/>
      <c r="F15" s="8"/>
    </row>
    <row r="16" spans="1:24" x14ac:dyDescent="0.25">
      <c r="A16" s="10">
        <v>11</v>
      </c>
      <c r="B16" s="18" t="s">
        <v>12</v>
      </c>
      <c r="C16" s="12">
        <f>X417-SUM(C199:W199)</f>
        <v>0</v>
      </c>
      <c r="D16" s="13"/>
      <c r="E16" s="7"/>
      <c r="F16" s="15"/>
    </row>
    <row r="17" spans="1:24" x14ac:dyDescent="0.25">
      <c r="A17" s="10">
        <v>12</v>
      </c>
      <c r="B17" s="18" t="s">
        <v>13</v>
      </c>
      <c r="C17" s="12">
        <f>X419-SUM(C200:W200)</f>
        <v>0</v>
      </c>
      <c r="D17" s="13"/>
      <c r="E17" s="7"/>
      <c r="F17" s="8"/>
    </row>
    <row r="18" spans="1:24" x14ac:dyDescent="0.25">
      <c r="A18" s="10">
        <v>13</v>
      </c>
      <c r="B18" s="11" t="s">
        <v>14</v>
      </c>
      <c r="C18" s="12">
        <f>X421-SUM(C201:W201)</f>
        <v>-19079.28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15</v>
      </c>
      <c r="C19" s="12">
        <f>X423-SUM(C202:W202)</f>
        <v>-31798.799999999988</v>
      </c>
      <c r="D19" s="13"/>
      <c r="E19" s="7"/>
      <c r="F19" s="8"/>
    </row>
    <row r="20" spans="1:24" x14ac:dyDescent="0.25">
      <c r="A20" s="10">
        <v>15</v>
      </c>
      <c r="B20" s="14" t="s">
        <v>16</v>
      </c>
      <c r="C20" s="12">
        <f>X425-SUM(C203:W203)</f>
        <v>0</v>
      </c>
      <c r="D20" s="13"/>
      <c r="E20" s="7"/>
      <c r="F20" s="15"/>
    </row>
    <row r="21" spans="1:24" x14ac:dyDescent="0.25">
      <c r="A21" s="10">
        <v>16</v>
      </c>
      <c r="B21" s="14" t="s">
        <v>17</v>
      </c>
      <c r="C21" s="12">
        <f>X427-SUM(C204:W204)</f>
        <v>-210.25999999999476</v>
      </c>
      <c r="D21" s="13"/>
      <c r="E21" s="7"/>
      <c r="F21" s="8"/>
    </row>
    <row r="22" spans="1:24" x14ac:dyDescent="0.25">
      <c r="A22" s="10">
        <v>17</v>
      </c>
      <c r="B22" s="14" t="s">
        <v>18</v>
      </c>
      <c r="C22" s="12">
        <f>X429-SUM(C205:W205)</f>
        <v>-13859.34</v>
      </c>
      <c r="D22" s="13"/>
      <c r="F22" s="8"/>
      <c r="X22" s="9"/>
    </row>
    <row r="23" spans="1:24" x14ac:dyDescent="0.25">
      <c r="A23" s="10">
        <v>18</v>
      </c>
      <c r="B23" s="14" t="s">
        <v>19</v>
      </c>
      <c r="C23" s="12">
        <f>X431-SUM(C206:W206)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20</v>
      </c>
      <c r="C24" s="12">
        <f>X433-SUM(C207:W207)</f>
        <v>-20110.199999999997</v>
      </c>
      <c r="D24" s="13"/>
      <c r="E24" s="7"/>
      <c r="F24" s="15"/>
      <c r="X24" s="9"/>
    </row>
    <row r="25" spans="1:24" x14ac:dyDescent="0.25">
      <c r="A25" s="10">
        <v>20</v>
      </c>
      <c r="B25" s="14" t="s">
        <v>21</v>
      </c>
      <c r="C25" s="12">
        <f>X435-SUM(C208:W208)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22</v>
      </c>
      <c r="C26" s="12">
        <f>X437-SUM(C209:W209)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23</v>
      </c>
      <c r="C27" s="12">
        <f>X439-SUM(C210:W210)</f>
        <v>-6359.7599999999984</v>
      </c>
      <c r="D27" s="13"/>
      <c r="F27" s="15"/>
      <c r="X27" s="9"/>
    </row>
    <row r="28" spans="1:24" x14ac:dyDescent="0.25">
      <c r="A28" s="10">
        <v>23</v>
      </c>
      <c r="B28" s="18" t="s">
        <v>24</v>
      </c>
      <c r="C28" s="12">
        <f>X441-SUM(C211:W211)</f>
        <v>-12719.519999999997</v>
      </c>
      <c r="D28" s="13"/>
      <c r="F28" s="8"/>
    </row>
    <row r="29" spans="1:24" x14ac:dyDescent="0.25">
      <c r="A29" s="10">
        <v>24</v>
      </c>
      <c r="B29" s="11" t="s">
        <v>25</v>
      </c>
      <c r="C29" s="12">
        <f>X443-SUM(C212:W212)</f>
        <v>-332827.43999999994</v>
      </c>
      <c r="D29" s="13"/>
      <c r="E29" s="360"/>
      <c r="F29" s="15"/>
    </row>
    <row r="30" spans="1:24" x14ac:dyDescent="0.25">
      <c r="A30" s="10">
        <v>25</v>
      </c>
      <c r="B30" s="18" t="s">
        <v>26</v>
      </c>
      <c r="C30" s="12">
        <f>X445-SUM(C213:W213)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27</v>
      </c>
      <c r="C31" s="12">
        <f>X447-SUM(C214:W214)</f>
        <v>0</v>
      </c>
      <c r="D31" s="13"/>
      <c r="F31" s="15"/>
    </row>
    <row r="32" spans="1:24" x14ac:dyDescent="0.25">
      <c r="A32" s="10">
        <v>27</v>
      </c>
      <c r="B32" s="11" t="s">
        <v>28</v>
      </c>
      <c r="C32" s="12">
        <f>X449-SUM(C215:W215)</f>
        <v>-267109.92000000016</v>
      </c>
      <c r="D32" s="13"/>
      <c r="F32" s="8"/>
      <c r="X32" s="9"/>
    </row>
    <row r="33" spans="1:24" x14ac:dyDescent="0.25">
      <c r="A33" s="10">
        <v>28</v>
      </c>
      <c r="B33" s="11" t="s">
        <v>29</v>
      </c>
      <c r="C33" s="12">
        <f>X451-SUM(C216:W216)</f>
        <v>0</v>
      </c>
      <c r="D33" s="13"/>
      <c r="F33" s="15"/>
    </row>
    <row r="34" spans="1:24" x14ac:dyDescent="0.25">
      <c r="A34" s="10">
        <v>29</v>
      </c>
      <c r="B34" s="11" t="s">
        <v>30</v>
      </c>
      <c r="C34" s="12">
        <f>X453-SUM(C217:W217)</f>
        <v>0</v>
      </c>
      <c r="D34" s="13"/>
      <c r="F34" s="8"/>
    </row>
    <row r="35" spans="1:24" x14ac:dyDescent="0.25">
      <c r="A35" s="10">
        <v>30</v>
      </c>
      <c r="B35" s="11" t="s">
        <v>31</v>
      </c>
      <c r="C35" s="12">
        <f>X455-SUM(C218:W218)</f>
        <v>0</v>
      </c>
      <c r="D35" s="13"/>
      <c r="F35" s="15"/>
    </row>
    <row r="36" spans="1:24" x14ac:dyDescent="0.25">
      <c r="A36" s="10">
        <v>31</v>
      </c>
      <c r="B36" s="18" t="s">
        <v>32</v>
      </c>
      <c r="C36" s="12">
        <f>X457-SUM(C219:W219)</f>
        <v>0</v>
      </c>
      <c r="D36" s="13"/>
      <c r="F36" s="8"/>
    </row>
    <row r="37" spans="1:24" x14ac:dyDescent="0.25">
      <c r="A37" s="10">
        <v>32</v>
      </c>
      <c r="B37" s="18" t="s">
        <v>33</v>
      </c>
      <c r="C37" s="12">
        <f>X459-SUM(C220:W220)</f>
        <v>-82676.88</v>
      </c>
      <c r="D37" s="13"/>
      <c r="F37" s="15"/>
    </row>
    <row r="38" spans="1:24" x14ac:dyDescent="0.25">
      <c r="A38" s="10">
        <v>33</v>
      </c>
      <c r="B38" s="18" t="s">
        <v>34</v>
      </c>
      <c r="C38" s="12">
        <f>X461-SUM(C221:W221)</f>
        <v>0</v>
      </c>
      <c r="D38" s="13"/>
      <c r="F38" s="8"/>
      <c r="X38" s="9"/>
    </row>
    <row r="39" spans="1:24" x14ac:dyDescent="0.25">
      <c r="A39" s="10">
        <v>34</v>
      </c>
      <c r="B39" s="11" t="s">
        <v>35</v>
      </c>
      <c r="C39" s="12">
        <f>X463-SUM(C222:W222)</f>
        <v>0</v>
      </c>
      <c r="D39" s="13"/>
      <c r="F39" s="15"/>
    </row>
    <row r="40" spans="1:24" x14ac:dyDescent="0.25">
      <c r="A40" s="10">
        <v>35</v>
      </c>
      <c r="B40" s="18" t="s">
        <v>36</v>
      </c>
      <c r="C40" s="12">
        <f>X465-SUM(C223:W223)</f>
        <v>0</v>
      </c>
      <c r="D40" s="13"/>
      <c r="F40" s="8"/>
    </row>
    <row r="41" spans="1:24" x14ac:dyDescent="0.25">
      <c r="A41" s="10">
        <v>36</v>
      </c>
      <c r="B41" s="18" t="s">
        <v>37</v>
      </c>
      <c r="C41" s="12">
        <f>X467-SUM(C224:W224)</f>
        <v>0</v>
      </c>
      <c r="D41" s="13"/>
      <c r="F41" s="15"/>
      <c r="X41" s="9"/>
    </row>
    <row r="42" spans="1:24" x14ac:dyDescent="0.25">
      <c r="A42" s="10">
        <v>37</v>
      </c>
      <c r="B42" s="17" t="s">
        <v>38</v>
      </c>
      <c r="C42" s="12">
        <f>X469-SUM(C225:W225)</f>
        <v>0</v>
      </c>
      <c r="D42" s="13"/>
      <c r="F42" s="8"/>
    </row>
    <row r="43" spans="1:24" x14ac:dyDescent="0.25">
      <c r="A43" s="10">
        <v>38</v>
      </c>
      <c r="B43" s="17" t="s">
        <v>39</v>
      </c>
      <c r="C43" s="12">
        <f>X471-SUM(C226:W226)</f>
        <v>0</v>
      </c>
      <c r="D43" s="13"/>
      <c r="F43" s="15"/>
    </row>
    <row r="44" spans="1:24" x14ac:dyDescent="0.25">
      <c r="A44" s="10">
        <v>39</v>
      </c>
      <c r="B44" s="17" t="s">
        <v>40</v>
      </c>
      <c r="C44" s="12">
        <f>X473-SUM(C227:W227)</f>
        <v>0</v>
      </c>
      <c r="D44" s="13"/>
      <c r="F44" s="8"/>
    </row>
    <row r="45" spans="1:24" x14ac:dyDescent="0.25">
      <c r="A45" s="10">
        <v>40</v>
      </c>
      <c r="B45" s="23" t="s">
        <v>41</v>
      </c>
      <c r="C45" s="12">
        <f>X475-SUM(C228:W228)</f>
        <v>0</v>
      </c>
      <c r="D45" s="13"/>
      <c r="F45" s="15"/>
    </row>
    <row r="46" spans="1:24" x14ac:dyDescent="0.25">
      <c r="A46" s="10">
        <v>41</v>
      </c>
      <c r="B46" s="18" t="s">
        <v>42</v>
      </c>
      <c r="C46" s="12">
        <f>X477-SUM(C229:W229)</f>
        <v>0</v>
      </c>
      <c r="D46" s="13"/>
      <c r="F46" s="8"/>
    </row>
    <row r="47" spans="1:24" x14ac:dyDescent="0.25">
      <c r="A47" s="10">
        <v>42</v>
      </c>
      <c r="B47" s="18" t="s">
        <v>43</v>
      </c>
      <c r="C47" s="12">
        <f>X479-SUM(C230:W230)</f>
        <v>0</v>
      </c>
      <c r="D47" s="13"/>
      <c r="F47" s="15"/>
    </row>
    <row r="48" spans="1:24" x14ac:dyDescent="0.25">
      <c r="A48" s="10">
        <v>43</v>
      </c>
      <c r="B48" s="14" t="s">
        <v>44</v>
      </c>
      <c r="C48" s="12">
        <f>X481-SUM(C231:W231)</f>
        <v>0</v>
      </c>
      <c r="D48" s="13"/>
      <c r="F48" s="8"/>
    </row>
    <row r="49" spans="1:7" x14ac:dyDescent="0.25">
      <c r="A49" s="10">
        <v>44</v>
      </c>
      <c r="B49" s="18" t="s">
        <v>45</v>
      </c>
      <c r="C49" s="12">
        <f>X483-SUM(C232:W232)</f>
        <v>-92395.6</v>
      </c>
      <c r="D49" s="13"/>
      <c r="F49" s="15"/>
    </row>
    <row r="50" spans="1:7" x14ac:dyDescent="0.25">
      <c r="A50" s="10">
        <v>45</v>
      </c>
      <c r="B50" s="14" t="s">
        <v>46</v>
      </c>
      <c r="C50" s="12">
        <f>X485-SUM(C233:W233)</f>
        <v>-42398.399999999994</v>
      </c>
      <c r="D50" s="13"/>
      <c r="F50" s="8"/>
    </row>
    <row r="51" spans="1:7" x14ac:dyDescent="0.25">
      <c r="A51" s="10">
        <v>46</v>
      </c>
      <c r="B51" s="14" t="s">
        <v>47</v>
      </c>
      <c r="C51" s="12">
        <f>X487-SUM(C234:W234)</f>
        <v>0</v>
      </c>
      <c r="D51" s="13"/>
      <c r="F51" s="15"/>
    </row>
    <row r="52" spans="1:7" x14ac:dyDescent="0.25">
      <c r="A52" s="10">
        <v>47</v>
      </c>
      <c r="B52" s="23" t="s">
        <v>48</v>
      </c>
      <c r="C52" s="12">
        <f>X489-SUM(C235:W235)</f>
        <v>-69296.699999999983</v>
      </c>
      <c r="D52" s="13"/>
      <c r="F52" s="8"/>
    </row>
    <row r="53" spans="1:7" x14ac:dyDescent="0.25">
      <c r="A53" s="10">
        <v>48</v>
      </c>
      <c r="B53" s="11" t="s">
        <v>49</v>
      </c>
      <c r="C53" s="12">
        <f>X491-SUM(C236:W236)</f>
        <v>-127195.20000000001</v>
      </c>
      <c r="D53" s="13"/>
      <c r="F53" s="15"/>
    </row>
    <row r="54" spans="1:7" x14ac:dyDescent="0.25">
      <c r="A54" s="10">
        <v>49</v>
      </c>
      <c r="B54" s="24" t="s">
        <v>50</v>
      </c>
      <c r="C54" s="12">
        <f>X493-SUM(C237:W237)</f>
        <v>0</v>
      </c>
      <c r="D54" s="13"/>
      <c r="F54" s="8"/>
    </row>
    <row r="55" spans="1:7" x14ac:dyDescent="0.25">
      <c r="A55" s="10">
        <v>50</v>
      </c>
      <c r="B55" s="11" t="s">
        <v>51</v>
      </c>
      <c r="C55" s="12">
        <f>X495-SUM(C238:W238)</f>
        <v>0</v>
      </c>
      <c r="D55" s="13"/>
      <c r="F55" s="15"/>
    </row>
    <row r="56" spans="1:7" x14ac:dyDescent="0.25">
      <c r="A56" s="10">
        <v>51</v>
      </c>
      <c r="B56" s="11" t="s">
        <v>52</v>
      </c>
      <c r="C56" s="12">
        <f>X497-SUM(C239:W239)</f>
        <v>0</v>
      </c>
      <c r="D56" s="13"/>
      <c r="F56" s="8"/>
    </row>
    <row r="57" spans="1:7" x14ac:dyDescent="0.25">
      <c r="A57" s="10">
        <v>52</v>
      </c>
      <c r="B57" s="11" t="s">
        <v>53</v>
      </c>
      <c r="C57" s="12">
        <f>X499-SUM(C240:W240)</f>
        <v>-61477.679999999993</v>
      </c>
      <c r="D57" s="13"/>
      <c r="F57" s="15"/>
    </row>
    <row r="58" spans="1:7" x14ac:dyDescent="0.25">
      <c r="A58" s="10">
        <v>53</v>
      </c>
      <c r="B58" s="14" t="s">
        <v>54</v>
      </c>
      <c r="C58" s="12">
        <f>X501-SUM(C241:W241)</f>
        <v>-553030.5</v>
      </c>
      <c r="D58" s="13"/>
      <c r="F58" s="8"/>
    </row>
    <row r="59" spans="1:7" x14ac:dyDescent="0.25">
      <c r="A59" s="10">
        <v>54</v>
      </c>
      <c r="B59" s="11" t="s">
        <v>55</v>
      </c>
      <c r="C59" s="352">
        <f>X503-SUM(C242:W242)</f>
        <v>-205139.09999999986</v>
      </c>
      <c r="D59" s="13"/>
      <c r="E59" t="s">
        <v>56</v>
      </c>
      <c r="F59" s="8"/>
      <c r="G59" s="34"/>
    </row>
    <row r="60" spans="1:7" x14ac:dyDescent="0.25">
      <c r="A60" s="10">
        <v>55</v>
      </c>
      <c r="B60" s="18" t="s">
        <v>57</v>
      </c>
      <c r="C60" s="12">
        <f>X505-SUM(C243:W243)</f>
        <v>-23319.12000000001</v>
      </c>
      <c r="D60" s="13"/>
      <c r="F60" s="8"/>
    </row>
    <row r="61" spans="1:7" x14ac:dyDescent="0.25">
      <c r="A61" s="10">
        <v>56</v>
      </c>
      <c r="B61" s="18" t="s">
        <v>58</v>
      </c>
      <c r="C61" s="12">
        <f>X507-SUM(C244:W244)</f>
        <v>0</v>
      </c>
      <c r="D61" s="13"/>
      <c r="F61" s="15"/>
    </row>
    <row r="62" spans="1:7" x14ac:dyDescent="0.25">
      <c r="A62" s="10">
        <v>57</v>
      </c>
      <c r="B62" s="18" t="s">
        <v>59</v>
      </c>
      <c r="C62" s="12">
        <f>X509-SUM(C245:W245)</f>
        <v>0</v>
      </c>
      <c r="D62" s="13"/>
    </row>
    <row r="63" spans="1:7" x14ac:dyDescent="0.25">
      <c r="A63" s="10">
        <v>58</v>
      </c>
      <c r="B63" s="18" t="s">
        <v>60</v>
      </c>
      <c r="C63" s="12">
        <f>X511-SUM(C246:W246)</f>
        <v>0</v>
      </c>
      <c r="D63" s="13"/>
    </row>
    <row r="64" spans="1:7" x14ac:dyDescent="0.25">
      <c r="A64" s="10">
        <v>59</v>
      </c>
      <c r="B64" s="18" t="s">
        <v>61</v>
      </c>
      <c r="C64" s="12">
        <f>X513-SUM(C247:W247)</f>
        <v>-31798.799999999988</v>
      </c>
      <c r="D64" s="13"/>
      <c r="F64" s="8"/>
    </row>
    <row r="65" spans="1:6" x14ac:dyDescent="0.25">
      <c r="A65" s="10">
        <v>60</v>
      </c>
      <c r="B65" s="18" t="s">
        <v>62</v>
      </c>
      <c r="C65" s="12">
        <f>X515-SUM(C248:W248)</f>
        <v>0</v>
      </c>
      <c r="D65" s="13"/>
      <c r="F65" s="15"/>
    </row>
    <row r="66" spans="1:6" x14ac:dyDescent="0.25">
      <c r="A66" s="10">
        <v>61</v>
      </c>
      <c r="B66" s="18" t="s">
        <v>63</v>
      </c>
      <c r="C66" s="12">
        <f>X517-SUM(C249:W249)</f>
        <v>0</v>
      </c>
      <c r="D66" s="13"/>
      <c r="F66" s="8"/>
    </row>
    <row r="67" spans="1:6" x14ac:dyDescent="0.25">
      <c r="A67" s="10">
        <v>62</v>
      </c>
      <c r="B67" s="18" t="s">
        <v>64</v>
      </c>
      <c r="C67" s="12">
        <f>X519-SUM(C250:W250)</f>
        <v>0</v>
      </c>
      <c r="D67" s="13"/>
      <c r="F67" s="15"/>
    </row>
    <row r="68" spans="1:6" x14ac:dyDescent="0.25">
      <c r="A68" s="10">
        <v>63</v>
      </c>
      <c r="B68" s="18" t="s">
        <v>65</v>
      </c>
      <c r="C68" s="12">
        <f>X521-SUM(C251:W251)</f>
        <v>-22279.679999999993</v>
      </c>
      <c r="D68" s="13"/>
      <c r="F68" s="15"/>
    </row>
    <row r="69" spans="1:6" x14ac:dyDescent="0.25">
      <c r="A69" s="10">
        <v>64</v>
      </c>
      <c r="B69" s="18" t="s">
        <v>66</v>
      </c>
      <c r="C69" s="12">
        <f>X523-SUM(C252:W252)</f>
        <v>0</v>
      </c>
      <c r="D69" s="13"/>
      <c r="E69" s="13"/>
      <c r="F69" s="15"/>
    </row>
    <row r="70" spans="1:6" x14ac:dyDescent="0.25">
      <c r="A70" s="10">
        <v>65</v>
      </c>
      <c r="B70" s="18" t="s">
        <v>67</v>
      </c>
      <c r="C70" s="12">
        <f>X525-SUM(C253:W253)</f>
        <v>-8479.68</v>
      </c>
      <c r="D70" s="13"/>
      <c r="F70" s="8"/>
    </row>
    <row r="71" spans="1:6" x14ac:dyDescent="0.25">
      <c r="A71" s="10">
        <v>66</v>
      </c>
      <c r="B71" s="11" t="s">
        <v>68</v>
      </c>
      <c r="C71" s="12">
        <f>X527-SUM(C254:W254)</f>
        <v>0</v>
      </c>
      <c r="D71" s="13"/>
      <c r="F71" s="15"/>
    </row>
    <row r="72" spans="1:6" x14ac:dyDescent="0.25">
      <c r="A72" s="10">
        <v>67</v>
      </c>
      <c r="B72" s="18" t="s">
        <v>69</v>
      </c>
      <c r="C72" s="12">
        <f>X529-SUM(C255:W255)</f>
        <v>0</v>
      </c>
      <c r="D72" s="13"/>
      <c r="F72" s="8"/>
    </row>
    <row r="73" spans="1:6" x14ac:dyDescent="0.25">
      <c r="A73" s="10">
        <v>68</v>
      </c>
      <c r="B73" s="24" t="s">
        <v>70</v>
      </c>
      <c r="C73" s="12">
        <f>X531-SUM(C256:W256)</f>
        <v>-349786.80000000005</v>
      </c>
      <c r="D73" s="13"/>
      <c r="F73" s="15"/>
    </row>
    <row r="74" spans="1:6" x14ac:dyDescent="0.25">
      <c r="A74" s="10">
        <v>69</v>
      </c>
      <c r="B74" s="18" t="s">
        <v>71</v>
      </c>
      <c r="C74" s="12">
        <f>X533-SUM(C257:W257)</f>
        <v>-46638.239999999991</v>
      </c>
      <c r="D74" s="13"/>
      <c r="F74" s="15"/>
    </row>
    <row r="75" spans="1:6" x14ac:dyDescent="0.25">
      <c r="A75" s="10">
        <v>70</v>
      </c>
      <c r="B75" s="11" t="s">
        <v>72</v>
      </c>
      <c r="C75" s="12">
        <f>X535-SUM(C258:W258)</f>
        <v>0</v>
      </c>
      <c r="D75" s="13"/>
      <c r="F75" s="15"/>
    </row>
    <row r="76" spans="1:6" x14ac:dyDescent="0.25">
      <c r="A76" s="10">
        <v>71</v>
      </c>
      <c r="B76" s="24" t="s">
        <v>73</v>
      </c>
      <c r="C76" s="12">
        <f>X537-SUM(C259:W259)</f>
        <v>0</v>
      </c>
      <c r="D76" s="13"/>
      <c r="F76" s="8"/>
    </row>
    <row r="77" spans="1:6" x14ac:dyDescent="0.25">
      <c r="A77" s="10">
        <v>72</v>
      </c>
      <c r="B77" s="11" t="s">
        <v>74</v>
      </c>
      <c r="C77" s="12">
        <f>X539-SUM(C260:W260)</f>
        <v>0</v>
      </c>
      <c r="D77" s="13"/>
      <c r="F77" s="8"/>
    </row>
    <row r="78" spans="1:6" x14ac:dyDescent="0.25">
      <c r="A78" s="10">
        <v>73</v>
      </c>
      <c r="B78" s="11" t="s">
        <v>75</v>
      </c>
      <c r="C78" s="12">
        <f>X541-SUM(C261:W261)</f>
        <v>0</v>
      </c>
      <c r="D78" s="13"/>
      <c r="F78" s="8"/>
    </row>
    <row r="79" spans="1:6" x14ac:dyDescent="0.25">
      <c r="A79" s="10">
        <v>74</v>
      </c>
      <c r="B79" s="11" t="s">
        <v>76</v>
      </c>
      <c r="C79" s="12">
        <f>X543-SUM(C262:W262)</f>
        <v>0</v>
      </c>
      <c r="D79" s="13"/>
      <c r="E79" s="8"/>
      <c r="F79" s="8"/>
    </row>
    <row r="80" spans="1:6" x14ac:dyDescent="0.25">
      <c r="A80" s="10">
        <v>75</v>
      </c>
      <c r="B80" s="18" t="s">
        <v>77</v>
      </c>
      <c r="C80" s="12">
        <f>X545-SUM(C263:W263)</f>
        <v>0</v>
      </c>
      <c r="D80" s="13"/>
      <c r="F80" s="8"/>
    </row>
    <row r="81" spans="1:6" x14ac:dyDescent="0.25">
      <c r="A81" s="10">
        <v>76</v>
      </c>
      <c r="B81" s="14" t="s">
        <v>78</v>
      </c>
      <c r="C81" s="12">
        <f>X547-SUM(C264:W264)</f>
        <v>0</v>
      </c>
      <c r="D81" s="13"/>
      <c r="F81" s="8"/>
    </row>
    <row r="82" spans="1:6" x14ac:dyDescent="0.25">
      <c r="A82" s="10">
        <v>77</v>
      </c>
      <c r="B82" s="14" t="s">
        <v>79</v>
      </c>
      <c r="C82" s="12">
        <f>X549-SUM(C265:W265)</f>
        <v>0</v>
      </c>
      <c r="D82" s="13"/>
      <c r="F82" s="8"/>
    </row>
    <row r="83" spans="1:6" x14ac:dyDescent="0.25">
      <c r="A83" s="10">
        <v>78</v>
      </c>
      <c r="B83" s="11" t="s">
        <v>80</v>
      </c>
      <c r="C83" s="12">
        <f>X551-SUM(C266:W266)</f>
        <v>0</v>
      </c>
      <c r="D83" s="13"/>
      <c r="F83" s="15"/>
    </row>
    <row r="84" spans="1:6" x14ac:dyDescent="0.25">
      <c r="A84" s="10">
        <v>79</v>
      </c>
      <c r="B84" s="18" t="s">
        <v>81</v>
      </c>
      <c r="C84" s="12">
        <f>X553-SUM(C267:W267)</f>
        <v>0</v>
      </c>
      <c r="D84" s="13"/>
      <c r="F84" s="8"/>
    </row>
    <row r="85" spans="1:6" x14ac:dyDescent="0.25">
      <c r="A85" s="10">
        <v>80</v>
      </c>
      <c r="B85" s="18" t="s">
        <v>82</v>
      </c>
      <c r="C85" s="12">
        <f>X555-SUM(C268:W268)</f>
        <v>0</v>
      </c>
      <c r="D85" s="13"/>
      <c r="F85" s="15"/>
    </row>
    <row r="86" spans="1:6" x14ac:dyDescent="0.25">
      <c r="A86" s="10">
        <v>81</v>
      </c>
      <c r="B86" s="18" t="s">
        <v>83</v>
      </c>
      <c r="C86" s="12">
        <f>X557-SUM(C269:W269)</f>
        <v>0</v>
      </c>
      <c r="D86" s="13"/>
      <c r="E86" s="13"/>
      <c r="F86" s="8"/>
    </row>
    <row r="87" spans="1:6" x14ac:dyDescent="0.25">
      <c r="A87" s="10">
        <v>82</v>
      </c>
      <c r="B87" s="17" t="s">
        <v>84</v>
      </c>
      <c r="C87" s="12">
        <f>X559-SUM(C270:W270)</f>
        <v>0</v>
      </c>
      <c r="D87" s="13"/>
      <c r="F87" s="15"/>
    </row>
    <row r="88" spans="1:6" x14ac:dyDescent="0.25">
      <c r="A88" s="10">
        <v>83</v>
      </c>
      <c r="B88" s="14" t="s">
        <v>85</v>
      </c>
      <c r="C88" s="12">
        <f>X561-SUM(C271:W271)</f>
        <v>0</v>
      </c>
      <c r="D88" s="13"/>
      <c r="F88" s="8"/>
    </row>
    <row r="89" spans="1:6" x14ac:dyDescent="0.25">
      <c r="A89" s="10">
        <v>84</v>
      </c>
      <c r="B89" s="11" t="s">
        <v>86</v>
      </c>
      <c r="C89" s="12">
        <f>X563-SUM(C272:W272)</f>
        <v>0</v>
      </c>
      <c r="D89" s="13"/>
      <c r="F89" s="15"/>
    </row>
    <row r="90" spans="1:6" x14ac:dyDescent="0.25">
      <c r="A90" s="10">
        <v>85</v>
      </c>
      <c r="B90" s="11" t="s">
        <v>87</v>
      </c>
      <c r="C90" s="12">
        <f>X565-SUM(C273:W273)</f>
        <v>0</v>
      </c>
      <c r="D90" s="13"/>
      <c r="F90" s="8"/>
    </row>
    <row r="91" spans="1:6" x14ac:dyDescent="0.25">
      <c r="A91" s="10">
        <v>86</v>
      </c>
      <c r="B91" s="24" t="s">
        <v>88</v>
      </c>
      <c r="C91" s="12">
        <f>X567-SUM(C274:W274)</f>
        <v>0</v>
      </c>
      <c r="D91" s="13"/>
      <c r="F91" s="15"/>
    </row>
    <row r="92" spans="1:6" x14ac:dyDescent="0.25">
      <c r="A92" s="10">
        <v>87</v>
      </c>
      <c r="B92" s="18" t="s">
        <v>89</v>
      </c>
      <c r="C92" s="12">
        <f>X569-SUM(C275:W275)</f>
        <v>-20110.199999999997</v>
      </c>
      <c r="D92" s="13"/>
      <c r="E92" s="295"/>
      <c r="F92" s="8"/>
    </row>
    <row r="93" spans="1:6" x14ac:dyDescent="0.25">
      <c r="A93" s="10">
        <v>88</v>
      </c>
      <c r="B93" s="18" t="s">
        <v>90</v>
      </c>
      <c r="C93" s="12">
        <f>X571-SUM(C276:W276)</f>
        <v>0</v>
      </c>
      <c r="D93" s="13"/>
      <c r="F93" s="15"/>
    </row>
    <row r="94" spans="1:6" x14ac:dyDescent="0.25">
      <c r="A94" s="10">
        <v>89</v>
      </c>
      <c r="B94" s="18" t="s">
        <v>91</v>
      </c>
      <c r="C94" s="12">
        <f>X573-SUM(C277:W277)</f>
        <v>0</v>
      </c>
      <c r="D94" s="13"/>
      <c r="F94" s="8"/>
    </row>
    <row r="95" spans="1:6" x14ac:dyDescent="0.25">
      <c r="A95" s="10">
        <v>90</v>
      </c>
      <c r="B95" s="18" t="s">
        <v>92</v>
      </c>
      <c r="C95" s="12">
        <f>X575-SUM(C278:W278)</f>
        <v>-36880.800000000003</v>
      </c>
      <c r="D95" s="13"/>
      <c r="F95" s="15"/>
    </row>
    <row r="96" spans="1:6" x14ac:dyDescent="0.25">
      <c r="A96" s="10">
        <v>91</v>
      </c>
      <c r="B96" s="11" t="s">
        <v>93</v>
      </c>
      <c r="C96" s="12">
        <f>X577-SUM(C279:W279)</f>
        <v>0</v>
      </c>
      <c r="D96" s="13"/>
      <c r="F96" s="8"/>
    </row>
    <row r="97" spans="1:6" x14ac:dyDescent="0.25">
      <c r="A97" s="10">
        <v>92</v>
      </c>
      <c r="B97" s="11" t="s">
        <v>94</v>
      </c>
      <c r="C97" s="12">
        <f>X579-SUM(C280:W280)</f>
        <v>-14897.519999999997</v>
      </c>
      <c r="D97" s="13"/>
      <c r="F97" s="15"/>
    </row>
    <row r="98" spans="1:6" x14ac:dyDescent="0.25">
      <c r="A98" s="10">
        <v>93</v>
      </c>
      <c r="B98" s="17" t="s">
        <v>95</v>
      </c>
      <c r="C98" s="12">
        <f>X581-SUM(C281:W281)</f>
        <v>0</v>
      </c>
      <c r="D98" s="13"/>
      <c r="F98" s="8"/>
    </row>
    <row r="99" spans="1:6" x14ac:dyDescent="0.25">
      <c r="A99" s="10">
        <v>94</v>
      </c>
      <c r="B99" s="11" t="s">
        <v>96</v>
      </c>
      <c r="C99" s="12">
        <f>X583-SUM(C282:W282)</f>
        <v>0</v>
      </c>
      <c r="D99" s="13"/>
      <c r="F99" s="15"/>
    </row>
    <row r="100" spans="1:6" x14ac:dyDescent="0.25">
      <c r="A100" s="10">
        <v>95</v>
      </c>
      <c r="B100" s="11" t="s">
        <v>97</v>
      </c>
      <c r="C100" s="12">
        <f>X585-SUM(C283:W283)</f>
        <v>0</v>
      </c>
      <c r="D100" s="13"/>
      <c r="F100" s="8"/>
    </row>
    <row r="101" spans="1:6" x14ac:dyDescent="0.25">
      <c r="A101" s="10">
        <v>96</v>
      </c>
      <c r="B101" s="11" t="s">
        <v>98</v>
      </c>
      <c r="C101" s="12">
        <f>X587-SUM(C284:W284)</f>
        <v>0</v>
      </c>
      <c r="D101" s="13"/>
      <c r="E101" s="296"/>
      <c r="F101" s="15"/>
    </row>
    <row r="102" spans="1:6" x14ac:dyDescent="0.25">
      <c r="A102" s="10">
        <v>97</v>
      </c>
      <c r="B102" s="18" t="s">
        <v>99</v>
      </c>
      <c r="C102" s="12">
        <f>X589-SUM(C285:W285)</f>
        <v>0</v>
      </c>
      <c r="D102" s="13"/>
      <c r="F102" s="8"/>
    </row>
    <row r="103" spans="1:6" x14ac:dyDescent="0.25">
      <c r="A103" s="10">
        <v>98</v>
      </c>
      <c r="B103" s="24" t="s">
        <v>100</v>
      </c>
      <c r="C103" s="12">
        <f>X591-SUM(C286:W286)</f>
        <v>0</v>
      </c>
      <c r="D103" s="13"/>
      <c r="F103" s="15"/>
    </row>
    <row r="104" spans="1:6" x14ac:dyDescent="0.25">
      <c r="A104" s="10">
        <v>99</v>
      </c>
      <c r="B104" s="11" t="s">
        <v>101</v>
      </c>
      <c r="C104" s="12">
        <f>X593-SUM(C287:W287)</f>
        <v>0</v>
      </c>
      <c r="D104" s="13"/>
      <c r="F104" s="8"/>
    </row>
    <row r="105" spans="1:6" x14ac:dyDescent="0.25">
      <c r="A105" s="10">
        <v>100</v>
      </c>
      <c r="B105" s="18" t="s">
        <v>102</v>
      </c>
      <c r="C105" s="12">
        <f>X595-SUM(C288:W288)</f>
        <v>0</v>
      </c>
      <c r="D105" s="13"/>
      <c r="F105" s="15"/>
    </row>
    <row r="106" spans="1:6" x14ac:dyDescent="0.25">
      <c r="A106" s="10">
        <v>101</v>
      </c>
      <c r="B106" s="11" t="s">
        <v>103</v>
      </c>
      <c r="C106" s="12">
        <f>X597-SUM(C289:W289)</f>
        <v>0</v>
      </c>
      <c r="D106" s="13"/>
      <c r="F106" s="8"/>
    </row>
    <row r="107" spans="1:6" x14ac:dyDescent="0.25">
      <c r="A107" s="10">
        <v>102</v>
      </c>
      <c r="B107" s="11" t="s">
        <v>104</v>
      </c>
      <c r="C107" s="12">
        <f>X599-SUM(C290:W290)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105</v>
      </c>
      <c r="C108" s="12">
        <f>X601-SUM(C291:W291)</f>
        <v>-725985</v>
      </c>
      <c r="D108" s="13"/>
      <c r="F108" s="8"/>
    </row>
    <row r="109" spans="1:6" x14ac:dyDescent="0.25">
      <c r="A109" s="10">
        <v>104</v>
      </c>
      <c r="B109" s="14" t="s">
        <v>106</v>
      </c>
      <c r="C109" s="12">
        <f>X603-SUM(C292:W292)</f>
        <v>-30165.30000000001</v>
      </c>
      <c r="D109" s="13"/>
      <c r="F109" s="15"/>
    </row>
    <row r="110" spans="1:6" x14ac:dyDescent="0.25">
      <c r="A110" s="10">
        <v>105</v>
      </c>
      <c r="B110" s="18" t="s">
        <v>107</v>
      </c>
      <c r="C110" s="12">
        <f>X605-SUM(C293:W293)</f>
        <v>0</v>
      </c>
      <c r="D110" s="13"/>
      <c r="F110" s="25"/>
    </row>
    <row r="111" spans="1:6" x14ac:dyDescent="0.25">
      <c r="A111" s="10">
        <v>106</v>
      </c>
      <c r="B111" s="11" t="s">
        <v>108</v>
      </c>
      <c r="C111" s="12">
        <f>X607-SUM(C294:W294)</f>
        <v>-31798.800000000003</v>
      </c>
      <c r="D111" s="13"/>
      <c r="F111" s="25"/>
    </row>
    <row r="112" spans="1:6" x14ac:dyDescent="0.25">
      <c r="A112" s="10">
        <v>107</v>
      </c>
      <c r="B112" s="11" t="s">
        <v>109</v>
      </c>
      <c r="C112" s="12">
        <f>X609-SUM(C295:W295)</f>
        <v>0</v>
      </c>
      <c r="D112" s="13"/>
      <c r="F112" s="25"/>
    </row>
    <row r="113" spans="1:7" x14ac:dyDescent="0.25">
      <c r="A113" s="10">
        <v>108</v>
      </c>
      <c r="B113" s="18" t="s">
        <v>110</v>
      </c>
      <c r="C113" s="12">
        <f>X611-SUM(C296:W296)</f>
        <v>-31941.460000000006</v>
      </c>
      <c r="D113" s="13"/>
      <c r="F113" s="25"/>
    </row>
    <row r="114" spans="1:7" x14ac:dyDescent="0.25">
      <c r="A114" s="10">
        <v>109</v>
      </c>
      <c r="B114" s="18" t="s">
        <v>111</v>
      </c>
      <c r="C114" s="12">
        <f>X613-SUM(C297:W297)</f>
        <v>0</v>
      </c>
      <c r="D114" s="13"/>
      <c r="F114" s="25"/>
    </row>
    <row r="115" spans="1:7" x14ac:dyDescent="0.25">
      <c r="A115" s="10">
        <v>110</v>
      </c>
      <c r="B115" s="18" t="s">
        <v>112</v>
      </c>
      <c r="C115" s="12">
        <f>X615-SUM(C298:W298)</f>
        <v>0</v>
      </c>
      <c r="D115" s="13"/>
      <c r="F115" s="25"/>
    </row>
    <row r="116" spans="1:7" x14ac:dyDescent="0.25">
      <c r="A116" s="10">
        <v>111</v>
      </c>
      <c r="B116" s="24" t="s">
        <v>113</v>
      </c>
      <c r="C116" s="12">
        <f>X617-SUM(C299:W299)</f>
        <v>0</v>
      </c>
      <c r="D116" s="13"/>
      <c r="F116" s="25"/>
    </row>
    <row r="117" spans="1:7" x14ac:dyDescent="0.25">
      <c r="A117" s="10">
        <v>112</v>
      </c>
      <c r="B117" s="18" t="s">
        <v>114</v>
      </c>
      <c r="C117" s="12">
        <f>X619-SUM(C300:W300)</f>
        <v>0</v>
      </c>
      <c r="D117" s="13"/>
      <c r="F117" s="25"/>
    </row>
    <row r="118" spans="1:7" x14ac:dyDescent="0.25">
      <c r="A118" s="10">
        <v>113</v>
      </c>
      <c r="B118" s="17" t="s">
        <v>115</v>
      </c>
      <c r="C118" s="12">
        <f>X621-SUM(C301:W301)</f>
        <v>0</v>
      </c>
      <c r="D118" s="13"/>
      <c r="F118" s="25"/>
    </row>
    <row r="119" spans="1:7" x14ac:dyDescent="0.25">
      <c r="A119" s="10">
        <v>114</v>
      </c>
      <c r="B119" s="11" t="s">
        <v>116</v>
      </c>
      <c r="C119" s="12">
        <f>X623-SUM(C302:W302)</f>
        <v>-152618.1999999999</v>
      </c>
      <c r="D119" s="13"/>
      <c r="E119" s="13"/>
      <c r="F119" s="25"/>
    </row>
    <row r="120" spans="1:7" x14ac:dyDescent="0.25">
      <c r="A120" s="10">
        <v>115</v>
      </c>
      <c r="B120" s="24" t="s">
        <v>117</v>
      </c>
      <c r="C120" s="12">
        <f>X625-SUM(C303:W303)</f>
        <v>0</v>
      </c>
      <c r="D120" s="13"/>
      <c r="F120" s="25"/>
    </row>
    <row r="121" spans="1:7" x14ac:dyDescent="0.25">
      <c r="A121" s="10">
        <v>116</v>
      </c>
      <c r="B121" s="17" t="s">
        <v>118</v>
      </c>
      <c r="C121" s="12">
        <f>X627-SUM(C304:W304)</f>
        <v>0</v>
      </c>
      <c r="D121" s="13"/>
      <c r="F121" s="25"/>
    </row>
    <row r="122" spans="1:7" x14ac:dyDescent="0.25">
      <c r="A122" s="10">
        <v>117</v>
      </c>
      <c r="B122" s="11" t="s">
        <v>119</v>
      </c>
      <c r="C122" s="12">
        <f>X629-SUM(C305:W305)</f>
        <v>0</v>
      </c>
      <c r="D122" s="13"/>
      <c r="F122" s="34"/>
      <c r="G122" s="34"/>
    </row>
    <row r="123" spans="1:7" x14ac:dyDescent="0.25">
      <c r="A123" s="10">
        <v>118</v>
      </c>
      <c r="B123" s="18" t="s">
        <v>120</v>
      </c>
      <c r="C123" s="12">
        <f>X631-SUM(C306:W306)</f>
        <v>0</v>
      </c>
      <c r="D123" s="13"/>
      <c r="F123" s="25"/>
    </row>
    <row r="124" spans="1:7" x14ac:dyDescent="0.25">
      <c r="A124" s="10">
        <v>119</v>
      </c>
      <c r="B124" s="18" t="s">
        <v>121</v>
      </c>
      <c r="C124" s="12">
        <f>X633-SUM(C307:W307)</f>
        <v>0</v>
      </c>
      <c r="D124" s="13"/>
      <c r="F124" s="25"/>
    </row>
    <row r="125" spans="1:7" x14ac:dyDescent="0.25">
      <c r="A125" s="10">
        <v>120</v>
      </c>
      <c r="B125" s="18" t="s">
        <v>122</v>
      </c>
      <c r="C125" s="12">
        <f>X635-SUM(C308:W308)</f>
        <v>0</v>
      </c>
      <c r="D125" s="13"/>
      <c r="F125" s="25"/>
    </row>
    <row r="126" spans="1:7" x14ac:dyDescent="0.25">
      <c r="A126" s="10">
        <v>121</v>
      </c>
      <c r="B126" s="18" t="s">
        <v>123</v>
      </c>
      <c r="C126" s="12">
        <f>X637-SUM(C309:W309)</f>
        <v>0</v>
      </c>
      <c r="D126" s="13"/>
      <c r="G126" s="34"/>
    </row>
    <row r="127" spans="1:7" x14ac:dyDescent="0.25">
      <c r="A127" s="10">
        <v>122</v>
      </c>
      <c r="B127" s="14" t="s">
        <v>124</v>
      </c>
      <c r="C127" s="12">
        <f>X639-SUM(C310:W310)</f>
        <v>0</v>
      </c>
      <c r="D127" s="13"/>
      <c r="F127" s="25"/>
    </row>
    <row r="128" spans="1:7" x14ac:dyDescent="0.25">
      <c r="A128" s="10">
        <v>123</v>
      </c>
      <c r="B128" s="18" t="s">
        <v>125</v>
      </c>
      <c r="C128" s="12">
        <f>X641-SUM(C311:W311)</f>
        <v>-12719.51999999999</v>
      </c>
      <c r="D128" s="13"/>
      <c r="F128" s="25"/>
    </row>
    <row r="129" spans="1:6" x14ac:dyDescent="0.25">
      <c r="A129" s="10">
        <v>124</v>
      </c>
      <c r="B129" s="18" t="s">
        <v>126</v>
      </c>
      <c r="C129" s="12">
        <f>X643-SUM(C312:W312)</f>
        <v>-50502.98000000004</v>
      </c>
      <c r="D129" s="13"/>
      <c r="F129" s="25"/>
    </row>
    <row r="130" spans="1:6" x14ac:dyDescent="0.25">
      <c r="A130" s="10">
        <v>125</v>
      </c>
      <c r="B130" s="18" t="s">
        <v>127</v>
      </c>
      <c r="C130" s="12">
        <f>X645-SUM(C313:W313)</f>
        <v>0</v>
      </c>
      <c r="D130" s="13"/>
      <c r="F130" s="25"/>
    </row>
    <row r="131" spans="1:6" x14ac:dyDescent="0.25">
      <c r="A131" s="10">
        <v>126</v>
      </c>
      <c r="B131" s="18" t="s">
        <v>128</v>
      </c>
      <c r="C131" s="12">
        <f>X647-SUM(C314:W314)</f>
        <v>0</v>
      </c>
      <c r="D131" s="13"/>
      <c r="F131" s="25"/>
    </row>
    <row r="132" spans="1:6" x14ac:dyDescent="0.25">
      <c r="A132" s="10">
        <v>127</v>
      </c>
      <c r="B132" s="18" t="s">
        <v>129</v>
      </c>
      <c r="C132" s="12">
        <f>X649-SUM(C315:W315)</f>
        <v>-6359.7600000000166</v>
      </c>
      <c r="D132" s="13"/>
      <c r="F132" s="25"/>
    </row>
    <row r="133" spans="1:6" x14ac:dyDescent="0.25">
      <c r="A133" s="10">
        <v>128</v>
      </c>
      <c r="B133" s="18" t="s">
        <v>130</v>
      </c>
      <c r="C133" s="12">
        <f>X651-SUM(C316:W316)</f>
        <v>0</v>
      </c>
      <c r="D133" s="13"/>
      <c r="F133" s="25"/>
    </row>
    <row r="134" spans="1:6" x14ac:dyDescent="0.25">
      <c r="A134" s="10">
        <v>129</v>
      </c>
      <c r="B134" s="18" t="s">
        <v>131</v>
      </c>
      <c r="C134" s="12">
        <f>X653-SUM(C317:W317)</f>
        <v>-144154.56000000006</v>
      </c>
      <c r="D134" s="13"/>
      <c r="F134" s="25"/>
    </row>
    <row r="135" spans="1:6" x14ac:dyDescent="0.25">
      <c r="A135" s="10">
        <v>130</v>
      </c>
      <c r="B135" s="24" t="s">
        <v>132</v>
      </c>
      <c r="C135" s="12">
        <f>X655-SUM(C318:W318)</f>
        <v>-449877.99999999988</v>
      </c>
      <c r="D135" s="13"/>
      <c r="E135" s="360"/>
      <c r="F135" s="25"/>
    </row>
    <row r="136" spans="1:6" x14ac:dyDescent="0.25">
      <c r="A136" s="10">
        <v>131</v>
      </c>
      <c r="B136" s="18" t="s">
        <v>133</v>
      </c>
      <c r="C136" s="12">
        <f>X657-SUM(C319:W319)</f>
        <v>0</v>
      </c>
      <c r="D136" s="13"/>
    </row>
    <row r="137" spans="1:6" x14ac:dyDescent="0.25">
      <c r="A137" s="10">
        <v>132</v>
      </c>
      <c r="B137" s="11" t="s">
        <v>134</v>
      </c>
      <c r="C137" s="12">
        <f>X659-SUM(C320:W320)</f>
        <v>-6359.7599999999984</v>
      </c>
      <c r="D137" s="13"/>
      <c r="F137" s="25"/>
    </row>
    <row r="138" spans="1:6" x14ac:dyDescent="0.25">
      <c r="A138" s="10">
        <v>133</v>
      </c>
      <c r="B138" s="11" t="s">
        <v>135</v>
      </c>
      <c r="C138" s="12">
        <f>X661-SUM(C321:W321)</f>
        <v>0</v>
      </c>
      <c r="D138" s="13"/>
      <c r="F138" s="25"/>
    </row>
    <row r="139" spans="1:6" x14ac:dyDescent="0.25">
      <c r="A139" s="10">
        <v>134</v>
      </c>
      <c r="B139" s="328" t="s">
        <v>136</v>
      </c>
      <c r="C139" s="12">
        <f>X663-SUM(C322:W322)</f>
        <v>0</v>
      </c>
      <c r="D139" s="13"/>
      <c r="F139" s="25"/>
    </row>
    <row r="140" spans="1:6" x14ac:dyDescent="0.25">
      <c r="A140" s="10">
        <v>135</v>
      </c>
      <c r="B140" s="11" t="s">
        <v>137</v>
      </c>
      <c r="C140" s="12">
        <f>X665-SUM(C323:W323)</f>
        <v>0</v>
      </c>
      <c r="D140" s="13"/>
      <c r="F140" s="25"/>
    </row>
    <row r="141" spans="1:6" x14ac:dyDescent="0.25">
      <c r="A141" s="10">
        <v>136</v>
      </c>
      <c r="B141" s="11" t="s">
        <v>138</v>
      </c>
      <c r="C141" s="12">
        <f>X667-SUM(C324:W324)</f>
        <v>-6359.7599999999984</v>
      </c>
      <c r="D141" s="13"/>
      <c r="F141" s="25"/>
    </row>
    <row r="142" spans="1:6" x14ac:dyDescent="0.25">
      <c r="A142" s="10">
        <v>137</v>
      </c>
      <c r="B142" s="11" t="s">
        <v>139</v>
      </c>
      <c r="C142" s="12">
        <f>X669-SUM(C325:W325)</f>
        <v>0</v>
      </c>
      <c r="D142" s="13"/>
      <c r="F142" s="25"/>
    </row>
    <row r="143" spans="1:6" x14ac:dyDescent="0.25">
      <c r="A143" s="10">
        <v>138</v>
      </c>
      <c r="B143" s="11" t="s">
        <v>140</v>
      </c>
      <c r="C143" s="12">
        <f>X671-SUM(C326:W326)</f>
        <v>0</v>
      </c>
      <c r="D143" s="13"/>
      <c r="F143" s="25"/>
    </row>
    <row r="144" spans="1:6" x14ac:dyDescent="0.25">
      <c r="A144" s="10">
        <v>139</v>
      </c>
      <c r="B144" s="11" t="s">
        <v>141</v>
      </c>
      <c r="C144" s="12">
        <f>X673-SUM(C327:W327)</f>
        <v>0</v>
      </c>
      <c r="D144" s="13"/>
      <c r="F144" s="25"/>
    </row>
    <row r="145" spans="1:6" x14ac:dyDescent="0.25">
      <c r="A145" s="10">
        <v>140</v>
      </c>
      <c r="B145" s="11" t="s">
        <v>142</v>
      </c>
      <c r="C145" s="12">
        <f>X675-SUM(C328:W328)</f>
        <v>-61477.679999999993</v>
      </c>
      <c r="D145" s="13"/>
      <c r="F145" s="25"/>
    </row>
    <row r="146" spans="1:6" x14ac:dyDescent="0.25">
      <c r="A146" s="10">
        <v>141</v>
      </c>
      <c r="B146" s="11" t="s">
        <v>143</v>
      </c>
      <c r="C146" s="12">
        <f>X677-SUM(C329:W329)</f>
        <v>0</v>
      </c>
      <c r="D146" s="13"/>
      <c r="F146" s="25"/>
    </row>
    <row r="147" spans="1:6" x14ac:dyDescent="0.25">
      <c r="A147" s="10">
        <v>142</v>
      </c>
      <c r="B147" s="11" t="s">
        <v>144</v>
      </c>
      <c r="C147" s="12">
        <f>X679-SUM(C330:W330)</f>
        <v>0</v>
      </c>
      <c r="D147" s="13"/>
      <c r="F147" s="25"/>
    </row>
    <row r="148" spans="1:6" x14ac:dyDescent="0.25">
      <c r="A148" s="10">
        <v>143</v>
      </c>
      <c r="B148" s="329" t="s">
        <v>145</v>
      </c>
      <c r="C148" s="12">
        <f>X681-SUM(C331:W331)</f>
        <v>0</v>
      </c>
      <c r="D148" s="13"/>
      <c r="F148" s="25"/>
    </row>
    <row r="149" spans="1:6" x14ac:dyDescent="0.25">
      <c r="A149" s="10">
        <v>144</v>
      </c>
      <c r="B149" s="11" t="s">
        <v>146</v>
      </c>
      <c r="C149" s="12">
        <f>X683-SUM(C332:W332)</f>
        <v>-50275.499999999971</v>
      </c>
      <c r="D149" s="13"/>
      <c r="F149" s="25"/>
    </row>
    <row r="150" spans="1:6" x14ac:dyDescent="0.25">
      <c r="A150" s="10">
        <v>145</v>
      </c>
      <c r="B150" s="11" t="s">
        <v>147</v>
      </c>
      <c r="C150" s="12">
        <f>X685-SUM(C333:W333)</f>
        <v>0</v>
      </c>
      <c r="D150" s="13"/>
      <c r="F150" s="25"/>
    </row>
    <row r="151" spans="1:6" x14ac:dyDescent="0.25">
      <c r="A151" s="10">
        <v>146</v>
      </c>
      <c r="B151" s="329" t="s">
        <v>148</v>
      </c>
      <c r="C151" s="12">
        <f>X687-SUM(C334:W334)</f>
        <v>0</v>
      </c>
      <c r="D151" s="13"/>
      <c r="F151" s="25"/>
    </row>
    <row r="152" spans="1:6" x14ac:dyDescent="0.25">
      <c r="A152" s="10">
        <v>147</v>
      </c>
      <c r="B152" s="11" t="s">
        <v>149</v>
      </c>
      <c r="C152" s="12">
        <f>X689-SUM(C335:W335)</f>
        <v>0</v>
      </c>
      <c r="D152" s="13"/>
      <c r="F152" s="25"/>
    </row>
    <row r="153" spans="1:6" x14ac:dyDescent="0.25">
      <c r="A153" s="10">
        <v>148</v>
      </c>
      <c r="B153" s="11" t="s">
        <v>150</v>
      </c>
      <c r="C153" s="12">
        <f>X691-SUM(C336:W336)</f>
        <v>0</v>
      </c>
      <c r="D153" s="13"/>
      <c r="F153" s="25"/>
    </row>
    <row r="154" spans="1:6" x14ac:dyDescent="0.25">
      <c r="A154" s="10">
        <v>149</v>
      </c>
      <c r="B154" s="11" t="s">
        <v>151</v>
      </c>
      <c r="C154" s="12">
        <f>X693-SUM(C337:W337)</f>
        <v>0</v>
      </c>
      <c r="D154" s="13"/>
      <c r="F154" s="25"/>
    </row>
    <row r="155" spans="1:6" x14ac:dyDescent="0.25">
      <c r="A155" s="10">
        <v>150</v>
      </c>
      <c r="B155" s="11" t="s">
        <v>152</v>
      </c>
      <c r="C155" s="12">
        <f>X695-SUM(C338:W338)</f>
        <v>0</v>
      </c>
      <c r="D155" s="13"/>
      <c r="F155" s="25"/>
    </row>
    <row r="156" spans="1:6" x14ac:dyDescent="0.25">
      <c r="A156" s="10">
        <v>151</v>
      </c>
      <c r="B156" s="11" t="s">
        <v>153</v>
      </c>
      <c r="C156" s="12">
        <f>X697-SUM(C339:W339)</f>
        <v>0</v>
      </c>
      <c r="D156" s="13"/>
      <c r="F156" s="25"/>
    </row>
    <row r="157" spans="1:6" x14ac:dyDescent="0.25">
      <c r="A157" s="10">
        <v>152</v>
      </c>
      <c r="B157" s="11" t="s">
        <v>154</v>
      </c>
      <c r="C157" s="12">
        <f>X699-SUM(C340:W340)</f>
        <v>0</v>
      </c>
      <c r="D157" s="13"/>
      <c r="F157" s="25"/>
    </row>
    <row r="158" spans="1:6" x14ac:dyDescent="0.25">
      <c r="A158" s="10">
        <v>153</v>
      </c>
      <c r="B158" s="11" t="s">
        <v>155</v>
      </c>
      <c r="C158" s="12">
        <f>X701-SUM(C341:W341)</f>
        <v>0</v>
      </c>
      <c r="D158" s="13"/>
      <c r="F158" s="25"/>
    </row>
    <row r="159" spans="1:6" x14ac:dyDescent="0.25">
      <c r="A159" s="10">
        <v>154</v>
      </c>
      <c r="B159" s="11" t="s">
        <v>156</v>
      </c>
      <c r="C159" s="12">
        <f>X703-SUM(C342:W342)</f>
        <v>0</v>
      </c>
      <c r="D159" s="13"/>
      <c r="F159" s="25"/>
    </row>
    <row r="160" spans="1:6" x14ac:dyDescent="0.25">
      <c r="A160" s="10">
        <v>155</v>
      </c>
      <c r="B160" s="11" t="s">
        <v>157</v>
      </c>
      <c r="C160" s="12">
        <f>X705-SUM(C343:W343)</f>
        <v>0</v>
      </c>
      <c r="D160" s="13"/>
      <c r="F160" s="25"/>
    </row>
    <row r="161" spans="1:6" x14ac:dyDescent="0.25">
      <c r="A161" s="10">
        <v>156</v>
      </c>
      <c r="B161" s="11" t="s">
        <v>158</v>
      </c>
      <c r="C161" s="12">
        <f>X707-SUM(C344:W344)</f>
        <v>0</v>
      </c>
      <c r="D161" s="13"/>
      <c r="F161" s="25"/>
    </row>
    <row r="162" spans="1:6" x14ac:dyDescent="0.25">
      <c r="A162" s="10">
        <v>157</v>
      </c>
      <c r="B162" s="11" t="s">
        <v>159</v>
      </c>
      <c r="C162" s="12">
        <f>X709-SUM(C345:W345)</f>
        <v>0</v>
      </c>
      <c r="D162" s="13"/>
      <c r="F162" s="25"/>
    </row>
    <row r="163" spans="1:6" x14ac:dyDescent="0.25">
      <c r="A163" s="10">
        <v>158</v>
      </c>
      <c r="B163" s="11" t="s">
        <v>160</v>
      </c>
      <c r="C163" s="12">
        <f>X711-SUM(C346:W346)</f>
        <v>-12719.52</v>
      </c>
      <c r="D163" s="13"/>
      <c r="F163" s="25"/>
    </row>
    <row r="164" spans="1:6" x14ac:dyDescent="0.25">
      <c r="A164" s="10"/>
      <c r="B164" s="11"/>
      <c r="C164" s="12">
        <f>X713-SUM(C347:W347)</f>
        <v>0</v>
      </c>
      <c r="D164" s="13"/>
      <c r="F164" s="25"/>
    </row>
    <row r="165" spans="1:6" x14ac:dyDescent="0.25">
      <c r="A165" s="10"/>
      <c r="B165" s="11"/>
      <c r="C165" s="12"/>
      <c r="D165" s="13"/>
      <c r="F165" s="25"/>
    </row>
    <row r="166" spans="1:6" x14ac:dyDescent="0.25">
      <c r="A166" s="10"/>
      <c r="B166" s="11"/>
      <c r="C166" s="12"/>
      <c r="D166" s="13"/>
      <c r="F166" s="25"/>
    </row>
    <row r="167" spans="1:6" x14ac:dyDescent="0.25">
      <c r="A167" s="10"/>
      <c r="B167" s="11"/>
      <c r="C167" s="12"/>
      <c r="D167" s="13"/>
      <c r="F167" s="25"/>
    </row>
    <row r="168" spans="1:6" x14ac:dyDescent="0.25">
      <c r="A168" s="27">
        <v>1</v>
      </c>
      <c r="B168" s="28" t="s">
        <v>161</v>
      </c>
      <c r="C168" s="29">
        <f>X723-SUM(C352:W352)</f>
        <v>-1406500</v>
      </c>
      <c r="D168" s="13"/>
      <c r="F168" s="25"/>
    </row>
    <row r="169" spans="1:6" x14ac:dyDescent="0.25">
      <c r="A169" s="27">
        <v>2</v>
      </c>
      <c r="B169" s="28" t="s">
        <v>162</v>
      </c>
      <c r="C169" s="29">
        <f>X725-SUM(C353:W353)</f>
        <v>0</v>
      </c>
      <c r="D169" s="13"/>
      <c r="F169" s="25"/>
    </row>
    <row r="170" spans="1:6" x14ac:dyDescent="0.25">
      <c r="A170" s="27">
        <v>3</v>
      </c>
      <c r="B170" s="30" t="s">
        <v>163</v>
      </c>
      <c r="C170" s="29">
        <f>X727-SUM(C354:W354)</f>
        <v>0</v>
      </c>
      <c r="D170" s="13"/>
      <c r="F170" s="25"/>
    </row>
    <row r="171" spans="1:6" x14ac:dyDescent="0.25">
      <c r="A171" s="27">
        <v>4</v>
      </c>
      <c r="B171" s="28" t="s">
        <v>164</v>
      </c>
      <c r="C171" s="29">
        <f>X729-SUM(C355:W355)</f>
        <v>0</v>
      </c>
      <c r="D171" s="13"/>
      <c r="F171" s="25"/>
    </row>
    <row r="172" spans="1:6" x14ac:dyDescent="0.25">
      <c r="A172" s="27">
        <v>5</v>
      </c>
      <c r="B172" s="28" t="s">
        <v>165</v>
      </c>
      <c r="C172" s="29">
        <f>X731-SUM(C356:W356)</f>
        <v>0</v>
      </c>
      <c r="D172" s="13"/>
      <c r="F172" s="25"/>
    </row>
    <row r="173" spans="1:6" x14ac:dyDescent="0.25">
      <c r="A173" s="27">
        <v>6</v>
      </c>
      <c r="B173" s="330" t="s">
        <v>166</v>
      </c>
      <c r="C173" s="29">
        <f>X733-SUM(C357:W357)</f>
        <v>-145000</v>
      </c>
      <c r="D173" s="13"/>
      <c r="F173" s="25"/>
    </row>
    <row r="174" spans="1:6" x14ac:dyDescent="0.25">
      <c r="A174" s="27">
        <v>7</v>
      </c>
      <c r="B174" s="28" t="s">
        <v>167</v>
      </c>
      <c r="C174" s="29">
        <f>X735-SUM(C358:W358)</f>
        <v>0</v>
      </c>
      <c r="D174" s="13"/>
      <c r="E174" s="16"/>
      <c r="F174" s="25"/>
    </row>
    <row r="175" spans="1:6" x14ac:dyDescent="0.25">
      <c r="A175" s="27">
        <v>8</v>
      </c>
      <c r="B175" s="28" t="s">
        <v>168</v>
      </c>
      <c r="C175" s="29">
        <f>X737-SUM(C359:W359)</f>
        <v>0</v>
      </c>
      <c r="D175" s="13"/>
      <c r="E175" s="16"/>
      <c r="F175" s="25"/>
    </row>
    <row r="176" spans="1:6" x14ac:dyDescent="0.25">
      <c r="A176" s="27">
        <v>9</v>
      </c>
      <c r="B176" s="28" t="s">
        <v>169</v>
      </c>
      <c r="C176" s="29">
        <f>X739-SUM(C360:W360)</f>
        <v>0</v>
      </c>
      <c r="D176" s="13"/>
      <c r="F176" s="25"/>
    </row>
    <row r="177" spans="1:23" x14ac:dyDescent="0.25">
      <c r="A177" s="27">
        <v>10</v>
      </c>
      <c r="B177" s="28" t="s">
        <v>170</v>
      </c>
      <c r="C177" s="29">
        <f>X741-SUM(C361:W361)</f>
        <v>0</v>
      </c>
      <c r="D177" s="13"/>
      <c r="F177" s="25"/>
    </row>
    <row r="178" spans="1:23" x14ac:dyDescent="0.25">
      <c r="A178" s="27">
        <v>11</v>
      </c>
      <c r="B178" s="331" t="s">
        <v>171</v>
      </c>
      <c r="C178" s="29">
        <f>X743-SUM(C362:W362)</f>
        <v>0</v>
      </c>
      <c r="D178" s="13"/>
      <c r="F178" s="25"/>
    </row>
    <row r="179" spans="1:23" x14ac:dyDescent="0.25">
      <c r="A179" s="27">
        <v>12</v>
      </c>
      <c r="B179" s="28" t="s">
        <v>172</v>
      </c>
      <c r="C179" s="29">
        <f>X745-SUM(C363:W363)</f>
        <v>0</v>
      </c>
      <c r="D179" s="13"/>
      <c r="F179" s="25"/>
    </row>
    <row r="180" spans="1:23" x14ac:dyDescent="0.25">
      <c r="A180" s="27">
        <v>13</v>
      </c>
      <c r="B180" s="28" t="s">
        <v>173</v>
      </c>
      <c r="C180" s="29">
        <f>X747-SUM(C364:W364)</f>
        <v>0</v>
      </c>
      <c r="D180" s="13"/>
      <c r="F180" s="25"/>
    </row>
    <row r="181" spans="1:23" x14ac:dyDescent="0.25">
      <c r="A181" s="27">
        <v>14</v>
      </c>
      <c r="B181" s="333" t="s">
        <v>174</v>
      </c>
      <c r="C181" s="29">
        <f>X749-SUM(C365:W365)</f>
        <v>0</v>
      </c>
      <c r="D181" s="13"/>
      <c r="F181" s="25"/>
    </row>
    <row r="182" spans="1:23" x14ac:dyDescent="0.25">
      <c r="A182" s="332"/>
      <c r="B182" s="333"/>
      <c r="C182" s="325"/>
      <c r="D182" s="13"/>
      <c r="F182" s="25"/>
    </row>
    <row r="183" spans="1:23" ht="15.75" thickBot="1" x14ac:dyDescent="0.3">
      <c r="A183" s="31"/>
      <c r="B183" s="324"/>
      <c r="C183" s="325"/>
      <c r="D183" s="13"/>
      <c r="F183" s="25"/>
    </row>
    <row r="184" spans="1:23" ht="15.75" thickBot="1" x14ac:dyDescent="0.3">
      <c r="B184" s="32" t="s">
        <v>175</v>
      </c>
      <c r="C184" s="326">
        <f>SUM(C6:C183)</f>
        <v>-6340054.1199999982</v>
      </c>
      <c r="D184" s="33">
        <f>SUM(D6:D183)</f>
        <v>0</v>
      </c>
      <c r="F184" s="33">
        <f>SUM(F6:F183)</f>
        <v>0</v>
      </c>
    </row>
    <row r="185" spans="1:23" x14ac:dyDescent="0.25">
      <c r="C185" s="33">
        <v>6340054.1200000001</v>
      </c>
      <c r="D185" s="297">
        <f>C184+C185</f>
        <v>0</v>
      </c>
      <c r="E185" s="34">
        <f>D184-D185</f>
        <v>0</v>
      </c>
      <c r="F185" s="357">
        <f>C184+C185</f>
        <v>0</v>
      </c>
      <c r="J185" s="16"/>
      <c r="N185" s="16"/>
    </row>
    <row r="186" spans="1:23" ht="15.75" thickBot="1" x14ac:dyDescent="0.3">
      <c r="C186" s="16"/>
      <c r="D186" s="16"/>
      <c r="E186" s="34"/>
    </row>
    <row r="187" spans="1:23" ht="13.5" customHeight="1" x14ac:dyDescent="0.25">
      <c r="A187" s="371" t="s">
        <v>176</v>
      </c>
      <c r="B187" s="372"/>
      <c r="C187" s="373" t="s">
        <v>177</v>
      </c>
      <c r="D187" s="35">
        <v>44029</v>
      </c>
      <c r="E187" s="35">
        <v>44043</v>
      </c>
      <c r="F187" s="35">
        <v>44053</v>
      </c>
      <c r="G187" s="35">
        <v>44083</v>
      </c>
      <c r="H187" s="35">
        <v>44112</v>
      </c>
      <c r="I187" s="363" t="s">
        <v>178</v>
      </c>
      <c r="J187" s="35">
        <v>44148</v>
      </c>
      <c r="K187" s="35" t="s">
        <v>179</v>
      </c>
      <c r="L187" s="35">
        <v>44172</v>
      </c>
      <c r="M187" s="35">
        <v>44207</v>
      </c>
      <c r="N187" s="363" t="s">
        <v>178</v>
      </c>
      <c r="O187" s="35">
        <v>44238</v>
      </c>
      <c r="P187" s="35"/>
      <c r="Q187" s="35"/>
      <c r="R187" s="35"/>
      <c r="S187" s="35"/>
      <c r="T187" s="35"/>
      <c r="U187" s="35"/>
      <c r="V187" s="35"/>
      <c r="W187" s="35"/>
    </row>
    <row r="188" spans="1:23" ht="15.75" thickBot="1" x14ac:dyDescent="0.3">
      <c r="A188" s="375" t="s">
        <v>180</v>
      </c>
      <c r="B188" s="376"/>
      <c r="C188" s="374"/>
      <c r="D188" s="36" t="s">
        <v>181</v>
      </c>
      <c r="E188" s="36" t="s">
        <v>181</v>
      </c>
      <c r="F188" s="36" t="s">
        <v>181</v>
      </c>
      <c r="G188" s="36" t="s">
        <v>181</v>
      </c>
      <c r="H188" s="36" t="s">
        <v>181</v>
      </c>
      <c r="I188" s="364"/>
      <c r="J188" s="36" t="s">
        <v>181</v>
      </c>
      <c r="K188" s="36" t="s">
        <v>181</v>
      </c>
      <c r="L188" s="36" t="s">
        <v>181</v>
      </c>
      <c r="M188" s="36" t="s">
        <v>181</v>
      </c>
      <c r="N188" s="364"/>
      <c r="O188" s="36" t="s">
        <v>181</v>
      </c>
      <c r="P188" s="36" t="s">
        <v>181</v>
      </c>
      <c r="Q188" s="36" t="s">
        <v>181</v>
      </c>
      <c r="R188" s="36" t="s">
        <v>181</v>
      </c>
      <c r="S188" s="36" t="s">
        <v>181</v>
      </c>
      <c r="T188" s="36" t="s">
        <v>181</v>
      </c>
      <c r="U188" s="36" t="s">
        <v>181</v>
      </c>
      <c r="V188" s="36" t="s">
        <v>181</v>
      </c>
      <c r="W188" s="36" t="s">
        <v>181</v>
      </c>
    </row>
    <row r="189" spans="1:23" s="13" customFormat="1" x14ac:dyDescent="0.25">
      <c r="A189" s="299">
        <v>1</v>
      </c>
      <c r="B189" s="300" t="s">
        <v>2</v>
      </c>
      <c r="C189" s="301"/>
      <c r="D189" s="302">
        <v>11761.2</v>
      </c>
      <c r="E189" s="302"/>
      <c r="F189" s="302">
        <v>13418.9</v>
      </c>
      <c r="G189" s="302">
        <v>14040.84</v>
      </c>
      <c r="H189" s="302">
        <v>22585.86</v>
      </c>
      <c r="I189" s="302"/>
      <c r="J189" s="302">
        <v>21557.360000000001</v>
      </c>
      <c r="K189" s="302"/>
      <c r="L189" s="302">
        <v>20940.259999999998</v>
      </c>
      <c r="M189" s="302">
        <v>36038.639999999999</v>
      </c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</row>
    <row r="190" spans="1:23" x14ac:dyDescent="0.25">
      <c r="A190" s="40">
        <v>2</v>
      </c>
      <c r="B190" s="41" t="s">
        <v>3</v>
      </c>
      <c r="C190" s="42"/>
      <c r="D190" s="43">
        <v>7056.72</v>
      </c>
      <c r="E190" s="43"/>
      <c r="F190" s="43">
        <v>20128.349999999999</v>
      </c>
      <c r="G190" s="43">
        <v>10530.63</v>
      </c>
      <c r="H190" s="43">
        <v>11957.22</v>
      </c>
      <c r="I190" s="43"/>
      <c r="J190" s="43">
        <v>11412.72</v>
      </c>
      <c r="K190" s="43"/>
      <c r="L190" s="43">
        <v>11086.02</v>
      </c>
      <c r="M190" s="43">
        <v>19079.28</v>
      </c>
      <c r="N190" s="43"/>
      <c r="O190" s="43"/>
      <c r="P190" s="43"/>
      <c r="Q190" s="43"/>
      <c r="R190" s="43"/>
      <c r="S190" s="43"/>
      <c r="T190" s="43"/>
      <c r="U190" s="43"/>
      <c r="V190" s="43"/>
      <c r="W190" s="43"/>
    </row>
    <row r="191" spans="1:23" s="13" customFormat="1" x14ac:dyDescent="0.25">
      <c r="A191" s="303">
        <v>3</v>
      </c>
      <c r="B191" s="304" t="s">
        <v>4</v>
      </c>
      <c r="C191" s="301"/>
      <c r="D191" s="302">
        <v>17641.8</v>
      </c>
      <c r="E191" s="302"/>
      <c r="F191" s="302">
        <v>20128.349999999999</v>
      </c>
      <c r="G191" s="302">
        <v>17551.05</v>
      </c>
      <c r="H191" s="302">
        <v>19928.7</v>
      </c>
      <c r="I191" s="302"/>
      <c r="J191" s="302">
        <v>19021.2</v>
      </c>
      <c r="K191" s="302"/>
      <c r="L191" s="302">
        <v>18476.7</v>
      </c>
      <c r="M191" s="302">
        <v>31798.799999999999</v>
      </c>
      <c r="N191" s="302"/>
      <c r="O191" s="302">
        <v>17823.3</v>
      </c>
      <c r="P191" s="302"/>
      <c r="Q191" s="302"/>
      <c r="R191" s="302"/>
      <c r="S191" s="302"/>
      <c r="T191" s="302"/>
      <c r="U191" s="302"/>
      <c r="V191" s="302"/>
      <c r="W191" s="302"/>
    </row>
    <row r="192" spans="1:23" x14ac:dyDescent="0.25">
      <c r="A192" s="40">
        <v>4</v>
      </c>
      <c r="B192" s="41" t="s">
        <v>5</v>
      </c>
      <c r="C192" s="42">
        <v>83020.52</v>
      </c>
      <c r="D192" s="43">
        <v>79976.160000000003</v>
      </c>
      <c r="E192" s="43"/>
      <c r="F192" s="43">
        <v>91248.52</v>
      </c>
      <c r="G192" s="43">
        <v>80734.83</v>
      </c>
      <c r="H192" s="43">
        <v>91672.02</v>
      </c>
      <c r="I192" s="43"/>
      <c r="J192" s="43">
        <v>87497.52</v>
      </c>
      <c r="K192" s="43"/>
      <c r="L192" s="43">
        <v>84992.82</v>
      </c>
      <c r="M192" s="43">
        <v>146274.48000000001</v>
      </c>
      <c r="N192" s="43"/>
      <c r="O192" s="43"/>
      <c r="P192" s="43"/>
      <c r="Q192" s="43"/>
      <c r="R192" s="43"/>
      <c r="S192" s="43"/>
      <c r="T192" s="43"/>
      <c r="U192" s="43"/>
      <c r="V192" s="43"/>
      <c r="W192" s="43"/>
    </row>
    <row r="193" spans="1:23" s="13" customFormat="1" x14ac:dyDescent="0.25">
      <c r="A193" s="303">
        <v>5</v>
      </c>
      <c r="B193" s="304" t="s">
        <v>6</v>
      </c>
      <c r="C193" s="301"/>
      <c r="D193" s="302">
        <v>295206.12</v>
      </c>
      <c r="E193" s="302"/>
      <c r="F193" s="302">
        <v>336814.39</v>
      </c>
      <c r="G193" s="302">
        <v>293687.57</v>
      </c>
      <c r="H193" s="302">
        <v>333473.58</v>
      </c>
      <c r="I193" s="302"/>
      <c r="J193" s="302">
        <v>318288.08</v>
      </c>
      <c r="K193" s="302"/>
      <c r="L193" s="302">
        <v>309176.78000000003</v>
      </c>
      <c r="M193" s="302">
        <v>532099.92000000004</v>
      </c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</row>
    <row r="194" spans="1:23" x14ac:dyDescent="0.25">
      <c r="A194" s="40">
        <v>6</v>
      </c>
      <c r="B194" s="41" t="s">
        <v>7</v>
      </c>
      <c r="C194" s="42"/>
      <c r="D194" s="43">
        <v>10585.08</v>
      </c>
      <c r="E194" s="43"/>
      <c r="F194" s="43">
        <v>20128.349999999999</v>
      </c>
      <c r="G194" s="43">
        <v>17551.05</v>
      </c>
      <c r="H194" s="43">
        <v>19928.7</v>
      </c>
      <c r="I194" s="43"/>
      <c r="J194" s="43">
        <v>19021.2</v>
      </c>
      <c r="K194" s="43"/>
      <c r="L194" s="43">
        <v>18476.7</v>
      </c>
      <c r="M194" s="43">
        <v>31798.799999999999</v>
      </c>
      <c r="N194" s="43"/>
      <c r="O194" s="43"/>
      <c r="P194" s="43"/>
      <c r="Q194" s="43"/>
      <c r="R194" s="43"/>
      <c r="S194" s="43"/>
      <c r="T194" s="43"/>
      <c r="U194" s="43"/>
      <c r="V194" s="43"/>
      <c r="W194" s="43"/>
    </row>
    <row r="195" spans="1:23" s="13" customFormat="1" x14ac:dyDescent="0.25">
      <c r="A195" s="303">
        <v>7</v>
      </c>
      <c r="B195" s="305" t="s">
        <v>8</v>
      </c>
      <c r="C195" s="301"/>
      <c r="D195" s="302">
        <v>54101.520000000004</v>
      </c>
      <c r="E195" s="302"/>
      <c r="F195" s="302">
        <v>61726.94</v>
      </c>
      <c r="G195" s="302">
        <v>53823.22</v>
      </c>
      <c r="H195" s="302">
        <v>61114.68</v>
      </c>
      <c r="I195" s="302"/>
      <c r="J195" s="302">
        <v>58331.68</v>
      </c>
      <c r="K195" s="302"/>
      <c r="L195" s="302">
        <v>56661.88</v>
      </c>
      <c r="M195" s="302">
        <v>97516.32</v>
      </c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</row>
    <row r="196" spans="1:23" x14ac:dyDescent="0.25">
      <c r="A196" s="40">
        <v>8</v>
      </c>
      <c r="B196" s="356" t="s">
        <v>9</v>
      </c>
      <c r="C196" s="42"/>
      <c r="D196" s="43"/>
      <c r="E196" s="43"/>
      <c r="F196" s="43"/>
      <c r="G196" s="43"/>
      <c r="H196" s="43"/>
      <c r="I196" s="43">
        <f>1500*83.25+41625</f>
        <v>166500</v>
      </c>
      <c r="J196" s="43"/>
      <c r="K196" s="43">
        <v>-166500</v>
      </c>
      <c r="L196" s="43"/>
      <c r="M196" s="43"/>
      <c r="N196" s="43">
        <v>175500</v>
      </c>
      <c r="O196" s="43"/>
      <c r="P196" s="43"/>
      <c r="Q196" s="43"/>
      <c r="R196" s="43"/>
      <c r="S196" s="43"/>
      <c r="T196" s="43"/>
      <c r="U196" s="43"/>
      <c r="V196" s="43"/>
      <c r="W196" s="43"/>
    </row>
    <row r="197" spans="1:23" s="13" customFormat="1" x14ac:dyDescent="0.25">
      <c r="A197" s="303">
        <v>9</v>
      </c>
      <c r="B197" s="305" t="s">
        <v>10</v>
      </c>
      <c r="C197" s="301"/>
      <c r="D197" s="302">
        <v>3528.36</v>
      </c>
      <c r="E197" s="302"/>
      <c r="F197" s="302">
        <v>4025.67</v>
      </c>
      <c r="G197" s="302">
        <v>3510.21</v>
      </c>
      <c r="H197" s="302">
        <v>3985.74</v>
      </c>
      <c r="I197" s="302"/>
      <c r="J197" s="302">
        <v>3804.24</v>
      </c>
      <c r="K197" s="302"/>
      <c r="L197" s="302">
        <v>3695.34</v>
      </c>
      <c r="M197" s="302">
        <v>6359.76</v>
      </c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</row>
    <row r="198" spans="1:23" x14ac:dyDescent="0.25">
      <c r="A198" s="40">
        <v>10</v>
      </c>
      <c r="B198" s="41" t="s">
        <v>11</v>
      </c>
      <c r="C198" s="42"/>
      <c r="D198" s="43">
        <v>10585.08</v>
      </c>
      <c r="E198" s="43"/>
      <c r="F198" s="43">
        <v>12077.01</v>
      </c>
      <c r="G198" s="43">
        <v>10530.63</v>
      </c>
      <c r="H198" s="43">
        <v>11957.22</v>
      </c>
      <c r="I198" s="43"/>
      <c r="J198" s="43">
        <v>11412.72</v>
      </c>
      <c r="K198" s="43"/>
      <c r="L198" s="43">
        <v>11086.02</v>
      </c>
      <c r="M198" s="43">
        <v>19079.28</v>
      </c>
      <c r="N198" s="43"/>
      <c r="O198" s="43"/>
      <c r="P198" s="43"/>
      <c r="Q198" s="43"/>
      <c r="R198" s="43"/>
      <c r="S198" s="43"/>
      <c r="T198" s="43"/>
      <c r="U198" s="43"/>
      <c r="V198" s="43"/>
      <c r="W198" s="43"/>
    </row>
    <row r="199" spans="1:23" s="13" customFormat="1" x14ac:dyDescent="0.25">
      <c r="A199" s="303">
        <v>11</v>
      </c>
      <c r="B199" s="305" t="s">
        <v>12</v>
      </c>
      <c r="C199" s="301"/>
      <c r="D199" s="302">
        <v>7056.72</v>
      </c>
      <c r="E199" s="302"/>
      <c r="F199" s="302">
        <v>8051.34</v>
      </c>
      <c r="G199" s="302">
        <v>7020.42</v>
      </c>
      <c r="H199" s="302">
        <v>11957.22</v>
      </c>
      <c r="I199" s="302"/>
      <c r="J199" s="302">
        <v>11412.72</v>
      </c>
      <c r="K199" s="302"/>
      <c r="L199" s="302">
        <v>11086.02</v>
      </c>
      <c r="M199" s="302">
        <v>19079.28</v>
      </c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</row>
    <row r="200" spans="1:23" x14ac:dyDescent="0.25">
      <c r="A200" s="40">
        <v>12</v>
      </c>
      <c r="B200" s="41" t="s">
        <v>13</v>
      </c>
      <c r="C200" s="42"/>
      <c r="D200" s="43">
        <v>10585.08</v>
      </c>
      <c r="E200" s="43"/>
      <c r="F200" s="43">
        <v>12077.01</v>
      </c>
      <c r="G200" s="43">
        <v>10530.63</v>
      </c>
      <c r="H200" s="43">
        <v>11957.22</v>
      </c>
      <c r="I200" s="43"/>
      <c r="J200" s="43">
        <v>11412.72</v>
      </c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</row>
    <row r="201" spans="1:23" s="13" customFormat="1" ht="13.5" customHeight="1" x14ac:dyDescent="0.25">
      <c r="A201" s="299">
        <v>13</v>
      </c>
      <c r="B201" s="300" t="s">
        <v>14</v>
      </c>
      <c r="C201" s="301">
        <v>3662.67</v>
      </c>
      <c r="D201" s="302">
        <v>10585.08</v>
      </c>
      <c r="E201" s="302"/>
      <c r="F201" s="302">
        <v>12077.01</v>
      </c>
      <c r="G201" s="302">
        <v>10530.63</v>
      </c>
      <c r="H201" s="302">
        <v>11957.22</v>
      </c>
      <c r="I201" s="302"/>
      <c r="J201" s="302">
        <v>11412.72</v>
      </c>
      <c r="K201" s="302"/>
      <c r="L201" s="302">
        <v>11086.02</v>
      </c>
      <c r="M201" s="302">
        <v>19079.28</v>
      </c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</row>
    <row r="202" spans="1:23" x14ac:dyDescent="0.25">
      <c r="A202" s="40">
        <v>14</v>
      </c>
      <c r="B202" s="41" t="s">
        <v>15</v>
      </c>
      <c r="C202" s="42"/>
      <c r="D202" s="43">
        <v>17641.8</v>
      </c>
      <c r="E202" s="43"/>
      <c r="F202" s="43">
        <v>20128.349999999999</v>
      </c>
      <c r="G202" s="43">
        <v>17551.05</v>
      </c>
      <c r="H202" s="43">
        <v>19928.7</v>
      </c>
      <c r="I202" s="43"/>
      <c r="J202" s="43">
        <v>19021.2</v>
      </c>
      <c r="K202" s="43"/>
      <c r="L202" s="43">
        <v>18476.7</v>
      </c>
      <c r="M202" s="43">
        <v>31798.799999999999</v>
      </c>
      <c r="N202" s="43"/>
      <c r="O202" s="43"/>
      <c r="P202" s="43"/>
      <c r="Q202" s="43"/>
      <c r="R202" s="43"/>
      <c r="S202" s="43"/>
      <c r="T202" s="43"/>
      <c r="U202" s="43"/>
      <c r="V202" s="43"/>
      <c r="W202" s="43"/>
    </row>
    <row r="203" spans="1:23" s="13" customFormat="1" x14ac:dyDescent="0.25">
      <c r="A203" s="306">
        <v>15</v>
      </c>
      <c r="B203" s="307" t="s">
        <v>16</v>
      </c>
      <c r="C203" s="301"/>
      <c r="D203" s="302"/>
      <c r="E203" s="302"/>
      <c r="F203" s="302"/>
      <c r="G203" s="302"/>
      <c r="H203" s="302"/>
      <c r="I203" s="302"/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</row>
    <row r="204" spans="1:23" x14ac:dyDescent="0.25">
      <c r="A204" s="40">
        <v>16</v>
      </c>
      <c r="B204" s="41" t="s">
        <v>17</v>
      </c>
      <c r="C204" s="42">
        <v>4347.34</v>
      </c>
      <c r="D204" s="43">
        <v>7056.72</v>
      </c>
      <c r="E204" s="43"/>
      <c r="F204" s="43">
        <v>8051.34</v>
      </c>
      <c r="G204" s="43">
        <v>7020.42</v>
      </c>
      <c r="H204" s="43">
        <v>7971.48</v>
      </c>
      <c r="I204" s="43"/>
      <c r="J204" s="43">
        <v>7608.48</v>
      </c>
      <c r="K204" s="43"/>
      <c r="L204" s="43">
        <v>7390.68</v>
      </c>
      <c r="M204" s="43">
        <v>12719.52</v>
      </c>
      <c r="N204" s="43"/>
      <c r="O204" s="43"/>
      <c r="P204" s="43"/>
      <c r="Q204" s="43"/>
      <c r="R204" s="43"/>
      <c r="S204" s="43"/>
      <c r="T204" s="43"/>
      <c r="U204" s="43"/>
      <c r="V204" s="43"/>
      <c r="W204" s="43"/>
    </row>
    <row r="205" spans="1:23" s="13" customFormat="1" x14ac:dyDescent="0.25">
      <c r="A205" s="303">
        <v>17</v>
      </c>
      <c r="B205" s="305" t="s">
        <v>18</v>
      </c>
      <c r="C205" s="301"/>
      <c r="D205" s="302">
        <v>3528.36</v>
      </c>
      <c r="E205" s="302"/>
      <c r="F205" s="302">
        <v>4025.67</v>
      </c>
      <c r="G205" s="302">
        <v>3510.21</v>
      </c>
      <c r="H205" s="302">
        <v>3985.74</v>
      </c>
      <c r="I205" s="302"/>
      <c r="J205" s="302">
        <v>3804.24</v>
      </c>
      <c r="K205" s="302"/>
      <c r="L205" s="302">
        <v>3695.34</v>
      </c>
      <c r="M205" s="302">
        <v>6359.76</v>
      </c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</row>
    <row r="206" spans="1:23" x14ac:dyDescent="0.25">
      <c r="A206" s="40">
        <v>18</v>
      </c>
      <c r="B206" s="41" t="s">
        <v>19</v>
      </c>
      <c r="C206" s="42">
        <v>7456.02</v>
      </c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</row>
    <row r="207" spans="1:23" s="13" customFormat="1" x14ac:dyDescent="0.25">
      <c r="A207" s="299">
        <v>19</v>
      </c>
      <c r="B207" s="300" t="s">
        <v>20</v>
      </c>
      <c r="C207" s="301"/>
      <c r="D207" s="302">
        <v>7056.72</v>
      </c>
      <c r="E207" s="302"/>
      <c r="F207" s="302">
        <v>8051.34</v>
      </c>
      <c r="G207" s="302">
        <v>7020.42</v>
      </c>
      <c r="H207" s="302">
        <v>7971.48</v>
      </c>
      <c r="I207" s="302"/>
      <c r="J207" s="302">
        <v>7608.48</v>
      </c>
      <c r="K207" s="302"/>
      <c r="L207" s="302">
        <v>7390.68</v>
      </c>
      <c r="M207" s="302">
        <v>12719.52</v>
      </c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</row>
    <row r="208" spans="1:23" x14ac:dyDescent="0.25">
      <c r="A208" s="40">
        <v>20</v>
      </c>
      <c r="B208" s="41" t="s">
        <v>21</v>
      </c>
      <c r="C208" s="42"/>
      <c r="D208" s="43">
        <v>17641.8</v>
      </c>
      <c r="E208" s="43"/>
      <c r="F208" s="43">
        <v>26837.8</v>
      </c>
      <c r="G208" s="43">
        <v>23401.4</v>
      </c>
      <c r="H208" s="43">
        <v>26571.599999999999</v>
      </c>
      <c r="I208" s="43"/>
      <c r="J208" s="43">
        <v>25361.599999999999</v>
      </c>
      <c r="K208" s="43"/>
      <c r="L208" s="43">
        <v>24635.599999999999</v>
      </c>
      <c r="M208" s="43">
        <v>42398.400000000001</v>
      </c>
      <c r="N208" s="43"/>
      <c r="O208" s="43">
        <v>23764.400000000001</v>
      </c>
      <c r="P208" s="43"/>
      <c r="Q208" s="43"/>
      <c r="R208" s="43"/>
      <c r="S208" s="43"/>
      <c r="T208" s="43"/>
      <c r="U208" s="43"/>
      <c r="V208" s="43"/>
      <c r="W208" s="43"/>
    </row>
    <row r="209" spans="1:23" s="13" customFormat="1" x14ac:dyDescent="0.25">
      <c r="A209" s="299">
        <v>21</v>
      </c>
      <c r="B209" s="300" t="s">
        <v>22</v>
      </c>
      <c r="C209" s="301"/>
      <c r="D209" s="302">
        <v>7056.72</v>
      </c>
      <c r="E209" s="302"/>
      <c r="F209" s="302">
        <v>8051.34</v>
      </c>
      <c r="G209" s="302">
        <v>7020.42</v>
      </c>
      <c r="H209" s="302"/>
      <c r="I209" s="302"/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</row>
    <row r="210" spans="1:23" x14ac:dyDescent="0.25">
      <c r="A210" s="40">
        <v>22</v>
      </c>
      <c r="B210" s="41" t="s">
        <v>23</v>
      </c>
      <c r="C210" s="42"/>
      <c r="D210" s="43">
        <v>3528.36</v>
      </c>
      <c r="E210" s="43"/>
      <c r="F210" s="43">
        <v>4025.67</v>
      </c>
      <c r="G210" s="43">
        <v>3510.21</v>
      </c>
      <c r="H210" s="43">
        <v>3985.74</v>
      </c>
      <c r="I210" s="43"/>
      <c r="J210" s="43">
        <v>3804.24</v>
      </c>
      <c r="K210" s="43"/>
      <c r="L210" s="43">
        <v>3695.34</v>
      </c>
      <c r="M210" s="43">
        <v>6359.76</v>
      </c>
      <c r="N210" s="43"/>
      <c r="O210" s="43"/>
      <c r="P210" s="43"/>
      <c r="Q210" s="43"/>
      <c r="R210" s="43"/>
      <c r="S210" s="43"/>
      <c r="T210" s="43"/>
      <c r="U210" s="43"/>
      <c r="V210" s="43"/>
      <c r="W210" s="43"/>
    </row>
    <row r="211" spans="1:23" x14ac:dyDescent="0.25">
      <c r="A211" s="22">
        <v>23</v>
      </c>
      <c r="B211" s="300" t="s">
        <v>24</v>
      </c>
      <c r="C211" s="38"/>
      <c r="D211" s="39">
        <v>7056.72</v>
      </c>
      <c r="E211" s="39"/>
      <c r="F211" s="39">
        <v>8051.34</v>
      </c>
      <c r="G211" s="39">
        <v>7020.42</v>
      </c>
      <c r="H211" s="39">
        <v>7971.48</v>
      </c>
      <c r="I211" s="39"/>
      <c r="J211" s="39">
        <v>7608.48</v>
      </c>
      <c r="K211" s="39"/>
      <c r="L211" s="39">
        <v>7390.68</v>
      </c>
      <c r="M211" s="39">
        <v>12719.52</v>
      </c>
      <c r="N211" s="39"/>
      <c r="O211" s="39">
        <v>7129.32</v>
      </c>
      <c r="P211" s="39"/>
      <c r="Q211" s="39"/>
      <c r="R211" s="39"/>
      <c r="S211" s="39"/>
      <c r="T211" s="39"/>
      <c r="U211" s="39"/>
      <c r="V211" s="39"/>
      <c r="W211" s="39"/>
    </row>
    <row r="212" spans="1:23" x14ac:dyDescent="0.25">
      <c r="A212" s="40">
        <v>24</v>
      </c>
      <c r="B212" s="41" t="s">
        <v>25</v>
      </c>
      <c r="C212" s="42">
        <v>78833.919999999998</v>
      </c>
      <c r="D212" s="43">
        <v>37635.839999999997</v>
      </c>
      <c r="E212" s="43"/>
      <c r="F212" s="43">
        <v>203967.28</v>
      </c>
      <c r="G212" s="43">
        <v>177850.64</v>
      </c>
      <c r="H212" s="43">
        <v>208587.06</v>
      </c>
      <c r="I212" s="43"/>
      <c r="J212" s="43">
        <v>199088.56</v>
      </c>
      <c r="K212" s="43"/>
      <c r="L212" s="43">
        <v>193389.46</v>
      </c>
      <c r="M212" s="43">
        <v>332827.44</v>
      </c>
      <c r="N212" s="43"/>
      <c r="O212" s="43"/>
      <c r="P212" s="43"/>
      <c r="Q212" s="43"/>
      <c r="R212" s="43"/>
      <c r="S212" s="43"/>
      <c r="T212" s="43"/>
      <c r="U212" s="43"/>
      <c r="V212" s="43"/>
      <c r="W212" s="43"/>
    </row>
    <row r="213" spans="1:23" x14ac:dyDescent="0.25">
      <c r="A213" s="22">
        <v>25</v>
      </c>
      <c r="B213" s="45" t="s">
        <v>26</v>
      </c>
      <c r="C213" s="38"/>
      <c r="D213" s="39">
        <v>17641.8</v>
      </c>
      <c r="E213" s="39"/>
      <c r="F213" s="39">
        <v>20128.349999999999</v>
      </c>
      <c r="G213" s="39">
        <v>10530.63</v>
      </c>
      <c r="H213" s="39">
        <v>11957.22</v>
      </c>
      <c r="I213" s="39"/>
      <c r="J213" s="39">
        <v>11412.72</v>
      </c>
      <c r="K213" s="39"/>
      <c r="L213" s="39">
        <v>11086.02</v>
      </c>
      <c r="M213" s="39">
        <v>19079.28</v>
      </c>
      <c r="N213" s="39"/>
      <c r="O213" s="39"/>
      <c r="P213" s="39"/>
      <c r="Q213" s="39"/>
      <c r="R213" s="39"/>
      <c r="S213" s="39"/>
      <c r="T213" s="39"/>
      <c r="U213" s="39"/>
      <c r="V213" s="39"/>
      <c r="W213" s="39"/>
    </row>
    <row r="214" spans="1:23" x14ac:dyDescent="0.25">
      <c r="A214" s="40">
        <v>26</v>
      </c>
      <c r="B214" s="41" t="s">
        <v>27</v>
      </c>
      <c r="C214" s="42">
        <v>7325.34</v>
      </c>
      <c r="D214" s="43">
        <v>7056.72</v>
      </c>
      <c r="E214" s="43"/>
      <c r="F214" s="43">
        <v>8051.34</v>
      </c>
      <c r="G214" s="43">
        <v>7020.42</v>
      </c>
      <c r="H214" s="43">
        <v>7971.48</v>
      </c>
      <c r="I214" s="43"/>
      <c r="J214" s="43">
        <v>7608.48</v>
      </c>
      <c r="K214" s="43"/>
      <c r="L214" s="43">
        <v>11086.02</v>
      </c>
      <c r="M214" s="43">
        <v>19079.28</v>
      </c>
      <c r="N214" s="43"/>
      <c r="O214" s="43"/>
      <c r="P214" s="43"/>
      <c r="Q214" s="43"/>
      <c r="R214" s="43"/>
      <c r="S214" s="43"/>
      <c r="T214" s="43"/>
      <c r="U214" s="43"/>
      <c r="V214" s="43"/>
      <c r="W214" s="43"/>
    </row>
    <row r="215" spans="1:23" x14ac:dyDescent="0.25">
      <c r="A215" s="22">
        <v>27</v>
      </c>
      <c r="B215" s="45" t="s">
        <v>28</v>
      </c>
      <c r="C215" s="38">
        <v>363001.57</v>
      </c>
      <c r="D215" s="39">
        <v>148191.12</v>
      </c>
      <c r="E215" s="39"/>
      <c r="F215" s="39">
        <v>169078.14</v>
      </c>
      <c r="G215" s="39">
        <v>147428.82</v>
      </c>
      <c r="H215" s="39">
        <v>167401.07999999999</v>
      </c>
      <c r="I215" s="39"/>
      <c r="J215" s="39">
        <v>159778.07999999999</v>
      </c>
      <c r="K215" s="39"/>
      <c r="L215" s="39">
        <v>155204.28</v>
      </c>
      <c r="M215" s="39">
        <v>267109.92</v>
      </c>
      <c r="N215" s="39"/>
      <c r="O215" s="39"/>
      <c r="P215" s="39"/>
      <c r="Q215" s="39"/>
      <c r="R215" s="39"/>
      <c r="S215" s="39"/>
      <c r="T215" s="39"/>
      <c r="U215" s="39"/>
      <c r="V215" s="39"/>
      <c r="W215" s="39"/>
    </row>
    <row r="216" spans="1:23" x14ac:dyDescent="0.25">
      <c r="A216" s="40">
        <v>28</v>
      </c>
      <c r="B216" s="41" t="s">
        <v>29</v>
      </c>
      <c r="C216" s="42"/>
      <c r="D216" s="43">
        <v>10585.08</v>
      </c>
      <c r="E216" s="43"/>
      <c r="F216" s="43">
        <v>12077.01</v>
      </c>
      <c r="G216" s="43">
        <v>10530.63</v>
      </c>
      <c r="H216" s="43">
        <v>11957.22</v>
      </c>
      <c r="I216" s="43"/>
      <c r="J216" s="43">
        <v>11412.72</v>
      </c>
      <c r="K216" s="43"/>
      <c r="L216" s="43">
        <v>11086.02</v>
      </c>
      <c r="M216" s="43">
        <v>19079.28</v>
      </c>
      <c r="N216" s="43"/>
      <c r="O216" s="43">
        <v>10693.98</v>
      </c>
      <c r="P216" s="43"/>
      <c r="Q216" s="43"/>
      <c r="R216" s="43"/>
      <c r="S216" s="43"/>
      <c r="T216" s="43"/>
      <c r="U216" s="43"/>
      <c r="V216" s="43"/>
      <c r="W216" s="43"/>
    </row>
    <row r="217" spans="1:23" x14ac:dyDescent="0.25">
      <c r="A217" s="22">
        <v>29</v>
      </c>
      <c r="B217" s="45" t="s">
        <v>30</v>
      </c>
      <c r="C217" s="38"/>
      <c r="D217" s="39">
        <v>10585.08</v>
      </c>
      <c r="E217" s="39"/>
      <c r="F217" s="39">
        <v>12077.01</v>
      </c>
      <c r="G217" s="39">
        <v>10530.63</v>
      </c>
      <c r="H217" s="39">
        <v>11957.22</v>
      </c>
      <c r="I217" s="39"/>
      <c r="J217" s="39">
        <v>11412.72</v>
      </c>
      <c r="K217" s="39"/>
      <c r="L217" s="39">
        <v>11086.02</v>
      </c>
      <c r="M217" s="39">
        <v>19079.28</v>
      </c>
      <c r="N217" s="39"/>
      <c r="O217" s="39"/>
      <c r="P217" s="39"/>
      <c r="Q217" s="39"/>
      <c r="R217" s="39"/>
      <c r="S217" s="39"/>
      <c r="T217" s="39"/>
      <c r="U217" s="39"/>
      <c r="V217" s="39"/>
      <c r="W217" s="39"/>
    </row>
    <row r="218" spans="1:23" x14ac:dyDescent="0.25">
      <c r="A218" s="40">
        <v>30</v>
      </c>
      <c r="B218" s="41" t="s">
        <v>31</v>
      </c>
      <c r="C218" s="42"/>
      <c r="D218" s="43">
        <v>10585.08</v>
      </c>
      <c r="E218" s="43"/>
      <c r="F218" s="43">
        <v>12077.01</v>
      </c>
      <c r="G218" s="43">
        <v>10530.63</v>
      </c>
      <c r="H218" s="43">
        <v>11957.22</v>
      </c>
      <c r="I218" s="43"/>
      <c r="J218" s="43">
        <v>11412.72</v>
      </c>
      <c r="K218" s="43"/>
      <c r="L218" s="43">
        <v>11086.02</v>
      </c>
      <c r="M218" s="43">
        <v>19079.28</v>
      </c>
      <c r="N218" s="43"/>
      <c r="O218" s="43"/>
      <c r="P218" s="43"/>
      <c r="Q218" s="43"/>
      <c r="R218" s="43"/>
      <c r="S218" s="43"/>
      <c r="T218" s="43"/>
      <c r="U218" s="43"/>
      <c r="V218" s="43"/>
      <c r="W218" s="43"/>
    </row>
    <row r="219" spans="1:23" x14ac:dyDescent="0.25">
      <c r="A219" s="22">
        <v>31</v>
      </c>
      <c r="B219" s="45" t="s">
        <v>32</v>
      </c>
      <c r="C219" s="38"/>
      <c r="D219" s="39">
        <v>45868.68</v>
      </c>
      <c r="E219" s="39"/>
      <c r="F219" s="39">
        <v>52333.71</v>
      </c>
      <c r="G219" s="39">
        <v>45632.729999999996</v>
      </c>
      <c r="H219" s="39">
        <v>51814.619999999995</v>
      </c>
      <c r="I219" s="39"/>
      <c r="J219" s="39">
        <v>49455.119999999995</v>
      </c>
      <c r="K219" s="39"/>
      <c r="L219" s="39">
        <v>48039.419999999984</v>
      </c>
      <c r="M219" s="39">
        <v>82676.88</v>
      </c>
      <c r="N219" s="39"/>
      <c r="O219" s="39"/>
      <c r="P219" s="39"/>
      <c r="Q219" s="39"/>
      <c r="R219" s="39"/>
      <c r="S219" s="39"/>
      <c r="T219" s="39"/>
      <c r="U219" s="39"/>
      <c r="V219" s="39"/>
      <c r="W219" s="39"/>
    </row>
    <row r="220" spans="1:23" x14ac:dyDescent="0.25">
      <c r="A220" s="40">
        <v>32</v>
      </c>
      <c r="B220" s="41" t="s">
        <v>33</v>
      </c>
      <c r="C220" s="42">
        <v>31743.14</v>
      </c>
      <c r="D220" s="43">
        <v>30579.119999999999</v>
      </c>
      <c r="E220" s="43"/>
      <c r="F220" s="43">
        <v>34889.14</v>
      </c>
      <c r="G220" s="43">
        <v>30421.82</v>
      </c>
      <c r="H220" s="43">
        <v>51814.619999999995</v>
      </c>
      <c r="I220" s="43"/>
      <c r="J220" s="43">
        <v>49455.119999999995</v>
      </c>
      <c r="K220" s="43"/>
      <c r="L220" s="43">
        <v>48039.42</v>
      </c>
      <c r="M220" s="43">
        <v>82676.88</v>
      </c>
      <c r="N220" s="43"/>
      <c r="O220" s="43"/>
      <c r="P220" s="43"/>
      <c r="Q220" s="43"/>
      <c r="R220" s="43"/>
      <c r="S220" s="43"/>
      <c r="T220" s="43"/>
      <c r="U220" s="43"/>
      <c r="V220" s="43"/>
      <c r="W220" s="43"/>
    </row>
    <row r="221" spans="1:23" ht="13.5" customHeight="1" x14ac:dyDescent="0.25">
      <c r="A221" s="37">
        <v>33</v>
      </c>
      <c r="B221" s="25" t="s">
        <v>34</v>
      </c>
      <c r="C221" s="38"/>
      <c r="D221" s="39">
        <v>10585.08</v>
      </c>
      <c r="E221" s="39"/>
      <c r="F221" s="39">
        <v>12077.01</v>
      </c>
      <c r="G221" s="39">
        <v>10530.63</v>
      </c>
      <c r="H221" s="39">
        <v>11957.22</v>
      </c>
      <c r="I221" s="39"/>
      <c r="J221" s="39">
        <v>11412.72</v>
      </c>
      <c r="K221" s="39"/>
      <c r="L221" s="39">
        <v>11086.02</v>
      </c>
      <c r="M221" s="39">
        <v>19079.28</v>
      </c>
      <c r="N221" s="39"/>
      <c r="O221" s="39"/>
      <c r="P221" s="39"/>
      <c r="Q221" s="39"/>
      <c r="R221" s="39"/>
      <c r="S221" s="39"/>
      <c r="T221" s="39"/>
      <c r="U221" s="39"/>
      <c r="V221" s="39"/>
      <c r="W221" s="39"/>
    </row>
    <row r="222" spans="1:23" x14ac:dyDescent="0.25">
      <c r="A222" s="40">
        <v>34</v>
      </c>
      <c r="B222" s="41" t="s">
        <v>35</v>
      </c>
      <c r="C222" s="42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</row>
    <row r="223" spans="1:23" x14ac:dyDescent="0.25">
      <c r="A223" s="46">
        <v>35</v>
      </c>
      <c r="B223" s="47" t="s">
        <v>36</v>
      </c>
      <c r="C223" s="38"/>
      <c r="D223" s="39">
        <v>30579.119999999999</v>
      </c>
      <c r="E223" s="39"/>
      <c r="F223" s="39">
        <v>26837.8</v>
      </c>
      <c r="G223" s="39">
        <v>23401.4</v>
      </c>
      <c r="H223" s="39">
        <v>26571.599999999999</v>
      </c>
      <c r="I223" s="39"/>
      <c r="J223" s="39">
        <v>25361.599999999999</v>
      </c>
      <c r="K223" s="39"/>
      <c r="L223" s="39">
        <v>24635.599999999999</v>
      </c>
      <c r="M223" s="39">
        <v>42398.400000000001</v>
      </c>
      <c r="N223" s="39"/>
      <c r="O223" s="39"/>
      <c r="P223" s="39"/>
      <c r="Q223" s="39"/>
      <c r="R223" s="39"/>
      <c r="S223" s="39"/>
      <c r="T223" s="39"/>
      <c r="U223" s="39"/>
      <c r="V223" s="39"/>
      <c r="W223" s="39"/>
    </row>
    <row r="224" spans="1:23" x14ac:dyDescent="0.25">
      <c r="A224" s="40">
        <v>36</v>
      </c>
      <c r="B224" s="41" t="s">
        <v>37</v>
      </c>
      <c r="C224" s="42"/>
      <c r="D224" s="43">
        <v>10585.08</v>
      </c>
      <c r="E224" s="43"/>
      <c r="F224" s="43">
        <v>12077.01</v>
      </c>
      <c r="G224" s="43">
        <v>10530.63</v>
      </c>
      <c r="H224" s="43">
        <v>11957.22</v>
      </c>
      <c r="I224" s="43"/>
      <c r="J224" s="43">
        <v>11412.72</v>
      </c>
      <c r="K224" s="43"/>
      <c r="L224" s="43">
        <v>11086.02</v>
      </c>
      <c r="M224" s="43">
        <v>19079.28</v>
      </c>
      <c r="N224" s="43"/>
      <c r="O224" s="43"/>
      <c r="P224" s="43"/>
      <c r="Q224" s="43"/>
      <c r="R224" s="43"/>
      <c r="S224" s="43"/>
      <c r="T224" s="43"/>
      <c r="U224" s="43"/>
      <c r="V224" s="43"/>
      <c r="W224" s="43"/>
    </row>
    <row r="225" spans="1:23" x14ac:dyDescent="0.25">
      <c r="A225" s="22">
        <v>37</v>
      </c>
      <c r="B225" s="47" t="s">
        <v>38</v>
      </c>
      <c r="C225" s="38"/>
      <c r="D225" s="39">
        <v>10585.08</v>
      </c>
      <c r="E225" s="39"/>
      <c r="F225" s="39">
        <v>12077.01</v>
      </c>
      <c r="G225" s="39">
        <v>10530.63</v>
      </c>
      <c r="H225" s="39">
        <v>11957.22</v>
      </c>
      <c r="I225" s="39"/>
      <c r="J225" s="39">
        <v>11412.72</v>
      </c>
      <c r="K225" s="39"/>
      <c r="L225" s="39">
        <v>11086.02</v>
      </c>
      <c r="M225" s="39">
        <v>19079.28</v>
      </c>
      <c r="N225" s="39"/>
      <c r="O225" s="39"/>
      <c r="P225" s="39"/>
      <c r="Q225" s="39"/>
      <c r="R225" s="39"/>
      <c r="S225" s="39"/>
      <c r="T225" s="39"/>
      <c r="U225" s="39"/>
      <c r="V225" s="39"/>
      <c r="W225" s="39"/>
    </row>
    <row r="226" spans="1:23" x14ac:dyDescent="0.25">
      <c r="A226" s="40">
        <v>38</v>
      </c>
      <c r="B226" s="41" t="s">
        <v>39</v>
      </c>
      <c r="C226" s="42"/>
      <c r="D226" s="43">
        <v>17641.8</v>
      </c>
      <c r="E226" s="43"/>
      <c r="F226" s="43">
        <v>20128.349999999999</v>
      </c>
      <c r="G226" s="43">
        <v>17551.05</v>
      </c>
      <c r="H226" s="43">
        <v>19928.7</v>
      </c>
      <c r="I226" s="43"/>
      <c r="J226" s="43">
        <v>19021.2</v>
      </c>
      <c r="K226" s="43"/>
      <c r="L226" s="43">
        <v>18476.7</v>
      </c>
      <c r="M226" s="43">
        <v>31798.799999999999</v>
      </c>
      <c r="N226" s="43"/>
      <c r="O226" s="43"/>
      <c r="P226" s="43"/>
      <c r="Q226" s="43"/>
      <c r="R226" s="43"/>
      <c r="S226" s="43"/>
      <c r="T226" s="43"/>
      <c r="U226" s="43"/>
      <c r="V226" s="43"/>
      <c r="W226" s="43"/>
    </row>
    <row r="227" spans="1:23" x14ac:dyDescent="0.25">
      <c r="A227" s="37">
        <v>39</v>
      </c>
      <c r="B227" s="25" t="s">
        <v>40</v>
      </c>
      <c r="C227" s="38"/>
      <c r="D227" s="39">
        <v>17641.8</v>
      </c>
      <c r="E227" s="39"/>
      <c r="F227" s="39">
        <v>20128.349999999999</v>
      </c>
      <c r="G227" s="39">
        <v>17551.05</v>
      </c>
      <c r="H227" s="39">
        <v>19928.7</v>
      </c>
      <c r="I227" s="39"/>
      <c r="J227" s="39">
        <v>19021.2</v>
      </c>
      <c r="K227" s="39"/>
      <c r="L227" s="39">
        <v>18476.7</v>
      </c>
      <c r="M227" s="39">
        <v>31798.799999999999</v>
      </c>
      <c r="N227" s="39"/>
      <c r="O227" s="39"/>
      <c r="P227" s="39"/>
      <c r="Q227" s="39"/>
      <c r="R227" s="39"/>
      <c r="S227" s="39"/>
      <c r="T227" s="39"/>
      <c r="U227" s="39"/>
      <c r="V227" s="39"/>
      <c r="W227" s="39"/>
    </row>
    <row r="228" spans="1:23" x14ac:dyDescent="0.25">
      <c r="A228" s="40">
        <v>40</v>
      </c>
      <c r="B228" s="41" t="s">
        <v>41</v>
      </c>
      <c r="C228" s="42"/>
      <c r="D228" s="43">
        <v>30579.119999999999</v>
      </c>
      <c r="E228" s="43"/>
      <c r="F228" s="43">
        <v>26837.8</v>
      </c>
      <c r="G228" s="43">
        <v>23401.4</v>
      </c>
      <c r="H228" s="43">
        <v>26571.599999999999</v>
      </c>
      <c r="I228" s="43"/>
      <c r="J228" s="43">
        <v>25361.599999999999</v>
      </c>
      <c r="K228" s="43"/>
      <c r="L228" s="43">
        <v>24635.599999999999</v>
      </c>
      <c r="M228" s="43">
        <v>42398.400000000001</v>
      </c>
      <c r="N228" s="43"/>
      <c r="O228" s="43"/>
      <c r="P228" s="43"/>
      <c r="Q228" s="43"/>
      <c r="R228" s="43"/>
      <c r="S228" s="43"/>
      <c r="T228" s="43"/>
      <c r="U228" s="43"/>
      <c r="V228" s="43"/>
      <c r="W228" s="43"/>
    </row>
    <row r="229" spans="1:23" x14ac:dyDescent="0.25">
      <c r="A229" s="37">
        <v>41</v>
      </c>
      <c r="B229" s="25" t="s">
        <v>42</v>
      </c>
      <c r="C229" s="38"/>
      <c r="D229" s="39">
        <v>11761.2</v>
      </c>
      <c r="E229" s="39"/>
      <c r="F229" s="39">
        <v>13418.9</v>
      </c>
      <c r="G229" s="39">
        <v>11700.7</v>
      </c>
      <c r="H229" s="39">
        <v>13285.8</v>
      </c>
      <c r="I229" s="39"/>
      <c r="J229" s="39">
        <v>12680.8</v>
      </c>
      <c r="K229" s="39"/>
      <c r="L229" s="39">
        <v>12317.8</v>
      </c>
      <c r="M229" s="39">
        <v>21199.200000000001</v>
      </c>
      <c r="N229" s="39"/>
      <c r="O229" s="39"/>
      <c r="P229" s="39"/>
      <c r="Q229" s="39"/>
      <c r="R229" s="39"/>
      <c r="S229" s="39"/>
      <c r="T229" s="39"/>
      <c r="U229" s="39"/>
      <c r="V229" s="39"/>
      <c r="W229" s="39"/>
    </row>
    <row r="230" spans="1:23" x14ac:dyDescent="0.25">
      <c r="A230" s="40">
        <v>42</v>
      </c>
      <c r="B230" s="41" t="s">
        <v>43</v>
      </c>
      <c r="C230" s="42"/>
      <c r="D230" s="43">
        <v>7056.72</v>
      </c>
      <c r="E230" s="43"/>
      <c r="F230" s="43">
        <v>8051.34</v>
      </c>
      <c r="G230" s="43">
        <v>7020.42</v>
      </c>
      <c r="H230" s="43">
        <v>7971.48</v>
      </c>
      <c r="I230" s="43"/>
      <c r="J230" s="43">
        <v>7608.48</v>
      </c>
      <c r="K230" s="43"/>
      <c r="L230" s="43">
        <v>7390.68</v>
      </c>
      <c r="M230" s="43">
        <v>12719.52</v>
      </c>
      <c r="N230" s="43"/>
      <c r="O230" s="43">
        <v>7129.32</v>
      </c>
      <c r="P230" s="43"/>
      <c r="Q230" s="43"/>
      <c r="R230" s="43"/>
      <c r="S230" s="43"/>
      <c r="T230" s="43"/>
      <c r="U230" s="43"/>
      <c r="V230" s="43"/>
      <c r="W230" s="43"/>
    </row>
    <row r="231" spans="1:23" x14ac:dyDescent="0.25">
      <c r="A231" s="22">
        <v>43</v>
      </c>
      <c r="B231" s="44" t="s">
        <v>44</v>
      </c>
      <c r="C231" s="38"/>
      <c r="D231" s="39">
        <v>3528.36</v>
      </c>
      <c r="E231" s="39"/>
      <c r="F231" s="39">
        <v>4025.67</v>
      </c>
      <c r="G231" s="39">
        <v>3510.21</v>
      </c>
      <c r="H231" s="39">
        <v>3985.74</v>
      </c>
      <c r="I231" s="39"/>
      <c r="J231" s="39">
        <v>3804.24</v>
      </c>
      <c r="K231" s="39"/>
      <c r="L231" s="39">
        <v>3695.34</v>
      </c>
      <c r="M231" s="39">
        <v>6359.76</v>
      </c>
      <c r="N231" s="39"/>
      <c r="O231" s="39"/>
      <c r="P231" s="39"/>
      <c r="Q231" s="39"/>
      <c r="R231" s="39"/>
      <c r="S231" s="39"/>
      <c r="T231" s="39"/>
      <c r="U231" s="39"/>
      <c r="V231" s="39"/>
      <c r="W231" s="39"/>
    </row>
    <row r="232" spans="1:23" x14ac:dyDescent="0.25">
      <c r="A232" s="40">
        <v>44</v>
      </c>
      <c r="B232" s="41" t="s">
        <v>45</v>
      </c>
      <c r="C232" s="42">
        <v>31743.14</v>
      </c>
      <c r="D232" s="43">
        <v>30579.119999999999</v>
      </c>
      <c r="E232" s="43"/>
      <c r="F232" s="43">
        <v>26837.8</v>
      </c>
      <c r="G232" s="43">
        <v>23401.4</v>
      </c>
      <c r="H232" s="43">
        <v>26571.599999999999</v>
      </c>
      <c r="I232" s="43"/>
      <c r="J232" s="43">
        <v>25361.599999999999</v>
      </c>
      <c r="K232" s="43"/>
      <c r="L232" s="43">
        <v>24635.599999999999</v>
      </c>
      <c r="M232" s="43">
        <v>42398.400000000001</v>
      </c>
      <c r="N232" s="43"/>
      <c r="O232" s="43"/>
      <c r="P232" s="43"/>
      <c r="Q232" s="43"/>
      <c r="R232" s="43"/>
      <c r="S232" s="43"/>
      <c r="T232" s="43"/>
      <c r="U232" s="43"/>
      <c r="V232" s="43"/>
      <c r="W232" s="43"/>
    </row>
    <row r="233" spans="1:23" x14ac:dyDescent="0.25">
      <c r="A233" s="22">
        <v>45</v>
      </c>
      <c r="B233" s="45" t="s">
        <v>46</v>
      </c>
      <c r="C233" s="38"/>
      <c r="D233" s="39">
        <v>17641.8</v>
      </c>
      <c r="E233" s="39"/>
      <c r="F233" s="39">
        <v>20128.349999999999</v>
      </c>
      <c r="G233" s="39">
        <v>23401.4</v>
      </c>
      <c r="H233" s="39">
        <v>26571.599999999999</v>
      </c>
      <c r="I233" s="39"/>
      <c r="J233" s="39">
        <v>25361.599999999999</v>
      </c>
      <c r="K233" s="39"/>
      <c r="L233" s="39">
        <v>24635.599999999999</v>
      </c>
      <c r="M233" s="39">
        <v>42398.400000000001</v>
      </c>
      <c r="N233" s="39"/>
      <c r="O233" s="39"/>
      <c r="P233" s="39"/>
      <c r="Q233" s="39"/>
      <c r="R233" s="39"/>
      <c r="S233" s="39"/>
      <c r="T233" s="39"/>
      <c r="U233" s="39"/>
      <c r="V233" s="39"/>
      <c r="W233" s="39"/>
    </row>
    <row r="234" spans="1:23" x14ac:dyDescent="0.25">
      <c r="A234" s="40">
        <v>46</v>
      </c>
      <c r="B234" s="41" t="s">
        <v>47</v>
      </c>
      <c r="C234" s="42"/>
      <c r="D234" s="43">
        <v>45868.68</v>
      </c>
      <c r="E234" s="43"/>
      <c r="F234" s="43">
        <v>52333.71</v>
      </c>
      <c r="G234" s="43">
        <v>45632.729999999996</v>
      </c>
      <c r="H234" s="43">
        <v>51814.619999999995</v>
      </c>
      <c r="I234" s="43"/>
      <c r="J234" s="43">
        <v>49455.119999999995</v>
      </c>
      <c r="K234" s="43"/>
      <c r="L234" s="43">
        <v>48039.42</v>
      </c>
      <c r="M234" s="43">
        <v>82676.88</v>
      </c>
      <c r="N234" s="43"/>
      <c r="O234" s="43"/>
      <c r="P234" s="43"/>
      <c r="Q234" s="43"/>
      <c r="R234" s="43"/>
      <c r="S234" s="43"/>
      <c r="T234" s="43"/>
      <c r="U234" s="43"/>
      <c r="V234" s="43"/>
      <c r="W234" s="43"/>
    </row>
    <row r="235" spans="1:23" x14ac:dyDescent="0.25">
      <c r="A235" s="22">
        <v>47</v>
      </c>
      <c r="B235" s="45" t="s">
        <v>48</v>
      </c>
      <c r="C235" s="38"/>
      <c r="D235" s="39">
        <v>17641.8</v>
      </c>
      <c r="E235" s="39"/>
      <c r="F235" s="39">
        <v>20128.349999999999</v>
      </c>
      <c r="G235" s="39">
        <v>17551.05</v>
      </c>
      <c r="H235" s="39">
        <v>19928.7</v>
      </c>
      <c r="I235" s="39"/>
      <c r="J235" s="39">
        <v>19021.2</v>
      </c>
      <c r="K235" s="39"/>
      <c r="L235" s="39">
        <v>18476.7</v>
      </c>
      <c r="M235" s="39">
        <v>31798.799999999999</v>
      </c>
      <c r="N235" s="39"/>
      <c r="O235" s="39"/>
      <c r="P235" s="39"/>
      <c r="Q235" s="39"/>
      <c r="R235" s="39"/>
      <c r="S235" s="39"/>
      <c r="T235" s="39"/>
      <c r="U235" s="39"/>
      <c r="V235" s="39"/>
      <c r="W235" s="39"/>
    </row>
    <row r="236" spans="1:23" x14ac:dyDescent="0.25">
      <c r="A236" s="40">
        <v>48</v>
      </c>
      <c r="B236" s="41" t="s">
        <v>49</v>
      </c>
      <c r="C236" s="42">
        <v>63486.28</v>
      </c>
      <c r="D236" s="43">
        <v>61158.239999999998</v>
      </c>
      <c r="E236" s="43"/>
      <c r="F236" s="43">
        <v>69778.28</v>
      </c>
      <c r="G236" s="43">
        <v>60843.64</v>
      </c>
      <c r="H236" s="43">
        <v>69086.16</v>
      </c>
      <c r="I236" s="43"/>
      <c r="J236" s="43">
        <v>65940.160000000003</v>
      </c>
      <c r="K236" s="43"/>
      <c r="L236" s="43">
        <v>73906.8</v>
      </c>
      <c r="M236" s="43">
        <v>127195.2</v>
      </c>
      <c r="N236" s="43"/>
      <c r="O236" s="43"/>
      <c r="P236" s="43"/>
      <c r="Q236" s="43"/>
      <c r="R236" s="43"/>
      <c r="S236" s="43"/>
      <c r="T236" s="43"/>
      <c r="U236" s="43"/>
      <c r="V236" s="43"/>
      <c r="W236" s="43"/>
    </row>
    <row r="237" spans="1:23" x14ac:dyDescent="0.25">
      <c r="A237" s="22">
        <v>49</v>
      </c>
      <c r="B237" s="45" t="s">
        <v>50</v>
      </c>
      <c r="C237" s="38"/>
      <c r="D237" s="39">
        <v>31755.239999999998</v>
      </c>
      <c r="E237" s="39"/>
      <c r="F237" s="39">
        <v>36231.03</v>
      </c>
      <c r="G237" s="39">
        <v>31591.89</v>
      </c>
      <c r="H237" s="39">
        <v>35871.660000000003</v>
      </c>
      <c r="I237" s="39"/>
      <c r="J237" s="39">
        <v>34238.160000000003</v>
      </c>
      <c r="K237" s="39"/>
      <c r="L237" s="39">
        <v>33258.06</v>
      </c>
      <c r="M237" s="39">
        <v>57237.84</v>
      </c>
      <c r="N237" s="39"/>
      <c r="O237" s="39"/>
      <c r="P237" s="39"/>
      <c r="Q237" s="39"/>
      <c r="R237" s="39"/>
      <c r="S237" s="39"/>
      <c r="T237" s="39"/>
      <c r="U237" s="39"/>
      <c r="V237" s="39"/>
      <c r="W237" s="39"/>
    </row>
    <row r="238" spans="1:23" x14ac:dyDescent="0.25">
      <c r="A238" s="40">
        <v>50</v>
      </c>
      <c r="B238" s="41" t="s">
        <v>51</v>
      </c>
      <c r="C238" s="42">
        <v>884.7</v>
      </c>
      <c r="D238" s="43">
        <v>17641.8</v>
      </c>
      <c r="E238" s="43"/>
      <c r="F238" s="43">
        <v>20128.349999999999</v>
      </c>
      <c r="G238" s="43">
        <v>17551.05</v>
      </c>
      <c r="H238" s="43">
        <v>19928.7</v>
      </c>
      <c r="I238" s="43"/>
      <c r="J238" s="43">
        <v>19021.2</v>
      </c>
      <c r="K238" s="43"/>
      <c r="L238" s="43">
        <v>18476.7</v>
      </c>
      <c r="M238" s="43">
        <v>31798.799999999999</v>
      </c>
      <c r="N238" s="43"/>
      <c r="O238" s="43">
        <v>17823.3</v>
      </c>
      <c r="P238" s="43"/>
      <c r="Q238" s="43"/>
      <c r="R238" s="43"/>
      <c r="S238" s="43"/>
      <c r="T238" s="43"/>
      <c r="U238" s="43"/>
      <c r="V238" s="43"/>
      <c r="W238" s="43"/>
    </row>
    <row r="239" spans="1:23" x14ac:dyDescent="0.25">
      <c r="A239" s="22">
        <v>51</v>
      </c>
      <c r="B239" s="45" t="s">
        <v>52</v>
      </c>
      <c r="C239" s="38"/>
      <c r="D239" s="39">
        <v>4704.4799999999996</v>
      </c>
      <c r="E239" s="39"/>
      <c r="F239" s="39">
        <v>5367.5599999999995</v>
      </c>
      <c r="G239" s="39">
        <v>4680.28</v>
      </c>
      <c r="H239" s="39">
        <v>5314.32</v>
      </c>
      <c r="I239" s="39"/>
      <c r="J239" s="39">
        <v>5072.32</v>
      </c>
      <c r="K239" s="39"/>
      <c r="L239" s="39">
        <v>4927.12</v>
      </c>
      <c r="M239" s="39">
        <v>8479.68</v>
      </c>
      <c r="N239" s="39"/>
      <c r="O239" s="39">
        <v>4752.88</v>
      </c>
      <c r="P239" s="39"/>
      <c r="Q239" s="39"/>
      <c r="R239" s="39"/>
      <c r="S239" s="39"/>
      <c r="T239" s="39"/>
      <c r="U239" s="39"/>
      <c r="V239" s="39"/>
      <c r="W239" s="39"/>
    </row>
    <row r="240" spans="1:23" x14ac:dyDescent="0.25">
      <c r="A240" s="40">
        <v>52</v>
      </c>
      <c r="B240" s="41" t="s">
        <v>53</v>
      </c>
      <c r="C240" s="42">
        <v>32964.03</v>
      </c>
      <c r="D240" s="43">
        <v>31755.239999999998</v>
      </c>
      <c r="E240" s="43"/>
      <c r="F240" s="43">
        <v>36231.03</v>
      </c>
      <c r="G240" s="43">
        <v>31591.89</v>
      </c>
      <c r="H240" s="43">
        <v>35871.660000000003</v>
      </c>
      <c r="I240" s="43"/>
      <c r="J240" s="43">
        <v>34238.160000000003</v>
      </c>
      <c r="K240" s="43"/>
      <c r="L240" s="43">
        <v>35721.620000000003</v>
      </c>
      <c r="M240" s="43">
        <v>61477.68</v>
      </c>
      <c r="N240" s="43"/>
      <c r="O240" s="43"/>
      <c r="P240" s="43"/>
      <c r="Q240" s="43"/>
      <c r="R240" s="43"/>
      <c r="S240" s="43"/>
      <c r="T240" s="43"/>
      <c r="U240" s="43"/>
      <c r="V240" s="43"/>
      <c r="W240" s="43"/>
    </row>
    <row r="241" spans="1:23" ht="13.5" customHeight="1" x14ac:dyDescent="0.25">
      <c r="A241" s="37">
        <v>53</v>
      </c>
      <c r="B241" s="25" t="s">
        <v>54</v>
      </c>
      <c r="C241" s="38">
        <v>403965.96</v>
      </c>
      <c r="D241" s="39">
        <v>109379.16</v>
      </c>
      <c r="E241" s="39"/>
      <c r="F241" s="39">
        <v>221411.85</v>
      </c>
      <c r="G241" s="39">
        <v>193061.55</v>
      </c>
      <c r="H241" s="39">
        <v>219215.7</v>
      </c>
      <c r="I241" s="39"/>
      <c r="J241" s="39">
        <v>209233.2</v>
      </c>
      <c r="K241" s="39"/>
      <c r="L241" s="39">
        <v>203243.7</v>
      </c>
      <c r="M241" s="39">
        <v>349786.8</v>
      </c>
      <c r="N241" s="39"/>
      <c r="O241" s="39"/>
      <c r="P241" s="39"/>
      <c r="Q241" s="39"/>
      <c r="R241" s="39"/>
      <c r="S241" s="39"/>
      <c r="T241" s="39"/>
      <c r="U241" s="39"/>
      <c r="V241" s="39"/>
      <c r="W241" s="39"/>
    </row>
    <row r="242" spans="1:23" x14ac:dyDescent="0.25">
      <c r="A242" s="40">
        <v>54</v>
      </c>
      <c r="B242" s="41" t="s">
        <v>495</v>
      </c>
      <c r="C242" s="42">
        <f>310408.56-6892.42</f>
        <v>303516.14</v>
      </c>
      <c r="D242" s="43">
        <f>73125-8966.44</f>
        <v>64158.559999999998</v>
      </c>
      <c r="E242" s="43"/>
      <c r="F242" s="43">
        <f>70200</f>
        <v>70200</v>
      </c>
      <c r="G242" s="43">
        <f>119437.5</f>
        <v>119437.5</v>
      </c>
      <c r="H242" s="43">
        <f>123500-5185.56</f>
        <v>118314.44</v>
      </c>
      <c r="I242" s="43"/>
      <c r="J242" s="43">
        <v>185418.75</v>
      </c>
      <c r="K242" s="43">
        <f>-81381.07-5882.25</f>
        <v>-87263.32</v>
      </c>
      <c r="L242" s="43">
        <v>189487.5</v>
      </c>
      <c r="M242" s="43">
        <v>199950</v>
      </c>
      <c r="N242" s="43"/>
      <c r="O242" s="43"/>
      <c r="P242" s="43"/>
      <c r="Q242" s="43"/>
      <c r="R242" s="43"/>
      <c r="S242" s="43"/>
      <c r="T242" s="43"/>
      <c r="U242" s="43"/>
      <c r="V242" s="43"/>
      <c r="W242" s="43"/>
    </row>
    <row r="243" spans="1:23" x14ac:dyDescent="0.25">
      <c r="A243" s="46">
        <v>55</v>
      </c>
      <c r="B243" s="25" t="s">
        <v>57</v>
      </c>
      <c r="C243" s="38"/>
      <c r="D243" s="39">
        <v>9408.9599999999991</v>
      </c>
      <c r="E243" s="39"/>
      <c r="F243" s="39">
        <v>10735.119999999999</v>
      </c>
      <c r="G243" s="39">
        <v>11700.7</v>
      </c>
      <c r="H243" s="39">
        <v>14614.380000000001</v>
      </c>
      <c r="I243" s="39"/>
      <c r="J243" s="39">
        <v>13948.880000000001</v>
      </c>
      <c r="K243" s="39"/>
      <c r="L243" s="39">
        <v>13549.58</v>
      </c>
      <c r="M243" s="39">
        <v>23319.119999999999</v>
      </c>
      <c r="N243" s="39"/>
      <c r="O243" s="39"/>
      <c r="P243" s="39"/>
      <c r="Q243" s="39"/>
      <c r="R243" s="39"/>
      <c r="S243" s="39"/>
      <c r="T243" s="39"/>
      <c r="U243" s="39"/>
      <c r="V243" s="39"/>
      <c r="W243" s="39"/>
    </row>
    <row r="244" spans="1:23" x14ac:dyDescent="0.25">
      <c r="A244" s="40">
        <v>56</v>
      </c>
      <c r="B244" s="41" t="s">
        <v>58</v>
      </c>
      <c r="C244" s="42"/>
      <c r="D244" s="43">
        <v>30579.119999999999</v>
      </c>
      <c r="E244" s="43"/>
      <c r="F244" s="43">
        <v>34889.14</v>
      </c>
      <c r="G244" s="43">
        <v>30421.82</v>
      </c>
      <c r="H244" s="43">
        <v>51814.619999999995</v>
      </c>
      <c r="I244" s="43"/>
      <c r="J244" s="43">
        <v>49455.119999999995</v>
      </c>
      <c r="K244" s="43"/>
      <c r="L244" s="43">
        <v>48039.42</v>
      </c>
      <c r="M244" s="43">
        <v>82676.88</v>
      </c>
      <c r="N244" s="43"/>
      <c r="O244" s="43"/>
      <c r="P244" s="43"/>
      <c r="Q244" s="43"/>
      <c r="R244" s="43"/>
      <c r="S244" s="43"/>
      <c r="T244" s="43"/>
      <c r="U244" s="43"/>
      <c r="V244" s="43"/>
      <c r="W244" s="43"/>
    </row>
    <row r="245" spans="1:23" x14ac:dyDescent="0.25">
      <c r="A245" s="22">
        <v>57</v>
      </c>
      <c r="B245" s="45" t="s">
        <v>59</v>
      </c>
      <c r="C245" s="38"/>
      <c r="D245" s="39">
        <v>17641.8</v>
      </c>
      <c r="E245" s="39"/>
      <c r="F245" s="39">
        <v>20128.349999999999</v>
      </c>
      <c r="G245" s="39">
        <v>17551.05</v>
      </c>
      <c r="H245" s="39">
        <v>19928.7</v>
      </c>
      <c r="I245" s="39"/>
      <c r="J245" s="39">
        <v>19021.2</v>
      </c>
      <c r="K245" s="39"/>
      <c r="L245" s="39">
        <v>18476.7</v>
      </c>
      <c r="M245" s="39">
        <v>31798.799999999999</v>
      </c>
      <c r="N245" s="39"/>
      <c r="O245" s="39"/>
      <c r="P245" s="39"/>
      <c r="Q245" s="39"/>
      <c r="R245" s="39"/>
      <c r="S245" s="39"/>
      <c r="T245" s="39"/>
      <c r="U245" s="39"/>
      <c r="V245" s="39"/>
      <c r="W245" s="39"/>
    </row>
    <row r="246" spans="1:23" x14ac:dyDescent="0.25">
      <c r="A246" s="40">
        <v>58</v>
      </c>
      <c r="B246" s="41" t="s">
        <v>60</v>
      </c>
      <c r="C246" s="42"/>
      <c r="D246" s="43">
        <v>10585.08</v>
      </c>
      <c r="E246" s="43"/>
      <c r="F246" s="43">
        <v>12077.01</v>
      </c>
      <c r="G246" s="43">
        <v>10530.63</v>
      </c>
      <c r="H246" s="43">
        <f>11957.22</f>
        <v>11957.22</v>
      </c>
      <c r="I246" s="43"/>
      <c r="J246" s="43">
        <v>11412.72</v>
      </c>
      <c r="K246" s="43"/>
      <c r="L246" s="43">
        <v>11086.02</v>
      </c>
      <c r="M246" s="43">
        <v>19079.28</v>
      </c>
      <c r="N246" s="43"/>
      <c r="O246" s="43"/>
      <c r="P246" s="43"/>
      <c r="Q246" s="43"/>
      <c r="R246" s="43"/>
      <c r="S246" s="43"/>
      <c r="T246" s="43"/>
      <c r="U246" s="43"/>
      <c r="V246" s="43"/>
      <c r="W246" s="43"/>
    </row>
    <row r="247" spans="1:23" x14ac:dyDescent="0.25">
      <c r="A247" s="37">
        <v>59</v>
      </c>
      <c r="B247" s="25" t="s">
        <v>61</v>
      </c>
      <c r="C247" s="38"/>
      <c r="D247" s="39">
        <v>17641.8</v>
      </c>
      <c r="E247" s="39"/>
      <c r="F247" s="39">
        <v>20128.349999999999</v>
      </c>
      <c r="G247" s="39">
        <v>17551.05</v>
      </c>
      <c r="H247" s="39">
        <v>19928.7</v>
      </c>
      <c r="I247" s="39"/>
      <c r="J247" s="39">
        <v>19021.2</v>
      </c>
      <c r="K247" s="39"/>
      <c r="L247" s="39">
        <v>18476.7</v>
      </c>
      <c r="M247" s="39">
        <v>31798.799999999999</v>
      </c>
      <c r="N247" s="39"/>
      <c r="O247" s="39"/>
      <c r="P247" s="39"/>
      <c r="Q247" s="39"/>
      <c r="R247" s="39"/>
      <c r="S247" s="39"/>
      <c r="T247" s="39"/>
      <c r="U247" s="39"/>
      <c r="V247" s="39"/>
      <c r="W247" s="39"/>
    </row>
    <row r="248" spans="1:23" x14ac:dyDescent="0.25">
      <c r="A248" s="40">
        <v>60</v>
      </c>
      <c r="B248" s="41" t="s">
        <v>62</v>
      </c>
      <c r="C248" s="42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</row>
    <row r="249" spans="1:23" x14ac:dyDescent="0.25">
      <c r="A249" s="37">
        <v>61</v>
      </c>
      <c r="B249" s="25" t="s">
        <v>63</v>
      </c>
      <c r="C249" s="38"/>
      <c r="D249" s="39">
        <v>7056.72</v>
      </c>
      <c r="E249" s="39"/>
      <c r="F249" s="39">
        <v>8051.34</v>
      </c>
      <c r="G249" s="39">
        <v>7020.42</v>
      </c>
      <c r="H249" s="39">
        <v>7971.48</v>
      </c>
      <c r="I249" s="39"/>
      <c r="J249" s="39">
        <v>7608.48</v>
      </c>
      <c r="K249" s="39"/>
      <c r="L249" s="39">
        <v>7390.68</v>
      </c>
      <c r="M249" s="39">
        <v>12719.52</v>
      </c>
      <c r="N249" s="39"/>
      <c r="O249" s="39"/>
      <c r="P249" s="39"/>
      <c r="Q249" s="39"/>
      <c r="R249" s="39"/>
      <c r="S249" s="39"/>
      <c r="T249" s="39"/>
      <c r="U249" s="39"/>
      <c r="V249" s="39"/>
      <c r="W249" s="39"/>
    </row>
    <row r="250" spans="1:23" x14ac:dyDescent="0.25">
      <c r="A250" s="40">
        <v>62</v>
      </c>
      <c r="B250" s="41" t="s">
        <v>64</v>
      </c>
      <c r="C250" s="42">
        <v>2441.7800000000002</v>
      </c>
      <c r="D250" s="43">
        <v>2352.2399999999998</v>
      </c>
      <c r="E250" s="43"/>
      <c r="F250" s="43">
        <v>2683.7799999999997</v>
      </c>
      <c r="G250" s="43">
        <v>2340.14</v>
      </c>
      <c r="H250" s="43">
        <v>2657.16</v>
      </c>
      <c r="I250" s="43"/>
      <c r="J250" s="43">
        <v>2536.16</v>
      </c>
      <c r="K250" s="43"/>
      <c r="L250" s="43">
        <v>2463.56</v>
      </c>
      <c r="M250" s="43">
        <v>4239.84</v>
      </c>
      <c r="N250" s="43"/>
      <c r="O250" s="43"/>
      <c r="P250" s="43"/>
      <c r="Q250" s="43"/>
      <c r="R250" s="43"/>
      <c r="S250" s="43"/>
      <c r="T250" s="43"/>
      <c r="U250" s="43"/>
      <c r="V250" s="43"/>
      <c r="W250" s="43"/>
    </row>
    <row r="251" spans="1:23" x14ac:dyDescent="0.25">
      <c r="A251" s="22">
        <v>63</v>
      </c>
      <c r="B251" s="44" t="s">
        <v>65</v>
      </c>
      <c r="C251" s="38">
        <v>14781.36</v>
      </c>
      <c r="D251" s="39">
        <v>7056.72</v>
      </c>
      <c r="E251" s="39"/>
      <c r="F251" s="39">
        <v>8051.34</v>
      </c>
      <c r="G251" s="39">
        <v>7020.42</v>
      </c>
      <c r="H251" s="39">
        <v>7971.48</v>
      </c>
      <c r="I251" s="39"/>
      <c r="J251" s="39">
        <v>7608.48</v>
      </c>
      <c r="K251" s="39"/>
      <c r="L251" s="39">
        <v>7390.68</v>
      </c>
      <c r="M251" s="39">
        <v>12719.52</v>
      </c>
      <c r="N251" s="39"/>
      <c r="O251" s="39"/>
      <c r="P251" s="39"/>
      <c r="Q251" s="39"/>
      <c r="R251" s="39"/>
      <c r="S251" s="39"/>
      <c r="T251" s="39"/>
      <c r="U251" s="39"/>
      <c r="V251" s="39"/>
      <c r="W251" s="39"/>
    </row>
    <row r="252" spans="1:23" x14ac:dyDescent="0.25">
      <c r="A252" s="40">
        <v>64</v>
      </c>
      <c r="B252" s="41" t="s">
        <v>66</v>
      </c>
      <c r="C252" s="42"/>
      <c r="D252" s="43">
        <v>7056.72</v>
      </c>
      <c r="E252" s="43"/>
      <c r="F252" s="43">
        <v>8051.34</v>
      </c>
      <c r="G252" s="43">
        <v>7020.42</v>
      </c>
      <c r="H252" s="43">
        <v>7971.48</v>
      </c>
      <c r="I252" s="43"/>
      <c r="J252" s="43">
        <v>7608.48</v>
      </c>
      <c r="K252" s="43"/>
      <c r="L252" s="43">
        <v>7390.68</v>
      </c>
      <c r="M252" s="43">
        <v>12719.52</v>
      </c>
      <c r="N252" s="43"/>
      <c r="O252" s="43"/>
      <c r="P252" s="43"/>
      <c r="Q252" s="43"/>
      <c r="R252" s="43"/>
      <c r="S252" s="43"/>
      <c r="T252" s="43"/>
      <c r="U252" s="43"/>
      <c r="V252" s="43"/>
      <c r="W252" s="43"/>
    </row>
    <row r="253" spans="1:23" x14ac:dyDescent="0.25">
      <c r="A253" s="22">
        <v>65</v>
      </c>
      <c r="B253" s="45" t="s">
        <v>67</v>
      </c>
      <c r="C253" s="38">
        <v>4883.5600000000004</v>
      </c>
      <c r="D253" s="39">
        <v>4704.4799999999996</v>
      </c>
      <c r="E253" s="39"/>
      <c r="F253" s="39">
        <v>5367.5599999999995</v>
      </c>
      <c r="G253" s="39">
        <v>4680.28</v>
      </c>
      <c r="H253" s="39">
        <v>5314.32</v>
      </c>
      <c r="I253" s="39"/>
      <c r="J253" s="39">
        <v>5072.32</v>
      </c>
      <c r="K253" s="39"/>
      <c r="L253" s="39">
        <v>4927.12</v>
      </c>
      <c r="M253" s="39">
        <v>8479.68</v>
      </c>
      <c r="N253" s="39"/>
      <c r="O253" s="39"/>
      <c r="P253" s="39"/>
      <c r="Q253" s="39"/>
      <c r="R253" s="39"/>
      <c r="S253" s="39"/>
      <c r="T253" s="39"/>
      <c r="U253" s="39"/>
      <c r="V253" s="39"/>
      <c r="W253" s="39"/>
    </row>
    <row r="254" spans="1:23" x14ac:dyDescent="0.25">
      <c r="A254" s="40">
        <v>66</v>
      </c>
      <c r="B254" s="41" t="s">
        <v>68</v>
      </c>
      <c r="C254" s="42"/>
      <c r="D254" s="43">
        <v>7056.72</v>
      </c>
      <c r="E254" s="43"/>
      <c r="F254" s="43">
        <v>8051.34</v>
      </c>
      <c r="G254" s="43">
        <v>23401.4</v>
      </c>
      <c r="H254" s="43">
        <v>26571.599999999999</v>
      </c>
      <c r="I254" s="43"/>
      <c r="J254" s="43">
        <v>25361.599999999999</v>
      </c>
      <c r="K254" s="43"/>
      <c r="L254" s="43">
        <v>24635.599999999999</v>
      </c>
      <c r="M254" s="43">
        <v>42398.400000000001</v>
      </c>
      <c r="N254" s="43"/>
      <c r="O254" s="43"/>
      <c r="P254" s="43"/>
      <c r="Q254" s="43"/>
      <c r="R254" s="43"/>
      <c r="S254" s="43"/>
      <c r="T254" s="43"/>
      <c r="U254" s="43"/>
      <c r="V254" s="43"/>
      <c r="W254" s="43"/>
    </row>
    <row r="255" spans="1:23" x14ac:dyDescent="0.25">
      <c r="A255" s="22">
        <v>67</v>
      </c>
      <c r="B255" s="45" t="s">
        <v>69</v>
      </c>
      <c r="C255" s="38"/>
      <c r="D255" s="39">
        <v>30579.119999999999</v>
      </c>
      <c r="E255" s="39"/>
      <c r="F255" s="39">
        <v>34889.14</v>
      </c>
      <c r="G255" s="39">
        <v>30421.82</v>
      </c>
      <c r="H255" s="39">
        <v>34543.08</v>
      </c>
      <c r="I255" s="39"/>
      <c r="J255" s="39">
        <v>32970.080000000002</v>
      </c>
      <c r="K255" s="39"/>
      <c r="L255" s="39">
        <v>32026.28</v>
      </c>
      <c r="M255" s="39">
        <v>55117.919999999998</v>
      </c>
      <c r="N255" s="39"/>
      <c r="O255" s="39"/>
      <c r="P255" s="39"/>
      <c r="Q255" s="39"/>
      <c r="R255" s="39"/>
      <c r="S255" s="39"/>
      <c r="T255" s="39"/>
      <c r="U255" s="39"/>
      <c r="V255" s="39"/>
      <c r="W255" s="39"/>
    </row>
    <row r="256" spans="1:23" x14ac:dyDescent="0.25">
      <c r="A256" s="40">
        <v>68</v>
      </c>
      <c r="B256" s="41" t="s">
        <v>70</v>
      </c>
      <c r="C256" s="42">
        <v>201446.85</v>
      </c>
      <c r="D256" s="43">
        <v>194059.8</v>
      </c>
      <c r="E256" s="43"/>
      <c r="F256" s="43">
        <v>221411.85</v>
      </c>
      <c r="G256" s="43">
        <v>193061.55</v>
      </c>
      <c r="H256" s="43">
        <v>219215.7</v>
      </c>
      <c r="I256" s="43"/>
      <c r="J256" s="43">
        <v>209233.2</v>
      </c>
      <c r="K256" s="43"/>
      <c r="L256" s="43">
        <v>203243.7</v>
      </c>
      <c r="M256" s="43">
        <v>349786.8</v>
      </c>
      <c r="N256" s="43"/>
      <c r="O256" s="43"/>
      <c r="P256" s="43"/>
      <c r="Q256" s="43"/>
      <c r="R256" s="43"/>
      <c r="S256" s="43"/>
      <c r="T256" s="43"/>
      <c r="U256" s="43"/>
      <c r="V256" s="43"/>
      <c r="W256" s="43"/>
    </row>
    <row r="257" spans="1:23" x14ac:dyDescent="0.25">
      <c r="A257" s="22">
        <v>69</v>
      </c>
      <c r="B257" s="45" t="s">
        <v>71</v>
      </c>
      <c r="C257" s="38"/>
      <c r="D257" s="39">
        <v>19994.04</v>
      </c>
      <c r="E257" s="39"/>
      <c r="F257" s="39">
        <v>22812.13</v>
      </c>
      <c r="G257" s="39">
        <v>25741.54</v>
      </c>
      <c r="H257" s="39">
        <v>29228.760000000002</v>
      </c>
      <c r="I257" s="39"/>
      <c r="J257" s="39">
        <v>27897.760000000002</v>
      </c>
      <c r="K257" s="39"/>
      <c r="L257" s="39">
        <v>27099.16</v>
      </c>
      <c r="M257" s="39">
        <v>46638.239999999998</v>
      </c>
      <c r="N257" s="39"/>
      <c r="O257" s="39"/>
      <c r="P257" s="39"/>
      <c r="Q257" s="39"/>
      <c r="R257" s="39"/>
      <c r="S257" s="39"/>
      <c r="T257" s="39"/>
      <c r="U257" s="39"/>
      <c r="V257" s="39"/>
      <c r="W257" s="39"/>
    </row>
    <row r="258" spans="1:23" x14ac:dyDescent="0.25">
      <c r="A258" s="40">
        <v>70</v>
      </c>
      <c r="B258" s="41" t="s">
        <v>72</v>
      </c>
      <c r="C258" s="42">
        <v>3662.67</v>
      </c>
      <c r="D258" s="43">
        <v>3528.36</v>
      </c>
      <c r="E258" s="43"/>
      <c r="F258" s="43">
        <v>4025.67</v>
      </c>
      <c r="G258" s="43">
        <v>3510.21</v>
      </c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</row>
    <row r="259" spans="1:23" x14ac:dyDescent="0.25">
      <c r="A259" s="22">
        <v>71</v>
      </c>
      <c r="B259" s="45" t="s">
        <v>73</v>
      </c>
      <c r="C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 spans="1:23" x14ac:dyDescent="0.25">
      <c r="A260" s="40">
        <v>72</v>
      </c>
      <c r="B260" s="41" t="s">
        <v>74</v>
      </c>
      <c r="C260" s="42"/>
      <c r="D260" s="43">
        <v>7056.72</v>
      </c>
      <c r="E260" s="43"/>
      <c r="F260" s="43">
        <v>8051.34</v>
      </c>
      <c r="G260" s="43">
        <v>7020.42</v>
      </c>
      <c r="H260" s="43">
        <v>7971.48</v>
      </c>
      <c r="I260" s="43"/>
      <c r="J260" s="43">
        <v>7608.48</v>
      </c>
      <c r="K260" s="43"/>
      <c r="L260" s="43">
        <v>7390.68</v>
      </c>
      <c r="M260" s="43">
        <v>12719.52</v>
      </c>
      <c r="N260" s="43"/>
      <c r="O260" s="43"/>
      <c r="P260" s="43"/>
      <c r="Q260" s="43"/>
      <c r="R260" s="43"/>
      <c r="S260" s="43"/>
      <c r="T260" s="43"/>
      <c r="U260" s="43"/>
      <c r="V260" s="43"/>
      <c r="W260" s="43"/>
    </row>
    <row r="261" spans="1:23" ht="13.5" customHeight="1" x14ac:dyDescent="0.25">
      <c r="A261" s="37">
        <v>73</v>
      </c>
      <c r="B261" s="25" t="s">
        <v>75</v>
      </c>
      <c r="C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</row>
    <row r="262" spans="1:23" x14ac:dyDescent="0.25">
      <c r="A262" s="40">
        <v>74</v>
      </c>
      <c r="B262" s="41" t="s">
        <v>76</v>
      </c>
      <c r="C262" s="42"/>
      <c r="D262" s="43">
        <v>3528.36</v>
      </c>
      <c r="E262" s="43"/>
      <c r="F262" s="43">
        <v>4025.67</v>
      </c>
      <c r="G262" s="43">
        <v>3510.21</v>
      </c>
      <c r="H262" s="43">
        <v>3985.74</v>
      </c>
      <c r="I262" s="43"/>
      <c r="J262" s="43">
        <v>3804.24</v>
      </c>
      <c r="K262" s="43"/>
      <c r="L262" s="43">
        <v>3695.34</v>
      </c>
      <c r="M262" s="43">
        <v>6359.76</v>
      </c>
      <c r="N262" s="43"/>
      <c r="O262" s="43"/>
      <c r="P262" s="43"/>
      <c r="Q262" s="43"/>
      <c r="R262" s="43"/>
      <c r="S262" s="43"/>
      <c r="T262" s="43"/>
      <c r="U262" s="43"/>
      <c r="V262" s="43"/>
      <c r="W262" s="43"/>
    </row>
    <row r="263" spans="1:23" x14ac:dyDescent="0.25">
      <c r="A263" s="46">
        <v>75</v>
      </c>
      <c r="B263" s="47" t="s">
        <v>77</v>
      </c>
      <c r="C263" s="38"/>
      <c r="D263" s="39">
        <v>2352.2399999999998</v>
      </c>
      <c r="E263" s="39"/>
      <c r="F263" s="39">
        <v>2683.7799999999997</v>
      </c>
      <c r="G263" s="39">
        <v>2340.14</v>
      </c>
      <c r="H263" s="39">
        <v>2657.16</v>
      </c>
      <c r="I263" s="39"/>
      <c r="J263" s="39">
        <v>2536.16</v>
      </c>
      <c r="K263" s="39"/>
      <c r="L263" s="39">
        <v>2463.56</v>
      </c>
      <c r="M263" s="39">
        <v>4239.84</v>
      </c>
      <c r="N263" s="39"/>
      <c r="O263" s="39"/>
      <c r="P263" s="39"/>
      <c r="Q263" s="39"/>
      <c r="R263" s="39"/>
      <c r="S263" s="39"/>
      <c r="T263" s="39"/>
      <c r="U263" s="39"/>
      <c r="V263" s="39"/>
      <c r="W263" s="39"/>
    </row>
    <row r="264" spans="1:23" x14ac:dyDescent="0.25">
      <c r="A264" s="40">
        <v>76</v>
      </c>
      <c r="B264" s="41" t="s">
        <v>78</v>
      </c>
      <c r="C264" s="42"/>
      <c r="D264" s="43">
        <v>42340.32</v>
      </c>
      <c r="E264" s="43"/>
      <c r="F264" s="43">
        <v>48308.04</v>
      </c>
      <c r="G264" s="43">
        <v>57333.43</v>
      </c>
      <c r="H264" s="43">
        <v>65100.42</v>
      </c>
      <c r="I264" s="43"/>
      <c r="J264" s="43">
        <v>62135.92</v>
      </c>
      <c r="K264" s="43"/>
      <c r="L264" s="43">
        <v>60357.22</v>
      </c>
      <c r="M264" s="43">
        <v>114475.68</v>
      </c>
      <c r="N264" s="43"/>
      <c r="O264" s="43"/>
      <c r="P264" s="43"/>
      <c r="Q264" s="43"/>
      <c r="R264" s="43"/>
      <c r="S264" s="43"/>
      <c r="T264" s="43"/>
      <c r="U264" s="43"/>
      <c r="V264" s="43"/>
      <c r="W264" s="43"/>
    </row>
    <row r="265" spans="1:23" x14ac:dyDescent="0.25">
      <c r="A265" s="22">
        <v>77</v>
      </c>
      <c r="B265" s="45" t="s">
        <v>79</v>
      </c>
      <c r="C265" s="38">
        <v>7390.68</v>
      </c>
      <c r="D265" s="39">
        <v>3528.36</v>
      </c>
      <c r="E265" s="39"/>
      <c r="F265" s="39">
        <v>4025.67</v>
      </c>
      <c r="G265" s="39">
        <v>3510.21</v>
      </c>
      <c r="H265" s="39">
        <v>3985.74</v>
      </c>
      <c r="I265" s="39"/>
      <c r="J265" s="39">
        <v>3804.24</v>
      </c>
      <c r="K265" s="39"/>
      <c r="L265" s="39">
        <v>3695.34</v>
      </c>
      <c r="M265" s="39">
        <v>6359.76</v>
      </c>
      <c r="N265" s="39"/>
      <c r="O265" s="39"/>
      <c r="P265" s="39"/>
      <c r="Q265" s="39"/>
      <c r="R265" s="39"/>
      <c r="S265" s="39"/>
      <c r="T265" s="39"/>
      <c r="U265" s="39"/>
      <c r="V265" s="39"/>
      <c r="W265" s="39"/>
    </row>
    <row r="266" spans="1:23" x14ac:dyDescent="0.25">
      <c r="A266" s="40">
        <v>78</v>
      </c>
      <c r="B266" s="41" t="s">
        <v>80</v>
      </c>
      <c r="C266" s="42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</row>
    <row r="267" spans="1:23" ht="13.5" customHeight="1" x14ac:dyDescent="0.25">
      <c r="A267" s="37">
        <v>79</v>
      </c>
      <c r="B267" s="25" t="s">
        <v>81</v>
      </c>
      <c r="C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</row>
    <row r="268" spans="1:23" x14ac:dyDescent="0.25">
      <c r="A268" s="40">
        <v>80</v>
      </c>
      <c r="B268" s="41" t="s">
        <v>82</v>
      </c>
      <c r="C268" s="42"/>
      <c r="D268" s="43">
        <v>18817.919999999998</v>
      </c>
      <c r="E268" s="43"/>
      <c r="F268" s="43">
        <v>21470.239999999998</v>
      </c>
      <c r="G268" s="43">
        <v>18721.12</v>
      </c>
      <c r="H268" s="43">
        <v>21257.279999999999</v>
      </c>
      <c r="I268" s="43"/>
      <c r="J268" s="43">
        <v>20289.28</v>
      </c>
      <c r="K268" s="43"/>
      <c r="L268" s="43">
        <v>19708.48</v>
      </c>
      <c r="M268" s="43">
        <v>33918.720000000001</v>
      </c>
      <c r="N268" s="43"/>
      <c r="O268" s="43"/>
      <c r="P268" s="43"/>
      <c r="Q268" s="43"/>
      <c r="R268" s="43"/>
      <c r="S268" s="43"/>
      <c r="T268" s="43"/>
      <c r="U268" s="43"/>
      <c r="V268" s="43"/>
      <c r="W268" s="43"/>
    </row>
    <row r="269" spans="1:23" x14ac:dyDescent="0.25">
      <c r="A269" s="22">
        <v>81</v>
      </c>
      <c r="B269" s="45" t="s">
        <v>83</v>
      </c>
      <c r="C269" s="38"/>
      <c r="D269" s="39">
        <v>3528.36</v>
      </c>
      <c r="E269" s="39"/>
      <c r="F269" s="39">
        <v>4025.67</v>
      </c>
      <c r="G269" s="39">
        <v>5850.35</v>
      </c>
      <c r="H269" s="39">
        <v>6642.9</v>
      </c>
      <c r="I269" s="39"/>
      <c r="J269" s="39">
        <v>6340.4</v>
      </c>
      <c r="K269" s="39"/>
      <c r="L269" s="39">
        <v>6158.9</v>
      </c>
      <c r="M269" s="39">
        <v>10599.6</v>
      </c>
      <c r="N269" s="39"/>
      <c r="O269" s="39"/>
      <c r="P269" s="39"/>
      <c r="Q269" s="39"/>
      <c r="R269" s="39"/>
      <c r="S269" s="39"/>
      <c r="T269" s="39"/>
      <c r="U269" s="39"/>
      <c r="V269" s="39"/>
      <c r="W269" s="39"/>
    </row>
    <row r="270" spans="1:23" x14ac:dyDescent="0.25">
      <c r="A270" s="40">
        <v>82</v>
      </c>
      <c r="B270" s="41" t="s">
        <v>84</v>
      </c>
      <c r="C270" s="42"/>
      <c r="D270" s="43">
        <v>7056.72</v>
      </c>
      <c r="E270" s="43"/>
      <c r="F270" s="43">
        <v>8051.34</v>
      </c>
      <c r="G270" s="43">
        <v>7020.42</v>
      </c>
      <c r="H270" s="43">
        <v>7971.48</v>
      </c>
      <c r="I270" s="43"/>
      <c r="J270" s="43">
        <v>7608.48</v>
      </c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</row>
    <row r="271" spans="1:23" x14ac:dyDescent="0.25">
      <c r="A271" s="22">
        <v>83</v>
      </c>
      <c r="B271" s="44" t="s">
        <v>85</v>
      </c>
      <c r="C271" s="38"/>
      <c r="D271" s="39">
        <v>10585.08</v>
      </c>
      <c r="E271" s="39"/>
      <c r="F271" s="39">
        <v>12077.01</v>
      </c>
      <c r="G271" s="39">
        <v>10530.63</v>
      </c>
      <c r="H271" s="39">
        <v>34543.08</v>
      </c>
      <c r="I271" s="39"/>
      <c r="J271" s="39">
        <v>49455.119999999995</v>
      </c>
      <c r="K271" s="39"/>
      <c r="L271" s="39">
        <v>48039.42</v>
      </c>
      <c r="M271" s="39">
        <v>82676.88</v>
      </c>
      <c r="N271" s="39"/>
      <c r="O271" s="39"/>
      <c r="P271" s="39"/>
      <c r="Q271" s="39"/>
      <c r="R271" s="39"/>
      <c r="S271" s="39"/>
      <c r="T271" s="39"/>
      <c r="U271" s="39"/>
      <c r="V271" s="39"/>
      <c r="W271" s="39"/>
    </row>
    <row r="272" spans="1:23" x14ac:dyDescent="0.25">
      <c r="A272" s="40">
        <v>84</v>
      </c>
      <c r="B272" s="41" t="s">
        <v>86</v>
      </c>
      <c r="C272" s="42">
        <v>33573.870000000003</v>
      </c>
      <c r="D272" s="43">
        <v>10585.08</v>
      </c>
      <c r="E272" s="43"/>
      <c r="F272" s="43">
        <v>12077.01</v>
      </c>
      <c r="G272" s="43">
        <v>10530.63</v>
      </c>
      <c r="H272" s="43">
        <v>11957.22</v>
      </c>
      <c r="I272" s="43"/>
      <c r="J272" s="43">
        <v>11412.72</v>
      </c>
      <c r="K272" s="43"/>
      <c r="L272" s="43">
        <v>11086.02</v>
      </c>
      <c r="M272" s="43">
        <v>19079.28</v>
      </c>
      <c r="N272" s="43"/>
      <c r="O272" s="43"/>
      <c r="P272" s="43"/>
      <c r="Q272" s="43"/>
      <c r="R272" s="43"/>
      <c r="S272" s="43"/>
      <c r="T272" s="43"/>
      <c r="U272" s="43"/>
      <c r="V272" s="43"/>
      <c r="W272" s="43"/>
    </row>
    <row r="273" spans="1:23" x14ac:dyDescent="0.25">
      <c r="A273" s="22">
        <v>85</v>
      </c>
      <c r="B273" s="45" t="s">
        <v>87</v>
      </c>
      <c r="C273" s="38"/>
      <c r="D273" s="39">
        <v>10585.08</v>
      </c>
      <c r="E273" s="39"/>
      <c r="F273" s="39">
        <v>12077.01</v>
      </c>
      <c r="G273" s="39">
        <v>10530.63</v>
      </c>
      <c r="H273" s="39">
        <v>11957.22</v>
      </c>
      <c r="I273" s="39"/>
      <c r="J273" s="39">
        <v>11412.72</v>
      </c>
      <c r="K273" s="39"/>
      <c r="L273" s="39">
        <v>11086.02</v>
      </c>
      <c r="M273" s="39">
        <v>19079.28</v>
      </c>
      <c r="N273" s="39"/>
      <c r="O273" s="39"/>
      <c r="P273" s="39"/>
      <c r="Q273" s="39"/>
      <c r="R273" s="39"/>
      <c r="S273" s="39"/>
      <c r="T273" s="39"/>
      <c r="U273" s="39"/>
      <c r="V273" s="39"/>
      <c r="W273" s="39"/>
    </row>
    <row r="274" spans="1:23" x14ac:dyDescent="0.25">
      <c r="A274" s="40">
        <v>86</v>
      </c>
      <c r="B274" s="41" t="s">
        <v>88</v>
      </c>
      <c r="C274" s="42"/>
      <c r="D274" s="43">
        <v>30579.119999999999</v>
      </c>
      <c r="E274" s="43"/>
      <c r="F274" s="43">
        <v>26837.8</v>
      </c>
      <c r="G274" s="43">
        <v>23401.4</v>
      </c>
      <c r="H274" s="43">
        <v>26571.599999999999</v>
      </c>
      <c r="I274" s="43"/>
      <c r="J274" s="43">
        <v>25361.599999999999</v>
      </c>
      <c r="K274" s="43"/>
      <c r="L274" s="43">
        <v>24635.599999999999</v>
      </c>
      <c r="M274" s="43">
        <v>42398.400000000001</v>
      </c>
      <c r="N274" s="43"/>
      <c r="O274" s="43"/>
      <c r="P274" s="43"/>
      <c r="Q274" s="43"/>
      <c r="R274" s="43"/>
      <c r="S274" s="43"/>
      <c r="T274" s="43"/>
      <c r="U274" s="43"/>
      <c r="V274" s="43"/>
      <c r="W274" s="43"/>
    </row>
    <row r="275" spans="1:23" x14ac:dyDescent="0.25">
      <c r="A275" s="22">
        <v>87</v>
      </c>
      <c r="B275" s="45" t="s">
        <v>89</v>
      </c>
      <c r="C275" s="38">
        <v>7829.43</v>
      </c>
      <c r="D275" s="39">
        <v>4704.4799999999996</v>
      </c>
      <c r="E275" s="39"/>
      <c r="F275" s="39">
        <v>8051.34</v>
      </c>
      <c r="G275" s="39">
        <v>7020.42</v>
      </c>
      <c r="H275" s="39">
        <v>7971.48</v>
      </c>
      <c r="I275" s="39"/>
      <c r="J275" s="39">
        <v>7608.48</v>
      </c>
      <c r="K275" s="39"/>
      <c r="L275" s="39">
        <v>7390.68</v>
      </c>
      <c r="M275" s="39">
        <v>12719.52</v>
      </c>
      <c r="N275" s="39"/>
      <c r="O275" s="39"/>
      <c r="P275" s="39"/>
      <c r="Q275" s="39"/>
      <c r="R275" s="39"/>
      <c r="S275" s="39"/>
      <c r="T275" s="39"/>
      <c r="U275" s="39"/>
      <c r="V275" s="39"/>
      <c r="W275" s="39"/>
    </row>
    <row r="276" spans="1:23" x14ac:dyDescent="0.25">
      <c r="A276" s="40">
        <v>88</v>
      </c>
      <c r="B276" s="41" t="s">
        <v>90</v>
      </c>
      <c r="C276" s="42"/>
      <c r="D276" s="43">
        <v>32931.360000000001</v>
      </c>
      <c r="E276" s="43"/>
      <c r="F276" s="43">
        <v>37572.92</v>
      </c>
      <c r="G276" s="43">
        <v>32761.96</v>
      </c>
      <c r="H276" s="43">
        <v>37200.239999999998</v>
      </c>
      <c r="I276" s="43"/>
      <c r="J276" s="43">
        <v>35506.239999999998</v>
      </c>
      <c r="K276" s="43"/>
      <c r="L276" s="43">
        <v>34489.839999999997</v>
      </c>
      <c r="M276" s="43">
        <v>59357.760000000002</v>
      </c>
      <c r="N276" s="43"/>
      <c r="O276" s="43"/>
      <c r="P276" s="43"/>
      <c r="Q276" s="43"/>
      <c r="R276" s="43"/>
      <c r="S276" s="43"/>
      <c r="T276" s="43"/>
      <c r="U276" s="43"/>
      <c r="V276" s="43"/>
      <c r="W276" s="43"/>
    </row>
    <row r="277" spans="1:23" x14ac:dyDescent="0.25">
      <c r="A277" s="22">
        <v>89</v>
      </c>
      <c r="B277" s="45" t="s">
        <v>91</v>
      </c>
      <c r="C277" s="38">
        <v>10988.01</v>
      </c>
      <c r="D277" s="39">
        <v>10585.08</v>
      </c>
      <c r="E277" s="39"/>
      <c r="F277" s="39">
        <v>12077.01</v>
      </c>
      <c r="G277" s="39">
        <v>10530.63</v>
      </c>
      <c r="H277" s="39">
        <v>11957.22</v>
      </c>
      <c r="I277" s="39"/>
      <c r="J277" s="39">
        <v>11412.72</v>
      </c>
      <c r="K277" s="39"/>
      <c r="L277" s="39">
        <v>11086.02</v>
      </c>
      <c r="M277" s="39">
        <v>19079.28</v>
      </c>
      <c r="N277" s="39"/>
      <c r="O277" s="39"/>
      <c r="P277" s="39"/>
      <c r="Q277" s="39"/>
      <c r="R277" s="39"/>
      <c r="S277" s="39"/>
      <c r="T277" s="39"/>
      <c r="U277" s="39"/>
      <c r="V277" s="39"/>
      <c r="W277" s="39"/>
    </row>
    <row r="278" spans="1:23" x14ac:dyDescent="0.25">
      <c r="A278" s="40">
        <v>90</v>
      </c>
      <c r="B278" s="41" t="s">
        <v>92</v>
      </c>
      <c r="C278" s="42"/>
      <c r="D278" s="43">
        <v>11761.2</v>
      </c>
      <c r="E278" s="43"/>
      <c r="F278" s="43">
        <v>13418.9</v>
      </c>
      <c r="G278" s="43">
        <v>11700.7</v>
      </c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</row>
    <row r="279" spans="1:23" x14ac:dyDescent="0.25">
      <c r="A279" s="22">
        <v>91</v>
      </c>
      <c r="B279" s="45" t="s">
        <v>93</v>
      </c>
      <c r="C279" s="38"/>
      <c r="D279" s="39">
        <v>4704.4799999999996</v>
      </c>
      <c r="E279" s="39"/>
      <c r="F279" s="39">
        <v>5367.5599999999995</v>
      </c>
      <c r="G279" s="39">
        <v>4680.28</v>
      </c>
      <c r="H279" s="39">
        <v>5314.32</v>
      </c>
      <c r="I279" s="39"/>
      <c r="J279" s="39">
        <v>5072.32</v>
      </c>
      <c r="K279" s="39"/>
      <c r="L279" s="39">
        <v>4927.12</v>
      </c>
      <c r="M279" s="39">
        <v>8479.68</v>
      </c>
      <c r="N279" s="39"/>
      <c r="O279" s="39">
        <v>4752.88</v>
      </c>
      <c r="P279" s="39"/>
      <c r="Q279" s="39"/>
      <c r="R279" s="39"/>
      <c r="S279" s="39"/>
      <c r="T279" s="39"/>
      <c r="U279" s="39"/>
      <c r="V279" s="39"/>
      <c r="W279" s="39"/>
    </row>
    <row r="280" spans="1:23" x14ac:dyDescent="0.25">
      <c r="A280" s="40">
        <v>92</v>
      </c>
      <c r="B280" s="41" t="s">
        <v>94</v>
      </c>
      <c r="C280" s="42">
        <v>8505.09</v>
      </c>
      <c r="D280" s="43">
        <v>3528.36</v>
      </c>
      <c r="E280" s="43"/>
      <c r="F280" s="43">
        <v>4025.67</v>
      </c>
      <c r="G280" s="43">
        <v>3510.21</v>
      </c>
      <c r="H280" s="43">
        <v>3985.74</v>
      </c>
      <c r="I280" s="43"/>
      <c r="J280" s="43">
        <v>3804.24</v>
      </c>
      <c r="K280" s="43"/>
      <c r="L280" s="43">
        <v>3695.34</v>
      </c>
      <c r="M280" s="43">
        <v>6359.76</v>
      </c>
      <c r="N280" s="43"/>
      <c r="O280" s="43"/>
      <c r="P280" s="43"/>
      <c r="Q280" s="43"/>
      <c r="R280" s="43"/>
      <c r="S280" s="43"/>
      <c r="T280" s="43"/>
      <c r="U280" s="43"/>
      <c r="V280" s="43"/>
      <c r="W280" s="43"/>
    </row>
    <row r="281" spans="1:23" x14ac:dyDescent="0.25">
      <c r="A281" s="22">
        <v>93</v>
      </c>
      <c r="B281" s="45" t="s">
        <v>95</v>
      </c>
      <c r="C281" s="38"/>
      <c r="D281" s="39">
        <v>32931.360000000001</v>
      </c>
      <c r="E281" s="39"/>
      <c r="F281" s="39">
        <v>37572.92</v>
      </c>
      <c r="G281" s="39">
        <v>32761.96</v>
      </c>
      <c r="H281" s="39">
        <v>37200.239999999998</v>
      </c>
      <c r="I281" s="39"/>
      <c r="J281" s="39">
        <v>50723.199999999997</v>
      </c>
      <c r="K281" s="39"/>
      <c r="L281" s="39">
        <v>49271.199999999997</v>
      </c>
      <c r="M281" s="39">
        <v>84796.800000000003</v>
      </c>
      <c r="N281" s="39"/>
      <c r="O281" s="39"/>
      <c r="P281" s="39"/>
      <c r="Q281" s="39"/>
      <c r="R281" s="39"/>
      <c r="S281" s="39"/>
      <c r="T281" s="39"/>
      <c r="U281" s="39"/>
      <c r="V281" s="39"/>
      <c r="W281" s="39"/>
    </row>
    <row r="282" spans="1:23" x14ac:dyDescent="0.25">
      <c r="A282" s="40">
        <v>94</v>
      </c>
      <c r="B282" s="41" t="s">
        <v>96</v>
      </c>
      <c r="C282" s="42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</row>
    <row r="283" spans="1:23" x14ac:dyDescent="0.25">
      <c r="A283" s="46">
        <v>95</v>
      </c>
      <c r="B283" s="47" t="s">
        <v>97</v>
      </c>
      <c r="C283" s="38"/>
      <c r="D283" s="39">
        <v>7056.72</v>
      </c>
      <c r="E283" s="39"/>
      <c r="F283" s="39">
        <v>8051.34</v>
      </c>
      <c r="G283" s="39">
        <v>7020.42</v>
      </c>
      <c r="H283" s="39">
        <v>7971.48</v>
      </c>
      <c r="I283" s="39"/>
      <c r="J283" s="39">
        <v>7608.48</v>
      </c>
      <c r="K283" s="39"/>
      <c r="L283" s="39">
        <v>7390.68</v>
      </c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</row>
    <row r="284" spans="1:23" x14ac:dyDescent="0.25">
      <c r="A284" s="40">
        <v>96</v>
      </c>
      <c r="B284" s="41" t="s">
        <v>98</v>
      </c>
      <c r="C284" s="42"/>
      <c r="D284" s="43">
        <v>5880.6</v>
      </c>
      <c r="E284" s="43"/>
      <c r="F284" s="43">
        <v>6709.45</v>
      </c>
      <c r="G284" s="43">
        <v>5850.35</v>
      </c>
      <c r="H284" s="43">
        <v>6642.9</v>
      </c>
      <c r="I284" s="43"/>
      <c r="J284" s="43">
        <v>6340.4</v>
      </c>
      <c r="K284" s="43"/>
      <c r="L284" s="43">
        <v>6158.9</v>
      </c>
      <c r="M284" s="43">
        <v>10599.6</v>
      </c>
      <c r="N284" s="43"/>
      <c r="O284" s="43">
        <v>5941.1</v>
      </c>
      <c r="P284" s="43"/>
      <c r="Q284" s="43"/>
      <c r="R284" s="43"/>
      <c r="S284" s="43"/>
      <c r="T284" s="43"/>
      <c r="U284" s="43"/>
      <c r="V284" s="43"/>
      <c r="W284" s="43"/>
    </row>
    <row r="285" spans="1:23" x14ac:dyDescent="0.25">
      <c r="A285" s="22">
        <v>97</v>
      </c>
      <c r="B285" s="45" t="s">
        <v>99</v>
      </c>
      <c r="C285" s="38"/>
      <c r="D285" s="39">
        <v>3528.36</v>
      </c>
      <c r="E285" s="39"/>
      <c r="F285" s="39">
        <v>5367.5599999999995</v>
      </c>
      <c r="G285" s="39">
        <v>4680.28</v>
      </c>
      <c r="H285" s="39">
        <v>5314.32</v>
      </c>
      <c r="I285" s="39"/>
      <c r="J285" s="39">
        <v>5072.32</v>
      </c>
      <c r="K285" s="39"/>
      <c r="L285" s="39">
        <v>4927.12</v>
      </c>
      <c r="M285" s="39">
        <v>8479.68</v>
      </c>
      <c r="N285" s="39"/>
      <c r="O285" s="39"/>
      <c r="P285" s="39"/>
      <c r="Q285" s="39"/>
      <c r="R285" s="39"/>
      <c r="S285" s="39"/>
      <c r="T285" s="39"/>
      <c r="U285" s="39"/>
      <c r="V285" s="39"/>
      <c r="W285" s="39"/>
    </row>
    <row r="286" spans="1:23" x14ac:dyDescent="0.25">
      <c r="A286" s="40">
        <v>98</v>
      </c>
      <c r="B286" s="41" t="s">
        <v>100</v>
      </c>
      <c r="C286" s="42"/>
      <c r="D286" s="43">
        <v>10585.08</v>
      </c>
      <c r="E286" s="43"/>
      <c r="F286" s="43">
        <v>12077.01</v>
      </c>
      <c r="G286" s="43">
        <v>10530.63</v>
      </c>
      <c r="H286" s="43">
        <v>19928.7</v>
      </c>
      <c r="I286" s="43"/>
      <c r="J286" s="43">
        <v>19021.2</v>
      </c>
      <c r="K286" s="43"/>
      <c r="L286" s="43">
        <v>18476.7</v>
      </c>
      <c r="M286" s="43">
        <v>31798.799999999999</v>
      </c>
      <c r="N286" s="43"/>
      <c r="O286" s="43"/>
      <c r="P286" s="43"/>
      <c r="Q286" s="43"/>
      <c r="R286" s="43"/>
      <c r="S286" s="43"/>
      <c r="T286" s="43"/>
      <c r="U286" s="43"/>
      <c r="V286" s="43"/>
      <c r="W286" s="43"/>
    </row>
    <row r="287" spans="1:23" x14ac:dyDescent="0.25">
      <c r="A287" s="37">
        <v>99</v>
      </c>
      <c r="B287" s="25" t="s">
        <v>101</v>
      </c>
      <c r="C287" s="38">
        <v>70271.28</v>
      </c>
      <c r="D287" s="39">
        <v>10585.08</v>
      </c>
      <c r="E287" s="39"/>
      <c r="F287" s="39">
        <v>12077.01</v>
      </c>
      <c r="G287" s="39">
        <v>10530.63</v>
      </c>
      <c r="H287" s="39">
        <v>11957.22</v>
      </c>
      <c r="I287" s="39"/>
      <c r="J287" s="39">
        <v>11412.72</v>
      </c>
      <c r="K287" s="39"/>
      <c r="L287" s="39">
        <v>11086.02</v>
      </c>
      <c r="M287" s="39">
        <v>19079.28</v>
      </c>
      <c r="N287" s="39"/>
      <c r="O287" s="39"/>
      <c r="P287" s="39"/>
      <c r="Q287" s="39"/>
      <c r="R287" s="39"/>
      <c r="S287" s="39"/>
      <c r="T287" s="39"/>
      <c r="U287" s="39"/>
      <c r="V287" s="39"/>
      <c r="W287" s="39"/>
    </row>
    <row r="288" spans="1:23" x14ac:dyDescent="0.25">
      <c r="A288" s="40">
        <v>100</v>
      </c>
      <c r="B288" s="41" t="s">
        <v>102</v>
      </c>
      <c r="C288" s="42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</row>
    <row r="289" spans="1:23" x14ac:dyDescent="0.25">
      <c r="A289" s="22">
        <v>101</v>
      </c>
      <c r="B289" s="45" t="s">
        <v>103</v>
      </c>
      <c r="C289" s="38">
        <v>106125</v>
      </c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</row>
    <row r="290" spans="1:23" x14ac:dyDescent="0.25">
      <c r="A290" s="40">
        <v>102</v>
      </c>
      <c r="B290" s="41" t="s">
        <v>104</v>
      </c>
      <c r="C290" s="42"/>
      <c r="D290" s="43">
        <v>54101.520000000004</v>
      </c>
      <c r="E290" s="43"/>
      <c r="F290" s="43">
        <v>61726.94</v>
      </c>
      <c r="G290" s="43">
        <v>53823.22</v>
      </c>
      <c r="H290" s="43">
        <v>61114.68</v>
      </c>
      <c r="I290" s="43"/>
      <c r="J290" s="43">
        <v>58331.68</v>
      </c>
      <c r="K290" s="43"/>
      <c r="L290" s="43">
        <v>92383.5</v>
      </c>
      <c r="M290" s="43">
        <v>158994</v>
      </c>
      <c r="N290" s="43"/>
      <c r="O290" s="43"/>
      <c r="P290" s="43"/>
      <c r="Q290" s="43"/>
      <c r="R290" s="43"/>
      <c r="S290" s="43"/>
      <c r="T290" s="43"/>
      <c r="U290" s="43"/>
      <c r="V290" s="43"/>
      <c r="W290" s="43"/>
    </row>
    <row r="291" spans="1:23" x14ac:dyDescent="0.25">
      <c r="A291" s="22">
        <v>103</v>
      </c>
      <c r="B291" s="44" t="s">
        <v>105</v>
      </c>
      <c r="C291" s="38">
        <v>275496</v>
      </c>
      <c r="D291" s="39"/>
      <c r="E291" s="39"/>
      <c r="F291" s="39">
        <v>283725</v>
      </c>
      <c r="G291" s="39"/>
      <c r="H291" s="39">
        <v>301275</v>
      </c>
      <c r="I291" s="39"/>
      <c r="J291" s="39">
        <v>424710</v>
      </c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</row>
    <row r="292" spans="1:23" x14ac:dyDescent="0.25">
      <c r="A292" s="40">
        <v>104</v>
      </c>
      <c r="B292" s="41" t="s">
        <v>106</v>
      </c>
      <c r="C292" s="42">
        <v>14781.36</v>
      </c>
      <c r="D292" s="43">
        <v>7056.72</v>
      </c>
      <c r="E292" s="43"/>
      <c r="F292" s="43">
        <v>8051.34</v>
      </c>
      <c r="G292" s="43">
        <v>10530.63</v>
      </c>
      <c r="H292" s="43">
        <v>11957.22</v>
      </c>
      <c r="I292" s="43"/>
      <c r="J292" s="43">
        <v>11412.72</v>
      </c>
      <c r="K292" s="43"/>
      <c r="L292" s="43">
        <v>11086.02</v>
      </c>
      <c r="M292" s="43">
        <v>19079.28</v>
      </c>
      <c r="N292" s="43"/>
      <c r="O292" s="43"/>
      <c r="P292" s="43"/>
      <c r="Q292" s="43"/>
      <c r="R292" s="43"/>
      <c r="S292" s="43"/>
      <c r="T292" s="43"/>
      <c r="U292" s="43"/>
      <c r="V292" s="43"/>
      <c r="W292" s="43"/>
    </row>
    <row r="293" spans="1:23" x14ac:dyDescent="0.25">
      <c r="A293" s="22">
        <v>105</v>
      </c>
      <c r="B293" s="45" t="s">
        <v>107</v>
      </c>
      <c r="C293" s="38"/>
      <c r="D293" s="39">
        <v>5880.6</v>
      </c>
      <c r="E293" s="39"/>
      <c r="F293" s="39">
        <v>6709.45</v>
      </c>
      <c r="G293" s="39">
        <v>5850.35</v>
      </c>
      <c r="H293" s="39">
        <v>6642.9</v>
      </c>
      <c r="I293" s="39"/>
      <c r="J293" s="39">
        <v>6340.4</v>
      </c>
      <c r="K293" s="39"/>
      <c r="L293" s="39">
        <v>6158.9</v>
      </c>
      <c r="M293" s="39">
        <v>10599.6</v>
      </c>
      <c r="N293" s="39"/>
      <c r="O293" s="39"/>
      <c r="P293" s="39"/>
      <c r="Q293" s="39"/>
      <c r="R293" s="39"/>
      <c r="S293" s="39"/>
      <c r="T293" s="39"/>
      <c r="U293" s="39"/>
      <c r="V293" s="39"/>
      <c r="W293" s="39"/>
    </row>
    <row r="294" spans="1:23" x14ac:dyDescent="0.25">
      <c r="A294" s="40">
        <v>106</v>
      </c>
      <c r="B294" s="41" t="s">
        <v>108</v>
      </c>
      <c r="C294" s="42"/>
      <c r="D294" s="43">
        <v>10585.08</v>
      </c>
      <c r="E294" s="43"/>
      <c r="F294" s="43">
        <v>12077.01</v>
      </c>
      <c r="G294" s="43">
        <v>17551.05</v>
      </c>
      <c r="H294" s="43">
        <v>19928.7</v>
      </c>
      <c r="I294" s="43"/>
      <c r="J294" s="43">
        <v>19021.2</v>
      </c>
      <c r="K294" s="43"/>
      <c r="L294" s="43">
        <v>18476.7</v>
      </c>
      <c r="M294" s="43">
        <v>31798.799999999999</v>
      </c>
      <c r="N294" s="43"/>
      <c r="O294" s="43"/>
      <c r="P294" s="43"/>
      <c r="Q294" s="43"/>
      <c r="R294" s="43"/>
      <c r="S294" s="43"/>
      <c r="T294" s="43"/>
      <c r="U294" s="43"/>
      <c r="V294" s="43"/>
      <c r="W294" s="43"/>
    </row>
    <row r="295" spans="1:23" x14ac:dyDescent="0.25">
      <c r="A295" s="37">
        <v>107</v>
      </c>
      <c r="B295" s="25" t="s">
        <v>109</v>
      </c>
      <c r="C295" s="38">
        <v>22172.04</v>
      </c>
      <c r="D295" s="39">
        <v>10585.08</v>
      </c>
      <c r="E295" s="39"/>
      <c r="F295" s="39">
        <v>12077.01</v>
      </c>
      <c r="G295" s="39">
        <v>10530.63</v>
      </c>
      <c r="H295" s="39">
        <v>11957.22</v>
      </c>
      <c r="I295" s="39"/>
      <c r="J295" s="39">
        <v>11412.72</v>
      </c>
      <c r="K295" s="39"/>
      <c r="L295" s="39">
        <v>11086.02</v>
      </c>
      <c r="M295" s="39">
        <v>19079.28</v>
      </c>
      <c r="N295" s="39"/>
      <c r="O295" s="39"/>
      <c r="P295" s="39"/>
      <c r="Q295" s="39"/>
      <c r="R295" s="39"/>
      <c r="S295" s="39"/>
      <c r="T295" s="39"/>
      <c r="U295" s="39"/>
      <c r="V295" s="39"/>
      <c r="W295" s="39"/>
    </row>
    <row r="296" spans="1:23" x14ac:dyDescent="0.25">
      <c r="A296" s="40">
        <v>108</v>
      </c>
      <c r="B296" s="41" t="s">
        <v>110</v>
      </c>
      <c r="C296" s="42">
        <v>10988.01</v>
      </c>
      <c r="D296" s="43">
        <v>17641.8</v>
      </c>
      <c r="E296" s="43"/>
      <c r="F296" s="43">
        <v>20128.349999999999</v>
      </c>
      <c r="G296" s="43">
        <v>17551.05</v>
      </c>
      <c r="H296" s="43">
        <v>19928.7</v>
      </c>
      <c r="I296" s="43"/>
      <c r="J296" s="43">
        <v>19021.2</v>
      </c>
      <c r="K296" s="43"/>
      <c r="L296" s="43">
        <v>18476.7</v>
      </c>
      <c r="M296" s="43">
        <v>31798.799999999999</v>
      </c>
      <c r="N296" s="43"/>
      <c r="O296" s="43"/>
      <c r="P296" s="43"/>
      <c r="Q296" s="43"/>
      <c r="R296" s="43"/>
      <c r="S296" s="43"/>
      <c r="T296" s="43"/>
      <c r="U296" s="43"/>
      <c r="V296" s="43"/>
      <c r="W296" s="43"/>
    </row>
    <row r="297" spans="1:23" x14ac:dyDescent="0.25">
      <c r="A297" s="22">
        <v>109</v>
      </c>
      <c r="B297" s="45" t="s">
        <v>111</v>
      </c>
      <c r="C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</row>
    <row r="298" spans="1:23" x14ac:dyDescent="0.25">
      <c r="A298" s="40">
        <v>110</v>
      </c>
      <c r="B298" s="41" t="s">
        <v>112</v>
      </c>
      <c r="C298" s="42">
        <v>24208.47</v>
      </c>
      <c r="D298" s="43">
        <v>10585.08</v>
      </c>
      <c r="E298" s="43"/>
      <c r="F298" s="43">
        <v>12077.01</v>
      </c>
      <c r="G298" s="43">
        <v>10530.63</v>
      </c>
      <c r="H298" s="43">
        <v>11957.22</v>
      </c>
      <c r="I298" s="43"/>
      <c r="J298" s="43">
        <v>11412.72</v>
      </c>
      <c r="K298" s="43"/>
      <c r="L298" s="43">
        <v>11086.02</v>
      </c>
      <c r="M298" s="43">
        <v>19079.28</v>
      </c>
      <c r="N298" s="43"/>
      <c r="O298" s="43"/>
      <c r="P298" s="43"/>
      <c r="Q298" s="43"/>
      <c r="R298" s="43"/>
      <c r="S298" s="43"/>
      <c r="T298" s="43"/>
      <c r="U298" s="43"/>
      <c r="V298" s="43"/>
      <c r="W298" s="43"/>
    </row>
    <row r="299" spans="1:23" x14ac:dyDescent="0.25">
      <c r="A299" s="22">
        <v>111</v>
      </c>
      <c r="B299" s="44" t="s">
        <v>113</v>
      </c>
      <c r="C299" s="38"/>
      <c r="D299" s="39">
        <v>2352.2399999999998</v>
      </c>
      <c r="E299" s="39"/>
      <c r="F299" s="39">
        <v>2683.7799999999997</v>
      </c>
      <c r="G299" s="39">
        <v>2340.14</v>
      </c>
      <c r="H299" s="39">
        <v>2657.16</v>
      </c>
      <c r="I299" s="39"/>
      <c r="J299" s="39">
        <v>2536.16</v>
      </c>
      <c r="K299" s="39"/>
      <c r="L299" s="39">
        <v>2463.56</v>
      </c>
      <c r="M299" s="39">
        <v>4239.84</v>
      </c>
      <c r="N299" s="39"/>
      <c r="O299" s="39"/>
      <c r="P299" s="39"/>
      <c r="Q299" s="39"/>
      <c r="R299" s="39"/>
      <c r="S299" s="39"/>
      <c r="T299" s="39"/>
      <c r="U299" s="39"/>
      <c r="V299" s="39"/>
      <c r="W299" s="39"/>
    </row>
    <row r="300" spans="1:23" x14ac:dyDescent="0.25">
      <c r="A300" s="40">
        <v>112</v>
      </c>
      <c r="B300" s="41" t="s">
        <v>114</v>
      </c>
      <c r="C300" s="42">
        <v>10988.01</v>
      </c>
      <c r="D300" s="43">
        <v>10585.08</v>
      </c>
      <c r="E300" s="43"/>
      <c r="F300" s="43">
        <v>12077.01</v>
      </c>
      <c r="G300" s="43">
        <v>10530.63</v>
      </c>
      <c r="H300" s="43">
        <v>11957.22</v>
      </c>
      <c r="I300" s="43"/>
      <c r="J300" s="43">
        <v>11412.72</v>
      </c>
      <c r="K300" s="43"/>
      <c r="L300" s="43">
        <v>11086.02</v>
      </c>
      <c r="M300" s="43">
        <v>19079.28</v>
      </c>
      <c r="N300" s="43"/>
      <c r="O300" s="43"/>
      <c r="P300" s="43"/>
      <c r="Q300" s="43"/>
      <c r="R300" s="43"/>
      <c r="S300" s="43"/>
      <c r="T300" s="43"/>
      <c r="U300" s="43"/>
      <c r="V300" s="43"/>
      <c r="W300" s="43"/>
    </row>
    <row r="301" spans="1:23" ht="13.5" customHeight="1" x14ac:dyDescent="0.25">
      <c r="A301" s="37">
        <v>113</v>
      </c>
      <c r="B301" s="25" t="s">
        <v>115</v>
      </c>
      <c r="C301" s="38">
        <v>35405.81</v>
      </c>
      <c r="D301" s="39">
        <v>34107.479999999996</v>
      </c>
      <c r="E301" s="39"/>
      <c r="F301" s="39">
        <v>38914.81</v>
      </c>
      <c r="G301" s="39">
        <v>33932.03</v>
      </c>
      <c r="H301" s="39">
        <v>30557.34</v>
      </c>
      <c r="I301" s="39"/>
      <c r="J301" s="39">
        <v>29165.84</v>
      </c>
      <c r="K301" s="39"/>
      <c r="L301" s="39">
        <v>28330.94</v>
      </c>
      <c r="M301" s="39">
        <v>48758.16</v>
      </c>
      <c r="N301" s="39"/>
      <c r="O301" s="39"/>
      <c r="P301" s="39"/>
      <c r="Q301" s="39"/>
      <c r="R301" s="39"/>
      <c r="S301" s="39"/>
      <c r="T301" s="39"/>
      <c r="U301" s="39"/>
      <c r="V301" s="39"/>
      <c r="W301" s="39"/>
    </row>
    <row r="302" spans="1:23" x14ac:dyDescent="0.25">
      <c r="A302" s="40">
        <v>114</v>
      </c>
      <c r="B302" s="41" t="s">
        <v>116</v>
      </c>
      <c r="C302" s="42">
        <v>96991.18</v>
      </c>
      <c r="D302" s="43">
        <v>30579.119999999999</v>
      </c>
      <c r="E302" s="43"/>
      <c r="F302" s="43">
        <v>61776</v>
      </c>
      <c r="G302" s="43">
        <v>73063</v>
      </c>
      <c r="H302" s="43">
        <v>74100</v>
      </c>
      <c r="I302" s="43"/>
      <c r="J302" s="43">
        <v>68425.5</v>
      </c>
      <c r="K302" s="43">
        <v>-11610.9</v>
      </c>
      <c r="L302" s="43">
        <v>70141.5</v>
      </c>
      <c r="M302" s="43">
        <v>77220</v>
      </c>
      <c r="N302" s="43"/>
      <c r="O302" s="43"/>
      <c r="P302" s="43"/>
      <c r="Q302" s="43"/>
      <c r="R302" s="43"/>
      <c r="S302" s="43"/>
      <c r="T302" s="43"/>
      <c r="U302" s="43"/>
      <c r="V302" s="43"/>
      <c r="W302" s="43"/>
    </row>
    <row r="303" spans="1:23" x14ac:dyDescent="0.25">
      <c r="A303" s="37">
        <v>115</v>
      </c>
      <c r="B303" s="25" t="s">
        <v>117</v>
      </c>
      <c r="C303" s="38"/>
      <c r="D303" s="39">
        <v>7056.72</v>
      </c>
      <c r="E303" s="39"/>
      <c r="F303" s="39">
        <v>8051.34</v>
      </c>
      <c r="G303" s="39">
        <v>7020.42</v>
      </c>
      <c r="H303" s="39">
        <v>7971.48</v>
      </c>
      <c r="I303" s="39"/>
      <c r="J303" s="39">
        <v>11412.72</v>
      </c>
      <c r="K303" s="39"/>
      <c r="L303" s="39">
        <v>11086.02</v>
      </c>
      <c r="M303" s="39">
        <v>19079.28</v>
      </c>
      <c r="N303" s="39"/>
      <c r="O303" s="39"/>
      <c r="P303" s="39"/>
      <c r="Q303" s="39"/>
      <c r="R303" s="39"/>
      <c r="S303" s="39"/>
      <c r="T303" s="39"/>
      <c r="U303" s="39"/>
      <c r="V303" s="39"/>
      <c r="W303" s="39"/>
    </row>
    <row r="304" spans="1:23" x14ac:dyDescent="0.25">
      <c r="A304" s="40">
        <v>116</v>
      </c>
      <c r="B304" s="41" t="s">
        <v>118</v>
      </c>
      <c r="C304" s="42"/>
      <c r="D304" s="43">
        <v>45868.68</v>
      </c>
      <c r="E304" s="43"/>
      <c r="F304" s="43">
        <v>52333.71</v>
      </c>
      <c r="G304" s="43">
        <v>45632.729999999996</v>
      </c>
      <c r="H304" s="43">
        <v>51814.619999999995</v>
      </c>
      <c r="I304" s="43"/>
      <c r="J304" s="43">
        <v>49455.119999999995</v>
      </c>
      <c r="K304" s="43"/>
      <c r="L304" s="43">
        <v>48039.42</v>
      </c>
      <c r="M304" s="43">
        <v>82676.88</v>
      </c>
      <c r="N304" s="43"/>
      <c r="O304" s="43"/>
      <c r="P304" s="43"/>
      <c r="Q304" s="43"/>
      <c r="R304" s="43"/>
      <c r="S304" s="43"/>
      <c r="T304" s="43"/>
      <c r="U304" s="43"/>
      <c r="V304" s="43"/>
      <c r="W304" s="43"/>
    </row>
    <row r="305" spans="1:23" x14ac:dyDescent="0.25">
      <c r="A305" s="22">
        <v>117</v>
      </c>
      <c r="B305" s="45" t="s">
        <v>119</v>
      </c>
      <c r="C305" s="38"/>
      <c r="D305" s="39">
        <v>2352.2399999999998</v>
      </c>
      <c r="E305" s="39"/>
      <c r="F305" s="39">
        <v>2683.7799999999997</v>
      </c>
      <c r="G305" s="39">
        <v>2340.14</v>
      </c>
      <c r="H305" s="39">
        <v>2657.16</v>
      </c>
      <c r="I305" s="39"/>
      <c r="J305" s="39">
        <v>2536.16</v>
      </c>
      <c r="K305" s="39"/>
      <c r="L305" s="39">
        <v>2463.56</v>
      </c>
      <c r="M305" s="39">
        <v>4239.84</v>
      </c>
      <c r="N305" s="39"/>
      <c r="O305" s="39"/>
      <c r="P305" s="39"/>
      <c r="Q305" s="39"/>
      <c r="R305" s="39"/>
      <c r="S305" s="39"/>
      <c r="T305" s="39"/>
      <c r="U305" s="39"/>
      <c r="V305" s="39"/>
      <c r="W305" s="39"/>
    </row>
    <row r="306" spans="1:23" x14ac:dyDescent="0.25">
      <c r="A306" s="40">
        <v>118</v>
      </c>
      <c r="B306" s="41" t="s">
        <v>120</v>
      </c>
      <c r="C306" s="42"/>
      <c r="D306" s="43">
        <v>12937.32</v>
      </c>
      <c r="E306" s="43"/>
      <c r="F306" s="43">
        <v>14760.79</v>
      </c>
      <c r="G306" s="43">
        <v>19891.189999999999</v>
      </c>
      <c r="H306" s="43">
        <v>22585.86</v>
      </c>
      <c r="I306" s="43"/>
      <c r="J306" s="43">
        <v>21557.360000000001</v>
      </c>
      <c r="K306" s="43"/>
      <c r="L306" s="43">
        <v>20940.259999999998</v>
      </c>
      <c r="M306" s="43">
        <v>36038.639999999999</v>
      </c>
      <c r="N306" s="43"/>
      <c r="O306" s="43"/>
      <c r="P306" s="43"/>
      <c r="Q306" s="43"/>
      <c r="R306" s="43"/>
      <c r="S306" s="43"/>
      <c r="T306" s="43"/>
      <c r="U306" s="43"/>
      <c r="V306" s="43"/>
      <c r="W306" s="43"/>
    </row>
    <row r="307" spans="1:23" x14ac:dyDescent="0.25">
      <c r="A307" s="22">
        <v>119</v>
      </c>
      <c r="B307" s="44" t="s">
        <v>121</v>
      </c>
      <c r="C307" s="38"/>
      <c r="D307" s="39">
        <v>5880.6</v>
      </c>
      <c r="E307" s="39"/>
      <c r="F307" s="39">
        <v>6709.45</v>
      </c>
      <c r="G307" s="39">
        <v>5850.35</v>
      </c>
      <c r="H307" s="39">
        <v>6642.9</v>
      </c>
      <c r="I307" s="39"/>
      <c r="J307" s="39">
        <v>6340.4</v>
      </c>
      <c r="K307" s="39"/>
      <c r="L307" s="39">
        <v>6158.9</v>
      </c>
      <c r="M307" s="39">
        <v>10599.6</v>
      </c>
      <c r="N307" s="39"/>
      <c r="O307" s="39"/>
      <c r="P307" s="39"/>
      <c r="Q307" s="39"/>
      <c r="R307" s="39"/>
      <c r="S307" s="39"/>
      <c r="T307" s="39"/>
      <c r="U307" s="39"/>
      <c r="V307" s="39"/>
      <c r="W307" s="39"/>
    </row>
    <row r="308" spans="1:23" x14ac:dyDescent="0.25">
      <c r="A308" s="40">
        <v>120</v>
      </c>
      <c r="B308" s="41" t="s">
        <v>122</v>
      </c>
      <c r="C308" s="42"/>
      <c r="D308" s="43">
        <v>52925.4</v>
      </c>
      <c r="E308" s="43"/>
      <c r="F308" s="43">
        <v>60385.05</v>
      </c>
      <c r="G308" s="43">
        <v>52653.15</v>
      </c>
      <c r="H308" s="43">
        <v>59786.1</v>
      </c>
      <c r="I308" s="43"/>
      <c r="J308" s="43">
        <v>57063.6</v>
      </c>
      <c r="K308" s="43"/>
      <c r="L308" s="43">
        <v>71443.240000000005</v>
      </c>
      <c r="M308" s="43">
        <v>122955.36</v>
      </c>
      <c r="N308" s="43"/>
      <c r="O308" s="43"/>
      <c r="P308" s="43"/>
      <c r="Q308" s="43"/>
      <c r="R308" s="43"/>
      <c r="S308" s="43"/>
      <c r="T308" s="43"/>
      <c r="U308" s="43"/>
      <c r="V308" s="43"/>
      <c r="W308" s="43"/>
    </row>
    <row r="309" spans="1:23" x14ac:dyDescent="0.25">
      <c r="A309" s="37">
        <v>121</v>
      </c>
      <c r="B309" s="25" t="s">
        <v>123</v>
      </c>
      <c r="C309" s="38"/>
      <c r="D309" s="39">
        <v>7056.72</v>
      </c>
      <c r="E309" s="39"/>
      <c r="F309" s="39">
        <v>8051.34</v>
      </c>
      <c r="G309" s="39">
        <v>7020.42</v>
      </c>
      <c r="H309" s="39">
        <v>7971.48</v>
      </c>
      <c r="I309" s="39"/>
      <c r="J309" s="39">
        <v>7608.48</v>
      </c>
      <c r="K309" s="39"/>
      <c r="L309" s="39">
        <v>11086.02</v>
      </c>
      <c r="M309" s="39">
        <v>19079.28</v>
      </c>
      <c r="N309" s="39"/>
      <c r="O309" s="39"/>
      <c r="P309" s="39"/>
      <c r="Q309" s="39"/>
      <c r="R309" s="39"/>
      <c r="S309" s="39"/>
      <c r="T309" s="39"/>
      <c r="U309" s="39"/>
      <c r="V309" s="39"/>
      <c r="W309" s="39"/>
    </row>
    <row r="310" spans="1:23" x14ac:dyDescent="0.25">
      <c r="A310" s="40">
        <v>122</v>
      </c>
      <c r="B310" s="41" t="s">
        <v>124</v>
      </c>
      <c r="C310" s="42"/>
      <c r="D310" s="43">
        <v>10585.08</v>
      </c>
      <c r="E310" s="43"/>
      <c r="F310" s="43">
        <v>12077.01</v>
      </c>
      <c r="G310" s="43">
        <v>10530.63</v>
      </c>
      <c r="H310" s="43">
        <v>11957.22</v>
      </c>
      <c r="I310" s="43"/>
      <c r="J310" s="43">
        <v>11412.72</v>
      </c>
      <c r="K310" s="43"/>
      <c r="L310" s="43">
        <v>11086.02</v>
      </c>
      <c r="M310" s="43">
        <v>19079.28</v>
      </c>
      <c r="N310" s="43"/>
      <c r="O310" s="43"/>
      <c r="P310" s="43"/>
      <c r="Q310" s="43"/>
      <c r="R310" s="43"/>
      <c r="S310" s="43"/>
      <c r="T310" s="43"/>
      <c r="U310" s="43"/>
      <c r="V310" s="43"/>
      <c r="W310" s="43"/>
    </row>
    <row r="311" spans="1:23" x14ac:dyDescent="0.25">
      <c r="A311" s="37">
        <v>123</v>
      </c>
      <c r="B311" s="25" t="s">
        <v>125</v>
      </c>
      <c r="C311" s="38">
        <v>10988.01</v>
      </c>
      <c r="D311" s="39">
        <v>10585.08</v>
      </c>
      <c r="E311" s="39"/>
      <c r="F311" s="39">
        <v>8051.34</v>
      </c>
      <c r="G311" s="39">
        <v>7020.42</v>
      </c>
      <c r="H311" s="39">
        <v>7971.48</v>
      </c>
      <c r="I311" s="39"/>
      <c r="J311" s="39">
        <v>7608.48</v>
      </c>
      <c r="K311" s="39"/>
      <c r="L311" s="39">
        <v>7390.68</v>
      </c>
      <c r="M311" s="39">
        <v>12719.52</v>
      </c>
      <c r="N311" s="39"/>
      <c r="O311" s="39"/>
      <c r="P311" s="39"/>
      <c r="Q311" s="39"/>
      <c r="R311" s="39"/>
      <c r="S311" s="39"/>
      <c r="T311" s="39"/>
      <c r="U311" s="39"/>
      <c r="V311" s="39"/>
      <c r="W311" s="39"/>
    </row>
    <row r="312" spans="1:23" x14ac:dyDescent="0.25">
      <c r="A312" s="40">
        <v>124</v>
      </c>
      <c r="B312" s="41" t="s">
        <v>126</v>
      </c>
      <c r="C312" s="42"/>
      <c r="D312" s="43">
        <v>48220.92</v>
      </c>
      <c r="E312" s="43"/>
      <c r="F312" s="43">
        <v>55017.49</v>
      </c>
      <c r="G312" s="43">
        <v>47972.869999999995</v>
      </c>
      <c r="H312" s="43">
        <v>54471.78</v>
      </c>
      <c r="I312" s="43"/>
      <c r="J312" s="43">
        <v>51991.28</v>
      </c>
      <c r="K312" s="43"/>
      <c r="L312" s="43">
        <v>50502.979999999996</v>
      </c>
      <c r="M312" s="43">
        <v>86916.72</v>
      </c>
      <c r="N312" s="43"/>
      <c r="O312" s="43"/>
      <c r="P312" s="43"/>
      <c r="Q312" s="43"/>
      <c r="R312" s="43"/>
      <c r="S312" s="43"/>
      <c r="T312" s="43"/>
      <c r="U312" s="43"/>
      <c r="V312" s="43"/>
      <c r="W312" s="43"/>
    </row>
    <row r="313" spans="1:23" x14ac:dyDescent="0.25">
      <c r="A313" s="22">
        <v>125</v>
      </c>
      <c r="B313" s="45" t="s">
        <v>127</v>
      </c>
      <c r="C313" s="38"/>
      <c r="D313" s="39">
        <v>17641.8</v>
      </c>
      <c r="E313" s="39"/>
      <c r="F313" s="39">
        <v>20128.349999999999</v>
      </c>
      <c r="G313" s="39">
        <v>17551.05</v>
      </c>
      <c r="H313" s="39">
        <v>19928.7</v>
      </c>
      <c r="I313" s="39"/>
      <c r="J313" s="39">
        <v>19021.2</v>
      </c>
      <c r="K313" s="39"/>
      <c r="L313" s="39">
        <v>18476.7</v>
      </c>
      <c r="M313" s="39">
        <v>31798.799999999999</v>
      </c>
      <c r="N313" s="39"/>
      <c r="O313" s="39"/>
      <c r="P313" s="39"/>
      <c r="Q313" s="39"/>
      <c r="R313" s="39"/>
      <c r="S313" s="39"/>
      <c r="T313" s="39"/>
      <c r="U313" s="39"/>
      <c r="V313" s="39"/>
      <c r="W313" s="39"/>
    </row>
    <row r="314" spans="1:23" x14ac:dyDescent="0.25">
      <c r="A314" s="40">
        <v>126</v>
      </c>
      <c r="B314" s="41" t="s">
        <v>128</v>
      </c>
      <c r="C314" s="42"/>
      <c r="D314" s="43">
        <v>17641.8</v>
      </c>
      <c r="E314" s="43"/>
      <c r="F314" s="43">
        <v>20128.349999999999</v>
      </c>
      <c r="G314" s="43">
        <v>17551.05</v>
      </c>
      <c r="H314" s="43">
        <v>19928.7</v>
      </c>
      <c r="I314" s="43"/>
      <c r="J314" s="43">
        <v>19021.2</v>
      </c>
      <c r="K314" s="43"/>
      <c r="L314" s="43">
        <v>18476.7</v>
      </c>
      <c r="M314" s="43">
        <v>31798.799999999999</v>
      </c>
      <c r="N314" s="43"/>
      <c r="O314" s="43"/>
      <c r="P314" s="43"/>
      <c r="Q314" s="43"/>
      <c r="R314" s="43"/>
      <c r="S314" s="43"/>
      <c r="T314" s="43"/>
      <c r="U314" s="43"/>
      <c r="V314" s="43"/>
      <c r="W314" s="43"/>
    </row>
    <row r="315" spans="1:23" x14ac:dyDescent="0.25">
      <c r="A315" s="37">
        <v>127</v>
      </c>
      <c r="B315" s="25" t="s">
        <v>129</v>
      </c>
      <c r="C315" s="38">
        <v>14781.36</v>
      </c>
      <c r="D315" s="39">
        <v>7056.72</v>
      </c>
      <c r="E315" s="39"/>
      <c r="F315" s="39">
        <v>8051.34</v>
      </c>
      <c r="G315" s="39">
        <v>7020.42</v>
      </c>
      <c r="H315" s="39">
        <v>7971.48</v>
      </c>
      <c r="I315" s="39"/>
      <c r="J315" s="39">
        <v>7608.48</v>
      </c>
      <c r="K315" s="39"/>
      <c r="L315" s="39">
        <v>3695.34</v>
      </c>
      <c r="M315" s="39">
        <v>6359.76</v>
      </c>
      <c r="N315" s="39"/>
      <c r="O315" s="39"/>
      <c r="P315" s="39"/>
      <c r="Q315" s="39"/>
      <c r="R315" s="39"/>
      <c r="S315" s="39"/>
      <c r="T315" s="39"/>
      <c r="U315" s="39"/>
      <c r="V315" s="39"/>
      <c r="W315" s="39"/>
    </row>
    <row r="316" spans="1:23" x14ac:dyDescent="0.25">
      <c r="A316" s="40">
        <v>128</v>
      </c>
      <c r="B316" s="41" t="s">
        <v>130</v>
      </c>
      <c r="C316" s="42"/>
      <c r="D316" s="43">
        <v>9408.9599999999991</v>
      </c>
      <c r="E316" s="43"/>
      <c r="F316" s="43">
        <v>10735.119999999999</v>
      </c>
      <c r="G316" s="43">
        <v>10530.63</v>
      </c>
      <c r="H316" s="43">
        <v>11957.22</v>
      </c>
      <c r="I316" s="43"/>
      <c r="J316" s="43">
        <v>11412.72</v>
      </c>
      <c r="K316" s="43"/>
      <c r="L316" s="43">
        <v>11086.02</v>
      </c>
      <c r="M316" s="43">
        <v>19079.28</v>
      </c>
      <c r="N316" s="43"/>
      <c r="O316" s="43"/>
      <c r="P316" s="43"/>
      <c r="Q316" s="43"/>
      <c r="R316" s="43"/>
      <c r="S316" s="43"/>
      <c r="T316" s="43"/>
      <c r="U316" s="43"/>
      <c r="V316" s="43"/>
      <c r="W316" s="43"/>
    </row>
    <row r="317" spans="1:23" x14ac:dyDescent="0.25">
      <c r="A317" s="22">
        <v>129</v>
      </c>
      <c r="B317" s="45" t="s">
        <v>131</v>
      </c>
      <c r="C317" s="38">
        <v>96928.26</v>
      </c>
      <c r="D317" s="39">
        <v>79976.160000000003</v>
      </c>
      <c r="E317" s="39"/>
      <c r="F317" s="39">
        <v>91248.52</v>
      </c>
      <c r="G317" s="39">
        <v>79564.759999999995</v>
      </c>
      <c r="H317" s="39">
        <v>90343.44</v>
      </c>
      <c r="I317" s="39"/>
      <c r="J317" s="39">
        <v>86229.440000000002</v>
      </c>
      <c r="K317" s="39"/>
      <c r="L317" s="39">
        <v>83761.039999999994</v>
      </c>
      <c r="M317" s="39">
        <v>144154.56</v>
      </c>
      <c r="N317" s="39"/>
      <c r="O317" s="39"/>
      <c r="P317" s="39"/>
      <c r="Q317" s="39"/>
      <c r="R317" s="39"/>
      <c r="S317" s="39"/>
      <c r="T317" s="39"/>
      <c r="U317" s="39"/>
      <c r="V317" s="39"/>
      <c r="W317" s="39"/>
    </row>
    <row r="318" spans="1:23" x14ac:dyDescent="0.25">
      <c r="A318" s="40">
        <v>130</v>
      </c>
      <c r="B318" s="41" t="s">
        <v>132</v>
      </c>
      <c r="C318" s="42">
        <v>158715.70000000001</v>
      </c>
      <c r="D318" s="43">
        <v>152895.6</v>
      </c>
      <c r="E318" s="43"/>
      <c r="F318" s="43">
        <v>174445.7</v>
      </c>
      <c r="G318" s="43">
        <v>152109.1</v>
      </c>
      <c r="H318" s="43">
        <v>172715.4</v>
      </c>
      <c r="I318" s="43"/>
      <c r="J318" s="43">
        <v>164850.4</v>
      </c>
      <c r="K318" s="43"/>
      <c r="L318" s="43">
        <v>160131.4</v>
      </c>
      <c r="M318" s="43">
        <v>275589.59999999998</v>
      </c>
      <c r="N318" s="43"/>
      <c r="O318" s="43"/>
      <c r="P318" s="43"/>
      <c r="Q318" s="43"/>
      <c r="R318" s="43"/>
      <c r="S318" s="43"/>
      <c r="T318" s="43"/>
      <c r="U318" s="43"/>
      <c r="V318" s="43"/>
      <c r="W318" s="43"/>
    </row>
    <row r="319" spans="1:23" x14ac:dyDescent="0.25">
      <c r="A319" s="22">
        <v>131</v>
      </c>
      <c r="B319" s="44" t="s">
        <v>133</v>
      </c>
      <c r="C319" s="38"/>
      <c r="D319" s="39">
        <v>7056.72</v>
      </c>
      <c r="E319" s="39"/>
      <c r="F319" s="39">
        <v>8051.34</v>
      </c>
      <c r="G319" s="39">
        <v>7020.42</v>
      </c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</row>
    <row r="320" spans="1:23" x14ac:dyDescent="0.25">
      <c r="A320" s="40">
        <v>132</v>
      </c>
      <c r="B320" s="41" t="s">
        <v>134</v>
      </c>
      <c r="C320" s="42"/>
      <c r="D320" s="43">
        <v>3528.36</v>
      </c>
      <c r="E320" s="43"/>
      <c r="F320" s="43">
        <v>4025.67</v>
      </c>
      <c r="G320" s="43">
        <v>3510.21</v>
      </c>
      <c r="H320" s="43">
        <v>3985.74</v>
      </c>
      <c r="I320" s="43"/>
      <c r="J320" s="43">
        <v>3804.24</v>
      </c>
      <c r="K320" s="43"/>
      <c r="L320" s="43">
        <v>3695.34</v>
      </c>
      <c r="M320" s="43">
        <v>6359.76</v>
      </c>
      <c r="N320" s="43"/>
      <c r="O320" s="43"/>
      <c r="P320" s="43"/>
      <c r="Q320" s="43"/>
      <c r="R320" s="43"/>
      <c r="S320" s="43"/>
      <c r="T320" s="327"/>
      <c r="U320" s="43"/>
      <c r="V320" s="43"/>
      <c r="W320" s="43"/>
    </row>
    <row r="321" spans="1:23" ht="13.5" customHeight="1" x14ac:dyDescent="0.25">
      <c r="A321" s="37">
        <v>133</v>
      </c>
      <c r="B321" s="44" t="s">
        <v>135</v>
      </c>
      <c r="C321" s="38">
        <v>89124.97</v>
      </c>
      <c r="D321" s="39">
        <v>85856.76</v>
      </c>
      <c r="E321" s="39"/>
      <c r="F321" s="39">
        <v>99299.86</v>
      </c>
      <c r="G321" s="39">
        <v>86585.18</v>
      </c>
      <c r="H321" s="39">
        <v>98314.92</v>
      </c>
      <c r="I321" s="39"/>
      <c r="J321" s="39">
        <v>93837.92</v>
      </c>
      <c r="K321" s="39"/>
      <c r="L321" s="39">
        <v>91151.72</v>
      </c>
      <c r="M321" s="39">
        <v>156874.07999999999</v>
      </c>
      <c r="N321" s="39"/>
      <c r="O321" s="39"/>
      <c r="P321" s="39"/>
      <c r="Q321" s="39"/>
      <c r="R321" s="39"/>
      <c r="S321" s="39"/>
      <c r="T321" s="39"/>
      <c r="U321" s="39"/>
      <c r="V321" s="39"/>
      <c r="W321" s="39"/>
    </row>
    <row r="322" spans="1:23" x14ac:dyDescent="0.25">
      <c r="A322" s="40">
        <v>134</v>
      </c>
      <c r="B322" s="41" t="s">
        <v>136</v>
      </c>
      <c r="C322" s="42"/>
      <c r="D322" s="43">
        <v>30579.119999999999</v>
      </c>
      <c r="E322" s="43"/>
      <c r="F322" s="43">
        <v>34889.14</v>
      </c>
      <c r="G322" s="43">
        <v>30421.82</v>
      </c>
      <c r="H322" s="43">
        <v>34543.08</v>
      </c>
      <c r="I322" s="43"/>
      <c r="J322" s="43">
        <v>32970.080000000002</v>
      </c>
      <c r="K322" s="43"/>
      <c r="L322" s="43">
        <v>32026.28</v>
      </c>
      <c r="M322" s="43">
        <v>55117.919999999998</v>
      </c>
      <c r="N322" s="43"/>
      <c r="O322" s="43"/>
      <c r="P322" s="43"/>
      <c r="Q322" s="43"/>
      <c r="R322" s="43"/>
      <c r="S322" s="43"/>
      <c r="T322" s="43"/>
      <c r="U322" s="43"/>
      <c r="V322" s="43"/>
      <c r="W322" s="43"/>
    </row>
    <row r="323" spans="1:23" x14ac:dyDescent="0.25">
      <c r="A323" s="37">
        <v>135</v>
      </c>
      <c r="B323" s="25" t="s">
        <v>137</v>
      </c>
      <c r="C323" s="38">
        <v>78833.919999999998</v>
      </c>
      <c r="D323" s="39">
        <v>37635.839999999997</v>
      </c>
      <c r="E323" s="39"/>
      <c r="F323" s="39">
        <v>34889.14</v>
      </c>
      <c r="G323" s="39">
        <v>30421.82</v>
      </c>
      <c r="H323" s="39">
        <v>34543.08</v>
      </c>
      <c r="I323" s="39"/>
      <c r="J323" s="39">
        <v>32970.080000000002</v>
      </c>
      <c r="K323" s="39"/>
      <c r="L323" s="39">
        <v>32026.28</v>
      </c>
      <c r="M323" s="39">
        <v>55117.919999999998</v>
      </c>
      <c r="N323" s="39"/>
      <c r="O323" s="39"/>
      <c r="P323" s="39"/>
      <c r="Q323" s="39"/>
      <c r="R323" s="39"/>
      <c r="S323" s="39"/>
      <c r="T323" s="39"/>
      <c r="U323" s="39"/>
      <c r="V323" s="39"/>
      <c r="W323" s="39"/>
    </row>
    <row r="324" spans="1:23" x14ac:dyDescent="0.25">
      <c r="A324" s="40">
        <v>136</v>
      </c>
      <c r="B324" s="41" t="s">
        <v>138</v>
      </c>
      <c r="C324" s="42"/>
      <c r="D324" s="43">
        <v>3528.36</v>
      </c>
      <c r="E324" s="43"/>
      <c r="F324" s="43">
        <v>4025.67</v>
      </c>
      <c r="G324" s="43">
        <v>3510.21</v>
      </c>
      <c r="H324" s="43">
        <v>3985.74</v>
      </c>
      <c r="I324" s="43"/>
      <c r="J324" s="43">
        <v>3804.24</v>
      </c>
      <c r="K324" s="43"/>
      <c r="L324" s="43">
        <v>3695.34</v>
      </c>
      <c r="M324" s="43">
        <v>6359.76</v>
      </c>
      <c r="N324" s="43"/>
      <c r="O324" s="43"/>
      <c r="P324" s="43"/>
      <c r="Q324" s="43"/>
      <c r="R324" s="43"/>
      <c r="S324" s="43"/>
      <c r="T324" s="43"/>
      <c r="U324" s="43"/>
      <c r="V324" s="43"/>
      <c r="W324" s="43"/>
    </row>
    <row r="325" spans="1:23" x14ac:dyDescent="0.25">
      <c r="A325" s="22">
        <v>137</v>
      </c>
      <c r="B325" s="45" t="s">
        <v>139</v>
      </c>
      <c r="C325" s="38"/>
      <c r="D325" s="39">
        <v>7056.72</v>
      </c>
      <c r="E325" s="39"/>
      <c r="F325" s="39">
        <v>8051.34</v>
      </c>
      <c r="G325" s="39">
        <v>7020.42</v>
      </c>
      <c r="H325" s="39">
        <v>7971.48</v>
      </c>
      <c r="I325" s="39"/>
      <c r="J325" s="39">
        <v>7608.48</v>
      </c>
      <c r="K325" s="39"/>
      <c r="L325" s="39">
        <v>7390.68</v>
      </c>
      <c r="M325" s="39">
        <v>12719.52</v>
      </c>
      <c r="N325" s="39"/>
      <c r="O325" s="39"/>
      <c r="P325" s="39"/>
      <c r="Q325" s="39"/>
      <c r="R325" s="39"/>
      <c r="S325" s="39"/>
      <c r="T325" s="39"/>
      <c r="U325" s="39"/>
      <c r="V325" s="39"/>
      <c r="W325" s="39"/>
    </row>
    <row r="326" spans="1:23" x14ac:dyDescent="0.25">
      <c r="A326" s="40">
        <v>138</v>
      </c>
      <c r="B326" s="11" t="s">
        <v>140</v>
      </c>
      <c r="C326" s="42"/>
      <c r="D326" s="43">
        <v>2352.2399999999998</v>
      </c>
      <c r="E326" s="43"/>
      <c r="F326" s="43">
        <v>2683.7799999999997</v>
      </c>
      <c r="G326" s="43">
        <v>2340.14</v>
      </c>
      <c r="H326" s="43">
        <v>2657.16</v>
      </c>
      <c r="I326" s="43"/>
      <c r="J326" s="43">
        <v>2536.16</v>
      </c>
      <c r="K326" s="43"/>
      <c r="L326" s="43">
        <v>2463.56</v>
      </c>
      <c r="M326" s="43">
        <v>4239.84</v>
      </c>
      <c r="N326" s="43"/>
      <c r="O326" s="43">
        <v>2376.44</v>
      </c>
      <c r="P326" s="43"/>
      <c r="Q326" s="43"/>
      <c r="R326" s="43"/>
      <c r="S326" s="43"/>
      <c r="T326" s="43"/>
      <c r="U326" s="43"/>
      <c r="V326" s="43"/>
      <c r="W326" s="43"/>
    </row>
    <row r="327" spans="1:23" x14ac:dyDescent="0.25">
      <c r="A327" s="22">
        <v>139</v>
      </c>
      <c r="B327" s="44" t="s">
        <v>141</v>
      </c>
      <c r="C327" s="38"/>
      <c r="D327" s="39">
        <v>2352.2399999999998</v>
      </c>
      <c r="E327" s="39"/>
      <c r="F327" s="39">
        <v>2683.7799999999997</v>
      </c>
      <c r="G327" s="39">
        <v>2340.14</v>
      </c>
      <c r="H327" s="39">
        <v>2657.16</v>
      </c>
      <c r="I327" s="39"/>
      <c r="J327" s="39">
        <v>2536.16</v>
      </c>
      <c r="K327" s="39"/>
      <c r="L327" s="39">
        <v>2463.56</v>
      </c>
      <c r="M327" s="39">
        <v>4239.84</v>
      </c>
      <c r="N327" s="39"/>
      <c r="O327" s="39"/>
      <c r="P327" s="39"/>
      <c r="Q327" s="39"/>
      <c r="R327" s="39"/>
      <c r="S327" s="39"/>
      <c r="T327" s="39"/>
      <c r="U327" s="39"/>
      <c r="V327" s="39"/>
      <c r="W327" s="39"/>
    </row>
    <row r="328" spans="1:23" x14ac:dyDescent="0.25">
      <c r="A328" s="40">
        <v>140</v>
      </c>
      <c r="B328" s="41" t="s">
        <v>142</v>
      </c>
      <c r="C328" s="42"/>
      <c r="D328" s="43">
        <v>34107.479999999996</v>
      </c>
      <c r="E328" s="43"/>
      <c r="F328" s="43">
        <v>38914.81</v>
      </c>
      <c r="G328" s="43">
        <v>33932.03</v>
      </c>
      <c r="H328" s="43">
        <v>38528.82</v>
      </c>
      <c r="I328" s="43"/>
      <c r="J328" s="43">
        <v>36774.32</v>
      </c>
      <c r="K328" s="43"/>
      <c r="L328" s="43">
        <v>35721.620000000003</v>
      </c>
      <c r="M328" s="43">
        <v>61477.68</v>
      </c>
      <c r="N328" s="43"/>
      <c r="O328" s="43"/>
      <c r="P328" s="43"/>
      <c r="Q328" s="43"/>
      <c r="R328" s="43"/>
      <c r="S328" s="43"/>
      <c r="T328" s="43"/>
      <c r="U328" s="43"/>
      <c r="V328" s="43"/>
      <c r="W328" s="43"/>
    </row>
    <row r="329" spans="1:23" x14ac:dyDescent="0.25">
      <c r="A329" s="22">
        <v>141</v>
      </c>
      <c r="B329" s="45" t="s">
        <v>143</v>
      </c>
      <c r="C329" s="38">
        <v>2441.7800000000002</v>
      </c>
      <c r="D329" s="39">
        <v>2352.2399999999998</v>
      </c>
      <c r="E329" s="39"/>
      <c r="F329" s="39">
        <v>2683.7799999999997</v>
      </c>
      <c r="G329" s="48">
        <v>2340.14</v>
      </c>
      <c r="H329" s="39">
        <v>2657.16</v>
      </c>
      <c r="I329" s="39"/>
      <c r="J329" s="39">
        <v>2536.16</v>
      </c>
      <c r="K329" s="39"/>
      <c r="L329" s="39">
        <v>2463.56</v>
      </c>
      <c r="M329" s="39">
        <v>4239.84</v>
      </c>
      <c r="N329" s="39"/>
      <c r="O329" s="39"/>
      <c r="P329" s="39"/>
      <c r="Q329" s="39"/>
      <c r="R329" s="39"/>
      <c r="S329" s="39"/>
      <c r="T329" s="39"/>
      <c r="U329" s="39"/>
      <c r="V329" s="39"/>
      <c r="W329" s="39"/>
    </row>
    <row r="330" spans="1:23" x14ac:dyDescent="0.25">
      <c r="A330" s="40">
        <v>142</v>
      </c>
      <c r="B330" s="41" t="s">
        <v>144</v>
      </c>
      <c r="C330" s="42"/>
      <c r="D330" s="43">
        <v>17641.8</v>
      </c>
      <c r="E330" s="43"/>
      <c r="F330" s="43">
        <v>20128.349999999999</v>
      </c>
      <c r="G330" s="43">
        <v>17551.05</v>
      </c>
      <c r="H330" s="43">
        <v>19928.7</v>
      </c>
      <c r="I330" s="43"/>
      <c r="J330" s="43">
        <v>19021.2</v>
      </c>
      <c r="K330" s="43"/>
      <c r="L330" s="43">
        <v>18476.7</v>
      </c>
      <c r="M330" s="43">
        <v>31798.799999999999</v>
      </c>
      <c r="N330" s="43"/>
      <c r="O330" s="43"/>
      <c r="P330" s="43"/>
      <c r="Q330" s="43"/>
      <c r="R330" s="43"/>
      <c r="S330" s="43"/>
      <c r="T330" s="43"/>
      <c r="U330" s="43"/>
      <c r="V330" s="43"/>
      <c r="W330" s="43"/>
    </row>
    <row r="331" spans="1:23" x14ac:dyDescent="0.25">
      <c r="A331" s="37">
        <v>143</v>
      </c>
      <c r="B331" s="25" t="s">
        <v>145</v>
      </c>
      <c r="C331" s="38"/>
      <c r="D331" s="39">
        <v>3528.36</v>
      </c>
      <c r="E331" s="39"/>
      <c r="F331" s="39">
        <v>4025.67</v>
      </c>
      <c r="G331" s="39">
        <v>3510.21</v>
      </c>
      <c r="H331" s="39">
        <v>3985.74</v>
      </c>
      <c r="I331" s="39"/>
      <c r="J331" s="39">
        <v>3804.24</v>
      </c>
      <c r="K331" s="39"/>
      <c r="L331" s="39">
        <v>3695.34</v>
      </c>
      <c r="M331" s="39">
        <v>6359.76</v>
      </c>
      <c r="N331" s="39"/>
      <c r="O331" s="39"/>
      <c r="P331" s="39"/>
      <c r="Q331" s="39"/>
      <c r="R331" s="39"/>
      <c r="S331" s="39"/>
      <c r="T331" s="39"/>
      <c r="U331" s="39"/>
      <c r="V331" s="39"/>
      <c r="W331" s="39"/>
    </row>
    <row r="332" spans="1:23" x14ac:dyDescent="0.25">
      <c r="A332" s="40">
        <v>144</v>
      </c>
      <c r="B332" s="41" t="s">
        <v>146</v>
      </c>
      <c r="C332" s="42"/>
      <c r="D332" s="43">
        <v>17641.8</v>
      </c>
      <c r="E332" s="43"/>
      <c r="F332" s="43">
        <v>20128.349999999999</v>
      </c>
      <c r="G332" s="43">
        <v>17551.05</v>
      </c>
      <c r="H332" s="43">
        <v>19928.7</v>
      </c>
      <c r="I332" s="43"/>
      <c r="J332" s="43">
        <v>19021.2</v>
      </c>
      <c r="K332" s="43"/>
      <c r="L332" s="43">
        <v>18476.7</v>
      </c>
      <c r="M332" s="43">
        <v>31798.799999999999</v>
      </c>
      <c r="N332" s="43"/>
      <c r="O332" s="43">
        <v>17823.3</v>
      </c>
      <c r="P332" s="43"/>
      <c r="Q332" s="43"/>
      <c r="R332" s="43"/>
      <c r="S332" s="43"/>
      <c r="T332" s="43"/>
      <c r="U332" s="43"/>
      <c r="V332" s="43"/>
      <c r="W332" s="43"/>
    </row>
    <row r="333" spans="1:23" x14ac:dyDescent="0.25">
      <c r="A333" s="37">
        <v>145</v>
      </c>
      <c r="B333" s="45" t="s">
        <v>147</v>
      </c>
      <c r="C333" s="38"/>
      <c r="D333" s="39">
        <v>18817.919999999998</v>
      </c>
      <c r="E333" s="39"/>
      <c r="F333" s="39">
        <v>21470.239999999998</v>
      </c>
      <c r="G333" s="39">
        <v>18721.12</v>
      </c>
      <c r="H333" s="39">
        <v>21257.279999999999</v>
      </c>
      <c r="I333" s="39"/>
      <c r="J333" s="39">
        <v>20289.28</v>
      </c>
      <c r="K333" s="39"/>
      <c r="L333" s="39">
        <v>20940.259999999998</v>
      </c>
      <c r="M333" s="39">
        <v>36038.639999999999</v>
      </c>
      <c r="N333" s="39"/>
      <c r="O333" s="39">
        <v>20199.739999999991</v>
      </c>
      <c r="P333" s="39"/>
      <c r="Q333" s="39"/>
      <c r="R333" s="39"/>
      <c r="S333" s="39"/>
      <c r="T333" s="39"/>
      <c r="U333" s="39"/>
      <c r="V333" s="39"/>
      <c r="W333" s="39"/>
    </row>
    <row r="334" spans="1:23" x14ac:dyDescent="0.25">
      <c r="A334" s="40">
        <v>146</v>
      </c>
      <c r="B334" s="309" t="s">
        <v>148</v>
      </c>
      <c r="C334" s="308">
        <v>123250</v>
      </c>
      <c r="D334" s="43">
        <v>7056.72</v>
      </c>
      <c r="E334" s="43"/>
      <c r="F334" s="43">
        <v>8051.34</v>
      </c>
      <c r="G334" s="43">
        <v>7020.42</v>
      </c>
      <c r="H334" s="43">
        <v>7971.48</v>
      </c>
      <c r="I334" s="43"/>
      <c r="J334" s="43">
        <v>7608.48</v>
      </c>
      <c r="K334" s="43"/>
      <c r="L334" s="43">
        <v>7390.68</v>
      </c>
      <c r="M334" s="43">
        <v>12719.52</v>
      </c>
      <c r="N334" s="43"/>
      <c r="O334" s="43"/>
      <c r="P334" s="43"/>
      <c r="Q334" s="43"/>
      <c r="R334" s="43"/>
      <c r="S334" s="43"/>
      <c r="T334" s="43"/>
      <c r="U334" s="43"/>
      <c r="V334" s="43"/>
      <c r="W334" s="43"/>
    </row>
    <row r="335" spans="1:23" x14ac:dyDescent="0.25">
      <c r="A335" s="37">
        <v>147</v>
      </c>
      <c r="B335" s="44" t="s">
        <v>149</v>
      </c>
      <c r="C335" s="38">
        <v>123250</v>
      </c>
      <c r="D335" s="39"/>
      <c r="E335" s="39"/>
      <c r="F335" s="39"/>
      <c r="G335" s="39">
        <v>10530.63</v>
      </c>
      <c r="H335" s="39">
        <v>11957.22</v>
      </c>
      <c r="I335" s="39"/>
      <c r="J335" s="39">
        <v>11412.72</v>
      </c>
      <c r="K335" s="39"/>
      <c r="L335" s="39">
        <v>11086.02</v>
      </c>
      <c r="M335" s="39">
        <v>19079.28</v>
      </c>
      <c r="N335" s="39"/>
      <c r="O335" s="39"/>
      <c r="P335" s="39"/>
      <c r="Q335" s="39"/>
      <c r="R335" s="39"/>
      <c r="S335" s="39"/>
      <c r="T335" s="39"/>
      <c r="U335" s="39"/>
      <c r="V335" s="39"/>
      <c r="W335" s="39"/>
    </row>
    <row r="336" spans="1:23" x14ac:dyDescent="0.25">
      <c r="A336" s="40">
        <v>148</v>
      </c>
      <c r="B336" s="41" t="s">
        <v>150</v>
      </c>
      <c r="C336" s="42"/>
      <c r="D336" s="43">
        <v>150000</v>
      </c>
      <c r="E336" s="43"/>
      <c r="F336" s="43"/>
      <c r="G336" s="43"/>
      <c r="H336" s="43">
        <v>11957.22</v>
      </c>
      <c r="I336" s="43"/>
      <c r="J336" s="43">
        <v>11412.72</v>
      </c>
      <c r="K336" s="43"/>
      <c r="L336" s="43">
        <v>11086.02</v>
      </c>
      <c r="M336" s="43">
        <v>19079.28</v>
      </c>
      <c r="N336" s="43"/>
      <c r="O336" s="43">
        <v>10693.98</v>
      </c>
      <c r="P336" s="43"/>
      <c r="Q336" s="43"/>
      <c r="R336" s="43"/>
      <c r="S336" s="43"/>
      <c r="T336" s="43"/>
      <c r="U336" s="43"/>
      <c r="V336" s="43"/>
      <c r="W336" s="43"/>
    </row>
    <row r="337" spans="1:23" x14ac:dyDescent="0.25">
      <c r="A337" s="37">
        <v>149</v>
      </c>
      <c r="B337" s="44" t="s">
        <v>151</v>
      </c>
      <c r="C337" s="38"/>
      <c r="D337" s="39">
        <v>10585.08</v>
      </c>
      <c r="E337" s="39">
        <v>129625</v>
      </c>
      <c r="F337" s="39">
        <v>12077.01</v>
      </c>
      <c r="G337" s="39">
        <v>10530.63</v>
      </c>
      <c r="H337" s="39">
        <v>11957.22</v>
      </c>
      <c r="I337" s="39"/>
      <c r="J337" s="39">
        <v>11412.72</v>
      </c>
      <c r="K337" s="39"/>
      <c r="L337" s="39">
        <v>11086.02</v>
      </c>
      <c r="M337" s="39">
        <v>19079.28</v>
      </c>
      <c r="N337" s="39"/>
      <c r="O337" s="39"/>
      <c r="P337" s="39"/>
      <c r="Q337" s="39"/>
      <c r="R337" s="39"/>
      <c r="S337" s="39"/>
      <c r="T337" s="39"/>
      <c r="U337" s="39"/>
      <c r="V337" s="39"/>
      <c r="W337" s="39"/>
    </row>
    <row r="338" spans="1:23" x14ac:dyDescent="0.25">
      <c r="A338" s="40">
        <v>150</v>
      </c>
      <c r="B338" s="41" t="s">
        <v>152</v>
      </c>
      <c r="C338" s="42"/>
      <c r="D338" s="43"/>
      <c r="E338" s="43"/>
      <c r="F338" s="43"/>
      <c r="G338" s="43">
        <v>7020.42</v>
      </c>
      <c r="H338" s="43">
        <v>7971.48</v>
      </c>
      <c r="I338" s="43"/>
      <c r="J338" s="43">
        <v>7608.48</v>
      </c>
      <c r="K338" s="43"/>
      <c r="L338" s="43">
        <v>7390.68</v>
      </c>
      <c r="M338" s="43">
        <v>12719.52</v>
      </c>
      <c r="N338" s="43"/>
      <c r="O338" s="43">
        <v>7129.32</v>
      </c>
      <c r="P338" s="43"/>
      <c r="Q338" s="43"/>
      <c r="R338" s="43"/>
      <c r="S338" s="43"/>
      <c r="T338" s="43"/>
      <c r="U338" s="43"/>
      <c r="V338" s="43"/>
      <c r="W338" s="43"/>
    </row>
    <row r="339" spans="1:23" x14ac:dyDescent="0.25">
      <c r="A339" s="22">
        <v>151</v>
      </c>
      <c r="B339" s="45" t="s">
        <v>153</v>
      </c>
      <c r="C339" s="39"/>
      <c r="D339" s="39"/>
      <c r="E339" s="39"/>
      <c r="F339" s="39"/>
      <c r="G339" s="48">
        <v>158500</v>
      </c>
      <c r="H339" s="39"/>
      <c r="I339" s="39"/>
      <c r="J339" s="39"/>
      <c r="K339" s="39"/>
      <c r="L339" s="39">
        <v>18476.7</v>
      </c>
      <c r="M339" s="39">
        <v>31798.799999999999</v>
      </c>
      <c r="N339" s="39"/>
      <c r="O339" s="39"/>
      <c r="P339" s="39"/>
      <c r="Q339" s="39"/>
      <c r="R339" s="39"/>
      <c r="S339" s="39"/>
      <c r="T339" s="39"/>
      <c r="U339" s="39"/>
      <c r="V339" s="39"/>
      <c r="W339" s="39"/>
    </row>
    <row r="340" spans="1:23" x14ac:dyDescent="0.25">
      <c r="A340" s="40">
        <v>152</v>
      </c>
      <c r="B340" s="41" t="s">
        <v>154</v>
      </c>
      <c r="C340" s="42"/>
      <c r="D340" s="43"/>
      <c r="E340" s="43"/>
      <c r="F340" s="43"/>
      <c r="G340" s="43">
        <v>158500</v>
      </c>
      <c r="H340" s="43"/>
      <c r="I340" s="43"/>
      <c r="J340" s="43"/>
      <c r="K340" s="43"/>
      <c r="L340" s="43"/>
      <c r="M340" s="43">
        <v>19079.28</v>
      </c>
      <c r="N340" s="43"/>
      <c r="O340" s="43"/>
      <c r="P340" s="43"/>
      <c r="Q340" s="43"/>
      <c r="R340" s="43"/>
      <c r="S340" s="43"/>
      <c r="T340" s="43"/>
      <c r="U340" s="43"/>
      <c r="V340" s="43"/>
      <c r="W340" s="43"/>
    </row>
    <row r="341" spans="1:23" x14ac:dyDescent="0.25">
      <c r="A341" s="22">
        <v>153</v>
      </c>
      <c r="B341" s="353" t="s">
        <v>155</v>
      </c>
      <c r="C341" s="39"/>
      <c r="D341" s="39"/>
      <c r="E341" s="39"/>
      <c r="F341" s="39"/>
      <c r="G341" s="39"/>
      <c r="H341" s="302">
        <f>1200*82.5+41250</f>
        <v>140250</v>
      </c>
      <c r="I341" s="39"/>
      <c r="J341" s="39"/>
      <c r="K341" s="39"/>
      <c r="L341" s="39"/>
      <c r="M341" s="39">
        <v>31798.799999999999</v>
      </c>
      <c r="N341" s="39"/>
      <c r="O341" s="39"/>
      <c r="P341" s="39"/>
      <c r="Q341" s="39"/>
      <c r="R341" s="39"/>
      <c r="S341" s="39"/>
      <c r="T341" s="39"/>
      <c r="U341" s="39"/>
      <c r="V341" s="39"/>
      <c r="W341" s="39"/>
    </row>
    <row r="342" spans="1:23" x14ac:dyDescent="0.25">
      <c r="A342" s="40">
        <v>154</v>
      </c>
      <c r="B342" s="41" t="s">
        <v>156</v>
      </c>
      <c r="C342" s="42"/>
      <c r="D342" s="43"/>
      <c r="E342" s="43"/>
      <c r="F342" s="43"/>
      <c r="G342" s="43"/>
      <c r="H342" s="43"/>
      <c r="I342" s="43">
        <v>145350</v>
      </c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</row>
    <row r="343" spans="1:23" x14ac:dyDescent="0.25">
      <c r="A343" s="22">
        <v>155</v>
      </c>
      <c r="B343" s="353" t="s">
        <v>157</v>
      </c>
      <c r="C343" s="39"/>
      <c r="D343" s="39"/>
      <c r="E343" s="39"/>
      <c r="F343" s="39"/>
      <c r="G343" s="39"/>
      <c r="H343" s="302"/>
      <c r="I343" s="39">
        <v>171000</v>
      </c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</row>
    <row r="344" spans="1:23" x14ac:dyDescent="0.25">
      <c r="A344" s="40">
        <v>156</v>
      </c>
      <c r="B344" s="41" t="s">
        <v>158</v>
      </c>
      <c r="C344" s="42"/>
      <c r="D344" s="43"/>
      <c r="E344" s="43"/>
      <c r="F344" s="43"/>
      <c r="G344" s="43"/>
      <c r="H344" s="43"/>
      <c r="I344" s="43"/>
      <c r="J344" s="43"/>
      <c r="K344" s="43"/>
      <c r="L344" s="43">
        <v>175500</v>
      </c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</row>
    <row r="345" spans="1:23" x14ac:dyDescent="0.25">
      <c r="A345" s="22">
        <v>157</v>
      </c>
      <c r="B345" s="45" t="s">
        <v>159</v>
      </c>
      <c r="C345" s="39"/>
      <c r="D345" s="39"/>
      <c r="E345" s="39"/>
      <c r="F345" s="39"/>
      <c r="G345" s="48"/>
      <c r="H345" s="39"/>
      <c r="I345" s="39">
        <f>135000+45000</f>
        <v>180000</v>
      </c>
      <c r="J345" s="39"/>
      <c r="K345" s="39"/>
      <c r="L345" s="39">
        <f>175500-175500</f>
        <v>0</v>
      </c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</row>
    <row r="346" spans="1:23" x14ac:dyDescent="0.25">
      <c r="A346" s="40">
        <v>158</v>
      </c>
      <c r="B346" s="41" t="s">
        <v>160</v>
      </c>
      <c r="C346" s="42"/>
      <c r="D346" s="43"/>
      <c r="E346" s="43"/>
      <c r="F346" s="43"/>
      <c r="G346" s="43"/>
      <c r="H346" s="43"/>
      <c r="I346" s="43"/>
      <c r="J346" s="43"/>
      <c r="K346" s="43"/>
      <c r="L346" s="43"/>
      <c r="M346" s="43">
        <v>12719.52</v>
      </c>
      <c r="N346" s="43"/>
      <c r="O346" s="43"/>
      <c r="P346" s="43"/>
      <c r="Q346" s="43"/>
      <c r="R346" s="43"/>
      <c r="S346" s="43"/>
      <c r="T346" s="43"/>
      <c r="U346" s="43"/>
      <c r="V346" s="43"/>
      <c r="W346" s="43"/>
    </row>
    <row r="347" spans="1:23" x14ac:dyDescent="0.25">
      <c r="A347" s="22"/>
      <c r="B347" s="45"/>
      <c r="C347" s="39"/>
      <c r="D347" s="39"/>
      <c r="E347" s="39"/>
      <c r="F347" s="39"/>
      <c r="G347" s="48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</row>
    <row r="348" spans="1:23" x14ac:dyDescent="0.25">
      <c r="A348" s="40"/>
      <c r="B348" s="41"/>
      <c r="C348" s="42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</row>
    <row r="349" spans="1:23" x14ac:dyDescent="0.25">
      <c r="A349" s="22"/>
      <c r="B349" s="45"/>
      <c r="C349" s="39"/>
      <c r="D349" s="39"/>
      <c r="E349" s="39"/>
      <c r="F349" s="39"/>
      <c r="G349" s="48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</row>
    <row r="350" spans="1:23" x14ac:dyDescent="0.25">
      <c r="A350" s="40"/>
      <c r="B350" s="41"/>
      <c r="C350" s="42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</row>
    <row r="351" spans="1:23" x14ac:dyDescent="0.25">
      <c r="A351" s="22"/>
      <c r="B351" s="45"/>
      <c r="C351" s="39"/>
      <c r="D351" s="39"/>
      <c r="E351" s="39"/>
      <c r="F351" s="39"/>
      <c r="G351" s="48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</row>
    <row r="352" spans="1:23" x14ac:dyDescent="0.25">
      <c r="A352" s="49">
        <v>1</v>
      </c>
      <c r="B352" s="50" t="s">
        <v>161</v>
      </c>
      <c r="C352" s="51">
        <v>1450000</v>
      </c>
      <c r="D352" s="51">
        <v>1406500</v>
      </c>
      <c r="E352" s="52"/>
      <c r="F352" s="52"/>
      <c r="G352" s="53"/>
      <c r="H352" s="52"/>
      <c r="I352" s="52"/>
      <c r="J352" s="52"/>
      <c r="K352" s="52"/>
      <c r="L352" s="51"/>
      <c r="M352" s="51"/>
      <c r="N352" s="52"/>
      <c r="O352" s="52"/>
      <c r="P352" s="52"/>
      <c r="Q352" s="52"/>
      <c r="R352" s="52"/>
      <c r="S352" s="52"/>
      <c r="T352" s="52"/>
      <c r="U352" s="52"/>
      <c r="V352" s="52"/>
      <c r="W352" s="52"/>
    </row>
    <row r="353" spans="1:24" x14ac:dyDescent="0.25">
      <c r="A353" s="7">
        <v>2</v>
      </c>
      <c r="B353" s="26" t="s">
        <v>162</v>
      </c>
      <c r="C353" s="39"/>
      <c r="D353" s="54"/>
      <c r="E353" s="323"/>
      <c r="F353" s="323"/>
      <c r="G353" s="317"/>
      <c r="H353" s="318"/>
      <c r="I353" s="319"/>
      <c r="J353" s="319"/>
      <c r="K353" s="317"/>
      <c r="L353" s="320"/>
      <c r="M353" s="317"/>
      <c r="N353" s="317"/>
      <c r="O353" s="320"/>
      <c r="P353" s="317"/>
      <c r="Q353" s="44"/>
      <c r="R353" s="44"/>
      <c r="S353" s="44"/>
      <c r="T353" s="44"/>
      <c r="U353" s="44"/>
      <c r="V353" s="44"/>
      <c r="W353" s="44"/>
    </row>
    <row r="354" spans="1:24" x14ac:dyDescent="0.25">
      <c r="A354" s="49">
        <v>3</v>
      </c>
      <c r="B354" s="50" t="s">
        <v>163</v>
      </c>
      <c r="C354" s="51"/>
      <c r="D354" s="51"/>
      <c r="E354" s="316"/>
      <c r="F354" s="316"/>
      <c r="G354" s="321"/>
      <c r="H354" s="316"/>
      <c r="I354" s="316"/>
      <c r="J354" s="316"/>
      <c r="K354" s="322"/>
      <c r="L354" s="322"/>
      <c r="M354" s="322"/>
      <c r="N354" s="316"/>
      <c r="O354" s="316"/>
      <c r="P354" s="316"/>
      <c r="Q354" s="52"/>
      <c r="R354" s="52"/>
      <c r="S354" s="52"/>
      <c r="T354" s="52"/>
      <c r="U354" s="52"/>
      <c r="V354" s="52"/>
      <c r="W354" s="52"/>
    </row>
    <row r="355" spans="1:24" x14ac:dyDescent="0.25">
      <c r="A355" s="7">
        <v>4</v>
      </c>
      <c r="B355" s="26" t="s">
        <v>164</v>
      </c>
      <c r="C355" s="38"/>
      <c r="D355" s="54"/>
      <c r="E355" s="323"/>
      <c r="F355" s="323"/>
      <c r="G355" s="317"/>
      <c r="H355" s="318"/>
      <c r="I355" s="319"/>
      <c r="J355" s="319"/>
      <c r="K355" s="317"/>
      <c r="L355" s="320"/>
      <c r="M355" s="317"/>
      <c r="N355" s="317"/>
      <c r="O355" s="317"/>
      <c r="P355" s="317"/>
      <c r="Q355" s="44"/>
      <c r="R355" s="44"/>
      <c r="S355" s="44"/>
      <c r="T355" s="44"/>
      <c r="U355" s="44"/>
      <c r="V355" s="44"/>
      <c r="W355" s="44"/>
    </row>
    <row r="356" spans="1:24" x14ac:dyDescent="0.25">
      <c r="A356" s="49">
        <v>5</v>
      </c>
      <c r="B356" s="50" t="s">
        <v>165</v>
      </c>
      <c r="C356" s="51"/>
      <c r="D356" s="51"/>
      <c r="E356" s="316"/>
      <c r="F356" s="316"/>
      <c r="G356" s="321"/>
      <c r="H356" s="316"/>
      <c r="I356" s="316"/>
      <c r="J356" s="316"/>
      <c r="K356" s="316"/>
      <c r="L356" s="322"/>
      <c r="M356" s="322"/>
      <c r="N356" s="316"/>
      <c r="O356" s="316"/>
      <c r="P356" s="316"/>
      <c r="Q356" s="52"/>
      <c r="R356" s="52"/>
      <c r="S356" s="52"/>
      <c r="T356" s="52"/>
      <c r="U356" s="52"/>
      <c r="V356" s="52"/>
      <c r="W356" s="52"/>
    </row>
    <row r="357" spans="1:24" x14ac:dyDescent="0.25">
      <c r="A357" s="7">
        <v>6</v>
      </c>
      <c r="B357" s="26" t="s">
        <v>166</v>
      </c>
      <c r="C357" s="38">
        <v>145000</v>
      </c>
      <c r="D357" s="54"/>
      <c r="E357" s="54"/>
      <c r="F357" s="54"/>
      <c r="G357" s="317"/>
      <c r="H357" s="318"/>
      <c r="I357" s="319"/>
      <c r="J357" s="319"/>
      <c r="K357" s="317"/>
      <c r="L357" s="320"/>
      <c r="M357" s="317"/>
      <c r="N357" s="317"/>
      <c r="O357" s="317"/>
      <c r="P357" s="317"/>
      <c r="Q357" s="44"/>
      <c r="R357" s="44"/>
      <c r="S357" s="44"/>
      <c r="T357" s="44"/>
      <c r="U357" s="44"/>
      <c r="V357" s="44"/>
      <c r="W357" s="44"/>
    </row>
    <row r="358" spans="1:24" x14ac:dyDescent="0.25">
      <c r="A358" s="49">
        <v>7</v>
      </c>
      <c r="B358" s="50" t="s">
        <v>167</v>
      </c>
      <c r="C358" s="51"/>
      <c r="D358" s="51"/>
      <c r="E358" s="343"/>
      <c r="F358" s="52"/>
      <c r="G358" s="321"/>
      <c r="H358" s="316"/>
      <c r="I358" s="316"/>
      <c r="J358" s="316"/>
      <c r="K358" s="316"/>
      <c r="L358" s="322"/>
      <c r="M358" s="322"/>
      <c r="N358" s="316"/>
      <c r="O358" s="316"/>
      <c r="P358" s="316"/>
      <c r="Q358" s="52"/>
      <c r="R358" s="52"/>
      <c r="S358" s="52"/>
      <c r="T358" s="52"/>
      <c r="U358" s="52"/>
      <c r="V358" s="52"/>
      <c r="W358" s="52"/>
    </row>
    <row r="359" spans="1:24" x14ac:dyDescent="0.25">
      <c r="A359" s="7">
        <v>8</v>
      </c>
      <c r="B359" s="26" t="s">
        <v>168</v>
      </c>
      <c r="C359" s="39">
        <v>689881.5</v>
      </c>
      <c r="D359" s="54">
        <v>45868.68</v>
      </c>
      <c r="E359" s="54">
        <v>-45868.68</v>
      </c>
      <c r="F359" s="54">
        <v>2129148.33</v>
      </c>
      <c r="G359" s="317"/>
      <c r="H359" s="318"/>
      <c r="I359" s="319"/>
      <c r="J359" s="319"/>
      <c r="K359" s="317"/>
      <c r="L359" s="320"/>
      <c r="M359" s="317"/>
      <c r="N359" s="317"/>
      <c r="O359" s="317"/>
      <c r="P359" s="317"/>
      <c r="Q359" s="44"/>
      <c r="R359" s="44"/>
      <c r="S359" s="44"/>
      <c r="T359" s="44"/>
      <c r="U359" s="44"/>
      <c r="V359" s="44"/>
      <c r="W359" s="44"/>
    </row>
    <row r="360" spans="1:24" x14ac:dyDescent="0.25">
      <c r="A360" s="49">
        <v>9</v>
      </c>
      <c r="B360" s="50" t="s">
        <v>169</v>
      </c>
      <c r="C360" s="51"/>
      <c r="D360" s="51"/>
      <c r="E360" s="52"/>
      <c r="F360" s="52"/>
      <c r="G360" s="321"/>
      <c r="H360" s="316"/>
      <c r="I360" s="316"/>
      <c r="J360" s="316"/>
      <c r="K360" s="316"/>
      <c r="L360" s="322"/>
      <c r="M360" s="322"/>
      <c r="N360" s="316"/>
      <c r="O360" s="316"/>
      <c r="P360" s="316"/>
      <c r="Q360" s="52"/>
      <c r="R360" s="52"/>
      <c r="S360" s="52"/>
      <c r="T360" s="52"/>
      <c r="U360" s="52"/>
      <c r="V360" s="52"/>
      <c r="W360" s="52"/>
    </row>
    <row r="361" spans="1:24" x14ac:dyDescent="0.25">
      <c r="A361" s="7">
        <v>10</v>
      </c>
      <c r="B361" s="26" t="s">
        <v>170</v>
      </c>
      <c r="C361" s="39">
        <v>212083</v>
      </c>
      <c r="D361" s="54">
        <v>295000</v>
      </c>
      <c r="E361" s="54"/>
      <c r="F361" s="54"/>
      <c r="G361" s="317"/>
      <c r="H361" s="318"/>
      <c r="I361" s="319"/>
      <c r="J361" s="319"/>
      <c r="K361" s="317"/>
      <c r="L361" s="320"/>
      <c r="M361" s="317"/>
      <c r="N361" s="317"/>
      <c r="O361" s="317"/>
      <c r="P361" s="317"/>
      <c r="Q361" s="44"/>
      <c r="R361" s="44"/>
      <c r="S361" s="44"/>
      <c r="T361" s="44"/>
      <c r="U361" s="44"/>
      <c r="V361" s="44"/>
      <c r="W361" s="44"/>
    </row>
    <row r="362" spans="1:24" x14ac:dyDescent="0.25">
      <c r="A362" s="49">
        <v>11</v>
      </c>
      <c r="B362" s="50" t="s">
        <v>171</v>
      </c>
      <c r="C362" s="51"/>
      <c r="D362" s="51"/>
      <c r="E362" s="52"/>
      <c r="F362" s="52"/>
      <c r="G362" s="53"/>
      <c r="H362" s="52"/>
      <c r="I362" s="316"/>
      <c r="J362" s="52"/>
      <c r="K362" s="52"/>
      <c r="L362" s="51"/>
      <c r="M362" s="51"/>
      <c r="N362" s="52"/>
      <c r="O362" s="52"/>
      <c r="P362" s="52"/>
      <c r="Q362" s="52"/>
      <c r="R362" s="52"/>
      <c r="S362" s="52"/>
      <c r="T362" s="52"/>
      <c r="U362" s="52"/>
      <c r="V362" s="52"/>
      <c r="W362" s="52"/>
    </row>
    <row r="363" spans="1:24" x14ac:dyDescent="0.25">
      <c r="A363" s="7">
        <v>12</v>
      </c>
      <c r="B363" s="26" t="s">
        <v>172</v>
      </c>
      <c r="C363" s="39"/>
      <c r="D363" s="54"/>
      <c r="E363" s="54"/>
      <c r="F363" s="54"/>
      <c r="G363" s="55"/>
      <c r="H363" s="56"/>
      <c r="I363" s="57"/>
      <c r="J363" s="57"/>
      <c r="K363" s="44"/>
      <c r="L363" s="38"/>
      <c r="M363" s="44"/>
      <c r="N363" s="44"/>
      <c r="O363" s="44"/>
      <c r="P363" s="44"/>
      <c r="Q363" s="317"/>
      <c r="R363" s="44"/>
      <c r="S363" s="44"/>
      <c r="T363" s="44"/>
      <c r="U363" s="44"/>
      <c r="V363" s="44"/>
      <c r="W363" s="44"/>
    </row>
    <row r="364" spans="1:24" x14ac:dyDescent="0.25">
      <c r="A364" s="49">
        <v>13</v>
      </c>
      <c r="B364" s="50" t="s">
        <v>173</v>
      </c>
      <c r="C364" s="51"/>
      <c r="D364" s="51"/>
      <c r="E364" s="52"/>
      <c r="F364" s="52"/>
      <c r="G364" s="53"/>
      <c r="H364" s="52"/>
      <c r="I364" s="316"/>
      <c r="J364" s="52"/>
      <c r="K364" s="52"/>
      <c r="L364" s="51"/>
      <c r="M364" s="51"/>
      <c r="N364" s="52"/>
      <c r="O364" s="52"/>
      <c r="P364" s="52"/>
      <c r="Q364" s="52"/>
      <c r="R364" s="52"/>
      <c r="S364" s="52"/>
      <c r="T364" s="52"/>
      <c r="U364" s="52"/>
      <c r="V364" s="52"/>
      <c r="W364" s="52"/>
    </row>
    <row r="365" spans="1:24" x14ac:dyDescent="0.25">
      <c r="A365" s="7">
        <v>14</v>
      </c>
      <c r="B365" s="26" t="s">
        <v>174</v>
      </c>
      <c r="C365" s="39"/>
      <c r="D365" s="54"/>
      <c r="E365" s="54"/>
      <c r="F365" s="54"/>
      <c r="G365" s="55"/>
      <c r="H365" s="56"/>
      <c r="I365" s="57"/>
      <c r="J365" s="57"/>
      <c r="K365" s="44"/>
      <c r="L365" s="38"/>
      <c r="M365" s="44"/>
      <c r="N365" s="44"/>
      <c r="O365" s="44"/>
      <c r="P365" s="44"/>
      <c r="Q365" s="317"/>
      <c r="R365" s="44"/>
      <c r="S365" s="44"/>
      <c r="T365" s="44"/>
      <c r="U365" s="44"/>
      <c r="V365" s="44"/>
      <c r="W365" s="44"/>
    </row>
    <row r="366" spans="1:24" x14ac:dyDescent="0.25">
      <c r="A366" s="49">
        <v>15</v>
      </c>
      <c r="B366" s="50"/>
      <c r="C366" s="51"/>
      <c r="D366" s="51"/>
      <c r="E366" s="52"/>
      <c r="F366" s="52"/>
      <c r="G366" s="53"/>
      <c r="H366" s="52"/>
      <c r="I366" s="316"/>
      <c r="J366" s="52"/>
      <c r="K366" s="52"/>
      <c r="L366" s="51"/>
      <c r="M366" s="51"/>
      <c r="N366" s="52"/>
      <c r="O366" s="52"/>
      <c r="P366" s="52"/>
      <c r="Q366" s="52"/>
      <c r="R366" s="52"/>
      <c r="S366" s="52"/>
      <c r="T366" s="52"/>
      <c r="U366" s="52"/>
      <c r="V366" s="52"/>
      <c r="W366" s="52"/>
    </row>
    <row r="367" spans="1:24" ht="15.75" thickBot="1" x14ac:dyDescent="0.3">
      <c r="A367" s="7"/>
      <c r="B367" s="26"/>
      <c r="C367" s="39"/>
      <c r="D367" s="54"/>
      <c r="E367" s="54"/>
      <c r="F367" s="54"/>
      <c r="G367" s="55"/>
      <c r="H367" s="56"/>
      <c r="I367" s="57"/>
      <c r="J367" s="57"/>
      <c r="K367" s="44"/>
      <c r="L367" s="38"/>
      <c r="M367" s="44"/>
      <c r="N367" s="44"/>
      <c r="O367" s="44"/>
      <c r="P367" s="44"/>
      <c r="Q367" s="317"/>
      <c r="R367" s="44"/>
      <c r="S367" s="44"/>
      <c r="T367" s="44"/>
      <c r="U367" s="44"/>
      <c r="V367" s="44"/>
      <c r="W367" s="44"/>
    </row>
    <row r="368" spans="1:24" ht="15.75" thickBot="1" x14ac:dyDescent="0.3">
      <c r="B368" s="58"/>
      <c r="C368" s="59">
        <f t="shared" ref="C368:W368" si="0">SUM(C189:C366)</f>
        <v>5574159.7300000004</v>
      </c>
      <c r="D368" s="60">
        <f t="shared" si="0"/>
        <v>5020615.3600000031</v>
      </c>
      <c r="E368" s="60">
        <f t="shared" si="0"/>
        <v>83756.320000000007</v>
      </c>
      <c r="F368" s="60">
        <f t="shared" si="0"/>
        <v>6245781.9499999974</v>
      </c>
      <c r="G368" s="60">
        <f t="shared" si="0"/>
        <v>3810267.9699999955</v>
      </c>
      <c r="H368" s="60">
        <f t="shared" si="0"/>
        <v>4436335.4000000041</v>
      </c>
      <c r="I368" s="60">
        <f t="shared" si="0"/>
        <v>662850</v>
      </c>
      <c r="J368" s="60">
        <f t="shared" si="0"/>
        <v>4343305.4500000048</v>
      </c>
      <c r="K368" s="60">
        <f t="shared" si="0"/>
        <v>-265374.22000000003</v>
      </c>
      <c r="L368" s="60">
        <f t="shared" si="0"/>
        <v>4063952.8800000022</v>
      </c>
      <c r="M368" s="60">
        <f t="shared" si="0"/>
        <v>6583931.9999999935</v>
      </c>
      <c r="N368" s="60">
        <f t="shared" si="0"/>
        <v>175500</v>
      </c>
      <c r="O368" s="60">
        <f t="shared" si="0"/>
        <v>158033.26000000004</v>
      </c>
      <c r="P368" s="60">
        <f t="shared" si="0"/>
        <v>0</v>
      </c>
      <c r="Q368" s="60">
        <f t="shared" si="0"/>
        <v>0</v>
      </c>
      <c r="R368" s="60">
        <f t="shared" si="0"/>
        <v>0</v>
      </c>
      <c r="S368" s="60">
        <f t="shared" si="0"/>
        <v>0</v>
      </c>
      <c r="T368" s="60">
        <f t="shared" si="0"/>
        <v>0</v>
      </c>
      <c r="U368" s="60">
        <f t="shared" si="0"/>
        <v>0</v>
      </c>
      <c r="V368" s="60">
        <f t="shared" si="0"/>
        <v>0</v>
      </c>
      <c r="W368" s="60">
        <f t="shared" si="0"/>
        <v>0</v>
      </c>
      <c r="X368" s="61">
        <f>SUM(D368:V368)</f>
        <v>35318956.369999997</v>
      </c>
    </row>
    <row r="369" spans="1:23" x14ac:dyDescent="0.25">
      <c r="B369" s="26"/>
      <c r="C369" s="38"/>
      <c r="D369" s="62"/>
      <c r="F369" s="63"/>
      <c r="G369" s="63"/>
      <c r="O369" s="64"/>
      <c r="P369" s="64"/>
      <c r="Q369" s="55"/>
      <c r="R369" s="65"/>
    </row>
    <row r="370" spans="1:23" x14ac:dyDescent="0.25">
      <c r="B370" s="26"/>
      <c r="C370" s="38"/>
      <c r="D370" s="62"/>
      <c r="F370" s="63"/>
      <c r="G370" s="63"/>
      <c r="O370" s="64"/>
      <c r="P370" s="64"/>
      <c r="Q370" s="55"/>
      <c r="R370" s="65"/>
      <c r="W370" s="66"/>
    </row>
    <row r="371" spans="1:23" ht="15.75" thickBot="1" x14ac:dyDescent="0.3">
      <c r="C371" s="63"/>
      <c r="D371" s="62"/>
      <c r="F371" s="63"/>
      <c r="G371" s="63"/>
      <c r="O371" s="64"/>
      <c r="P371" s="64"/>
      <c r="Q371" s="55"/>
      <c r="R371" s="65"/>
    </row>
    <row r="372" spans="1:23" x14ac:dyDescent="0.25">
      <c r="B372" s="67" t="s">
        <v>182</v>
      </c>
      <c r="C372" s="367" t="s">
        <v>183</v>
      </c>
      <c r="D372" s="365" t="s">
        <v>184</v>
      </c>
      <c r="E372" s="367" t="s">
        <v>183</v>
      </c>
      <c r="F372" s="365" t="s">
        <v>184</v>
      </c>
      <c r="G372" s="367" t="s">
        <v>185</v>
      </c>
      <c r="H372" s="365" t="s">
        <v>186</v>
      </c>
      <c r="O372" s="64"/>
      <c r="P372" s="64"/>
      <c r="Q372" s="55"/>
      <c r="R372" s="65"/>
    </row>
    <row r="373" spans="1:23" ht="15.75" thickBot="1" x14ac:dyDescent="0.3">
      <c r="B373" s="68" t="s">
        <v>180</v>
      </c>
      <c r="C373" s="368"/>
      <c r="D373" s="366"/>
      <c r="E373" s="368"/>
      <c r="F373" s="366"/>
      <c r="G373" s="368"/>
      <c r="H373" s="366"/>
      <c r="O373" s="64"/>
      <c r="P373" s="64"/>
      <c r="Q373" s="55"/>
      <c r="R373" s="65"/>
    </row>
    <row r="374" spans="1:23" ht="15" customHeight="1" x14ac:dyDescent="0.25">
      <c r="A374">
        <v>1</v>
      </c>
      <c r="B374" s="69" t="s">
        <v>161</v>
      </c>
      <c r="C374" s="70"/>
      <c r="D374" s="71"/>
      <c r="E374" s="71">
        <v>1450000</v>
      </c>
      <c r="F374" s="71">
        <f>-1450000</f>
        <v>-1450000</v>
      </c>
      <c r="G374" s="70">
        <v>1406500</v>
      </c>
      <c r="H374" s="71"/>
      <c r="O374" s="64"/>
      <c r="P374" s="64"/>
      <c r="Q374" s="55"/>
      <c r="R374" s="65"/>
    </row>
    <row r="375" spans="1:23" x14ac:dyDescent="0.25">
      <c r="A375">
        <v>2</v>
      </c>
      <c r="B375" s="73" t="s">
        <v>162</v>
      </c>
      <c r="C375" s="74"/>
      <c r="D375" s="71"/>
      <c r="E375" s="71"/>
      <c r="F375" s="71"/>
      <c r="G375" s="74"/>
      <c r="H375" s="71"/>
      <c r="O375" s="64"/>
      <c r="P375" s="64"/>
      <c r="Q375" s="55"/>
      <c r="R375" s="65"/>
    </row>
    <row r="376" spans="1:23" x14ac:dyDescent="0.25">
      <c r="A376">
        <v>3</v>
      </c>
      <c r="B376" s="73" t="s">
        <v>163</v>
      </c>
      <c r="C376" s="74">
        <v>295000</v>
      </c>
      <c r="D376" s="71">
        <v>-295000</v>
      </c>
      <c r="E376" s="71"/>
      <c r="F376" s="71"/>
      <c r="G376" s="74"/>
      <c r="H376" s="71"/>
      <c r="O376" s="64"/>
      <c r="P376" s="64"/>
      <c r="Q376" s="55"/>
      <c r="R376" s="65"/>
    </row>
    <row r="377" spans="1:23" x14ac:dyDescent="0.25">
      <c r="A377">
        <v>4</v>
      </c>
      <c r="B377" s="75" t="s">
        <v>164</v>
      </c>
      <c r="C377" s="74">
        <v>295000</v>
      </c>
      <c r="D377" s="71">
        <v>-295000</v>
      </c>
      <c r="E377" s="71"/>
      <c r="F377" s="71"/>
      <c r="G377" s="74"/>
      <c r="H377" s="71"/>
      <c r="O377" s="64"/>
      <c r="P377" s="64"/>
      <c r="Q377" s="55"/>
      <c r="R377" s="65"/>
    </row>
    <row r="378" spans="1:23" x14ac:dyDescent="0.25">
      <c r="A378">
        <v>5</v>
      </c>
      <c r="B378" s="73" t="s">
        <v>165</v>
      </c>
      <c r="C378" s="74">
        <v>295000</v>
      </c>
      <c r="D378" s="71">
        <v>-295000</v>
      </c>
      <c r="E378" s="71"/>
      <c r="F378" s="71"/>
      <c r="G378" s="74"/>
      <c r="H378" s="71"/>
      <c r="O378" s="64"/>
      <c r="P378" s="64"/>
      <c r="Q378" s="55"/>
      <c r="R378" s="65"/>
    </row>
    <row r="379" spans="1:23" x14ac:dyDescent="0.25">
      <c r="A379">
        <v>6</v>
      </c>
      <c r="B379" s="73" t="s">
        <v>166</v>
      </c>
      <c r="C379" s="74">
        <f>487000</f>
        <v>487000</v>
      </c>
      <c r="D379" s="71">
        <v>-487000</v>
      </c>
      <c r="E379" s="71">
        <v>145000</v>
      </c>
      <c r="F379" s="71"/>
      <c r="G379" s="74"/>
      <c r="H379" s="71"/>
      <c r="O379" s="64"/>
      <c r="P379" s="64"/>
      <c r="Q379" s="55"/>
      <c r="R379" s="65"/>
    </row>
    <row r="380" spans="1:23" x14ac:dyDescent="0.25">
      <c r="A380">
        <v>7</v>
      </c>
      <c r="B380" s="73" t="s">
        <v>167</v>
      </c>
      <c r="C380" s="74">
        <v>155000</v>
      </c>
      <c r="D380" s="71">
        <v>-155000</v>
      </c>
      <c r="E380" s="71"/>
      <c r="F380" s="71"/>
      <c r="G380" s="74"/>
      <c r="H380" s="71"/>
      <c r="O380" s="64"/>
      <c r="P380" s="64"/>
      <c r="Q380" s="55"/>
      <c r="R380" s="65"/>
    </row>
    <row r="381" spans="1:23" x14ac:dyDescent="0.25">
      <c r="A381">
        <v>8</v>
      </c>
      <c r="B381" s="73" t="s">
        <v>168</v>
      </c>
      <c r="C381" s="74">
        <f>2158320-2158320+871563</f>
        <v>871563</v>
      </c>
      <c r="D381" s="71">
        <v>-871563</v>
      </c>
      <c r="E381" s="71">
        <v>689881.5</v>
      </c>
      <c r="F381" s="71">
        <v>-689881.5</v>
      </c>
      <c r="G381" s="74">
        <v>2129148.33</v>
      </c>
      <c r="H381" s="71">
        <v>-2129148.33</v>
      </c>
      <c r="O381" s="64"/>
      <c r="P381" s="64"/>
      <c r="Q381" s="55"/>
      <c r="R381" s="65"/>
    </row>
    <row r="382" spans="1:23" x14ac:dyDescent="0.25">
      <c r="A382">
        <v>9</v>
      </c>
      <c r="B382" s="73" t="s">
        <v>169</v>
      </c>
      <c r="C382" s="74">
        <v>295000</v>
      </c>
      <c r="D382" s="71">
        <v>-295000</v>
      </c>
      <c r="E382" s="71"/>
      <c r="F382" s="71"/>
      <c r="G382" s="74"/>
      <c r="H382" s="71"/>
      <c r="O382" s="64"/>
      <c r="P382" s="64"/>
      <c r="Q382" s="55"/>
      <c r="R382" s="65"/>
    </row>
    <row r="383" spans="1:23" x14ac:dyDescent="0.25">
      <c r="A383">
        <v>10</v>
      </c>
      <c r="B383" s="73" t="s">
        <v>170</v>
      </c>
      <c r="C383" s="74">
        <v>212083</v>
      </c>
      <c r="D383" s="71">
        <v>-212083</v>
      </c>
      <c r="E383" s="71">
        <v>295000</v>
      </c>
      <c r="F383" s="71">
        <v>-295000</v>
      </c>
      <c r="G383" s="74"/>
      <c r="H383" s="71"/>
      <c r="O383" s="64"/>
      <c r="P383" s="64"/>
      <c r="Q383" s="55"/>
      <c r="R383" s="65"/>
    </row>
    <row r="384" spans="1:23" x14ac:dyDescent="0.25">
      <c r="A384">
        <v>11</v>
      </c>
      <c r="B384" s="73" t="s">
        <v>171</v>
      </c>
      <c r="C384" s="74"/>
      <c r="D384" s="71"/>
      <c r="E384" s="71"/>
      <c r="F384" s="71"/>
      <c r="G384" s="74"/>
      <c r="H384" s="71"/>
      <c r="O384" s="64"/>
      <c r="P384" s="64"/>
      <c r="Q384" s="55"/>
      <c r="R384" s="65"/>
    </row>
    <row r="385" spans="1:27" x14ac:dyDescent="0.25">
      <c r="A385">
        <v>12</v>
      </c>
      <c r="B385" s="73" t="s">
        <v>172</v>
      </c>
      <c r="C385" s="74"/>
      <c r="D385" s="71"/>
      <c r="E385" s="71"/>
      <c r="F385" s="71"/>
      <c r="G385" s="74"/>
      <c r="H385" s="71"/>
      <c r="O385" s="64"/>
      <c r="P385" s="64"/>
      <c r="Q385" s="55"/>
      <c r="R385" s="65"/>
    </row>
    <row r="386" spans="1:27" x14ac:dyDescent="0.25">
      <c r="A386">
        <v>13</v>
      </c>
      <c r="B386" s="73" t="s">
        <v>187</v>
      </c>
      <c r="C386" s="74">
        <v>295000</v>
      </c>
      <c r="D386" s="71">
        <v>-295000</v>
      </c>
      <c r="E386" s="71"/>
      <c r="F386" s="71"/>
      <c r="G386" s="74"/>
      <c r="H386" s="71"/>
      <c r="O386" s="64"/>
      <c r="P386" s="64"/>
      <c r="Q386" s="55"/>
      <c r="R386" s="65"/>
    </row>
    <row r="387" spans="1:27" x14ac:dyDescent="0.25">
      <c r="A387">
        <v>14</v>
      </c>
      <c r="B387" s="73" t="s">
        <v>174</v>
      </c>
      <c r="C387" s="74">
        <f>295000</f>
        <v>295000</v>
      </c>
      <c r="D387" s="71">
        <f>-254054-40946</f>
        <v>-295000</v>
      </c>
      <c r="E387" s="71"/>
      <c r="F387" s="71"/>
      <c r="G387" s="74"/>
      <c r="H387" s="71"/>
      <c r="O387" s="64"/>
      <c r="P387" s="64"/>
      <c r="Q387" s="55"/>
      <c r="R387" s="65"/>
    </row>
    <row r="388" spans="1:27" x14ac:dyDescent="0.25">
      <c r="B388" s="73"/>
      <c r="C388" s="74"/>
      <c r="D388" s="71"/>
      <c r="E388" s="71"/>
      <c r="F388" s="71"/>
      <c r="G388" s="74"/>
      <c r="H388" s="71"/>
      <c r="O388" s="64"/>
      <c r="P388" s="64"/>
      <c r="Q388" s="55"/>
      <c r="R388" s="65"/>
    </row>
    <row r="389" spans="1:27" x14ac:dyDescent="0.25">
      <c r="B389" s="73"/>
      <c r="C389" s="74"/>
      <c r="D389" s="71"/>
      <c r="E389" s="71"/>
      <c r="F389" s="71"/>
      <c r="G389" s="74"/>
      <c r="H389" s="71"/>
      <c r="O389" s="64"/>
      <c r="P389" s="64"/>
      <c r="Q389" s="55"/>
      <c r="R389" s="65"/>
    </row>
    <row r="390" spans="1:27" x14ac:dyDescent="0.25">
      <c r="G390" s="65"/>
      <c r="O390" s="64"/>
      <c r="P390" s="64"/>
      <c r="Q390" s="55"/>
      <c r="R390" s="65"/>
    </row>
    <row r="391" spans="1:27" ht="15.75" thickBot="1" x14ac:dyDescent="0.3">
      <c r="B391" s="76"/>
      <c r="C391" s="76"/>
      <c r="D391" s="77"/>
      <c r="E391" s="77"/>
      <c r="F391" s="77"/>
      <c r="G391" s="78"/>
      <c r="J391" s="72"/>
      <c r="O391" s="64"/>
      <c r="P391" s="64"/>
      <c r="Q391" s="64"/>
      <c r="R391" s="65"/>
    </row>
    <row r="392" spans="1:27" x14ac:dyDescent="0.25">
      <c r="B392" s="26"/>
      <c r="C392" s="62"/>
      <c r="D392" s="62"/>
      <c r="E392" s="62"/>
      <c r="F392" s="62"/>
      <c r="G392" s="62"/>
      <c r="J392" s="72"/>
    </row>
    <row r="393" spans="1:27" x14ac:dyDescent="0.25">
      <c r="B393" s="26"/>
      <c r="C393" s="62"/>
      <c r="D393" s="62"/>
      <c r="E393" s="62"/>
      <c r="F393" s="62"/>
      <c r="G393" s="62"/>
      <c r="H393" s="62"/>
      <c r="J393" s="72"/>
    </row>
    <row r="394" spans="1:27" x14ac:dyDescent="0.25">
      <c r="A394" s="79"/>
      <c r="B394" s="79" t="s">
        <v>188</v>
      </c>
      <c r="C394" s="80"/>
      <c r="D394" s="81"/>
      <c r="E394" s="81"/>
      <c r="F394" s="81"/>
      <c r="G394" s="81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361" t="s">
        <v>189</v>
      </c>
    </row>
    <row r="395" spans="1:27" x14ac:dyDescent="0.25">
      <c r="A395" s="82"/>
      <c r="B395" s="82"/>
      <c r="C395" s="83"/>
      <c r="D395" s="84"/>
      <c r="E395" s="84"/>
      <c r="F395" s="84"/>
      <c r="G395" s="84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362"/>
    </row>
    <row r="396" spans="1:27" x14ac:dyDescent="0.25">
      <c r="A396" s="7"/>
      <c r="B396" s="85"/>
      <c r="C396" s="86">
        <v>44034</v>
      </c>
      <c r="D396" s="86">
        <v>44062</v>
      </c>
      <c r="E396" s="86">
        <v>44099</v>
      </c>
      <c r="F396" s="86">
        <v>44134</v>
      </c>
      <c r="G396" s="86">
        <v>44175</v>
      </c>
      <c r="H396" s="86">
        <v>44188</v>
      </c>
      <c r="I396" s="86">
        <v>44235</v>
      </c>
      <c r="J396" s="86"/>
      <c r="K396" s="86"/>
      <c r="L396" s="86"/>
      <c r="M396" s="86"/>
      <c r="N396" s="86"/>
      <c r="O396" s="86"/>
      <c r="P396" s="86"/>
      <c r="Q396" s="87"/>
      <c r="R396" s="87"/>
      <c r="S396" s="88"/>
      <c r="T396" s="88"/>
      <c r="U396" s="87"/>
      <c r="V396" s="87"/>
      <c r="W396" s="87"/>
      <c r="X396" s="89"/>
    </row>
    <row r="397" spans="1:27" x14ac:dyDescent="0.25">
      <c r="A397" s="7">
        <v>1</v>
      </c>
      <c r="B397" s="90" t="s">
        <v>2</v>
      </c>
      <c r="C397" s="91">
        <v>11761.2</v>
      </c>
      <c r="D397" s="91">
        <v>13418.9</v>
      </c>
      <c r="E397" s="91">
        <v>14040.84</v>
      </c>
      <c r="F397" s="91">
        <v>22585.86</v>
      </c>
      <c r="G397" s="91">
        <v>20940.259999999998</v>
      </c>
      <c r="H397" s="91">
        <v>21557.360000000001</v>
      </c>
      <c r="I397" s="91">
        <v>36038.639999999999</v>
      </c>
      <c r="J397" s="91"/>
      <c r="K397" s="91"/>
      <c r="L397" s="91"/>
      <c r="M397" s="91"/>
      <c r="N397" s="91"/>
      <c r="O397" s="91"/>
      <c r="P397" s="91"/>
      <c r="Q397" s="92"/>
      <c r="R397" s="92"/>
      <c r="S397" s="93"/>
      <c r="T397" s="93"/>
      <c r="U397" s="92"/>
      <c r="V397" s="92"/>
      <c r="W397" s="92"/>
      <c r="X397" s="94">
        <f>SUM(C397:V397)</f>
        <v>140343.06</v>
      </c>
    </row>
    <row r="398" spans="1:27" x14ac:dyDescent="0.25">
      <c r="A398" s="95"/>
      <c r="B398" s="96"/>
      <c r="C398" s="97">
        <v>44034</v>
      </c>
      <c r="D398" s="97">
        <v>44067</v>
      </c>
      <c r="E398" s="97">
        <v>44102</v>
      </c>
      <c r="F398" s="97">
        <v>44118</v>
      </c>
      <c r="G398" s="97">
        <v>44181</v>
      </c>
      <c r="H398" s="97">
        <v>44183</v>
      </c>
      <c r="I398" s="97">
        <v>44225</v>
      </c>
      <c r="J398" s="97"/>
      <c r="K398" s="97"/>
      <c r="L398" s="97"/>
      <c r="M398" s="97"/>
      <c r="N398" s="97"/>
      <c r="O398" s="97"/>
      <c r="P398" s="98"/>
      <c r="Q398" s="99"/>
      <c r="R398" s="99"/>
      <c r="S398" s="100"/>
      <c r="T398" s="100"/>
      <c r="U398" s="99"/>
      <c r="V398" s="99"/>
      <c r="W398" s="99"/>
      <c r="X398" s="101"/>
    </row>
    <row r="399" spans="1:27" x14ac:dyDescent="0.25">
      <c r="A399" s="95">
        <v>2</v>
      </c>
      <c r="B399" s="102" t="s">
        <v>3</v>
      </c>
      <c r="C399" s="98">
        <v>7056.72</v>
      </c>
      <c r="D399" s="98">
        <v>20128.349999999999</v>
      </c>
      <c r="E399" s="98">
        <v>10530.63</v>
      </c>
      <c r="F399" s="98">
        <v>11957.22</v>
      </c>
      <c r="G399" s="98">
        <v>11086.02</v>
      </c>
      <c r="H399" s="98">
        <v>11412.72</v>
      </c>
      <c r="I399" s="98">
        <v>19079.28</v>
      </c>
      <c r="J399" s="98"/>
      <c r="K399" s="98"/>
      <c r="L399" s="98"/>
      <c r="M399" s="98"/>
      <c r="N399" s="98"/>
      <c r="O399" s="98"/>
      <c r="P399" s="98"/>
      <c r="Q399" s="99"/>
      <c r="R399" s="99"/>
      <c r="S399" s="100"/>
      <c r="T399" s="100"/>
      <c r="U399" s="99"/>
      <c r="V399" s="99"/>
      <c r="W399" s="99"/>
      <c r="X399" s="103">
        <f>SUM(C399:V399)</f>
        <v>91250.94</v>
      </c>
      <c r="Z399" s="104"/>
      <c r="AA399" s="104"/>
    </row>
    <row r="400" spans="1:27" x14ac:dyDescent="0.25">
      <c r="A400" s="7"/>
      <c r="B400" s="66"/>
      <c r="C400" s="86">
        <v>44033</v>
      </c>
      <c r="D400" s="86">
        <v>44054</v>
      </c>
      <c r="E400" s="86">
        <v>44084</v>
      </c>
      <c r="F400" s="86">
        <v>44131</v>
      </c>
      <c r="G400" s="86">
        <v>44161</v>
      </c>
      <c r="H400" s="86">
        <v>44175</v>
      </c>
      <c r="I400" s="86">
        <v>44211</v>
      </c>
      <c r="J400" s="86">
        <v>44239</v>
      </c>
      <c r="K400" s="86"/>
      <c r="L400" s="86"/>
      <c r="M400" s="86"/>
      <c r="N400" s="86"/>
      <c r="O400" s="86"/>
      <c r="P400" s="86"/>
      <c r="Q400" s="87"/>
      <c r="R400" s="87"/>
      <c r="S400" s="88"/>
      <c r="T400" s="88"/>
      <c r="U400" s="87"/>
      <c r="V400" s="87"/>
      <c r="W400" s="87"/>
      <c r="X400" s="89"/>
    </row>
    <row r="401" spans="1:27" x14ac:dyDescent="0.25">
      <c r="A401" s="7">
        <v>3</v>
      </c>
      <c r="B401" s="90" t="s">
        <v>4</v>
      </c>
      <c r="C401" s="91">
        <v>17641.8</v>
      </c>
      <c r="D401" s="91">
        <v>20128.349999999999</v>
      </c>
      <c r="E401" s="91">
        <v>17551.05</v>
      </c>
      <c r="F401" s="91">
        <v>19928.7</v>
      </c>
      <c r="G401" s="91">
        <v>19021.2</v>
      </c>
      <c r="H401" s="91">
        <v>18476.7</v>
      </c>
      <c r="I401" s="91">
        <v>31798.799999999999</v>
      </c>
      <c r="J401" s="91">
        <v>17823.3</v>
      </c>
      <c r="K401" s="91"/>
      <c r="L401" s="91"/>
      <c r="M401" s="91"/>
      <c r="N401" s="91"/>
      <c r="O401" s="91"/>
      <c r="P401" s="91"/>
      <c r="Q401" s="92"/>
      <c r="R401" s="92"/>
      <c r="S401" s="93"/>
      <c r="T401" s="93"/>
      <c r="U401" s="92"/>
      <c r="V401" s="92"/>
      <c r="W401" s="92"/>
      <c r="X401" s="94">
        <f>SUM(C401:V401)</f>
        <v>162369.89999999997</v>
      </c>
    </row>
    <row r="402" spans="1:27" x14ac:dyDescent="0.25">
      <c r="A402" s="95"/>
      <c r="B402" s="96"/>
      <c r="C402" s="97">
        <v>44078</v>
      </c>
      <c r="D402" s="97">
        <v>44134</v>
      </c>
      <c r="E402" s="97">
        <v>44180</v>
      </c>
      <c r="F402" s="97">
        <v>44182</v>
      </c>
      <c r="G402" s="97"/>
      <c r="H402" s="97"/>
      <c r="I402" s="97"/>
      <c r="J402" s="97"/>
      <c r="K402" s="97"/>
      <c r="L402" s="97"/>
      <c r="M402" s="97"/>
      <c r="N402" s="97"/>
      <c r="O402" s="97"/>
      <c r="P402" s="98"/>
      <c r="Q402" s="99"/>
      <c r="R402" s="99"/>
      <c r="S402" s="100"/>
      <c r="T402" s="100"/>
      <c r="U402" s="99"/>
      <c r="V402" s="99"/>
      <c r="W402" s="99"/>
      <c r="X402" s="101"/>
      <c r="Z402" s="104"/>
      <c r="AA402" s="104"/>
    </row>
    <row r="403" spans="1:27" x14ac:dyDescent="0.25">
      <c r="A403" s="95">
        <v>4</v>
      </c>
      <c r="B403" s="105" t="s">
        <v>5</v>
      </c>
      <c r="C403" s="98">
        <v>162996.68</v>
      </c>
      <c r="D403" s="98">
        <v>171983.35</v>
      </c>
      <c r="E403" s="98">
        <v>91672.02</v>
      </c>
      <c r="F403" s="98">
        <v>87497.52</v>
      </c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9"/>
      <c r="R403" s="99"/>
      <c r="S403" s="100"/>
      <c r="T403" s="100"/>
      <c r="U403" s="99"/>
      <c r="V403" s="99"/>
      <c r="W403" s="99"/>
      <c r="X403" s="103">
        <f>SUM(C403:V403)</f>
        <v>514149.57000000007</v>
      </c>
    </row>
    <row r="404" spans="1:27" x14ac:dyDescent="0.25">
      <c r="A404" s="7"/>
      <c r="B404" s="85"/>
      <c r="C404" s="86">
        <v>44036</v>
      </c>
      <c r="D404" s="86">
        <v>44062</v>
      </c>
      <c r="E404" s="86">
        <v>44090</v>
      </c>
      <c r="F404" s="86">
        <v>44119</v>
      </c>
      <c r="G404" s="86">
        <v>44161</v>
      </c>
      <c r="H404" s="86">
        <v>44179</v>
      </c>
      <c r="I404" s="86">
        <v>44216</v>
      </c>
      <c r="J404" s="86"/>
      <c r="K404" s="86"/>
      <c r="L404" s="86"/>
      <c r="M404" s="86"/>
      <c r="N404" s="86"/>
      <c r="O404" s="86"/>
      <c r="P404" s="86"/>
      <c r="Q404" s="87"/>
      <c r="R404" s="87"/>
      <c r="S404" s="88"/>
      <c r="T404" s="88"/>
      <c r="U404" s="87"/>
      <c r="V404" s="87"/>
      <c r="W404" s="87"/>
      <c r="X404" s="89"/>
    </row>
    <row r="405" spans="1:27" x14ac:dyDescent="0.25">
      <c r="A405" s="7">
        <v>5</v>
      </c>
      <c r="B405" s="90" t="s">
        <v>6</v>
      </c>
      <c r="C405" s="91">
        <v>295206.12</v>
      </c>
      <c r="D405" s="91">
        <v>336814.39</v>
      </c>
      <c r="E405" s="91">
        <v>293687.57</v>
      </c>
      <c r="F405" s="91">
        <v>333473.58</v>
      </c>
      <c r="G405" s="91">
        <v>318288.08</v>
      </c>
      <c r="H405" s="91">
        <v>309176.78000000003</v>
      </c>
      <c r="I405" s="91">
        <v>532099.92000000004</v>
      </c>
      <c r="J405" s="91"/>
      <c r="K405" s="91"/>
      <c r="L405" s="91"/>
      <c r="M405" s="91"/>
      <c r="N405" s="91"/>
      <c r="O405" s="91"/>
      <c r="P405" s="91"/>
      <c r="Q405" s="92"/>
      <c r="R405" s="92"/>
      <c r="S405" s="93"/>
      <c r="T405" s="93"/>
      <c r="U405" s="92"/>
      <c r="V405" s="92"/>
      <c r="W405" s="92"/>
      <c r="X405" s="94">
        <f>SUM(C405:V405)</f>
        <v>2418746.4400000004</v>
      </c>
    </row>
    <row r="406" spans="1:27" x14ac:dyDescent="0.25">
      <c r="A406" s="95"/>
      <c r="B406" s="96"/>
      <c r="C406" s="97">
        <v>44039</v>
      </c>
      <c r="D406" s="97">
        <v>44069</v>
      </c>
      <c r="E406" s="97">
        <v>44096</v>
      </c>
      <c r="F406" s="97">
        <v>44123</v>
      </c>
      <c r="G406" s="97">
        <v>44160</v>
      </c>
      <c r="H406" s="97">
        <v>44186</v>
      </c>
      <c r="I406" s="97">
        <v>44224</v>
      </c>
      <c r="J406" s="97"/>
      <c r="K406" s="97"/>
      <c r="L406" s="97"/>
      <c r="M406" s="97"/>
      <c r="N406" s="97"/>
      <c r="O406" s="97"/>
      <c r="P406" s="97"/>
      <c r="Q406" s="97"/>
      <c r="R406" s="99"/>
      <c r="S406" s="100"/>
      <c r="T406" s="100"/>
      <c r="U406" s="99"/>
      <c r="V406" s="99"/>
      <c r="W406" s="99"/>
      <c r="X406" s="101"/>
    </row>
    <row r="407" spans="1:27" x14ac:dyDescent="0.25">
      <c r="A407" s="95">
        <v>6</v>
      </c>
      <c r="B407" s="105" t="s">
        <v>7</v>
      </c>
      <c r="C407" s="98">
        <v>10585.08</v>
      </c>
      <c r="D407" s="98">
        <v>20128.349999999999</v>
      </c>
      <c r="E407" s="98">
        <v>17551.05</v>
      </c>
      <c r="F407" s="98">
        <v>19928.7</v>
      </c>
      <c r="G407" s="98">
        <v>19021.2</v>
      </c>
      <c r="H407" s="98">
        <v>18476.7</v>
      </c>
      <c r="I407" s="98">
        <v>31798.799999999999</v>
      </c>
      <c r="J407" s="98"/>
      <c r="K407" s="98"/>
      <c r="L407" s="98"/>
      <c r="M407" s="98"/>
      <c r="N407" s="98"/>
      <c r="O407" s="98"/>
      <c r="P407" s="98"/>
      <c r="Q407" s="99"/>
      <c r="R407" s="99"/>
      <c r="S407" s="100"/>
      <c r="T407" s="100"/>
      <c r="U407" s="99"/>
      <c r="V407" s="99"/>
      <c r="W407" s="99"/>
      <c r="X407" s="103">
        <f>SUM(C407:V407)</f>
        <v>137489.87999999998</v>
      </c>
    </row>
    <row r="408" spans="1:27" x14ac:dyDescent="0.25">
      <c r="A408" s="7"/>
      <c r="B408" s="85"/>
      <c r="C408" s="86">
        <v>44040</v>
      </c>
      <c r="D408" s="86">
        <v>44070</v>
      </c>
      <c r="E408" s="86">
        <v>44090</v>
      </c>
      <c r="F408" s="86">
        <v>44120</v>
      </c>
      <c r="G408" s="86">
        <v>44174</v>
      </c>
      <c r="H408" s="86">
        <v>44187</v>
      </c>
      <c r="I408" s="86"/>
      <c r="J408" s="86"/>
      <c r="K408" s="86"/>
      <c r="L408" s="86"/>
      <c r="M408" s="86"/>
      <c r="N408" s="86"/>
      <c r="O408" s="86"/>
      <c r="P408" s="86"/>
      <c r="Q408" s="87"/>
      <c r="R408" s="87"/>
      <c r="S408" s="88"/>
      <c r="T408" s="88"/>
      <c r="U408" s="87"/>
      <c r="V408" s="87"/>
      <c r="W408" s="87"/>
      <c r="X408" s="89"/>
    </row>
    <row r="409" spans="1:27" x14ac:dyDescent="0.25">
      <c r="A409" s="7">
        <v>7</v>
      </c>
      <c r="B409" s="106" t="s">
        <v>8</v>
      </c>
      <c r="C409" s="91">
        <v>54101.52</v>
      </c>
      <c r="D409" s="91">
        <v>61726.94</v>
      </c>
      <c r="E409" s="91">
        <v>53823.22</v>
      </c>
      <c r="F409" s="91">
        <v>61114.68</v>
      </c>
      <c r="G409" s="91">
        <v>58331.68</v>
      </c>
      <c r="H409" s="91">
        <v>56661.88</v>
      </c>
      <c r="I409" s="91"/>
      <c r="J409" s="91"/>
      <c r="K409" s="91"/>
      <c r="L409" s="91"/>
      <c r="M409" s="91"/>
      <c r="N409" s="91"/>
      <c r="O409" s="91"/>
      <c r="P409" s="91"/>
      <c r="Q409" s="92"/>
      <c r="R409" s="92"/>
      <c r="S409" s="93"/>
      <c r="T409" s="93"/>
      <c r="U409" s="92"/>
      <c r="V409" s="92"/>
      <c r="W409" s="92"/>
      <c r="X409" s="94">
        <f>SUM(C409:V409)</f>
        <v>345759.92</v>
      </c>
    </row>
    <row r="410" spans="1:27" x14ac:dyDescent="0.25">
      <c r="A410" s="95"/>
      <c r="B410" s="96"/>
      <c r="C410" s="97"/>
      <c r="D410" s="97"/>
      <c r="E410" s="97"/>
      <c r="F410" s="97"/>
      <c r="G410" s="97"/>
      <c r="H410" s="97"/>
      <c r="I410" s="97"/>
      <c r="J410" s="97"/>
      <c r="K410" s="97"/>
      <c r="L410" s="98"/>
      <c r="M410" s="98"/>
      <c r="N410" s="98"/>
      <c r="O410" s="98"/>
      <c r="P410" s="98"/>
      <c r="Q410" s="99"/>
      <c r="R410" s="99"/>
      <c r="S410" s="100"/>
      <c r="T410" s="100"/>
      <c r="U410" s="99"/>
      <c r="V410" s="99"/>
      <c r="W410" s="99"/>
      <c r="X410" s="101"/>
    </row>
    <row r="411" spans="1:27" x14ac:dyDescent="0.25">
      <c r="A411" s="95">
        <v>8</v>
      </c>
      <c r="B411" s="107" t="s">
        <v>9</v>
      </c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9"/>
      <c r="R411" s="99"/>
      <c r="S411" s="100"/>
      <c r="T411" s="100"/>
      <c r="U411" s="99"/>
      <c r="V411" s="99"/>
      <c r="W411" s="99"/>
      <c r="X411" s="103">
        <f>SUM(C411:V411)</f>
        <v>0</v>
      </c>
    </row>
    <row r="412" spans="1:27" x14ac:dyDescent="0.25">
      <c r="A412" s="7"/>
      <c r="B412" s="85"/>
      <c r="C412" s="86">
        <v>44034</v>
      </c>
      <c r="D412" s="86">
        <v>44056</v>
      </c>
      <c r="E412" s="86">
        <v>44092</v>
      </c>
      <c r="F412" s="86">
        <v>44123</v>
      </c>
      <c r="G412" s="86">
        <v>44155</v>
      </c>
      <c r="H412" s="86">
        <v>44175</v>
      </c>
      <c r="I412" s="86">
        <v>44211</v>
      </c>
      <c r="J412" s="86"/>
      <c r="K412" s="86"/>
      <c r="L412" s="86"/>
      <c r="M412" s="86"/>
      <c r="N412" s="86"/>
      <c r="O412" s="86"/>
      <c r="P412" s="86"/>
      <c r="Q412" s="87"/>
      <c r="R412" s="87"/>
      <c r="S412" s="88"/>
      <c r="T412" s="88"/>
      <c r="U412" s="87"/>
      <c r="V412" s="87"/>
      <c r="W412" s="87"/>
      <c r="X412" s="89"/>
    </row>
    <row r="413" spans="1:27" x14ac:dyDescent="0.25">
      <c r="A413" s="7">
        <v>9</v>
      </c>
      <c r="B413" s="90" t="s">
        <v>10</v>
      </c>
      <c r="C413" s="91">
        <v>3528.36</v>
      </c>
      <c r="D413" s="91">
        <v>4025.67</v>
      </c>
      <c r="E413" s="91">
        <v>3510.21</v>
      </c>
      <c r="F413" s="91">
        <v>3985.74</v>
      </c>
      <c r="G413" s="91">
        <v>3804.24</v>
      </c>
      <c r="H413" s="91">
        <v>3695.34</v>
      </c>
      <c r="I413" s="91">
        <v>6359.76</v>
      </c>
      <c r="J413" s="91"/>
      <c r="K413" s="91"/>
      <c r="L413" s="91"/>
      <c r="M413" s="91"/>
      <c r="N413" s="91"/>
      <c r="O413" s="91"/>
      <c r="P413" s="91"/>
      <c r="Q413" s="92"/>
      <c r="R413" s="92"/>
      <c r="S413" s="93"/>
      <c r="T413" s="93"/>
      <c r="U413" s="92"/>
      <c r="V413" s="92"/>
      <c r="W413" s="92"/>
      <c r="X413" s="94">
        <f>SUM(C413:V413)</f>
        <v>28909.32</v>
      </c>
    </row>
    <row r="414" spans="1:27" x14ac:dyDescent="0.25">
      <c r="A414" s="95"/>
      <c r="B414" s="96"/>
      <c r="C414" s="97">
        <v>44042</v>
      </c>
      <c r="D414" s="97">
        <v>44067</v>
      </c>
      <c r="E414" s="97">
        <v>44125</v>
      </c>
      <c r="F414" s="97">
        <v>44126</v>
      </c>
      <c r="G414" s="97">
        <v>44167</v>
      </c>
      <c r="H414" s="97">
        <v>44244</v>
      </c>
      <c r="I414" s="97"/>
      <c r="J414" s="97"/>
      <c r="K414" s="97"/>
      <c r="L414" s="97"/>
      <c r="M414" s="97"/>
      <c r="N414" s="97"/>
      <c r="O414" s="98"/>
      <c r="P414" s="98"/>
      <c r="Q414" s="99"/>
      <c r="R414" s="99"/>
      <c r="S414" s="100"/>
      <c r="T414" s="100"/>
      <c r="U414" s="99"/>
      <c r="V414" s="99"/>
      <c r="W414" s="99"/>
      <c r="X414" s="101"/>
    </row>
    <row r="415" spans="1:27" x14ac:dyDescent="0.25">
      <c r="A415" s="95">
        <v>10</v>
      </c>
      <c r="B415" s="102" t="s">
        <v>11</v>
      </c>
      <c r="C415" s="98">
        <v>10585.08</v>
      </c>
      <c r="D415" s="98">
        <v>12077.01</v>
      </c>
      <c r="E415" s="98">
        <v>11957.22</v>
      </c>
      <c r="F415" s="98">
        <v>10530.63</v>
      </c>
      <c r="G415" s="98">
        <v>11412.72</v>
      </c>
      <c r="H415" s="98">
        <f>3408.57+7677.45</f>
        <v>11086.02</v>
      </c>
      <c r="I415" s="98"/>
      <c r="J415" s="98"/>
      <c r="K415" s="98"/>
      <c r="L415" s="98"/>
      <c r="M415" s="98"/>
      <c r="N415" s="98"/>
      <c r="O415" s="98"/>
      <c r="P415" s="98"/>
      <c r="Q415" s="99"/>
      <c r="R415" s="99"/>
      <c r="S415" s="100"/>
      <c r="T415" s="100"/>
      <c r="U415" s="99"/>
      <c r="V415" s="99"/>
      <c r="W415" s="99"/>
      <c r="X415" s="103">
        <f>SUM(C415:V415)</f>
        <v>67648.679999999993</v>
      </c>
    </row>
    <row r="416" spans="1:27" s="66" customFormat="1" x14ac:dyDescent="0.25">
      <c r="A416" s="7"/>
      <c r="B416" s="85"/>
      <c r="C416" s="86">
        <v>44033</v>
      </c>
      <c r="D416" s="86">
        <v>44054</v>
      </c>
      <c r="E416" s="86">
        <v>44095</v>
      </c>
      <c r="F416" s="86">
        <v>44130</v>
      </c>
      <c r="G416" s="86">
        <v>44159</v>
      </c>
      <c r="H416" s="86">
        <v>44183</v>
      </c>
      <c r="I416" s="86">
        <v>44215</v>
      </c>
      <c r="J416" s="86"/>
      <c r="K416" s="86"/>
      <c r="L416" s="86"/>
      <c r="M416" s="86"/>
      <c r="N416" s="86"/>
      <c r="O416" s="86"/>
      <c r="P416" s="86"/>
      <c r="Q416" s="87"/>
      <c r="R416" s="87"/>
      <c r="S416" s="88"/>
      <c r="T416" s="88"/>
      <c r="U416" s="87"/>
      <c r="V416" s="87"/>
      <c r="W416" s="87"/>
      <c r="X416" s="89"/>
      <c r="Y416"/>
    </row>
    <row r="417" spans="1:27" x14ac:dyDescent="0.25">
      <c r="A417" s="7">
        <v>11</v>
      </c>
      <c r="B417" s="90" t="s">
        <v>12</v>
      </c>
      <c r="C417" s="91">
        <v>7056.72</v>
      </c>
      <c r="D417" s="91">
        <v>8051.34</v>
      </c>
      <c r="E417" s="91">
        <v>7020.42</v>
      </c>
      <c r="F417" s="91">
        <v>11957.220000000001</v>
      </c>
      <c r="G417" s="91">
        <v>11412.72</v>
      </c>
      <c r="H417" s="91">
        <v>11086.02</v>
      </c>
      <c r="I417" s="91">
        <v>19079.28</v>
      </c>
      <c r="J417" s="91"/>
      <c r="K417" s="91"/>
      <c r="L417" s="91"/>
      <c r="M417" s="91"/>
      <c r="N417" s="91"/>
      <c r="O417" s="91"/>
      <c r="P417" s="91"/>
      <c r="Q417" s="92"/>
      <c r="R417" s="92"/>
      <c r="S417" s="93"/>
      <c r="T417" s="93"/>
      <c r="U417" s="92"/>
      <c r="V417" s="92"/>
      <c r="W417" s="92"/>
      <c r="X417" s="94">
        <f>SUM(C417:V417)</f>
        <v>75663.72</v>
      </c>
    </row>
    <row r="418" spans="1:27" x14ac:dyDescent="0.25">
      <c r="A418" s="95"/>
      <c r="B418" s="96"/>
      <c r="C418" s="97">
        <v>44039</v>
      </c>
      <c r="D418" s="97">
        <v>44069</v>
      </c>
      <c r="E418" s="97">
        <v>44096</v>
      </c>
      <c r="F418" s="97">
        <v>44123</v>
      </c>
      <c r="G418" s="97">
        <v>44160</v>
      </c>
      <c r="H418" s="97"/>
      <c r="I418" s="97"/>
      <c r="J418" s="97"/>
      <c r="K418" s="97"/>
      <c r="L418" s="97"/>
      <c r="M418" s="97"/>
      <c r="N418" s="97"/>
      <c r="O418" s="97"/>
      <c r="P418" s="98"/>
      <c r="Q418" s="99"/>
      <c r="R418" s="99"/>
      <c r="S418" s="100"/>
      <c r="T418" s="100"/>
      <c r="U418" s="99"/>
      <c r="V418" s="99"/>
      <c r="W418" s="99"/>
      <c r="X418" s="101"/>
      <c r="Z418" s="104"/>
      <c r="AA418" s="104"/>
    </row>
    <row r="419" spans="1:27" x14ac:dyDescent="0.25">
      <c r="A419" s="95">
        <v>12</v>
      </c>
      <c r="B419" s="102" t="s">
        <v>13</v>
      </c>
      <c r="C419" s="98">
        <v>10585.08</v>
      </c>
      <c r="D419" s="98">
        <v>12077.01</v>
      </c>
      <c r="E419" s="98">
        <v>10530.63</v>
      </c>
      <c r="F419" s="98">
        <v>11957.22</v>
      </c>
      <c r="G419" s="98">
        <v>11412.72</v>
      </c>
      <c r="H419" s="98"/>
      <c r="I419" s="98"/>
      <c r="J419" s="98"/>
      <c r="K419" s="98"/>
      <c r="L419" s="98"/>
      <c r="M419" s="98"/>
      <c r="N419" s="98"/>
      <c r="O419" s="98"/>
      <c r="P419" s="98"/>
      <c r="Q419" s="99"/>
      <c r="R419" s="99"/>
      <c r="S419" s="100"/>
      <c r="T419" s="100"/>
      <c r="U419" s="99"/>
      <c r="V419" s="99"/>
      <c r="W419" s="99"/>
      <c r="X419" s="103">
        <f>SUM(C419:V419)</f>
        <v>56562.66</v>
      </c>
    </row>
    <row r="420" spans="1:27" x14ac:dyDescent="0.25">
      <c r="A420" s="7"/>
      <c r="B420" s="85"/>
      <c r="C420" s="86">
        <v>44041</v>
      </c>
      <c r="D420" s="86">
        <v>44070</v>
      </c>
      <c r="E420" s="86">
        <v>44098</v>
      </c>
      <c r="F420" s="86">
        <v>44126</v>
      </c>
      <c r="G420" s="86">
        <v>44162</v>
      </c>
      <c r="H420" s="86">
        <v>44195</v>
      </c>
      <c r="I420" s="86">
        <v>44217</v>
      </c>
      <c r="J420" s="86"/>
      <c r="K420" s="86"/>
      <c r="L420" s="86"/>
      <c r="M420" s="86"/>
      <c r="N420" s="86"/>
      <c r="O420" s="86"/>
      <c r="P420" s="86"/>
      <c r="Q420" s="87"/>
      <c r="R420" s="87"/>
      <c r="S420" s="88"/>
      <c r="T420" s="88"/>
      <c r="U420" s="87"/>
      <c r="V420" s="87"/>
      <c r="W420" s="87"/>
      <c r="X420" s="89"/>
    </row>
    <row r="421" spans="1:27" x14ac:dyDescent="0.25">
      <c r="A421" s="7">
        <v>13</v>
      </c>
      <c r="B421" s="90" t="s">
        <v>14</v>
      </c>
      <c r="C421" s="91">
        <v>3662.67</v>
      </c>
      <c r="D421" s="91">
        <v>10585.08</v>
      </c>
      <c r="E421" s="91">
        <v>12077.01</v>
      </c>
      <c r="F421" s="91">
        <v>10530.63</v>
      </c>
      <c r="G421" s="91">
        <v>11957.22</v>
      </c>
      <c r="H421" s="91">
        <v>11412.72</v>
      </c>
      <c r="I421" s="91">
        <v>11086.02</v>
      </c>
      <c r="J421" s="91"/>
      <c r="K421" s="91"/>
      <c r="L421" s="91"/>
      <c r="M421" s="91"/>
      <c r="N421" s="91"/>
      <c r="O421" s="91"/>
      <c r="P421" s="91"/>
      <c r="Q421" s="92"/>
      <c r="R421" s="92"/>
      <c r="S421" s="93"/>
      <c r="T421" s="93"/>
      <c r="U421" s="92"/>
      <c r="V421" s="92"/>
      <c r="W421" s="92"/>
      <c r="X421" s="94">
        <f>SUM(C421:V421)</f>
        <v>71311.350000000006</v>
      </c>
    </row>
    <row r="422" spans="1:27" x14ac:dyDescent="0.25">
      <c r="A422" s="95"/>
      <c r="B422" s="96"/>
      <c r="C422" s="97">
        <v>44071</v>
      </c>
      <c r="D422" s="97">
        <v>44123</v>
      </c>
      <c r="E422" s="97">
        <v>44145</v>
      </c>
      <c r="F422" s="97">
        <v>44165</v>
      </c>
      <c r="G422" s="97">
        <v>44202</v>
      </c>
      <c r="H422" s="97">
        <v>44229</v>
      </c>
      <c r="I422" s="97"/>
      <c r="J422" s="97"/>
      <c r="K422" s="97"/>
      <c r="L422" s="97"/>
      <c r="M422" s="97"/>
      <c r="N422" s="97"/>
      <c r="O422" s="97"/>
      <c r="P422" s="97"/>
      <c r="Q422" s="97"/>
      <c r="R422" s="99"/>
      <c r="S422" s="100"/>
      <c r="T422" s="100"/>
      <c r="U422" s="99"/>
      <c r="V422" s="99"/>
      <c r="W422" s="99"/>
      <c r="X422" s="101"/>
    </row>
    <row r="423" spans="1:27" x14ac:dyDescent="0.25">
      <c r="A423" s="95">
        <v>14</v>
      </c>
      <c r="B423" s="102" t="s">
        <v>15</v>
      </c>
      <c r="C423" s="98">
        <v>17641.8</v>
      </c>
      <c r="D423" s="98">
        <v>20128.349999999999</v>
      </c>
      <c r="E423" s="98">
        <v>17551.05</v>
      </c>
      <c r="F423" s="98">
        <v>19928.7</v>
      </c>
      <c r="G423" s="98">
        <v>19021.2</v>
      </c>
      <c r="H423" s="98">
        <v>18476.7</v>
      </c>
      <c r="I423" s="98"/>
      <c r="J423" s="98"/>
      <c r="K423" s="98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3">
        <f>SUM(C423:V423)</f>
        <v>112747.79999999999</v>
      </c>
    </row>
    <row r="424" spans="1:27" x14ac:dyDescent="0.25">
      <c r="A424" s="7"/>
      <c r="B424" s="6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7"/>
      <c r="R424" s="87"/>
      <c r="S424" s="88"/>
      <c r="T424" s="88"/>
      <c r="U424" s="87"/>
      <c r="V424" s="87"/>
      <c r="W424" s="87"/>
      <c r="X424" s="89"/>
    </row>
    <row r="425" spans="1:27" x14ac:dyDescent="0.25">
      <c r="A425" s="7">
        <v>15</v>
      </c>
      <c r="B425" s="90" t="s">
        <v>16</v>
      </c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2"/>
      <c r="R425" s="92"/>
      <c r="S425" s="93"/>
      <c r="T425" s="93"/>
      <c r="U425" s="92"/>
      <c r="V425" s="92"/>
      <c r="W425" s="92"/>
      <c r="X425" s="94">
        <f>SUM(C425:V425)</f>
        <v>0</v>
      </c>
    </row>
    <row r="426" spans="1:27" x14ac:dyDescent="0.25">
      <c r="A426" s="95"/>
      <c r="B426" s="96"/>
      <c r="C426" s="97">
        <v>44034</v>
      </c>
      <c r="D426" s="97">
        <v>44067</v>
      </c>
      <c r="E426" s="97">
        <v>44096</v>
      </c>
      <c r="F426" s="97">
        <v>44130</v>
      </c>
      <c r="G426" s="97">
        <v>44162</v>
      </c>
      <c r="H426" s="97">
        <v>44169</v>
      </c>
      <c r="I426" s="97">
        <v>44193</v>
      </c>
      <c r="J426" s="97">
        <v>44218</v>
      </c>
      <c r="K426" s="97"/>
      <c r="L426" s="98"/>
      <c r="M426" s="98"/>
      <c r="N426" s="98"/>
      <c r="O426" s="98"/>
      <c r="P426" s="98"/>
      <c r="Q426" s="99"/>
      <c r="R426" s="99"/>
      <c r="S426" s="100"/>
      <c r="T426" s="100"/>
      <c r="U426" s="99"/>
      <c r="V426" s="99"/>
      <c r="W426" s="99"/>
      <c r="X426" s="101"/>
    </row>
    <row r="427" spans="1:27" x14ac:dyDescent="0.25">
      <c r="A427" s="95">
        <v>16</v>
      </c>
      <c r="B427" s="102" t="s">
        <v>17</v>
      </c>
      <c r="C427" s="98">
        <v>7056.72</v>
      </c>
      <c r="D427" s="98">
        <v>8051.34</v>
      </c>
      <c r="E427" s="98">
        <v>7020.42</v>
      </c>
      <c r="F427" s="98">
        <v>7971.48</v>
      </c>
      <c r="G427" s="98">
        <v>7608.48</v>
      </c>
      <c r="H427" s="98">
        <v>4347.34</v>
      </c>
      <c r="I427" s="98">
        <v>7180.42</v>
      </c>
      <c r="J427" s="98">
        <v>12719.52</v>
      </c>
      <c r="K427" s="98"/>
      <c r="L427" s="98"/>
      <c r="M427" s="98"/>
      <c r="N427" s="98"/>
      <c r="O427" s="98"/>
      <c r="P427" s="98"/>
      <c r="Q427" s="99"/>
      <c r="R427" s="99"/>
      <c r="S427" s="100"/>
      <c r="T427" s="100"/>
      <c r="U427" s="99"/>
      <c r="V427" s="99"/>
      <c r="W427" s="99"/>
      <c r="X427" s="103">
        <f>SUM(C427:V427)</f>
        <v>61955.72</v>
      </c>
    </row>
    <row r="428" spans="1:27" x14ac:dyDescent="0.25">
      <c r="A428" s="7"/>
      <c r="B428" s="66"/>
      <c r="C428" s="86">
        <v>44078</v>
      </c>
      <c r="D428" s="86">
        <v>44103</v>
      </c>
      <c r="E428" s="86">
        <v>44131</v>
      </c>
      <c r="F428" s="86">
        <v>44141</v>
      </c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7"/>
      <c r="R428" s="87"/>
      <c r="S428" s="88"/>
      <c r="T428" s="88"/>
      <c r="U428" s="87"/>
      <c r="V428" s="87"/>
      <c r="W428" s="87"/>
      <c r="X428" s="89"/>
    </row>
    <row r="429" spans="1:27" x14ac:dyDescent="0.25">
      <c r="A429" s="7">
        <v>17</v>
      </c>
      <c r="B429" s="90" t="s">
        <v>18</v>
      </c>
      <c r="C429" s="91">
        <v>3528.36</v>
      </c>
      <c r="D429" s="91">
        <v>3510.21</v>
      </c>
      <c r="E429" s="91">
        <v>4025.67</v>
      </c>
      <c r="F429" s="91">
        <v>3985.74</v>
      </c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2"/>
      <c r="R429" s="92"/>
      <c r="S429" s="93"/>
      <c r="T429" s="93"/>
      <c r="U429" s="92"/>
      <c r="V429" s="92"/>
      <c r="W429" s="92"/>
      <c r="X429" s="94">
        <f>SUM(C429:V429)</f>
        <v>15049.98</v>
      </c>
    </row>
    <row r="430" spans="1:27" x14ac:dyDescent="0.25">
      <c r="A430" s="95"/>
      <c r="B430" s="96"/>
      <c r="C430" s="97">
        <v>44032</v>
      </c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8"/>
      <c r="P430" s="98"/>
      <c r="Q430" s="99"/>
      <c r="R430" s="99"/>
      <c r="S430" s="100"/>
      <c r="T430" s="100"/>
      <c r="U430" s="99"/>
      <c r="V430" s="99"/>
      <c r="W430" s="99"/>
      <c r="X430" s="101"/>
    </row>
    <row r="431" spans="1:27" x14ac:dyDescent="0.25">
      <c r="A431" s="95">
        <v>18</v>
      </c>
      <c r="B431" s="102" t="s">
        <v>19</v>
      </c>
      <c r="C431" s="98">
        <v>7456.02</v>
      </c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9"/>
      <c r="R431" s="99"/>
      <c r="S431" s="100"/>
      <c r="T431" s="100"/>
      <c r="U431" s="99"/>
      <c r="V431" s="99"/>
      <c r="W431" s="99"/>
      <c r="X431" s="103">
        <f>SUM(C431:V431)</f>
        <v>7456.02</v>
      </c>
    </row>
    <row r="432" spans="1:27" s="66" customFormat="1" x14ac:dyDescent="0.25">
      <c r="A432" s="108"/>
      <c r="C432" s="86">
        <v>44039</v>
      </c>
      <c r="D432" s="86">
        <v>44069</v>
      </c>
      <c r="E432" s="86">
        <v>44096</v>
      </c>
      <c r="F432" s="86">
        <v>44194</v>
      </c>
      <c r="G432" s="86">
        <v>44202</v>
      </c>
      <c r="H432" s="86"/>
      <c r="I432" s="86"/>
      <c r="J432" s="86"/>
      <c r="K432" s="86"/>
      <c r="L432" s="86"/>
      <c r="M432" s="86"/>
      <c r="N432" s="86"/>
      <c r="O432" s="86"/>
      <c r="P432" s="86"/>
      <c r="Q432" s="87"/>
      <c r="R432" s="87"/>
      <c r="S432" s="88"/>
      <c r="T432" s="88"/>
      <c r="U432" s="87"/>
      <c r="V432" s="87"/>
      <c r="W432" s="87"/>
      <c r="X432" s="89"/>
      <c r="Y432"/>
    </row>
    <row r="433" spans="1:27" x14ac:dyDescent="0.25">
      <c r="A433" s="7">
        <v>19</v>
      </c>
      <c r="B433" s="90" t="s">
        <v>20</v>
      </c>
      <c r="C433" s="91">
        <v>7056.72</v>
      </c>
      <c r="D433" s="91">
        <v>8051.34</v>
      </c>
      <c r="E433" s="91">
        <v>7020.42</v>
      </c>
      <c r="F433" s="91">
        <v>7971.48</v>
      </c>
      <c r="G433" s="91">
        <v>7608.48</v>
      </c>
      <c r="H433" s="91"/>
      <c r="I433" s="91"/>
      <c r="J433" s="91"/>
      <c r="K433" s="91"/>
      <c r="L433" s="91"/>
      <c r="M433" s="91"/>
      <c r="N433" s="91"/>
      <c r="O433" s="91"/>
      <c r="P433" s="91"/>
      <c r="Q433" s="92"/>
      <c r="R433" s="92"/>
      <c r="S433" s="93"/>
      <c r="T433" s="93"/>
      <c r="U433" s="92"/>
      <c r="V433" s="92"/>
      <c r="W433" s="92"/>
      <c r="X433" s="94">
        <f>SUM(C433:V433)</f>
        <v>37708.44</v>
      </c>
    </row>
    <row r="434" spans="1:27" x14ac:dyDescent="0.25">
      <c r="A434" s="95"/>
      <c r="B434" s="96"/>
      <c r="C434" s="97">
        <v>44041</v>
      </c>
      <c r="D434" s="97">
        <v>44062</v>
      </c>
      <c r="E434" s="97">
        <v>44085</v>
      </c>
      <c r="F434" s="97">
        <v>44123</v>
      </c>
      <c r="G434" s="97">
        <v>44154</v>
      </c>
      <c r="H434" s="97">
        <v>44186</v>
      </c>
      <c r="I434" s="97">
        <v>44216</v>
      </c>
      <c r="J434" s="97">
        <v>44244</v>
      </c>
      <c r="K434" s="97"/>
      <c r="L434" s="97"/>
      <c r="M434" s="97"/>
      <c r="N434" s="97"/>
      <c r="O434" s="97"/>
      <c r="P434" s="98"/>
      <c r="Q434" s="99"/>
      <c r="R434" s="99"/>
      <c r="S434" s="100"/>
      <c r="T434" s="100"/>
      <c r="U434" s="99"/>
      <c r="V434" s="99"/>
      <c r="W434" s="99"/>
      <c r="X434" s="101"/>
      <c r="Z434" s="104"/>
      <c r="AA434" s="104"/>
    </row>
    <row r="435" spans="1:27" x14ac:dyDescent="0.25">
      <c r="A435" s="95">
        <v>20</v>
      </c>
      <c r="B435" s="102" t="s">
        <v>21</v>
      </c>
      <c r="C435" s="98">
        <v>17641.8</v>
      </c>
      <c r="D435" s="98">
        <v>26837.8</v>
      </c>
      <c r="E435" s="98">
        <v>23401.4</v>
      </c>
      <c r="F435" s="98">
        <v>26571.599999999999</v>
      </c>
      <c r="G435" s="98">
        <v>25361.599999999999</v>
      </c>
      <c r="H435" s="98">
        <v>24635.599999999999</v>
      </c>
      <c r="I435" s="98">
        <v>42398.400000000001</v>
      </c>
      <c r="J435" s="98">
        <v>23764.400000000001</v>
      </c>
      <c r="K435" s="98"/>
      <c r="L435" s="98"/>
      <c r="M435" s="98"/>
      <c r="N435" s="98"/>
      <c r="O435" s="98"/>
      <c r="P435" s="98"/>
      <c r="Q435" s="99"/>
      <c r="R435" s="99"/>
      <c r="S435" s="100"/>
      <c r="T435" s="100"/>
      <c r="U435" s="99"/>
      <c r="V435" s="99"/>
      <c r="W435" s="99"/>
      <c r="X435" s="103">
        <f>SUM(C435:V435)</f>
        <v>210612.6</v>
      </c>
    </row>
    <row r="436" spans="1:27" x14ac:dyDescent="0.25">
      <c r="A436" s="7"/>
      <c r="B436" s="66"/>
      <c r="C436" s="86">
        <v>44039</v>
      </c>
      <c r="D436" s="86">
        <v>44069</v>
      </c>
      <c r="E436" s="86">
        <v>44096</v>
      </c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7"/>
      <c r="R436" s="87"/>
      <c r="S436" s="88"/>
      <c r="T436" s="88"/>
      <c r="U436" s="87"/>
      <c r="V436" s="87"/>
      <c r="W436" s="87"/>
      <c r="X436" s="89"/>
    </row>
    <row r="437" spans="1:27" x14ac:dyDescent="0.25">
      <c r="A437" s="7">
        <v>21</v>
      </c>
      <c r="B437" s="90" t="s">
        <v>22</v>
      </c>
      <c r="C437" s="91">
        <v>7056.72</v>
      </c>
      <c r="D437" s="91">
        <v>8051.34</v>
      </c>
      <c r="E437" s="91">
        <v>7020.42</v>
      </c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2"/>
      <c r="R437" s="92"/>
      <c r="S437" s="93"/>
      <c r="T437" s="93"/>
      <c r="U437" s="92"/>
      <c r="V437" s="92"/>
      <c r="W437" s="92"/>
      <c r="X437" s="94">
        <f>SUM(C437:V437)</f>
        <v>22128.480000000003</v>
      </c>
    </row>
    <row r="438" spans="1:27" x14ac:dyDescent="0.25">
      <c r="A438" s="95"/>
      <c r="B438" s="96"/>
      <c r="C438" s="97">
        <v>44034</v>
      </c>
      <c r="D438" s="97">
        <v>44074</v>
      </c>
      <c r="E438" s="97">
        <v>44090</v>
      </c>
      <c r="F438" s="97">
        <v>44138</v>
      </c>
      <c r="G438" s="97">
        <v>44161</v>
      </c>
      <c r="H438" s="97">
        <v>44183</v>
      </c>
      <c r="I438" s="97"/>
      <c r="J438" s="97"/>
      <c r="K438" s="97"/>
      <c r="L438" s="97"/>
      <c r="M438" s="97"/>
      <c r="N438" s="97"/>
      <c r="O438" s="97"/>
      <c r="P438" s="97"/>
      <c r="Q438" s="97"/>
      <c r="R438" s="99"/>
      <c r="S438" s="100"/>
      <c r="T438" s="100"/>
      <c r="U438" s="99"/>
      <c r="V438" s="99"/>
      <c r="W438" s="99"/>
      <c r="X438" s="101"/>
    </row>
    <row r="439" spans="1:27" x14ac:dyDescent="0.25">
      <c r="A439" s="95">
        <v>22</v>
      </c>
      <c r="B439" s="102" t="s">
        <v>23</v>
      </c>
      <c r="C439" s="98">
        <v>3528.36</v>
      </c>
      <c r="D439" s="98">
        <v>4025.67</v>
      </c>
      <c r="E439" s="98">
        <v>3510.21</v>
      </c>
      <c r="F439" s="98">
        <v>3985.74</v>
      </c>
      <c r="G439" s="98">
        <v>3804.24</v>
      </c>
      <c r="H439" s="98">
        <v>3695.34</v>
      </c>
      <c r="I439" s="98"/>
      <c r="J439" s="98"/>
      <c r="K439" s="98"/>
      <c r="L439" s="98"/>
      <c r="M439" s="98"/>
      <c r="N439" s="98"/>
      <c r="O439" s="98"/>
      <c r="P439" s="98"/>
      <c r="Q439" s="99"/>
      <c r="R439" s="99"/>
      <c r="S439" s="100"/>
      <c r="T439" s="100"/>
      <c r="U439" s="99"/>
      <c r="V439" s="99"/>
      <c r="W439" s="99"/>
      <c r="X439" s="103">
        <f>SUM(C439:V439)</f>
        <v>22549.56</v>
      </c>
    </row>
    <row r="440" spans="1:27" x14ac:dyDescent="0.25">
      <c r="A440" s="7"/>
      <c r="B440" s="66"/>
      <c r="C440" s="86">
        <v>44033</v>
      </c>
      <c r="D440" s="86">
        <v>44055</v>
      </c>
      <c r="E440" s="86">
        <v>44085</v>
      </c>
      <c r="F440" s="86">
        <v>44118</v>
      </c>
      <c r="G440" s="86">
        <v>44152</v>
      </c>
      <c r="H440" s="86">
        <v>44180</v>
      </c>
      <c r="I440" s="86">
        <v>44244</v>
      </c>
      <c r="J440" s="86"/>
      <c r="K440" s="86"/>
      <c r="L440" s="86"/>
      <c r="M440" s="86"/>
      <c r="N440" s="86"/>
      <c r="O440" s="86"/>
      <c r="P440" s="86"/>
      <c r="Q440" s="87"/>
      <c r="R440" s="87"/>
      <c r="S440" s="88"/>
      <c r="T440" s="88"/>
      <c r="U440" s="87"/>
      <c r="V440" s="87"/>
      <c r="W440" s="87"/>
      <c r="X440" s="89"/>
    </row>
    <row r="441" spans="1:27" x14ac:dyDescent="0.25">
      <c r="A441" s="7">
        <v>23</v>
      </c>
      <c r="B441" s="90" t="s">
        <v>24</v>
      </c>
      <c r="C441" s="91">
        <v>7056.72</v>
      </c>
      <c r="D441" s="91">
        <v>8051.34</v>
      </c>
      <c r="E441" s="91">
        <v>7020.42</v>
      </c>
      <c r="F441" s="91">
        <v>7971.48</v>
      </c>
      <c r="G441" s="91">
        <v>7608.48</v>
      </c>
      <c r="H441" s="91">
        <v>7390.68</v>
      </c>
      <c r="I441" s="91">
        <v>7129.32</v>
      </c>
      <c r="J441" s="91"/>
      <c r="K441" s="91"/>
      <c r="L441" s="91"/>
      <c r="M441" s="91"/>
      <c r="N441" s="91"/>
      <c r="O441" s="91"/>
      <c r="P441" s="91"/>
      <c r="Q441" s="92"/>
      <c r="R441" s="92"/>
      <c r="S441" s="93"/>
      <c r="T441" s="93"/>
      <c r="U441" s="92"/>
      <c r="V441" s="92"/>
      <c r="W441" s="92"/>
      <c r="X441" s="94">
        <f>SUM(C441:V441)</f>
        <v>52228.44</v>
      </c>
    </row>
    <row r="442" spans="1:27" x14ac:dyDescent="0.25">
      <c r="A442" s="95"/>
      <c r="B442" s="96"/>
      <c r="C442" s="97">
        <v>44028</v>
      </c>
      <c r="D442" s="97">
        <v>44033</v>
      </c>
      <c r="E442" s="97">
        <v>44042</v>
      </c>
      <c r="F442" s="97">
        <v>44104</v>
      </c>
      <c r="G442" s="97">
        <v>44174</v>
      </c>
      <c r="H442" s="97">
        <v>44195</v>
      </c>
      <c r="I442" s="97"/>
      <c r="J442" s="97"/>
      <c r="K442" s="97"/>
      <c r="L442" s="98"/>
      <c r="M442" s="98"/>
      <c r="N442" s="98"/>
      <c r="O442" s="98"/>
      <c r="P442" s="98"/>
      <c r="Q442" s="99"/>
      <c r="R442" s="99"/>
      <c r="S442" s="100"/>
      <c r="T442" s="100"/>
      <c r="U442" s="99"/>
      <c r="V442" s="99"/>
      <c r="W442" s="99"/>
      <c r="X442" s="101"/>
    </row>
    <row r="443" spans="1:27" x14ac:dyDescent="0.25">
      <c r="A443" s="95">
        <v>24</v>
      </c>
      <c r="B443" s="102" t="s">
        <v>25</v>
      </c>
      <c r="C443" s="98">
        <v>39765.440000000002</v>
      </c>
      <c r="D443" s="98">
        <v>39068.480000000003</v>
      </c>
      <c r="E443" s="98">
        <v>37635.839999999997</v>
      </c>
      <c r="F443" s="98">
        <v>58118.720000000001</v>
      </c>
      <c r="G443" s="98">
        <v>731374.82</v>
      </c>
      <c r="H443" s="98">
        <v>193389.46</v>
      </c>
      <c r="I443" s="98"/>
      <c r="J443" s="98"/>
      <c r="K443" s="98"/>
      <c r="L443" s="98"/>
      <c r="M443" s="98"/>
      <c r="N443" s="98"/>
      <c r="O443" s="98"/>
      <c r="P443" s="98"/>
      <c r="Q443" s="99"/>
      <c r="R443" s="99"/>
      <c r="S443" s="100"/>
      <c r="T443" s="100"/>
      <c r="U443" s="99"/>
      <c r="V443" s="99"/>
      <c r="W443" s="99"/>
      <c r="X443" s="103">
        <f>SUM(C443:V443)</f>
        <v>1099352.76</v>
      </c>
    </row>
    <row r="444" spans="1:27" x14ac:dyDescent="0.25">
      <c r="A444" s="7"/>
      <c r="B444" s="66"/>
      <c r="C444" s="86">
        <v>44039</v>
      </c>
      <c r="D444" s="86">
        <v>44069</v>
      </c>
      <c r="E444" s="86">
        <v>44096</v>
      </c>
      <c r="F444" s="86">
        <v>44123</v>
      </c>
      <c r="G444" s="86">
        <v>44160</v>
      </c>
      <c r="H444" s="86">
        <v>44186</v>
      </c>
      <c r="I444" s="86">
        <v>44221</v>
      </c>
      <c r="J444" s="86"/>
      <c r="K444" s="86"/>
      <c r="L444" s="86"/>
      <c r="M444" s="86"/>
      <c r="N444" s="86"/>
      <c r="O444" s="86"/>
      <c r="P444" s="86"/>
      <c r="Q444" s="87"/>
      <c r="R444" s="87"/>
      <c r="S444" s="88"/>
      <c r="T444" s="88"/>
      <c r="U444" s="87"/>
      <c r="V444" s="87"/>
      <c r="W444" s="87"/>
      <c r="X444" s="89"/>
    </row>
    <row r="445" spans="1:27" x14ac:dyDescent="0.25">
      <c r="A445" s="7">
        <v>25</v>
      </c>
      <c r="B445" s="90" t="s">
        <v>26</v>
      </c>
      <c r="C445" s="91">
        <v>17641.8</v>
      </c>
      <c r="D445" s="91">
        <v>20128.349999999999</v>
      </c>
      <c r="E445" s="91">
        <v>10530.63</v>
      </c>
      <c r="F445" s="91">
        <v>11957.22</v>
      </c>
      <c r="G445" s="91">
        <v>11412.72</v>
      </c>
      <c r="H445" s="91">
        <v>11086.02</v>
      </c>
      <c r="I445" s="91">
        <v>19079.28</v>
      </c>
      <c r="J445" s="91"/>
      <c r="K445" s="91"/>
      <c r="L445" s="91"/>
      <c r="M445" s="91"/>
      <c r="N445" s="91"/>
      <c r="O445" s="91"/>
      <c r="P445" s="91"/>
      <c r="Q445" s="92"/>
      <c r="R445" s="92"/>
      <c r="S445" s="93"/>
      <c r="T445" s="93"/>
      <c r="U445" s="92"/>
      <c r="V445" s="92"/>
      <c r="W445" s="92"/>
      <c r="X445" s="94">
        <f>SUM(C445:V445)</f>
        <v>101836.01999999999</v>
      </c>
    </row>
    <row r="446" spans="1:27" x14ac:dyDescent="0.25">
      <c r="A446" s="95"/>
      <c r="B446" s="96"/>
      <c r="C446" s="97">
        <v>44028</v>
      </c>
      <c r="D446" s="97">
        <v>44041</v>
      </c>
      <c r="E446" s="97">
        <v>44067</v>
      </c>
      <c r="F446" s="97">
        <v>44117</v>
      </c>
      <c r="G446" s="97">
        <v>44132</v>
      </c>
      <c r="H446" s="97">
        <v>44174</v>
      </c>
      <c r="I446" s="97">
        <v>44188</v>
      </c>
      <c r="J446" s="97">
        <v>44223</v>
      </c>
      <c r="K446" s="97"/>
      <c r="L446" s="97"/>
      <c r="M446" s="97"/>
      <c r="N446" s="97"/>
      <c r="O446" s="98"/>
      <c r="P446" s="98"/>
      <c r="Q446" s="99"/>
      <c r="R446" s="99"/>
      <c r="S446" s="100"/>
      <c r="T446" s="100"/>
      <c r="U446" s="99"/>
      <c r="V446" s="99"/>
      <c r="W446" s="99"/>
      <c r="X446" s="101"/>
    </row>
    <row r="447" spans="1:27" x14ac:dyDescent="0.25">
      <c r="A447" s="95">
        <v>26</v>
      </c>
      <c r="B447" s="102" t="s">
        <v>27</v>
      </c>
      <c r="C447" s="98">
        <v>7325.34</v>
      </c>
      <c r="D447" s="98">
        <v>7056.72</v>
      </c>
      <c r="E447" s="98">
        <v>8051.34</v>
      </c>
      <c r="F447" s="98">
        <v>7020.42</v>
      </c>
      <c r="G447" s="98">
        <v>7971.48</v>
      </c>
      <c r="H447" s="98">
        <v>7608.48</v>
      </c>
      <c r="I447" s="98">
        <v>11086.02</v>
      </c>
      <c r="J447" s="98">
        <v>19079.28</v>
      </c>
      <c r="K447" s="98"/>
      <c r="L447" s="98"/>
      <c r="M447" s="98"/>
      <c r="N447" s="98"/>
      <c r="O447" s="98"/>
      <c r="P447" s="98"/>
      <c r="Q447" s="99"/>
      <c r="R447" s="99"/>
      <c r="S447" s="100"/>
      <c r="T447" s="100"/>
      <c r="U447" s="99"/>
      <c r="V447" s="99"/>
      <c r="W447" s="99"/>
      <c r="X447" s="103">
        <f>SUM(C447:V447)</f>
        <v>75199.08</v>
      </c>
    </row>
    <row r="448" spans="1:27" x14ac:dyDescent="0.25">
      <c r="A448" s="7"/>
      <c r="B448" s="66"/>
      <c r="C448" s="86">
        <v>44049</v>
      </c>
      <c r="D448" s="86">
        <v>44069</v>
      </c>
      <c r="E448" s="86">
        <v>44078</v>
      </c>
      <c r="F448" s="86">
        <v>44134</v>
      </c>
      <c r="G448" s="86">
        <v>44165</v>
      </c>
      <c r="H448" s="86">
        <v>44174</v>
      </c>
      <c r="I448" s="86">
        <v>44180</v>
      </c>
      <c r="J448" s="86">
        <v>44182</v>
      </c>
      <c r="K448" s="86">
        <v>44224</v>
      </c>
      <c r="L448" s="86"/>
      <c r="M448" s="86"/>
      <c r="N448" s="86"/>
      <c r="O448" s="86"/>
      <c r="P448" s="86"/>
      <c r="Q448" s="87"/>
      <c r="R448" s="87"/>
      <c r="S448" s="88"/>
      <c r="T448" s="88"/>
      <c r="U448" s="87"/>
      <c r="V448" s="87"/>
      <c r="W448" s="87"/>
      <c r="X448" s="89"/>
    </row>
    <row r="449" spans="1:27" x14ac:dyDescent="0.25">
      <c r="A449" s="7">
        <v>27</v>
      </c>
      <c r="B449" s="90" t="s">
        <v>28</v>
      </c>
      <c r="C449" s="91">
        <v>153832.14000000001</v>
      </c>
      <c r="D449" s="91">
        <v>95344.3</v>
      </c>
      <c r="E449" s="91">
        <v>113825.13</v>
      </c>
      <c r="F449" s="91">
        <v>169078.14</v>
      </c>
      <c r="G449" s="91">
        <v>314829.90000000002</v>
      </c>
      <c r="H449" s="91">
        <v>148191.12</v>
      </c>
      <c r="I449" s="91">
        <f>39389.03+8597.26+18386.22+24340.98+15757.28</f>
        <v>106470.77</v>
      </c>
      <c r="J449" s="91">
        <v>170159.2</v>
      </c>
      <c r="K449" s="91">
        <v>38352.39</v>
      </c>
      <c r="L449" s="91"/>
      <c r="M449" s="91"/>
      <c r="N449" s="91"/>
      <c r="O449" s="91"/>
      <c r="P449" s="91"/>
      <c r="Q449" s="92"/>
      <c r="R449" s="92"/>
      <c r="S449" s="93"/>
      <c r="T449" s="93"/>
      <c r="U449" s="92"/>
      <c r="V449" s="92"/>
      <c r="W449" s="92"/>
      <c r="X449" s="94">
        <f>SUM(C449:V449)</f>
        <v>1310083.0899999999</v>
      </c>
    </row>
    <row r="450" spans="1:27" x14ac:dyDescent="0.25">
      <c r="A450" s="95"/>
      <c r="B450" s="96"/>
      <c r="C450" s="97">
        <v>44033</v>
      </c>
      <c r="D450" s="97">
        <v>44054</v>
      </c>
      <c r="E450" s="97">
        <v>44089</v>
      </c>
      <c r="F450" s="97">
        <v>44120</v>
      </c>
      <c r="G450" s="97">
        <v>44154</v>
      </c>
      <c r="H450" s="97">
        <v>44180</v>
      </c>
      <c r="I450" s="97">
        <v>44215</v>
      </c>
      <c r="J450" s="97">
        <v>44239</v>
      </c>
      <c r="K450" s="97"/>
      <c r="L450" s="97"/>
      <c r="M450" s="97"/>
      <c r="N450" s="97"/>
      <c r="O450" s="97"/>
      <c r="P450" s="98"/>
      <c r="Q450" s="99"/>
      <c r="R450" s="99"/>
      <c r="S450" s="100"/>
      <c r="T450" s="100"/>
      <c r="U450" s="99"/>
      <c r="V450" s="99"/>
      <c r="W450" s="99"/>
      <c r="X450" s="101"/>
      <c r="Z450" s="104"/>
      <c r="AA450" s="104"/>
    </row>
    <row r="451" spans="1:27" x14ac:dyDescent="0.25">
      <c r="A451" s="95">
        <v>28</v>
      </c>
      <c r="B451" s="102" t="s">
        <v>29</v>
      </c>
      <c r="C451" s="98">
        <v>10585.08</v>
      </c>
      <c r="D451" s="98">
        <v>12077.01</v>
      </c>
      <c r="E451" s="98">
        <v>10530.63</v>
      </c>
      <c r="F451" s="98">
        <v>11957.22</v>
      </c>
      <c r="G451" s="98">
        <v>11412.72</v>
      </c>
      <c r="H451" s="98">
        <v>11086.02</v>
      </c>
      <c r="I451" s="98">
        <v>19079.28</v>
      </c>
      <c r="J451" s="98">
        <v>10693.98</v>
      </c>
      <c r="K451" s="98"/>
      <c r="L451" s="98"/>
      <c r="M451" s="98"/>
      <c r="N451" s="98"/>
      <c r="O451" s="98"/>
      <c r="P451" s="98"/>
      <c r="Q451" s="99"/>
      <c r="R451" s="99"/>
      <c r="S451" s="100"/>
      <c r="T451" s="100"/>
      <c r="U451" s="99"/>
      <c r="V451" s="99"/>
      <c r="W451" s="99"/>
      <c r="X451" s="103">
        <f>SUM(C451:V451)</f>
        <v>97421.94</v>
      </c>
    </row>
    <row r="452" spans="1:27" x14ac:dyDescent="0.25">
      <c r="A452" s="7"/>
      <c r="B452" s="66"/>
      <c r="C452" s="86">
        <v>44036</v>
      </c>
      <c r="D452" s="86">
        <v>44067</v>
      </c>
      <c r="E452" s="86">
        <v>44085</v>
      </c>
      <c r="F452" s="86">
        <v>44127</v>
      </c>
      <c r="G452" s="86">
        <v>44160</v>
      </c>
      <c r="H452" s="86">
        <v>44180</v>
      </c>
      <c r="I452" s="86">
        <v>44218</v>
      </c>
      <c r="J452" s="86"/>
      <c r="K452" s="86"/>
      <c r="L452" s="86"/>
      <c r="M452" s="86"/>
      <c r="N452" s="86"/>
      <c r="O452" s="86"/>
      <c r="P452" s="86"/>
      <c r="Q452" s="87"/>
      <c r="R452" s="87"/>
      <c r="S452" s="88"/>
      <c r="T452" s="88"/>
      <c r="U452" s="87"/>
      <c r="V452" s="87"/>
      <c r="W452" s="87"/>
      <c r="X452" s="89"/>
    </row>
    <row r="453" spans="1:27" x14ac:dyDescent="0.25">
      <c r="A453" s="7">
        <v>29</v>
      </c>
      <c r="B453" s="90" t="s">
        <v>30</v>
      </c>
      <c r="C453" s="91">
        <v>10585.08</v>
      </c>
      <c r="D453" s="91">
        <v>12077.01</v>
      </c>
      <c r="E453" s="91">
        <v>10530.63</v>
      </c>
      <c r="F453" s="91">
        <v>11957.22</v>
      </c>
      <c r="G453" s="91">
        <v>11412.72</v>
      </c>
      <c r="H453" s="91">
        <v>11086.02</v>
      </c>
      <c r="I453" s="91">
        <v>19079.28</v>
      </c>
      <c r="J453" s="91"/>
      <c r="K453" s="91"/>
      <c r="L453" s="91"/>
      <c r="M453" s="91"/>
      <c r="N453" s="91"/>
      <c r="O453" s="91"/>
      <c r="P453" s="91"/>
      <c r="Q453" s="92"/>
      <c r="R453" s="92"/>
      <c r="S453" s="93"/>
      <c r="T453" s="93"/>
      <c r="U453" s="92"/>
      <c r="V453" s="92"/>
      <c r="W453" s="92"/>
      <c r="X453" s="94">
        <f>SUM(C453:V453)</f>
        <v>86727.96</v>
      </c>
    </row>
    <row r="454" spans="1:27" x14ac:dyDescent="0.25">
      <c r="A454" s="95"/>
      <c r="B454" s="96"/>
      <c r="C454" s="97">
        <v>44040</v>
      </c>
      <c r="D454" s="97">
        <v>44067</v>
      </c>
      <c r="E454" s="97">
        <v>44099</v>
      </c>
      <c r="F454" s="97">
        <v>44127</v>
      </c>
      <c r="G454" s="97">
        <v>44160</v>
      </c>
      <c r="H454" s="97">
        <v>44187</v>
      </c>
      <c r="I454" s="97">
        <v>44222</v>
      </c>
      <c r="J454" s="97"/>
      <c r="K454" s="97"/>
      <c r="L454" s="97"/>
      <c r="M454" s="97"/>
      <c r="N454" s="97"/>
      <c r="O454" s="97"/>
      <c r="P454" s="97"/>
      <c r="Q454" s="97"/>
      <c r="R454" s="99"/>
      <c r="S454" s="100"/>
      <c r="T454" s="100"/>
      <c r="U454" s="99"/>
      <c r="V454" s="99"/>
      <c r="W454" s="99"/>
      <c r="X454" s="101"/>
    </row>
    <row r="455" spans="1:27" x14ac:dyDescent="0.25">
      <c r="A455" s="95">
        <v>30</v>
      </c>
      <c r="B455" s="102" t="s">
        <v>31</v>
      </c>
      <c r="C455" s="98">
        <v>10585.08</v>
      </c>
      <c r="D455" s="98">
        <v>12077.01</v>
      </c>
      <c r="E455" s="98">
        <v>10530.63</v>
      </c>
      <c r="F455" s="98">
        <v>11957.22</v>
      </c>
      <c r="G455" s="98">
        <v>11412.72</v>
      </c>
      <c r="H455" s="98">
        <v>11086.02</v>
      </c>
      <c r="I455" s="98">
        <v>19079.28</v>
      </c>
      <c r="J455" s="98"/>
      <c r="K455" s="98"/>
      <c r="L455" s="98"/>
      <c r="M455" s="98"/>
      <c r="N455" s="98"/>
      <c r="O455" s="98"/>
      <c r="P455" s="98"/>
      <c r="Q455" s="99"/>
      <c r="R455" s="99"/>
      <c r="S455" s="100"/>
      <c r="T455" s="100"/>
      <c r="U455" s="99"/>
      <c r="V455" s="99"/>
      <c r="W455" s="99"/>
      <c r="X455" s="103">
        <f>SUM(C455:V455)</f>
        <v>86727.96</v>
      </c>
    </row>
    <row r="456" spans="1:27" x14ac:dyDescent="0.25">
      <c r="A456" s="7"/>
      <c r="B456" s="66"/>
      <c r="C456" s="86">
        <v>44034</v>
      </c>
      <c r="D456" s="86">
        <v>44056</v>
      </c>
      <c r="E456" s="86">
        <v>44089</v>
      </c>
      <c r="F456" s="86">
        <v>44117</v>
      </c>
      <c r="G456" s="86">
        <v>44155</v>
      </c>
      <c r="H456" s="86">
        <v>44179</v>
      </c>
      <c r="I456" s="86">
        <v>44215</v>
      </c>
      <c r="J456" s="86"/>
      <c r="K456" s="86"/>
      <c r="L456" s="86"/>
      <c r="M456" s="86"/>
      <c r="N456" s="86"/>
      <c r="O456" s="86"/>
      <c r="P456" s="86"/>
      <c r="Q456" s="87"/>
      <c r="R456" s="87"/>
      <c r="S456" s="88"/>
      <c r="T456" s="88"/>
      <c r="U456" s="87"/>
      <c r="V456" s="87"/>
      <c r="W456" s="87"/>
      <c r="X456" s="89"/>
    </row>
    <row r="457" spans="1:27" x14ac:dyDescent="0.25">
      <c r="A457" s="7">
        <v>31</v>
      </c>
      <c r="B457" s="90" t="s">
        <v>32</v>
      </c>
      <c r="C457" s="91">
        <v>45868.68</v>
      </c>
      <c r="D457" s="91">
        <v>52333.71</v>
      </c>
      <c r="E457" s="91">
        <v>45632.73</v>
      </c>
      <c r="F457" s="91">
        <v>51814.62</v>
      </c>
      <c r="G457" s="91">
        <v>49455.12</v>
      </c>
      <c r="H457" s="91">
        <v>48039.42</v>
      </c>
      <c r="I457" s="91">
        <v>82676.88</v>
      </c>
      <c r="J457" s="91"/>
      <c r="K457" s="91"/>
      <c r="L457" s="91"/>
      <c r="M457" s="91"/>
      <c r="N457" s="91"/>
      <c r="O457" s="91"/>
      <c r="P457" s="91"/>
      <c r="Q457" s="92"/>
      <c r="R457" s="92"/>
      <c r="S457" s="93"/>
      <c r="T457" s="93"/>
      <c r="U457" s="92"/>
      <c r="V457" s="92"/>
      <c r="W457" s="92"/>
      <c r="X457" s="94">
        <f>SUM(C457:V457)</f>
        <v>375821.16</v>
      </c>
    </row>
    <row r="458" spans="1:27" x14ac:dyDescent="0.25">
      <c r="A458" s="95"/>
      <c r="B458" s="96"/>
      <c r="C458" s="97">
        <v>44049</v>
      </c>
      <c r="D458" s="97">
        <v>44054</v>
      </c>
      <c r="E458" s="97">
        <v>44092</v>
      </c>
      <c r="F458" s="97">
        <v>44155</v>
      </c>
      <c r="G458" s="97">
        <v>44195</v>
      </c>
      <c r="H458" s="97"/>
      <c r="I458" s="97"/>
      <c r="J458" s="97"/>
      <c r="K458" s="97"/>
      <c r="L458" s="98"/>
      <c r="M458" s="98"/>
      <c r="N458" s="98"/>
      <c r="O458" s="98"/>
      <c r="P458" s="98"/>
      <c r="Q458" s="99"/>
      <c r="R458" s="99"/>
      <c r="S458" s="100"/>
      <c r="T458" s="100"/>
      <c r="U458" s="99"/>
      <c r="V458" s="99"/>
      <c r="W458" s="99"/>
      <c r="X458" s="101"/>
    </row>
    <row r="459" spans="1:27" x14ac:dyDescent="0.25">
      <c r="A459" s="95">
        <v>32</v>
      </c>
      <c r="B459" s="102" t="s">
        <v>33</v>
      </c>
      <c r="C459" s="98">
        <v>30579.119999999999</v>
      </c>
      <c r="D459" s="98">
        <v>31743.14</v>
      </c>
      <c r="E459" s="98">
        <v>34889.14</v>
      </c>
      <c r="F459" s="98">
        <v>131691.56</v>
      </c>
      <c r="G459" s="98">
        <v>48039.42</v>
      </c>
      <c r="H459" s="98"/>
      <c r="I459" s="98"/>
      <c r="J459" s="98"/>
      <c r="K459" s="98"/>
      <c r="L459" s="98"/>
      <c r="M459" s="98"/>
      <c r="N459" s="98"/>
      <c r="O459" s="98"/>
      <c r="P459" s="98"/>
      <c r="Q459" s="99"/>
      <c r="R459" s="99"/>
      <c r="S459" s="100"/>
      <c r="T459" s="100"/>
      <c r="U459" s="99"/>
      <c r="V459" s="99"/>
      <c r="W459" s="99"/>
      <c r="X459" s="103">
        <f>SUM(C459:V459)</f>
        <v>276942.38</v>
      </c>
    </row>
    <row r="460" spans="1:27" x14ac:dyDescent="0.25">
      <c r="A460" s="7"/>
      <c r="B460" s="66"/>
      <c r="C460" s="86">
        <v>44049</v>
      </c>
      <c r="D460" s="86">
        <v>44074</v>
      </c>
      <c r="E460" s="86">
        <v>44112</v>
      </c>
      <c r="F460" s="86">
        <v>44124</v>
      </c>
      <c r="G460" s="86">
        <v>44155</v>
      </c>
      <c r="H460" s="86">
        <v>44182</v>
      </c>
      <c r="I460" s="86">
        <v>44215</v>
      </c>
      <c r="J460" s="86"/>
      <c r="K460" s="86"/>
      <c r="L460" s="86"/>
      <c r="M460" s="86"/>
      <c r="N460" s="86"/>
      <c r="O460" s="86"/>
      <c r="P460" s="86"/>
      <c r="Q460" s="87"/>
      <c r="R460" s="87"/>
      <c r="S460" s="88"/>
      <c r="T460" s="88"/>
      <c r="U460" s="87"/>
      <c r="V460" s="87"/>
      <c r="W460" s="87"/>
      <c r="X460" s="89"/>
    </row>
    <row r="461" spans="1:27" x14ac:dyDescent="0.25">
      <c r="A461" s="7">
        <v>33</v>
      </c>
      <c r="B461" s="90" t="s">
        <v>34</v>
      </c>
      <c r="C461" s="91">
        <v>10585.08</v>
      </c>
      <c r="D461" s="91">
        <v>12077.01</v>
      </c>
      <c r="E461" s="91">
        <v>10530.63</v>
      </c>
      <c r="F461" s="91">
        <v>11957.22</v>
      </c>
      <c r="G461" s="91">
        <v>11412.72</v>
      </c>
      <c r="H461" s="91">
        <v>11086.02</v>
      </c>
      <c r="I461" s="91">
        <v>19079.28</v>
      </c>
      <c r="J461" s="91"/>
      <c r="K461" s="91"/>
      <c r="L461" s="91"/>
      <c r="M461" s="91"/>
      <c r="N461" s="91"/>
      <c r="O461" s="91"/>
      <c r="P461" s="91"/>
      <c r="Q461" s="92"/>
      <c r="R461" s="92"/>
      <c r="S461" s="93"/>
      <c r="T461" s="93"/>
      <c r="U461" s="92"/>
      <c r="V461" s="92"/>
      <c r="W461" s="92"/>
      <c r="X461" s="94">
        <f>SUM(C461:V461)</f>
        <v>86727.96</v>
      </c>
    </row>
    <row r="462" spans="1:27" x14ac:dyDescent="0.25">
      <c r="A462" s="95"/>
      <c r="B462" s="96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8"/>
      <c r="P462" s="98"/>
      <c r="Q462" s="99"/>
      <c r="R462" s="99"/>
      <c r="S462" s="100"/>
      <c r="T462" s="100"/>
      <c r="U462" s="99"/>
      <c r="V462" s="99"/>
      <c r="W462" s="99"/>
      <c r="X462" s="101"/>
    </row>
    <row r="463" spans="1:27" x14ac:dyDescent="0.25">
      <c r="A463" s="95">
        <v>34</v>
      </c>
      <c r="B463" s="102" t="s">
        <v>35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9"/>
      <c r="R463" s="99"/>
      <c r="S463" s="100"/>
      <c r="T463" s="100"/>
      <c r="U463" s="99"/>
      <c r="V463" s="99"/>
      <c r="W463" s="99"/>
      <c r="X463" s="103">
        <f>SUM(C463:V463)</f>
        <v>0</v>
      </c>
    </row>
    <row r="464" spans="1:27" x14ac:dyDescent="0.25">
      <c r="A464" s="7"/>
      <c r="B464" s="66"/>
      <c r="C464" s="86">
        <v>44050</v>
      </c>
      <c r="D464" s="86">
        <v>44071</v>
      </c>
      <c r="E464" s="86">
        <v>44109</v>
      </c>
      <c r="F464" s="86">
        <v>44127</v>
      </c>
      <c r="G464" s="86">
        <v>44174</v>
      </c>
      <c r="H464" s="86">
        <v>44207</v>
      </c>
      <c r="I464" s="86">
        <v>44221</v>
      </c>
      <c r="J464" s="86"/>
      <c r="K464" s="86"/>
      <c r="L464" s="86"/>
      <c r="M464" s="86"/>
      <c r="N464" s="86"/>
      <c r="O464" s="86"/>
      <c r="P464" s="86"/>
      <c r="Q464" s="87"/>
      <c r="R464" s="87"/>
      <c r="S464" s="88"/>
      <c r="T464" s="88"/>
      <c r="U464" s="87"/>
      <c r="V464" s="87"/>
      <c r="W464" s="87"/>
      <c r="X464" s="89"/>
    </row>
    <row r="465" spans="1:27" x14ac:dyDescent="0.25">
      <c r="A465" s="7">
        <v>35</v>
      </c>
      <c r="B465" s="90" t="s">
        <v>36</v>
      </c>
      <c r="C465" s="91">
        <v>30579.119999999999</v>
      </c>
      <c r="D465" s="91">
        <v>26837.8</v>
      </c>
      <c r="E465" s="91">
        <v>23401.4</v>
      </c>
      <c r="F465" s="91">
        <v>26571.599999999999</v>
      </c>
      <c r="G465" s="91">
        <v>25361.599999999999</v>
      </c>
      <c r="H465" s="91">
        <v>24635.599999999999</v>
      </c>
      <c r="I465" s="91">
        <v>42398.400000000001</v>
      </c>
      <c r="J465" s="91"/>
      <c r="K465" s="91"/>
      <c r="L465" s="91"/>
      <c r="M465" s="91"/>
      <c r="N465" s="91"/>
      <c r="O465" s="91"/>
      <c r="P465" s="91"/>
      <c r="Q465" s="92"/>
      <c r="R465" s="92"/>
      <c r="S465" s="93"/>
      <c r="T465" s="93"/>
      <c r="U465" s="92"/>
      <c r="V465" s="92"/>
      <c r="W465" s="92"/>
      <c r="X465" s="94">
        <f>SUM(C465:V465)</f>
        <v>199785.52000000002</v>
      </c>
    </row>
    <row r="466" spans="1:27" x14ac:dyDescent="0.25">
      <c r="A466" s="95"/>
      <c r="B466" s="96"/>
      <c r="C466" s="97">
        <v>44035</v>
      </c>
      <c r="D466" s="97">
        <v>44057</v>
      </c>
      <c r="E466" s="97">
        <v>44104</v>
      </c>
      <c r="F466" s="97">
        <v>44123</v>
      </c>
      <c r="G466" s="97">
        <v>44175</v>
      </c>
      <c r="H466" s="97">
        <v>44223</v>
      </c>
      <c r="I466" s="97"/>
      <c r="J466" s="97"/>
      <c r="K466" s="97"/>
      <c r="L466" s="97"/>
      <c r="M466" s="97"/>
      <c r="N466" s="97"/>
      <c r="O466" s="97"/>
      <c r="P466" s="98"/>
      <c r="Q466" s="99"/>
      <c r="R466" s="99"/>
      <c r="S466" s="100"/>
      <c r="T466" s="100"/>
      <c r="U466" s="99"/>
      <c r="V466" s="99"/>
      <c r="W466" s="99"/>
      <c r="X466" s="101"/>
      <c r="Z466" s="104"/>
      <c r="AA466" s="104"/>
    </row>
    <row r="467" spans="1:27" x14ac:dyDescent="0.25">
      <c r="A467" s="95">
        <v>36</v>
      </c>
      <c r="B467" s="102" t="s">
        <v>37</v>
      </c>
      <c r="C467" s="98">
        <v>10585.08</v>
      </c>
      <c r="D467" s="98">
        <v>12077.01</v>
      </c>
      <c r="E467" s="98">
        <v>10530.63</v>
      </c>
      <c r="F467" s="98">
        <v>11957.22</v>
      </c>
      <c r="G467" s="98">
        <v>22498.74</v>
      </c>
      <c r="H467" s="98">
        <v>19079.28</v>
      </c>
      <c r="I467" s="98"/>
      <c r="J467" s="98"/>
      <c r="K467" s="98"/>
      <c r="L467" s="98"/>
      <c r="M467" s="98"/>
      <c r="N467" s="98"/>
      <c r="O467" s="98"/>
      <c r="P467" s="98"/>
      <c r="Q467" s="99"/>
      <c r="R467" s="99"/>
      <c r="S467" s="100"/>
      <c r="T467" s="100"/>
      <c r="U467" s="99"/>
      <c r="V467" s="99"/>
      <c r="W467" s="99"/>
      <c r="X467" s="103">
        <f>SUM(C467:V467)</f>
        <v>86727.96</v>
      </c>
    </row>
    <row r="468" spans="1:27" x14ac:dyDescent="0.25">
      <c r="A468" s="7"/>
      <c r="B468" s="66"/>
      <c r="C468" s="86">
        <v>44039</v>
      </c>
      <c r="D468" s="86">
        <v>44063</v>
      </c>
      <c r="E468" s="86">
        <v>44097</v>
      </c>
      <c r="F468" s="86">
        <v>44127</v>
      </c>
      <c r="G468" s="86">
        <v>44161</v>
      </c>
      <c r="H468" s="86">
        <v>44183</v>
      </c>
      <c r="I468" s="86">
        <v>44221</v>
      </c>
      <c r="J468" s="86"/>
      <c r="K468" s="86"/>
      <c r="L468" s="86"/>
      <c r="M468" s="86"/>
      <c r="N468" s="86"/>
      <c r="O468" s="86"/>
      <c r="P468" s="86"/>
      <c r="Q468" s="87"/>
      <c r="R468" s="87"/>
      <c r="S468" s="88"/>
      <c r="T468" s="88"/>
      <c r="U468" s="87"/>
      <c r="V468" s="87"/>
      <c r="W468" s="87"/>
      <c r="X468" s="89"/>
    </row>
    <row r="469" spans="1:27" x14ac:dyDescent="0.25">
      <c r="A469" s="7">
        <v>37</v>
      </c>
      <c r="B469" s="90" t="s">
        <v>38</v>
      </c>
      <c r="C469" s="91">
        <v>10585.08</v>
      </c>
      <c r="D469" s="91">
        <v>12077.01</v>
      </c>
      <c r="E469" s="91">
        <v>10530.63</v>
      </c>
      <c r="F469" s="91">
        <v>11957.22</v>
      </c>
      <c r="G469" s="91">
        <v>11412.72</v>
      </c>
      <c r="H469" s="91">
        <v>11086.02</v>
      </c>
      <c r="I469" s="91">
        <v>19079.28</v>
      </c>
      <c r="J469" s="91"/>
      <c r="K469" s="91"/>
      <c r="L469" s="91"/>
      <c r="M469" s="91"/>
      <c r="N469" s="91"/>
      <c r="O469" s="91"/>
      <c r="P469" s="91"/>
      <c r="Q469" s="92"/>
      <c r="R469" s="92"/>
      <c r="S469" s="93"/>
      <c r="T469" s="93"/>
      <c r="U469" s="92"/>
      <c r="V469" s="92"/>
      <c r="W469" s="92"/>
      <c r="X469" s="94">
        <f>SUM(C469:V469)</f>
        <v>86727.96</v>
      </c>
    </row>
    <row r="470" spans="1:27" x14ac:dyDescent="0.25">
      <c r="A470" s="95"/>
      <c r="B470" s="96"/>
      <c r="C470" s="97">
        <v>44039</v>
      </c>
      <c r="D470" s="97">
        <v>44067</v>
      </c>
      <c r="E470" s="97">
        <v>44102</v>
      </c>
      <c r="F470" s="97">
        <v>44130</v>
      </c>
      <c r="G470" s="97">
        <v>44162</v>
      </c>
      <c r="H470" s="97">
        <v>11322</v>
      </c>
      <c r="I470" s="97">
        <v>44225</v>
      </c>
      <c r="J470" s="97"/>
      <c r="K470" s="97"/>
      <c r="L470" s="97"/>
      <c r="M470" s="97"/>
      <c r="N470" s="97"/>
      <c r="O470" s="97"/>
      <c r="P470" s="97"/>
      <c r="Q470" s="97"/>
      <c r="R470" s="99"/>
      <c r="S470" s="100"/>
      <c r="T470" s="100"/>
      <c r="U470" s="99"/>
      <c r="V470" s="99"/>
      <c r="W470" s="99"/>
      <c r="X470" s="101"/>
    </row>
    <row r="471" spans="1:27" x14ac:dyDescent="0.25">
      <c r="A471" s="95">
        <v>38</v>
      </c>
      <c r="B471" s="102" t="s">
        <v>39</v>
      </c>
      <c r="C471" s="98">
        <v>17641.8</v>
      </c>
      <c r="D471" s="98">
        <v>20128.349999999999</v>
      </c>
      <c r="E471" s="98">
        <v>17551.05</v>
      </c>
      <c r="F471" s="98">
        <v>19928.7</v>
      </c>
      <c r="G471" s="98">
        <v>19021.2</v>
      </c>
      <c r="H471" s="98">
        <v>18476.7</v>
      </c>
      <c r="I471" s="98">
        <v>31798.799999999999</v>
      </c>
      <c r="J471" s="98"/>
      <c r="K471" s="98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3">
        <f>SUM(C471:V471)</f>
        <v>144546.59999999998</v>
      </c>
    </row>
    <row r="472" spans="1:27" x14ac:dyDescent="0.25">
      <c r="A472" s="7"/>
      <c r="B472" s="66"/>
      <c r="C472" s="86">
        <v>44053</v>
      </c>
      <c r="D472" s="86">
        <v>44082</v>
      </c>
      <c r="E472" s="86">
        <v>44102</v>
      </c>
      <c r="F472" s="86">
        <v>44127</v>
      </c>
      <c r="G472" s="86">
        <v>44160</v>
      </c>
      <c r="H472" s="86">
        <v>44186</v>
      </c>
      <c r="I472" s="86">
        <v>44225</v>
      </c>
      <c r="J472" s="86"/>
      <c r="K472" s="86"/>
      <c r="L472" s="86"/>
      <c r="M472" s="86"/>
      <c r="N472" s="86"/>
      <c r="O472" s="86"/>
      <c r="P472" s="86"/>
      <c r="Q472" s="87"/>
      <c r="R472" s="87"/>
      <c r="S472" s="88"/>
      <c r="T472" s="88"/>
      <c r="U472" s="87"/>
      <c r="V472" s="87"/>
      <c r="W472" s="87"/>
      <c r="X472" s="89"/>
    </row>
    <row r="473" spans="1:27" x14ac:dyDescent="0.25">
      <c r="A473" s="7">
        <v>39</v>
      </c>
      <c r="B473" s="90" t="s">
        <v>40</v>
      </c>
      <c r="C473" s="91">
        <v>17641.8</v>
      </c>
      <c r="D473" s="91">
        <v>20128.349999999999</v>
      </c>
      <c r="E473" s="91">
        <v>17551.05</v>
      </c>
      <c r="F473" s="91">
        <v>19928.7</v>
      </c>
      <c r="G473" s="91">
        <v>19021.2</v>
      </c>
      <c r="H473" s="91">
        <v>18476.7</v>
      </c>
      <c r="I473" s="91">
        <v>31798.799999999999</v>
      </c>
      <c r="J473" s="91"/>
      <c r="K473" s="91"/>
      <c r="L473" s="91"/>
      <c r="M473" s="91"/>
      <c r="N473" s="91"/>
      <c r="O473" s="91"/>
      <c r="P473" s="91"/>
      <c r="Q473" s="92"/>
      <c r="R473" s="92"/>
      <c r="S473" s="93"/>
      <c r="T473" s="93"/>
      <c r="U473" s="92"/>
      <c r="V473" s="92"/>
      <c r="W473" s="92"/>
      <c r="X473" s="94">
        <f>SUM(C473:V473)</f>
        <v>144546.59999999998</v>
      </c>
    </row>
    <row r="474" spans="1:27" x14ac:dyDescent="0.25">
      <c r="A474" s="95"/>
      <c r="B474" s="96"/>
      <c r="C474" s="97">
        <v>44039</v>
      </c>
      <c r="D474" s="97">
        <v>44069</v>
      </c>
      <c r="E474" s="97">
        <v>44096</v>
      </c>
      <c r="F474" s="97">
        <v>44123</v>
      </c>
      <c r="G474" s="97">
        <v>44160</v>
      </c>
      <c r="H474" s="97">
        <v>44186</v>
      </c>
      <c r="I474" s="97">
        <v>44221</v>
      </c>
      <c r="J474" s="97"/>
      <c r="K474" s="97"/>
      <c r="L474" s="97"/>
      <c r="M474" s="97"/>
      <c r="N474" s="97"/>
      <c r="O474" s="97"/>
      <c r="P474" s="97"/>
      <c r="Q474" s="99"/>
      <c r="R474" s="99"/>
      <c r="S474" s="100"/>
      <c r="T474" s="100"/>
      <c r="U474" s="99"/>
      <c r="V474" s="99"/>
      <c r="W474" s="99"/>
      <c r="X474" s="101"/>
    </row>
    <row r="475" spans="1:27" x14ac:dyDescent="0.25">
      <c r="A475" s="95">
        <v>40</v>
      </c>
      <c r="B475" s="102" t="s">
        <v>41</v>
      </c>
      <c r="C475" s="98">
        <v>30579.119999999999</v>
      </c>
      <c r="D475" s="98">
        <v>26837.8</v>
      </c>
      <c r="E475" s="98">
        <v>23401.4</v>
      </c>
      <c r="F475" s="98">
        <v>26571.599999999999</v>
      </c>
      <c r="G475" s="98">
        <v>20960</v>
      </c>
      <c r="H475" s="98">
        <v>29037.200000000001</v>
      </c>
      <c r="I475" s="98">
        <v>42398.400000000001</v>
      </c>
      <c r="J475" s="98"/>
      <c r="K475" s="98"/>
      <c r="L475" s="98"/>
      <c r="M475" s="98"/>
      <c r="N475" s="98"/>
      <c r="O475" s="98"/>
      <c r="P475" s="98"/>
      <c r="Q475" s="99"/>
      <c r="R475" s="99"/>
      <c r="S475" s="100"/>
      <c r="T475" s="100"/>
      <c r="U475" s="99"/>
      <c r="V475" s="99"/>
      <c r="W475" s="99"/>
      <c r="X475" s="103">
        <f>SUM(C475:V475)</f>
        <v>199785.52000000002</v>
      </c>
    </row>
    <row r="476" spans="1:27" x14ac:dyDescent="0.25">
      <c r="A476" s="7"/>
      <c r="B476" s="66"/>
      <c r="C476" s="86">
        <v>44039</v>
      </c>
      <c r="D476" s="86">
        <v>44069</v>
      </c>
      <c r="E476" s="86">
        <v>44096</v>
      </c>
      <c r="F476" s="86">
        <v>44123</v>
      </c>
      <c r="G476" s="86">
        <v>44160</v>
      </c>
      <c r="H476" s="86">
        <v>44186</v>
      </c>
      <c r="I476" s="86">
        <v>44221</v>
      </c>
      <c r="J476" s="86"/>
      <c r="K476" s="86"/>
      <c r="L476" s="86"/>
      <c r="M476" s="86"/>
      <c r="N476" s="86"/>
      <c r="O476" s="86"/>
      <c r="P476" s="86"/>
      <c r="Q476" s="87"/>
      <c r="R476" s="87"/>
      <c r="S476" s="88"/>
      <c r="T476" s="88"/>
      <c r="U476" s="87"/>
      <c r="V476" s="87"/>
      <c r="W476" s="87"/>
      <c r="X476" s="89"/>
    </row>
    <row r="477" spans="1:27" x14ac:dyDescent="0.25">
      <c r="A477" s="7">
        <v>41</v>
      </c>
      <c r="B477" s="90" t="s">
        <v>42</v>
      </c>
      <c r="C477" s="91">
        <v>11761.2</v>
      </c>
      <c r="D477" s="91">
        <v>13418.9</v>
      </c>
      <c r="E477" s="91">
        <v>11700.7</v>
      </c>
      <c r="F477" s="91">
        <v>13285.8</v>
      </c>
      <c r="G477" s="91">
        <v>12680.8</v>
      </c>
      <c r="H477" s="91">
        <v>12317.8</v>
      </c>
      <c r="I477" s="91">
        <v>21199.200000000001</v>
      </c>
      <c r="J477" s="91"/>
      <c r="K477" s="91"/>
      <c r="L477" s="91"/>
      <c r="M477" s="91"/>
      <c r="N477" s="91"/>
      <c r="O477" s="91"/>
      <c r="P477" s="91"/>
      <c r="Q477" s="92"/>
      <c r="R477" s="92"/>
      <c r="S477" s="93"/>
      <c r="T477" s="93"/>
      <c r="U477" s="92"/>
      <c r="V477" s="92"/>
      <c r="W477" s="92"/>
      <c r="X477" s="94">
        <f>SUM(C477:V477)</f>
        <v>96364.400000000009</v>
      </c>
    </row>
    <row r="478" spans="1:27" x14ac:dyDescent="0.25">
      <c r="A478" s="95"/>
      <c r="B478" s="96"/>
      <c r="C478" s="97">
        <v>44034</v>
      </c>
      <c r="D478" s="97">
        <v>44061</v>
      </c>
      <c r="E478" s="97">
        <v>44085</v>
      </c>
      <c r="F478" s="97">
        <v>44117</v>
      </c>
      <c r="G478" s="97">
        <v>44160</v>
      </c>
      <c r="H478" s="97">
        <v>44175</v>
      </c>
      <c r="I478" s="97">
        <v>44221</v>
      </c>
      <c r="J478" s="97">
        <v>44244</v>
      </c>
      <c r="K478" s="97"/>
      <c r="L478" s="97"/>
      <c r="M478" s="97"/>
      <c r="N478" s="97"/>
      <c r="O478" s="98"/>
      <c r="P478" s="98"/>
      <c r="Q478" s="99"/>
      <c r="R478" s="99"/>
      <c r="S478" s="100"/>
      <c r="T478" s="100"/>
      <c r="U478" s="99"/>
      <c r="V478" s="99"/>
      <c r="W478" s="99"/>
      <c r="X478" s="101"/>
    </row>
    <row r="479" spans="1:27" x14ac:dyDescent="0.25">
      <c r="A479" s="95">
        <v>42</v>
      </c>
      <c r="B479" s="102" t="s">
        <v>43</v>
      </c>
      <c r="C479" s="98">
        <v>7056.72</v>
      </c>
      <c r="D479" s="98">
        <v>8051.34</v>
      </c>
      <c r="E479" s="98">
        <v>7020.42</v>
      </c>
      <c r="F479" s="98">
        <v>7971.48</v>
      </c>
      <c r="G479" s="98">
        <v>7608.48</v>
      </c>
      <c r="H479" s="98">
        <v>7390.68</v>
      </c>
      <c r="I479" s="98">
        <v>12719.52</v>
      </c>
      <c r="J479" s="98">
        <v>7129.32</v>
      </c>
      <c r="K479" s="98"/>
      <c r="L479" s="98"/>
      <c r="M479" s="98"/>
      <c r="N479" s="98"/>
      <c r="O479" s="98"/>
      <c r="P479" s="98"/>
      <c r="Q479" s="99"/>
      <c r="R479" s="99"/>
      <c r="S479" s="100"/>
      <c r="T479" s="100"/>
      <c r="U479" s="99"/>
      <c r="V479" s="99"/>
      <c r="W479" s="99"/>
      <c r="X479" s="103">
        <f>SUM(C479:V479)</f>
        <v>64947.96</v>
      </c>
    </row>
    <row r="480" spans="1:27" x14ac:dyDescent="0.25">
      <c r="A480" s="7"/>
      <c r="B480" s="66"/>
      <c r="C480" s="86">
        <v>44039</v>
      </c>
      <c r="D480" s="86">
        <v>44064</v>
      </c>
      <c r="E480" s="86">
        <v>44097</v>
      </c>
      <c r="F480" s="86">
        <v>44124</v>
      </c>
      <c r="G480" s="86">
        <v>44165</v>
      </c>
      <c r="H480" s="86">
        <v>44182</v>
      </c>
      <c r="I480" s="86">
        <v>44221</v>
      </c>
      <c r="J480" s="86"/>
      <c r="K480" s="86"/>
      <c r="L480" s="86"/>
      <c r="M480" s="86"/>
      <c r="N480" s="86"/>
      <c r="O480" s="86"/>
      <c r="P480" s="86"/>
      <c r="Q480" s="87"/>
      <c r="R480" s="87"/>
      <c r="S480" s="88"/>
      <c r="T480" s="88"/>
      <c r="U480" s="87"/>
      <c r="V480" s="87"/>
      <c r="W480" s="87"/>
      <c r="X480" s="89"/>
    </row>
    <row r="481" spans="1:27" x14ac:dyDescent="0.25">
      <c r="A481" s="7">
        <v>43</v>
      </c>
      <c r="B481" s="90" t="s">
        <v>44</v>
      </c>
      <c r="C481" s="91">
        <v>3528.36</v>
      </c>
      <c r="D481" s="91">
        <v>4025.67</v>
      </c>
      <c r="E481" s="91">
        <v>3510.21</v>
      </c>
      <c r="F481" s="91">
        <v>3985.74</v>
      </c>
      <c r="G481" s="91">
        <v>3804.24</v>
      </c>
      <c r="H481" s="91">
        <v>3695.34</v>
      </c>
      <c r="I481" s="91">
        <v>6359.76</v>
      </c>
      <c r="J481" s="91"/>
      <c r="K481" s="91"/>
      <c r="L481" s="91"/>
      <c r="M481" s="91"/>
      <c r="N481" s="91"/>
      <c r="O481" s="91"/>
      <c r="P481" s="91"/>
      <c r="Q481" s="92"/>
      <c r="R481" s="92"/>
      <c r="S481" s="93"/>
      <c r="T481" s="93"/>
      <c r="U481" s="92"/>
      <c r="V481" s="92"/>
      <c r="W481" s="92"/>
      <c r="X481" s="94">
        <f>SUM(C481:V481)</f>
        <v>28909.32</v>
      </c>
    </row>
    <row r="482" spans="1:27" x14ac:dyDescent="0.25">
      <c r="A482" s="95"/>
      <c r="B482" s="96"/>
      <c r="C482" s="97">
        <v>44091</v>
      </c>
      <c r="D482" s="97">
        <v>44153</v>
      </c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8"/>
      <c r="Q482" s="99"/>
      <c r="R482" s="99"/>
      <c r="S482" s="100"/>
      <c r="T482" s="100"/>
      <c r="U482" s="99"/>
      <c r="V482" s="99"/>
      <c r="W482" s="99"/>
      <c r="X482" s="101"/>
      <c r="Z482" s="104"/>
      <c r="AA482" s="104"/>
    </row>
    <row r="483" spans="1:27" x14ac:dyDescent="0.25">
      <c r="A483" s="95">
        <v>44</v>
      </c>
      <c r="B483" s="102" t="s">
        <v>45</v>
      </c>
      <c r="C483" s="98">
        <v>62322.26</v>
      </c>
      <c r="D483" s="98">
        <v>76810.8</v>
      </c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9"/>
      <c r="R483" s="99"/>
      <c r="S483" s="100"/>
      <c r="T483" s="100"/>
      <c r="U483" s="99"/>
      <c r="V483" s="99"/>
      <c r="W483" s="99"/>
      <c r="X483" s="103">
        <f>SUM(C483:V483)</f>
        <v>139133.06</v>
      </c>
    </row>
    <row r="484" spans="1:27" x14ac:dyDescent="0.25">
      <c r="A484" s="7"/>
      <c r="B484" s="66"/>
      <c r="C484" s="86">
        <v>44042</v>
      </c>
      <c r="D484" s="86">
        <v>44069</v>
      </c>
      <c r="E484" s="86">
        <v>44102</v>
      </c>
      <c r="F484" s="86">
        <v>44127</v>
      </c>
      <c r="G484" s="86">
        <v>44161</v>
      </c>
      <c r="H484" s="86">
        <v>44188</v>
      </c>
      <c r="I484" s="86"/>
      <c r="J484" s="86"/>
      <c r="K484" s="86"/>
      <c r="L484" s="86"/>
      <c r="M484" s="86"/>
      <c r="N484" s="86"/>
      <c r="O484" s="86"/>
      <c r="P484" s="86"/>
      <c r="Q484" s="87"/>
      <c r="R484" s="87"/>
      <c r="S484" s="88"/>
      <c r="T484" s="88"/>
      <c r="U484" s="87"/>
      <c r="V484" s="87"/>
      <c r="W484" s="87"/>
      <c r="X484" s="89"/>
    </row>
    <row r="485" spans="1:27" x14ac:dyDescent="0.25">
      <c r="A485" s="7">
        <v>45</v>
      </c>
      <c r="B485" s="90" t="s">
        <v>46</v>
      </c>
      <c r="C485" s="91">
        <v>17641.8</v>
      </c>
      <c r="D485" s="91">
        <v>20128.349999999999</v>
      </c>
      <c r="E485" s="91">
        <v>23401.4</v>
      </c>
      <c r="F485" s="91">
        <v>26571.599999999999</v>
      </c>
      <c r="G485" s="91">
        <v>25361.599999999999</v>
      </c>
      <c r="H485" s="91">
        <v>24635.599999999999</v>
      </c>
      <c r="I485" s="91"/>
      <c r="J485" s="91"/>
      <c r="K485" s="91"/>
      <c r="L485" s="91"/>
      <c r="M485" s="91"/>
      <c r="N485" s="91"/>
      <c r="O485" s="91"/>
      <c r="P485" s="91"/>
      <c r="Q485" s="92"/>
      <c r="R485" s="92"/>
      <c r="S485" s="93"/>
      <c r="T485" s="93"/>
      <c r="U485" s="92"/>
      <c r="V485" s="92"/>
      <c r="W485" s="92"/>
      <c r="X485" s="94">
        <f>SUM(C485:V485)</f>
        <v>137740.35</v>
      </c>
    </row>
    <row r="486" spans="1:27" x14ac:dyDescent="0.25">
      <c r="A486" s="95"/>
      <c r="B486" s="96"/>
      <c r="C486" s="97">
        <v>44040</v>
      </c>
      <c r="D486" s="97">
        <v>44069</v>
      </c>
      <c r="E486" s="97">
        <v>44103</v>
      </c>
      <c r="F486" s="97">
        <v>44126</v>
      </c>
      <c r="G486" s="97">
        <v>44160</v>
      </c>
      <c r="H486" s="97">
        <v>44187</v>
      </c>
      <c r="I486" s="97">
        <v>44222</v>
      </c>
      <c r="J486" s="97"/>
      <c r="K486" s="97"/>
      <c r="L486" s="97"/>
      <c r="M486" s="97"/>
      <c r="N486" s="97"/>
      <c r="O486" s="97"/>
      <c r="P486" s="97"/>
      <c r="Q486" s="97"/>
      <c r="R486" s="99"/>
      <c r="S486" s="100"/>
      <c r="T486" s="100"/>
      <c r="U486" s="99"/>
      <c r="V486" s="99"/>
      <c r="W486" s="99"/>
      <c r="X486" s="101"/>
    </row>
    <row r="487" spans="1:27" x14ac:dyDescent="0.25">
      <c r="A487" s="95">
        <v>46</v>
      </c>
      <c r="B487" s="102" t="s">
        <v>47</v>
      </c>
      <c r="C487" s="98">
        <v>45868.68</v>
      </c>
      <c r="D487" s="98">
        <v>52333.71</v>
      </c>
      <c r="E487" s="98">
        <v>45632.73</v>
      </c>
      <c r="F487" s="98">
        <v>51814.62</v>
      </c>
      <c r="G487" s="98">
        <v>49455.12</v>
      </c>
      <c r="H487" s="98">
        <v>48039.42</v>
      </c>
      <c r="I487" s="98">
        <v>82676.88</v>
      </c>
      <c r="J487" s="98"/>
      <c r="K487" s="98"/>
      <c r="L487" s="98"/>
      <c r="M487" s="98"/>
      <c r="N487" s="98"/>
      <c r="O487" s="98"/>
      <c r="P487" s="98"/>
      <c r="Q487" s="99"/>
      <c r="R487" s="99"/>
      <c r="S487" s="100"/>
      <c r="T487" s="100"/>
      <c r="U487" s="99"/>
      <c r="V487" s="99"/>
      <c r="W487" s="99"/>
      <c r="X487" s="103">
        <f>SUM(C487:V487)</f>
        <v>375821.16</v>
      </c>
    </row>
    <row r="488" spans="1:27" x14ac:dyDescent="0.25">
      <c r="A488" s="7"/>
      <c r="B488" s="66"/>
      <c r="C488" s="86">
        <v>44083</v>
      </c>
      <c r="D488" s="86">
        <v>44104</v>
      </c>
      <c r="E488" s="86">
        <v>44152</v>
      </c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7"/>
      <c r="R488" s="87"/>
      <c r="S488" s="88"/>
      <c r="T488" s="88"/>
      <c r="U488" s="87"/>
      <c r="V488" s="87"/>
      <c r="W488" s="87"/>
      <c r="X488" s="89"/>
    </row>
    <row r="489" spans="1:27" x14ac:dyDescent="0.25">
      <c r="A489" s="7">
        <v>47</v>
      </c>
      <c r="B489" s="90" t="s">
        <v>48</v>
      </c>
      <c r="C489" s="91">
        <v>17641.8</v>
      </c>
      <c r="D489" s="91">
        <v>20128.349999999999</v>
      </c>
      <c r="E489" s="91">
        <v>37479.75</v>
      </c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2"/>
      <c r="R489" s="92"/>
      <c r="S489" s="93"/>
      <c r="T489" s="93"/>
      <c r="U489" s="92"/>
      <c r="V489" s="92"/>
      <c r="W489" s="92"/>
      <c r="X489" s="94">
        <f>SUM(C489:V489)</f>
        <v>75249.899999999994</v>
      </c>
    </row>
    <row r="490" spans="1:27" x14ac:dyDescent="0.25">
      <c r="A490" s="95"/>
      <c r="B490" s="96"/>
      <c r="C490" s="97">
        <v>44032</v>
      </c>
      <c r="D490" s="97">
        <v>44053</v>
      </c>
      <c r="E490" s="97">
        <v>43998</v>
      </c>
      <c r="F490" s="97">
        <v>44117</v>
      </c>
      <c r="G490" s="97">
        <v>44141</v>
      </c>
      <c r="H490" s="97">
        <v>44180</v>
      </c>
      <c r="I490" s="97">
        <v>44215</v>
      </c>
      <c r="J490" s="97"/>
      <c r="K490" s="97"/>
      <c r="L490" s="97"/>
      <c r="M490" s="97"/>
      <c r="N490" s="97"/>
      <c r="O490" s="97"/>
      <c r="P490" s="97"/>
      <c r="Q490" s="99"/>
      <c r="R490" s="99"/>
      <c r="S490" s="100"/>
      <c r="T490" s="100"/>
      <c r="U490" s="99"/>
      <c r="V490" s="99"/>
      <c r="W490" s="99"/>
      <c r="X490" s="101"/>
    </row>
    <row r="491" spans="1:27" x14ac:dyDescent="0.25">
      <c r="A491" s="95">
        <v>48</v>
      </c>
      <c r="B491" s="102" t="s">
        <v>49</v>
      </c>
      <c r="C491" s="98">
        <v>63486.28</v>
      </c>
      <c r="D491" s="98">
        <v>61158.239999999998</v>
      </c>
      <c r="E491" s="98">
        <v>69778.28</v>
      </c>
      <c r="F491" s="98">
        <v>60843.64</v>
      </c>
      <c r="G491" s="98">
        <v>69086.16</v>
      </c>
      <c r="H491" s="98">
        <v>65940.160000000003</v>
      </c>
      <c r="I491" s="98">
        <v>73906.8</v>
      </c>
      <c r="J491" s="98"/>
      <c r="K491" s="98"/>
      <c r="L491" s="98"/>
      <c r="M491" s="98"/>
      <c r="N491" s="98"/>
      <c r="O491" s="98"/>
      <c r="P491" s="98"/>
      <c r="Q491" s="99"/>
      <c r="R491" s="99"/>
      <c r="S491" s="100"/>
      <c r="T491" s="100"/>
      <c r="U491" s="99"/>
      <c r="V491" s="99"/>
      <c r="W491" s="99"/>
      <c r="X491" s="103">
        <f>SUM(C491:V491)</f>
        <v>464199.56</v>
      </c>
    </row>
    <row r="492" spans="1:27" x14ac:dyDescent="0.25">
      <c r="A492" s="7"/>
      <c r="B492" s="66"/>
      <c r="C492" s="86">
        <v>44055</v>
      </c>
      <c r="D492" s="86">
        <v>44102</v>
      </c>
      <c r="E492" s="86">
        <v>43860</v>
      </c>
      <c r="F492" s="86">
        <v>44168</v>
      </c>
      <c r="G492" s="86">
        <v>44222</v>
      </c>
      <c r="H492" s="86"/>
      <c r="I492" s="86"/>
      <c r="J492" s="86"/>
      <c r="K492" s="86"/>
      <c r="L492" s="86"/>
      <c r="M492" s="86"/>
      <c r="N492" s="86"/>
      <c r="O492" s="86"/>
      <c r="P492" s="86"/>
      <c r="Q492" s="87"/>
      <c r="R492" s="87"/>
      <c r="S492" s="88"/>
      <c r="T492" s="88"/>
      <c r="U492" s="87"/>
      <c r="V492" s="87"/>
      <c r="W492" s="87"/>
      <c r="X492" s="89"/>
    </row>
    <row r="493" spans="1:27" x14ac:dyDescent="0.25">
      <c r="A493" s="7">
        <v>49</v>
      </c>
      <c r="B493" s="90" t="s">
        <v>50</v>
      </c>
      <c r="C493" s="91">
        <v>31755.24</v>
      </c>
      <c r="D493" s="91">
        <v>36231.03</v>
      </c>
      <c r="E493" s="91">
        <v>31591.89</v>
      </c>
      <c r="F493" s="91">
        <v>34238.160000000003</v>
      </c>
      <c r="G493" s="91">
        <v>126367.56</v>
      </c>
      <c r="H493" s="91"/>
      <c r="I493" s="91"/>
      <c r="J493" s="91"/>
      <c r="K493" s="91"/>
      <c r="L493" s="91"/>
      <c r="M493" s="91"/>
      <c r="N493" s="91"/>
      <c r="O493" s="91"/>
      <c r="P493" s="91"/>
      <c r="Q493" s="92"/>
      <c r="R493" s="92"/>
      <c r="S493" s="93"/>
      <c r="T493" s="93"/>
      <c r="U493" s="92"/>
      <c r="V493" s="92"/>
      <c r="W493" s="92"/>
      <c r="X493" s="94">
        <f>SUM(C493:V493)</f>
        <v>260183.88</v>
      </c>
    </row>
    <row r="494" spans="1:27" x14ac:dyDescent="0.25">
      <c r="A494" s="95"/>
      <c r="B494" s="96"/>
      <c r="C494" s="97">
        <v>44130</v>
      </c>
      <c r="D494" s="97">
        <v>44244</v>
      </c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8"/>
      <c r="P494" s="98"/>
      <c r="Q494" s="99"/>
      <c r="R494" s="99"/>
      <c r="S494" s="100"/>
      <c r="T494" s="100"/>
      <c r="U494" s="99"/>
      <c r="V494" s="99"/>
      <c r="W494" s="99"/>
      <c r="X494" s="101"/>
    </row>
    <row r="495" spans="1:27" x14ac:dyDescent="0.25">
      <c r="A495" s="95">
        <v>50</v>
      </c>
      <c r="B495" s="102" t="s">
        <v>51</v>
      </c>
      <c r="C495" s="98">
        <v>76134.600000000006</v>
      </c>
      <c r="D495" s="98">
        <f>82294.78+4825.22</f>
        <v>87120</v>
      </c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9"/>
      <c r="R495" s="99"/>
      <c r="S495" s="100"/>
      <c r="T495" s="100"/>
      <c r="U495" s="99"/>
      <c r="V495" s="99"/>
      <c r="W495" s="99"/>
      <c r="X495" s="103">
        <f>SUM(C495:V495)</f>
        <v>163254.6</v>
      </c>
    </row>
    <row r="496" spans="1:27" x14ac:dyDescent="0.25">
      <c r="A496" s="7"/>
      <c r="B496" s="66"/>
      <c r="C496" s="86">
        <v>44034</v>
      </c>
      <c r="D496" s="86">
        <v>44062</v>
      </c>
      <c r="E496" s="86">
        <v>44090</v>
      </c>
      <c r="F496" s="86">
        <v>44118</v>
      </c>
      <c r="G496" s="86">
        <v>44152</v>
      </c>
      <c r="H496" s="86">
        <v>44175</v>
      </c>
      <c r="I496" s="86">
        <v>44214</v>
      </c>
      <c r="J496" s="86">
        <v>44239</v>
      </c>
      <c r="K496" s="86"/>
      <c r="L496" s="86"/>
      <c r="M496" s="86"/>
      <c r="N496" s="86"/>
      <c r="O496" s="86"/>
      <c r="P496" s="86"/>
      <c r="Q496" s="87"/>
      <c r="R496" s="87"/>
      <c r="S496" s="88"/>
      <c r="T496" s="88"/>
      <c r="U496" s="87"/>
      <c r="V496" s="87"/>
      <c r="W496" s="87"/>
      <c r="X496" s="89"/>
    </row>
    <row r="497" spans="1:27" x14ac:dyDescent="0.25">
      <c r="A497" s="7">
        <v>51</v>
      </c>
      <c r="B497" s="90" t="s">
        <v>52</v>
      </c>
      <c r="C497" s="91">
        <v>4704.4799999999996</v>
      </c>
      <c r="D497" s="91">
        <v>5367.56</v>
      </c>
      <c r="E497" s="91">
        <v>4680.28</v>
      </c>
      <c r="F497" s="91">
        <v>5314.32</v>
      </c>
      <c r="G497" s="91">
        <v>5072.32</v>
      </c>
      <c r="H497" s="91">
        <v>4927.12</v>
      </c>
      <c r="I497" s="91">
        <v>8479.68</v>
      </c>
      <c r="J497" s="91">
        <v>4752.88</v>
      </c>
      <c r="K497" s="91"/>
      <c r="L497" s="91"/>
      <c r="M497" s="91"/>
      <c r="N497" s="91"/>
      <c r="O497" s="91"/>
      <c r="P497" s="91"/>
      <c r="Q497" s="92"/>
      <c r="R497" s="92"/>
      <c r="S497" s="93"/>
      <c r="T497" s="93"/>
      <c r="U497" s="92"/>
      <c r="V497" s="92"/>
      <c r="W497" s="92"/>
      <c r="X497" s="94">
        <f>SUM(C497:V497)</f>
        <v>43298.639999999992</v>
      </c>
    </row>
    <row r="498" spans="1:27" x14ac:dyDescent="0.25">
      <c r="A498" s="95"/>
      <c r="B498" s="96"/>
      <c r="C498" s="97">
        <v>44035</v>
      </c>
      <c r="D498" s="97">
        <v>44062</v>
      </c>
      <c r="E498" s="97">
        <v>44123</v>
      </c>
      <c r="F498" s="97">
        <v>44153</v>
      </c>
      <c r="G498" s="97">
        <v>44154</v>
      </c>
      <c r="H498" s="97">
        <v>44179</v>
      </c>
      <c r="I498" s="97">
        <v>44194</v>
      </c>
      <c r="J498" s="97"/>
      <c r="K498" s="97"/>
      <c r="L498" s="97"/>
      <c r="M498" s="97"/>
      <c r="N498" s="97"/>
      <c r="O498" s="97"/>
      <c r="P498" s="98"/>
      <c r="Q498" s="99"/>
      <c r="R498" s="99"/>
      <c r="S498" s="100"/>
      <c r="T498" s="100"/>
      <c r="U498" s="99"/>
      <c r="V498" s="99"/>
      <c r="W498" s="99"/>
      <c r="X498" s="101"/>
      <c r="Z498" s="104"/>
      <c r="AA498" s="104"/>
    </row>
    <row r="499" spans="1:27" x14ac:dyDescent="0.25">
      <c r="A499" s="95">
        <v>52</v>
      </c>
      <c r="B499" s="102" t="s">
        <v>53</v>
      </c>
      <c r="C499" s="98">
        <v>32964.03</v>
      </c>
      <c r="D499" s="98">
        <v>67986.27</v>
      </c>
      <c r="E499" s="98">
        <v>31591.89</v>
      </c>
      <c r="F499" s="98">
        <v>30891.13</v>
      </c>
      <c r="G499" s="98">
        <v>4980.53</v>
      </c>
      <c r="H499" s="98">
        <v>34238.160000000003</v>
      </c>
      <c r="I499" s="98">
        <v>35721.620000000003</v>
      </c>
      <c r="J499" s="98"/>
      <c r="K499" s="98"/>
      <c r="L499" s="98"/>
      <c r="M499" s="98"/>
      <c r="N499" s="98"/>
      <c r="O499" s="98"/>
      <c r="P499" s="98"/>
      <c r="Q499" s="99"/>
      <c r="R499" s="99"/>
      <c r="S499" s="100"/>
      <c r="T499" s="100"/>
      <c r="U499" s="99"/>
      <c r="V499" s="99"/>
      <c r="W499" s="99"/>
      <c r="X499" s="103">
        <f>SUM(C499:V499)</f>
        <v>238373.63</v>
      </c>
    </row>
    <row r="500" spans="1:27" x14ac:dyDescent="0.25">
      <c r="A500" s="7"/>
      <c r="B500" s="66"/>
      <c r="C500" s="86">
        <v>44028</v>
      </c>
      <c r="D500" s="86">
        <v>44039</v>
      </c>
      <c r="E500" s="86">
        <v>44140</v>
      </c>
      <c r="F500" s="86">
        <v>44147</v>
      </c>
      <c r="G500" s="86">
        <v>44180</v>
      </c>
      <c r="H500" s="86"/>
      <c r="I500" s="86"/>
      <c r="J500" s="86"/>
      <c r="K500" s="86"/>
      <c r="L500" s="86"/>
      <c r="M500" s="86"/>
      <c r="N500" s="86"/>
      <c r="O500" s="86"/>
      <c r="P500" s="86"/>
      <c r="Q500" s="87"/>
      <c r="R500" s="87"/>
      <c r="S500" s="88"/>
      <c r="T500" s="88"/>
      <c r="U500" s="87"/>
      <c r="V500" s="87"/>
      <c r="W500" s="87"/>
      <c r="X500" s="89"/>
    </row>
    <row r="501" spans="1:27" x14ac:dyDescent="0.25">
      <c r="A501" s="7">
        <v>53</v>
      </c>
      <c r="B501" s="90" t="s">
        <v>54</v>
      </c>
      <c r="C501" s="91">
        <v>346929.99</v>
      </c>
      <c r="D501" s="91">
        <v>57035.97</v>
      </c>
      <c r="E501" s="91">
        <v>221411.85</v>
      </c>
      <c r="F501" s="91">
        <v>412277.25</v>
      </c>
      <c r="G501" s="91">
        <v>318612.36</v>
      </c>
      <c r="H501" s="91"/>
      <c r="I501" s="91"/>
      <c r="J501" s="91"/>
      <c r="K501" s="91"/>
      <c r="L501" s="91"/>
      <c r="M501" s="91"/>
      <c r="N501" s="91"/>
      <c r="O501" s="91"/>
      <c r="P501" s="91"/>
      <c r="Q501" s="92"/>
      <c r="R501" s="92"/>
      <c r="S501" s="93"/>
      <c r="T501" s="93"/>
      <c r="U501" s="92"/>
      <c r="V501" s="92"/>
      <c r="W501" s="92"/>
      <c r="X501" s="94">
        <f>SUM(C501:V501)</f>
        <v>1356267.42</v>
      </c>
    </row>
    <row r="502" spans="1:27" x14ac:dyDescent="0.25">
      <c r="A502" s="95"/>
      <c r="B502" s="96"/>
      <c r="C502" s="97">
        <v>44034</v>
      </c>
      <c r="D502" s="97">
        <v>44043</v>
      </c>
      <c r="E502" s="97">
        <v>44069</v>
      </c>
      <c r="F502" s="97">
        <v>44120</v>
      </c>
      <c r="G502" s="97">
        <v>44134</v>
      </c>
      <c r="H502" s="97">
        <v>44174</v>
      </c>
      <c r="I502" s="97">
        <v>44186</v>
      </c>
      <c r="J502" s="97"/>
      <c r="K502" s="97"/>
      <c r="L502" s="97"/>
      <c r="M502" s="97"/>
      <c r="N502" s="97"/>
      <c r="O502" s="97"/>
      <c r="P502" s="97"/>
      <c r="Q502" s="97"/>
      <c r="R502" s="99"/>
      <c r="S502" s="100"/>
      <c r="T502" s="100"/>
      <c r="U502" s="99"/>
      <c r="V502" s="99"/>
      <c r="W502" s="99"/>
      <c r="X502" s="101"/>
    </row>
    <row r="503" spans="1:27" x14ac:dyDescent="0.25">
      <c r="A503" s="95">
        <v>54</v>
      </c>
      <c r="B503" s="102" t="s">
        <v>55</v>
      </c>
      <c r="C503" s="98">
        <v>222135.07</v>
      </c>
      <c r="D503" s="98">
        <v>64158.559999999998</v>
      </c>
      <c r="E503" s="98">
        <v>65014.44</v>
      </c>
      <c r="F503" s="98">
        <v>119437.5</v>
      </c>
      <c r="G503" s="98">
        <v>120757.4</v>
      </c>
      <c r="H503" s="98">
        <v>182279.1</v>
      </c>
      <c r="I503" s="98">
        <v>184298.4</v>
      </c>
      <c r="J503" s="98"/>
      <c r="K503" s="98"/>
      <c r="L503" s="98"/>
      <c r="M503" s="98"/>
      <c r="N503" s="98"/>
      <c r="O503" s="98"/>
      <c r="P503" s="98"/>
      <c r="Q503" s="99"/>
      <c r="R503" s="99"/>
      <c r="S503" s="100"/>
      <c r="T503" s="100"/>
      <c r="U503" s="99"/>
      <c r="V503" s="99"/>
      <c r="W503" s="99"/>
      <c r="X503" s="103">
        <f>SUM(C503:V503)</f>
        <v>958080.47</v>
      </c>
    </row>
    <row r="504" spans="1:27" x14ac:dyDescent="0.25">
      <c r="A504" s="7"/>
      <c r="B504" s="66"/>
      <c r="C504" s="86">
        <v>44043</v>
      </c>
      <c r="D504" s="86">
        <v>44071</v>
      </c>
      <c r="E504" s="86">
        <v>44098</v>
      </c>
      <c r="F504" s="86">
        <v>44152</v>
      </c>
      <c r="G504" s="86">
        <v>44187</v>
      </c>
      <c r="H504" s="86"/>
      <c r="I504" s="86"/>
      <c r="J504" s="86"/>
      <c r="K504" s="86"/>
      <c r="L504" s="86"/>
      <c r="M504" s="86"/>
      <c r="N504" s="86"/>
      <c r="O504" s="86"/>
      <c r="P504" s="86"/>
      <c r="Q504" s="87"/>
      <c r="R504" s="87"/>
      <c r="S504" s="88"/>
      <c r="T504" s="88"/>
      <c r="U504" s="87"/>
      <c r="V504" s="87"/>
      <c r="W504" s="87"/>
      <c r="X504" s="89"/>
    </row>
    <row r="505" spans="1:27" x14ac:dyDescent="0.25">
      <c r="A505" s="7">
        <v>55</v>
      </c>
      <c r="B505" s="90" t="s">
        <v>57</v>
      </c>
      <c r="C505" s="91">
        <v>9408.9599999999991</v>
      </c>
      <c r="D505" s="91">
        <v>10735.12</v>
      </c>
      <c r="E505" s="91">
        <v>11700.7</v>
      </c>
      <c r="F505" s="91">
        <v>28563.26</v>
      </c>
      <c r="G505" s="91">
        <v>13549.58</v>
      </c>
      <c r="H505" s="91"/>
      <c r="I505" s="91"/>
      <c r="J505" s="91"/>
      <c r="K505" s="91"/>
      <c r="L505" s="91"/>
      <c r="M505" s="91"/>
      <c r="N505" s="91"/>
      <c r="O505" s="91"/>
      <c r="P505" s="91"/>
      <c r="Q505" s="92"/>
      <c r="R505" s="92"/>
      <c r="S505" s="93"/>
      <c r="T505" s="93"/>
      <c r="U505" s="92"/>
      <c r="V505" s="92"/>
      <c r="W505" s="92"/>
      <c r="X505" s="94">
        <f>SUM(C505:V505)</f>
        <v>73957.62</v>
      </c>
    </row>
    <row r="506" spans="1:27" x14ac:dyDescent="0.25">
      <c r="A506" s="95"/>
      <c r="B506" s="96"/>
      <c r="C506" s="97">
        <v>44036</v>
      </c>
      <c r="D506" s="97">
        <v>44074</v>
      </c>
      <c r="E506" s="97">
        <v>44091</v>
      </c>
      <c r="F506" s="97">
        <v>44131</v>
      </c>
      <c r="G506" s="97">
        <v>44160</v>
      </c>
      <c r="H506" s="97">
        <v>44186</v>
      </c>
      <c r="I506" s="97">
        <v>44222</v>
      </c>
      <c r="J506" s="97"/>
      <c r="K506" s="97"/>
      <c r="L506" s="98"/>
      <c r="M506" s="98"/>
      <c r="N506" s="98"/>
      <c r="O506" s="98"/>
      <c r="P506" s="98"/>
      <c r="Q506" s="99"/>
      <c r="R506" s="99"/>
      <c r="S506" s="100"/>
      <c r="T506" s="100"/>
      <c r="U506" s="99"/>
      <c r="V506" s="99"/>
      <c r="W506" s="99"/>
      <c r="X506" s="101"/>
    </row>
    <row r="507" spans="1:27" x14ac:dyDescent="0.25">
      <c r="A507" s="95">
        <v>56</v>
      </c>
      <c r="B507" s="102" t="s">
        <v>58</v>
      </c>
      <c r="C507" s="98">
        <v>30579.119999999999</v>
      </c>
      <c r="D507" s="98">
        <v>34889.14</v>
      </c>
      <c r="E507" s="98">
        <v>30421.82</v>
      </c>
      <c r="F507" s="98">
        <v>51814.62</v>
      </c>
      <c r="G507" s="98">
        <v>49455.12</v>
      </c>
      <c r="H507" s="98">
        <v>48039.42</v>
      </c>
      <c r="I507" s="98">
        <v>82676.88</v>
      </c>
      <c r="J507" s="98"/>
      <c r="K507" s="98"/>
      <c r="L507" s="98"/>
      <c r="M507" s="98"/>
      <c r="N507" s="98"/>
      <c r="O507" s="98"/>
      <c r="P507" s="98"/>
      <c r="Q507" s="99"/>
      <c r="R507" s="99"/>
      <c r="S507" s="100"/>
      <c r="T507" s="100"/>
      <c r="U507" s="99"/>
      <c r="V507" s="99"/>
      <c r="W507" s="99"/>
      <c r="X507" s="103">
        <f>SUM(C507:V507)</f>
        <v>327876.12</v>
      </c>
    </row>
    <row r="508" spans="1:27" x14ac:dyDescent="0.25">
      <c r="A508" s="7"/>
      <c r="B508" s="66"/>
      <c r="C508" s="86">
        <v>44039</v>
      </c>
      <c r="D508" s="86">
        <v>44069</v>
      </c>
      <c r="E508" s="86">
        <v>44096</v>
      </c>
      <c r="F508" s="86">
        <v>44123</v>
      </c>
      <c r="G508" s="86">
        <v>44160</v>
      </c>
      <c r="H508" s="86">
        <v>44186</v>
      </c>
      <c r="I508" s="86">
        <v>44221</v>
      </c>
      <c r="J508" s="86"/>
      <c r="K508" s="86"/>
      <c r="L508" s="86"/>
      <c r="M508" s="86"/>
      <c r="N508" s="86"/>
      <c r="O508" s="86"/>
      <c r="P508" s="86"/>
      <c r="Q508" s="87"/>
      <c r="R508" s="87"/>
      <c r="S508" s="88"/>
      <c r="T508" s="88"/>
      <c r="U508" s="87"/>
      <c r="V508" s="87"/>
      <c r="W508" s="87"/>
      <c r="X508" s="89"/>
    </row>
    <row r="509" spans="1:27" x14ac:dyDescent="0.25">
      <c r="A509" s="7">
        <v>57</v>
      </c>
      <c r="B509" s="90" t="s">
        <v>59</v>
      </c>
      <c r="C509" s="91">
        <v>17641.8</v>
      </c>
      <c r="D509" s="91">
        <v>20128.349999999999</v>
      </c>
      <c r="E509" s="91">
        <v>17551.05</v>
      </c>
      <c r="F509" s="91">
        <v>19928.7</v>
      </c>
      <c r="G509" s="91">
        <v>19021.2</v>
      </c>
      <c r="H509" s="91">
        <v>18476.7</v>
      </c>
      <c r="I509" s="91">
        <v>31798.799999999999</v>
      </c>
      <c r="J509" s="91"/>
      <c r="K509" s="91"/>
      <c r="L509" s="91"/>
      <c r="M509" s="91"/>
      <c r="N509" s="91"/>
      <c r="O509" s="91"/>
      <c r="P509" s="91"/>
      <c r="Q509" s="92"/>
      <c r="R509" s="92"/>
      <c r="S509" s="93"/>
      <c r="T509" s="93"/>
      <c r="U509" s="92"/>
      <c r="V509" s="92"/>
      <c r="W509" s="92"/>
      <c r="X509" s="94">
        <f>SUM(C509:V509)</f>
        <v>144546.59999999998</v>
      </c>
    </row>
    <row r="510" spans="1:27" x14ac:dyDescent="0.25">
      <c r="A510" s="95"/>
      <c r="B510" s="96"/>
      <c r="C510" s="97">
        <v>44096</v>
      </c>
      <c r="D510" s="97">
        <v>44191</v>
      </c>
      <c r="E510" s="97">
        <v>44236</v>
      </c>
      <c r="F510" s="97"/>
      <c r="G510" s="97"/>
      <c r="H510" s="97"/>
      <c r="I510" s="97"/>
      <c r="J510" s="97"/>
      <c r="K510" s="97"/>
      <c r="L510" s="97"/>
      <c r="M510" s="97"/>
      <c r="N510" s="97"/>
      <c r="O510" s="98"/>
      <c r="P510" s="98"/>
      <c r="Q510" s="99"/>
      <c r="R510" s="99"/>
      <c r="S510" s="100"/>
      <c r="T510" s="100"/>
      <c r="U510" s="99"/>
      <c r="V510" s="99"/>
      <c r="W510" s="99"/>
      <c r="X510" s="101"/>
    </row>
    <row r="511" spans="1:27" x14ac:dyDescent="0.25">
      <c r="A511" s="95">
        <v>58</v>
      </c>
      <c r="B511" s="102" t="s">
        <v>60</v>
      </c>
      <c r="C511" s="98">
        <f>9000+9000+9000+18.26+6174.46</f>
        <v>33192.720000000001</v>
      </c>
      <c r="D511" s="98">
        <f>6225.54+5731.68+1727.12</f>
        <v>13684.34</v>
      </c>
      <c r="E511" s="98">
        <f>9000+9000+9000+9000+3850.9</f>
        <v>39850.9</v>
      </c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9"/>
      <c r="R511" s="99"/>
      <c r="S511" s="100"/>
      <c r="T511" s="100"/>
      <c r="U511" s="99"/>
      <c r="V511" s="99"/>
      <c r="W511" s="99"/>
      <c r="X511" s="103">
        <f>SUM(C511:V511)</f>
        <v>86727.959999999992</v>
      </c>
    </row>
    <row r="512" spans="1:27" x14ac:dyDescent="0.25">
      <c r="A512" s="7"/>
      <c r="B512" s="66"/>
      <c r="C512" s="86">
        <v>44068</v>
      </c>
      <c r="D512" s="86">
        <v>44084</v>
      </c>
      <c r="E512" s="86">
        <v>44119</v>
      </c>
      <c r="F512" s="86">
        <v>44153</v>
      </c>
      <c r="G512" s="86">
        <v>44182</v>
      </c>
      <c r="H512" s="86">
        <v>44215</v>
      </c>
      <c r="I512" s="86"/>
      <c r="J512" s="86"/>
      <c r="K512" s="86"/>
      <c r="L512" s="86"/>
      <c r="M512" s="86"/>
      <c r="N512" s="86"/>
      <c r="O512" s="86"/>
      <c r="P512" s="86"/>
      <c r="Q512" s="87"/>
      <c r="R512" s="87"/>
      <c r="S512" s="88"/>
      <c r="T512" s="88"/>
      <c r="U512" s="87"/>
      <c r="V512" s="87"/>
      <c r="W512" s="87"/>
      <c r="X512" s="89"/>
    </row>
    <row r="513" spans="1:27" x14ac:dyDescent="0.25">
      <c r="A513" s="7">
        <v>59</v>
      </c>
      <c r="B513" s="90" t="s">
        <v>61</v>
      </c>
      <c r="C513" s="91">
        <v>17641.8</v>
      </c>
      <c r="D513" s="91">
        <v>20128.349999999999</v>
      </c>
      <c r="E513" s="91">
        <v>17551.05</v>
      </c>
      <c r="F513" s="91">
        <v>19928.7</v>
      </c>
      <c r="G513" s="91">
        <v>19021.2</v>
      </c>
      <c r="H513" s="91">
        <v>18476.7</v>
      </c>
      <c r="I513" s="91"/>
      <c r="J513" s="91"/>
      <c r="K513" s="91"/>
      <c r="L513" s="91"/>
      <c r="M513" s="91"/>
      <c r="N513" s="91"/>
      <c r="O513" s="91"/>
      <c r="P513" s="91"/>
      <c r="Q513" s="92"/>
      <c r="R513" s="92"/>
      <c r="S513" s="93"/>
      <c r="T513" s="93"/>
      <c r="U513" s="92"/>
      <c r="V513" s="92"/>
      <c r="W513" s="92"/>
      <c r="X513" s="94">
        <f>SUM(C513:V513)</f>
        <v>112747.79999999999</v>
      </c>
    </row>
    <row r="514" spans="1:27" x14ac:dyDescent="0.25">
      <c r="A514" s="95"/>
      <c r="B514" s="96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8"/>
      <c r="Q514" s="99"/>
      <c r="R514" s="99"/>
      <c r="S514" s="100"/>
      <c r="T514" s="100"/>
      <c r="U514" s="99"/>
      <c r="V514" s="99"/>
      <c r="W514" s="99"/>
      <c r="X514" s="101"/>
      <c r="Z514" s="104"/>
      <c r="AA514" s="104"/>
    </row>
    <row r="515" spans="1:27" x14ac:dyDescent="0.25">
      <c r="A515" s="95">
        <v>60</v>
      </c>
      <c r="B515" s="102" t="s">
        <v>62</v>
      </c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9"/>
      <c r="R515" s="99"/>
      <c r="S515" s="100"/>
      <c r="T515" s="100"/>
      <c r="U515" s="99"/>
      <c r="V515" s="99"/>
      <c r="W515" s="99"/>
      <c r="X515" s="103">
        <f>SUM(C515:V515)</f>
        <v>0</v>
      </c>
    </row>
    <row r="516" spans="1:27" x14ac:dyDescent="0.25">
      <c r="A516" s="7"/>
      <c r="B516" s="66"/>
      <c r="C516" s="86">
        <v>44041</v>
      </c>
      <c r="D516" s="86">
        <v>44064</v>
      </c>
      <c r="E516" s="86">
        <v>44090</v>
      </c>
      <c r="F516" s="86">
        <v>44120</v>
      </c>
      <c r="G516" s="86">
        <v>44153</v>
      </c>
      <c r="H516" s="86">
        <v>44181</v>
      </c>
      <c r="I516" s="86">
        <v>44218</v>
      </c>
      <c r="J516" s="86"/>
      <c r="K516" s="86"/>
      <c r="L516" s="86"/>
      <c r="M516" s="86"/>
      <c r="N516" s="86"/>
      <c r="O516" s="86"/>
      <c r="P516" s="86"/>
      <c r="Q516" s="87"/>
      <c r="R516" s="87"/>
      <c r="S516" s="88"/>
      <c r="T516" s="88"/>
      <c r="U516" s="87"/>
      <c r="V516" s="87"/>
      <c r="W516" s="87"/>
      <c r="X516" s="89"/>
    </row>
    <row r="517" spans="1:27" x14ac:dyDescent="0.25">
      <c r="A517" s="7">
        <v>61</v>
      </c>
      <c r="B517" s="90" t="s">
        <v>63</v>
      </c>
      <c r="C517" s="91">
        <v>7056.72</v>
      </c>
      <c r="D517" s="91">
        <v>8051.34</v>
      </c>
      <c r="E517" s="91">
        <v>7020.42</v>
      </c>
      <c r="F517" s="91">
        <v>7971.48</v>
      </c>
      <c r="G517" s="91">
        <v>7608.48</v>
      </c>
      <c r="H517" s="91">
        <v>7390.68</v>
      </c>
      <c r="I517" s="91">
        <v>12719.52</v>
      </c>
      <c r="J517" s="91"/>
      <c r="K517" s="91"/>
      <c r="L517" s="91"/>
      <c r="M517" s="91"/>
      <c r="N517" s="91"/>
      <c r="O517" s="91"/>
      <c r="P517" s="91"/>
      <c r="Q517" s="92"/>
      <c r="R517" s="92"/>
      <c r="S517" s="93"/>
      <c r="T517" s="93"/>
      <c r="U517" s="92"/>
      <c r="V517" s="92"/>
      <c r="W517" s="92"/>
      <c r="X517" s="94">
        <f>SUM(C517:V517)</f>
        <v>57818.64</v>
      </c>
    </row>
    <row r="518" spans="1:27" x14ac:dyDescent="0.25">
      <c r="A518" s="95"/>
      <c r="B518" s="96"/>
      <c r="C518" s="97">
        <v>44028</v>
      </c>
      <c r="D518" s="97">
        <v>44042</v>
      </c>
      <c r="E518" s="97">
        <v>44064</v>
      </c>
      <c r="F518" s="97">
        <v>44092</v>
      </c>
      <c r="G518" s="97">
        <v>44120</v>
      </c>
      <c r="H518" s="97">
        <v>44160</v>
      </c>
      <c r="I518" s="97">
        <v>44183</v>
      </c>
      <c r="J518" s="97">
        <v>44239</v>
      </c>
      <c r="K518" s="97"/>
      <c r="L518" s="97"/>
      <c r="M518" s="97"/>
      <c r="N518" s="97"/>
      <c r="O518" s="97"/>
      <c r="P518" s="97"/>
      <c r="Q518" s="97"/>
      <c r="R518" s="99"/>
      <c r="S518" s="100"/>
      <c r="T518" s="100"/>
      <c r="U518" s="99"/>
      <c r="V518" s="99"/>
      <c r="W518" s="99"/>
      <c r="X518" s="101"/>
    </row>
    <row r="519" spans="1:27" x14ac:dyDescent="0.25">
      <c r="A519" s="95">
        <v>62</v>
      </c>
      <c r="B519" s="102" t="s">
        <v>64</v>
      </c>
      <c r="C519" s="98">
        <v>2441.7800000000002</v>
      </c>
      <c r="D519" s="98">
        <v>2352.2399999999998</v>
      </c>
      <c r="E519" s="98">
        <v>2683.78</v>
      </c>
      <c r="F519" s="98">
        <v>2340.14</v>
      </c>
      <c r="G519" s="98">
        <v>2657.16</v>
      </c>
      <c r="H519" s="98">
        <v>2536.16</v>
      </c>
      <c r="I519" s="98">
        <v>2463.56</v>
      </c>
      <c r="J519" s="98">
        <v>4239.84</v>
      </c>
      <c r="K519" s="98"/>
      <c r="L519" s="98"/>
      <c r="M519" s="98"/>
      <c r="N519" s="98"/>
      <c r="O519" s="98"/>
      <c r="P519" s="98"/>
      <c r="Q519" s="99"/>
      <c r="R519" s="99"/>
      <c r="S519" s="100"/>
      <c r="T519" s="100"/>
      <c r="U519" s="99"/>
      <c r="V519" s="99"/>
      <c r="W519" s="99"/>
      <c r="X519" s="103">
        <f>SUM(C519:V519)</f>
        <v>21714.66</v>
      </c>
    </row>
    <row r="520" spans="1:27" x14ac:dyDescent="0.25">
      <c r="A520" s="7"/>
      <c r="B520" s="66"/>
      <c r="C520" s="86">
        <v>44090</v>
      </c>
      <c r="D520" s="86">
        <v>44098</v>
      </c>
      <c r="E520" s="86">
        <v>44120</v>
      </c>
      <c r="F520" s="86">
        <v>44152</v>
      </c>
      <c r="G520" s="86">
        <v>44175</v>
      </c>
      <c r="H520" s="86"/>
      <c r="I520" s="86"/>
      <c r="J520" s="86"/>
      <c r="K520" s="86"/>
      <c r="L520" s="86"/>
      <c r="M520" s="86"/>
      <c r="N520" s="86"/>
      <c r="O520" s="86"/>
      <c r="P520" s="86"/>
      <c r="Q520" s="87"/>
      <c r="R520" s="87"/>
      <c r="S520" s="88"/>
      <c r="T520" s="88"/>
      <c r="U520" s="87"/>
      <c r="V520" s="87"/>
      <c r="W520" s="87"/>
      <c r="X520" s="89"/>
    </row>
    <row r="521" spans="1:27" x14ac:dyDescent="0.25">
      <c r="A521" s="7">
        <v>63</v>
      </c>
      <c r="B521" s="90" t="s">
        <v>65</v>
      </c>
      <c r="C521" s="91">
        <v>21838.080000000002</v>
      </c>
      <c r="D521" s="91">
        <v>1945.68</v>
      </c>
      <c r="E521" s="91">
        <v>13126.08</v>
      </c>
      <c r="F521" s="91">
        <v>5802</v>
      </c>
      <c r="G521" s="91">
        <v>7608.48</v>
      </c>
      <c r="H521" s="91"/>
      <c r="I521" s="91"/>
      <c r="J521" s="91"/>
      <c r="K521" s="91"/>
      <c r="L521" s="91"/>
      <c r="M521" s="91"/>
      <c r="N521" s="91"/>
      <c r="O521" s="91"/>
      <c r="P521" s="91"/>
      <c r="Q521" s="92"/>
      <c r="R521" s="92"/>
      <c r="S521" s="93"/>
      <c r="T521" s="93"/>
      <c r="U521" s="92"/>
      <c r="V521" s="92"/>
      <c r="W521" s="92"/>
      <c r="X521" s="94">
        <f>SUM(C521:V521)</f>
        <v>50320.320000000007</v>
      </c>
    </row>
    <row r="522" spans="1:27" x14ac:dyDescent="0.25">
      <c r="A522" s="95"/>
      <c r="B522" s="96"/>
      <c r="C522" s="97">
        <v>44043</v>
      </c>
      <c r="D522" s="97">
        <v>44074</v>
      </c>
      <c r="E522" s="97">
        <v>44104</v>
      </c>
      <c r="F522" s="97">
        <v>44134</v>
      </c>
      <c r="G522" s="97">
        <v>44165</v>
      </c>
      <c r="H522" s="97">
        <v>44222</v>
      </c>
      <c r="I522" s="97">
        <v>44223</v>
      </c>
      <c r="J522" s="97"/>
      <c r="K522" s="97"/>
      <c r="L522" s="97"/>
      <c r="M522" s="97"/>
      <c r="N522" s="97"/>
      <c r="O522" s="97"/>
      <c r="P522" s="97"/>
      <c r="Q522" s="99"/>
      <c r="R522" s="99"/>
      <c r="S522" s="100"/>
      <c r="T522" s="100"/>
      <c r="U522" s="99"/>
      <c r="V522" s="99"/>
      <c r="W522" s="99"/>
      <c r="X522" s="101"/>
    </row>
    <row r="523" spans="1:27" x14ac:dyDescent="0.25">
      <c r="A523" s="95">
        <v>64</v>
      </c>
      <c r="B523" s="102" t="s">
        <v>66</v>
      </c>
      <c r="C523" s="98">
        <v>7056.72</v>
      </c>
      <c r="D523" s="98">
        <v>8051.34</v>
      </c>
      <c r="E523" s="98">
        <v>7020.42</v>
      </c>
      <c r="F523" s="98">
        <v>7971.48</v>
      </c>
      <c r="G523" s="98">
        <v>7608.48</v>
      </c>
      <c r="H523" s="98">
        <v>12719.52</v>
      </c>
      <c r="I523" s="98">
        <v>7390.68</v>
      </c>
      <c r="J523" s="98"/>
      <c r="K523" s="98"/>
      <c r="L523" s="98"/>
      <c r="M523" s="98"/>
      <c r="N523" s="98"/>
      <c r="O523" s="98"/>
      <c r="P523" s="98"/>
      <c r="Q523" s="99"/>
      <c r="R523" s="99"/>
      <c r="S523" s="100"/>
      <c r="T523" s="100"/>
      <c r="U523" s="99"/>
      <c r="V523" s="99"/>
      <c r="W523" s="99"/>
      <c r="X523" s="103">
        <f>SUM(C523:V523)</f>
        <v>57818.640000000007</v>
      </c>
    </row>
    <row r="524" spans="1:27" x14ac:dyDescent="0.25">
      <c r="A524" s="7"/>
      <c r="B524" s="66"/>
      <c r="C524" s="86">
        <v>44088</v>
      </c>
      <c r="D524" s="86">
        <v>44092</v>
      </c>
      <c r="E524" s="86">
        <v>44103</v>
      </c>
      <c r="F524" s="86">
        <v>44123</v>
      </c>
      <c r="G524" s="86">
        <v>44181</v>
      </c>
      <c r="H524" s="86">
        <v>44221</v>
      </c>
      <c r="I524" s="86"/>
      <c r="J524" s="86"/>
      <c r="K524" s="86"/>
      <c r="L524" s="86"/>
      <c r="M524" s="86"/>
      <c r="N524" s="86"/>
      <c r="O524" s="86"/>
      <c r="P524" s="86"/>
      <c r="Q524" s="87"/>
      <c r="R524" s="87"/>
      <c r="S524" s="88"/>
      <c r="T524" s="88"/>
      <c r="U524" s="87"/>
      <c r="V524" s="87"/>
      <c r="W524" s="87"/>
      <c r="X524" s="89"/>
    </row>
    <row r="525" spans="1:27" x14ac:dyDescent="0.25">
      <c r="A525" s="7">
        <v>65</v>
      </c>
      <c r="B525" s="90" t="s">
        <v>67</v>
      </c>
      <c r="C525" s="91">
        <v>5367.56</v>
      </c>
      <c r="D525" s="91">
        <v>4883.5600000000004</v>
      </c>
      <c r="E525" s="91">
        <v>4704.4799999999996</v>
      </c>
      <c r="F525" s="91">
        <v>4680.28</v>
      </c>
      <c r="G525" s="91">
        <v>5314.32</v>
      </c>
      <c r="H525" s="91">
        <v>9999.44</v>
      </c>
      <c r="I525" s="91"/>
      <c r="J525" s="91"/>
      <c r="K525" s="91"/>
      <c r="L525" s="91"/>
      <c r="M525" s="91"/>
      <c r="N525" s="91"/>
      <c r="O525" s="91"/>
      <c r="P525" s="91"/>
      <c r="Q525" s="92"/>
      <c r="R525" s="92"/>
      <c r="S525" s="93"/>
      <c r="T525" s="93"/>
      <c r="U525" s="92"/>
      <c r="V525" s="92"/>
      <c r="W525" s="92"/>
      <c r="X525" s="94">
        <f>SUM(C525:V525)</f>
        <v>34949.64</v>
      </c>
    </row>
    <row r="526" spans="1:27" x14ac:dyDescent="0.25">
      <c r="A526" s="95"/>
      <c r="B526" s="96"/>
      <c r="C526" s="97">
        <v>44033</v>
      </c>
      <c r="D526" s="97">
        <v>44055</v>
      </c>
      <c r="E526" s="97">
        <v>44102</v>
      </c>
      <c r="F526" s="97">
        <v>44124</v>
      </c>
      <c r="G526" s="97">
        <v>44152</v>
      </c>
      <c r="H526" s="97">
        <v>44176</v>
      </c>
      <c r="I526" s="97">
        <v>44215</v>
      </c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9"/>
      <c r="V526" s="99"/>
      <c r="W526" s="99"/>
      <c r="X526" s="101"/>
    </row>
    <row r="527" spans="1:27" x14ac:dyDescent="0.25">
      <c r="A527" s="95">
        <v>66</v>
      </c>
      <c r="B527" s="102" t="s">
        <v>68</v>
      </c>
      <c r="C527" s="98">
        <v>7056.72</v>
      </c>
      <c r="D527" s="98">
        <v>8051.34</v>
      </c>
      <c r="E527" s="98">
        <v>23401.4</v>
      </c>
      <c r="F527" s="98">
        <v>26571.599999999999</v>
      </c>
      <c r="G527" s="98">
        <v>25361.599999999999</v>
      </c>
      <c r="H527" s="98">
        <v>24635.599999999999</v>
      </c>
      <c r="I527" s="98">
        <v>42398.400000000001</v>
      </c>
      <c r="J527" s="98"/>
      <c r="K527" s="98"/>
      <c r="L527" s="98"/>
      <c r="M527" s="98"/>
      <c r="N527" s="98"/>
      <c r="O527" s="98"/>
      <c r="P527" s="98"/>
      <c r="Q527" s="99"/>
      <c r="R527" s="99"/>
      <c r="S527" s="100"/>
      <c r="T527" s="100"/>
      <c r="U527" s="99"/>
      <c r="V527" s="99"/>
      <c r="W527" s="99"/>
      <c r="X527" s="103">
        <f>SUM(C527:V527)</f>
        <v>157476.66</v>
      </c>
    </row>
    <row r="528" spans="1:27" x14ac:dyDescent="0.25">
      <c r="A528" s="7"/>
      <c r="B528" s="66"/>
      <c r="C528" s="86">
        <v>44039</v>
      </c>
      <c r="D528" s="86">
        <v>44069</v>
      </c>
      <c r="E528" s="86">
        <v>44095</v>
      </c>
      <c r="F528" s="86">
        <v>44123</v>
      </c>
      <c r="G528" s="86">
        <v>44160</v>
      </c>
      <c r="H528" s="86">
        <v>44183</v>
      </c>
      <c r="I528" s="86">
        <v>44221</v>
      </c>
      <c r="J528" s="86"/>
      <c r="K528" s="86"/>
      <c r="L528" s="86"/>
      <c r="M528" s="86"/>
      <c r="N528" s="86"/>
      <c r="O528" s="86"/>
      <c r="P528" s="86"/>
      <c r="Q528" s="87"/>
      <c r="R528" s="87"/>
      <c r="S528" s="88"/>
      <c r="T528" s="88"/>
      <c r="U528" s="87"/>
      <c r="V528" s="87"/>
      <c r="W528" s="87"/>
      <c r="X528" s="89"/>
    </row>
    <row r="529" spans="1:27" x14ac:dyDescent="0.25">
      <c r="A529" s="7">
        <v>67</v>
      </c>
      <c r="B529" s="90" t="s">
        <v>69</v>
      </c>
      <c r="C529" s="91">
        <v>30579.119999999999</v>
      </c>
      <c r="D529" s="91">
        <v>34889.14</v>
      </c>
      <c r="E529" s="91">
        <v>30421.82</v>
      </c>
      <c r="F529" s="91">
        <v>34543.08</v>
      </c>
      <c r="G529" s="91">
        <v>32970.080000000002</v>
      </c>
      <c r="H529" s="91">
        <v>32026.28</v>
      </c>
      <c r="I529" s="91">
        <v>55117.919999999998</v>
      </c>
      <c r="J529" s="91"/>
      <c r="K529" s="91"/>
      <c r="L529" s="91"/>
      <c r="M529" s="91"/>
      <c r="N529" s="91"/>
      <c r="O529" s="91"/>
      <c r="P529" s="91"/>
      <c r="Q529" s="92"/>
      <c r="R529" s="92"/>
      <c r="S529" s="93"/>
      <c r="T529" s="93"/>
      <c r="U529" s="92"/>
      <c r="V529" s="92"/>
      <c r="W529" s="92"/>
      <c r="X529" s="94">
        <f>SUM(C529:W529)</f>
        <v>250547.44</v>
      </c>
    </row>
    <row r="530" spans="1:27" x14ac:dyDescent="0.25">
      <c r="A530" s="95"/>
      <c r="B530" s="96"/>
      <c r="C530" s="97">
        <v>44050</v>
      </c>
      <c r="D530" s="97">
        <v>44064</v>
      </c>
      <c r="E530" s="97">
        <v>44085</v>
      </c>
      <c r="F530" s="97">
        <v>44120</v>
      </c>
      <c r="G530" s="97">
        <v>44148</v>
      </c>
      <c r="H530" s="97">
        <v>44183</v>
      </c>
      <c r="I530" s="97">
        <v>44207</v>
      </c>
      <c r="J530" s="97"/>
      <c r="K530" s="97"/>
      <c r="L530" s="97"/>
      <c r="M530" s="97"/>
      <c r="N530" s="97"/>
      <c r="O530" s="97"/>
      <c r="P530" s="98"/>
      <c r="Q530" s="99"/>
      <c r="R530" s="99"/>
      <c r="S530" s="100"/>
      <c r="T530" s="100"/>
      <c r="U530" s="99"/>
      <c r="V530" s="99"/>
      <c r="W530" s="99"/>
      <c r="X530" s="101"/>
      <c r="Z530" s="104"/>
      <c r="AA530" s="104"/>
    </row>
    <row r="531" spans="1:27" x14ac:dyDescent="0.25">
      <c r="A531" s="95">
        <v>68</v>
      </c>
      <c r="B531" s="102" t="s">
        <v>70</v>
      </c>
      <c r="C531" s="98">
        <v>201446.85</v>
      </c>
      <c r="D531" s="98">
        <v>194059.8</v>
      </c>
      <c r="E531" s="98">
        <v>221411.85</v>
      </c>
      <c r="F531" s="98">
        <v>193061.55</v>
      </c>
      <c r="G531" s="98">
        <v>219215.7</v>
      </c>
      <c r="H531" s="98">
        <v>209233.2</v>
      </c>
      <c r="I531" s="98">
        <v>203243.7</v>
      </c>
      <c r="J531" s="98"/>
      <c r="K531" s="98"/>
      <c r="L531" s="98"/>
      <c r="M531" s="98"/>
      <c r="N531" s="98"/>
      <c r="O531" s="98"/>
      <c r="P531" s="98"/>
      <c r="Q531" s="99"/>
      <c r="R531" s="99"/>
      <c r="S531" s="100"/>
      <c r="T531" s="100"/>
      <c r="U531" s="99"/>
      <c r="V531" s="99"/>
      <c r="W531" s="99"/>
      <c r="X531" s="103">
        <f>SUM(C531:V531)</f>
        <v>1441672.65</v>
      </c>
    </row>
    <row r="532" spans="1:27" x14ac:dyDescent="0.25">
      <c r="A532" s="7"/>
      <c r="B532" s="66"/>
      <c r="C532" s="86">
        <v>44071</v>
      </c>
      <c r="D532" s="86">
        <v>44146</v>
      </c>
      <c r="E532" s="86">
        <v>44210</v>
      </c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7"/>
      <c r="R532" s="87"/>
      <c r="S532" s="88"/>
      <c r="T532" s="88"/>
      <c r="U532" s="87"/>
      <c r="V532" s="87"/>
      <c r="W532" s="87"/>
      <c r="X532" s="89"/>
    </row>
    <row r="533" spans="1:27" x14ac:dyDescent="0.25">
      <c r="A533" s="7">
        <v>69</v>
      </c>
      <c r="B533" s="90" t="s">
        <v>71</v>
      </c>
      <c r="C533" s="91">
        <v>42806.17</v>
      </c>
      <c r="D533" s="91">
        <v>54970.3</v>
      </c>
      <c r="E533" s="91">
        <v>54996.92</v>
      </c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2"/>
      <c r="R533" s="92"/>
      <c r="S533" s="93"/>
      <c r="T533" s="93"/>
      <c r="U533" s="92"/>
      <c r="V533" s="92"/>
      <c r="W533" s="92"/>
      <c r="X533" s="94">
        <f>SUM(C533:V533)</f>
        <v>152773.39000000001</v>
      </c>
    </row>
    <row r="534" spans="1:27" x14ac:dyDescent="0.25">
      <c r="A534" s="95"/>
      <c r="B534" s="96"/>
      <c r="C534" s="97">
        <v>44028</v>
      </c>
      <c r="D534" s="97">
        <v>44113</v>
      </c>
      <c r="E534" s="97">
        <v>44147</v>
      </c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9"/>
      <c r="R534" s="99"/>
      <c r="S534" s="100"/>
      <c r="T534" s="100"/>
      <c r="U534" s="99"/>
      <c r="V534" s="99"/>
      <c r="W534" s="99"/>
      <c r="X534" s="101"/>
    </row>
    <row r="535" spans="1:27" x14ac:dyDescent="0.25">
      <c r="A535" s="95">
        <v>70</v>
      </c>
      <c r="B535" s="102" t="s">
        <v>72</v>
      </c>
      <c r="C535" s="98">
        <v>3662.67</v>
      </c>
      <c r="D535" s="98">
        <v>7554.03</v>
      </c>
      <c r="E535" s="98">
        <v>3510.21</v>
      </c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9"/>
      <c r="R535" s="99"/>
      <c r="S535" s="100"/>
      <c r="T535" s="100"/>
      <c r="U535" s="99"/>
      <c r="V535" s="99"/>
      <c r="W535" s="99"/>
      <c r="X535" s="103">
        <f>SUM(C535:V535)</f>
        <v>14726.91</v>
      </c>
    </row>
    <row r="536" spans="1:27" x14ac:dyDescent="0.25">
      <c r="A536" s="7"/>
      <c r="B536" s="6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7"/>
      <c r="R536" s="87"/>
      <c r="S536" s="88"/>
      <c r="T536" s="88"/>
      <c r="U536" s="87"/>
      <c r="V536" s="87"/>
      <c r="W536" s="87"/>
      <c r="X536" s="89"/>
    </row>
    <row r="537" spans="1:27" x14ac:dyDescent="0.25">
      <c r="A537" s="7">
        <v>71</v>
      </c>
      <c r="B537" s="90" t="s">
        <v>73</v>
      </c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2"/>
      <c r="R537" s="92"/>
      <c r="S537" s="93"/>
      <c r="T537" s="93"/>
      <c r="U537" s="92"/>
      <c r="V537" s="92"/>
      <c r="W537" s="92"/>
      <c r="X537" s="94">
        <f>SUM(C537:V537)</f>
        <v>0</v>
      </c>
    </row>
    <row r="538" spans="1:27" x14ac:dyDescent="0.25">
      <c r="A538" s="95"/>
      <c r="B538" s="96"/>
      <c r="C538" s="97">
        <v>44042</v>
      </c>
      <c r="D538" s="97">
        <v>44084</v>
      </c>
      <c r="E538" s="97">
        <v>44119</v>
      </c>
      <c r="F538" s="97">
        <v>44160</v>
      </c>
      <c r="G538" s="97">
        <v>44175</v>
      </c>
      <c r="H538" s="97">
        <v>44215</v>
      </c>
      <c r="I538" s="97"/>
      <c r="J538" s="97"/>
      <c r="K538" s="97"/>
      <c r="L538" s="97"/>
      <c r="M538" s="97"/>
      <c r="N538" s="97"/>
      <c r="O538" s="98"/>
      <c r="P538" s="98"/>
      <c r="Q538" s="99"/>
      <c r="R538" s="99"/>
      <c r="S538" s="100"/>
      <c r="T538" s="100"/>
      <c r="U538" s="99"/>
      <c r="V538" s="99"/>
      <c r="W538" s="99"/>
      <c r="X538" s="101"/>
    </row>
    <row r="539" spans="1:27" x14ac:dyDescent="0.25">
      <c r="A539" s="95">
        <v>72</v>
      </c>
      <c r="B539" s="102" t="s">
        <v>74</v>
      </c>
      <c r="C539" s="98">
        <v>7056.72</v>
      </c>
      <c r="D539" s="98">
        <v>15071.76</v>
      </c>
      <c r="E539" s="98">
        <v>7971.48</v>
      </c>
      <c r="F539" s="98">
        <v>7608.48</v>
      </c>
      <c r="G539" s="98">
        <v>7390.68</v>
      </c>
      <c r="H539" s="98">
        <v>12719.52</v>
      </c>
      <c r="I539" s="98"/>
      <c r="J539" s="98"/>
      <c r="K539" s="98"/>
      <c r="L539" s="98"/>
      <c r="M539" s="98"/>
      <c r="N539" s="98"/>
      <c r="O539" s="98"/>
      <c r="P539" s="98"/>
      <c r="Q539" s="99"/>
      <c r="R539" s="99"/>
      <c r="S539" s="100"/>
      <c r="T539" s="100"/>
      <c r="U539" s="99"/>
      <c r="V539" s="99"/>
      <c r="W539" s="99"/>
      <c r="X539" s="103">
        <f>SUM(C539:V539)</f>
        <v>57818.64</v>
      </c>
    </row>
    <row r="540" spans="1:27" x14ac:dyDescent="0.25">
      <c r="A540" s="7"/>
      <c r="B540" s="6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7"/>
      <c r="R540" s="87"/>
      <c r="S540" s="88"/>
      <c r="T540" s="88"/>
      <c r="U540" s="87"/>
      <c r="V540" s="87"/>
      <c r="W540" s="87"/>
      <c r="X540" s="89"/>
    </row>
    <row r="541" spans="1:27" x14ac:dyDescent="0.25">
      <c r="A541" s="7">
        <v>73</v>
      </c>
      <c r="B541" s="90" t="s">
        <v>75</v>
      </c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2"/>
      <c r="R541" s="92"/>
      <c r="S541" s="93"/>
      <c r="T541" s="93"/>
      <c r="U541" s="92"/>
      <c r="V541" s="92"/>
      <c r="W541" s="92"/>
      <c r="X541" s="94">
        <f>SUM(C541:V541)</f>
        <v>0</v>
      </c>
    </row>
    <row r="542" spans="1:27" x14ac:dyDescent="0.25">
      <c r="A542" s="95"/>
      <c r="B542" s="96"/>
      <c r="C542" s="97">
        <v>44095</v>
      </c>
      <c r="D542" s="97">
        <v>44125</v>
      </c>
      <c r="E542" s="97">
        <v>44151</v>
      </c>
      <c r="F542" s="97">
        <v>44180</v>
      </c>
      <c r="G542" s="97">
        <v>44201</v>
      </c>
      <c r="H542" s="97">
        <v>44244</v>
      </c>
      <c r="I542" s="97"/>
      <c r="J542" s="97"/>
      <c r="K542" s="97"/>
      <c r="L542" s="97"/>
      <c r="M542" s="97"/>
      <c r="N542" s="97"/>
      <c r="O542" s="97"/>
      <c r="P542" s="98"/>
      <c r="Q542" s="99"/>
      <c r="R542" s="99"/>
      <c r="S542" s="100"/>
      <c r="T542" s="100"/>
      <c r="U542" s="99"/>
      <c r="V542" s="99"/>
      <c r="W542" s="99"/>
      <c r="X542" s="101"/>
      <c r="Z542" s="104"/>
      <c r="AA542" s="104"/>
    </row>
    <row r="543" spans="1:27" x14ac:dyDescent="0.25">
      <c r="A543" s="95">
        <v>74</v>
      </c>
      <c r="B543" s="102" t="s">
        <v>76</v>
      </c>
      <c r="C543" s="98">
        <v>4025.67</v>
      </c>
      <c r="D543" s="98">
        <f>3208.4+301.81</f>
        <v>3510.21</v>
      </c>
      <c r="E543" s="98">
        <f>3909.4+76.34</f>
        <v>3985.7400000000002</v>
      </c>
      <c r="F543" s="98">
        <f>3644.9+2953.2+434.35+25.56+115.25+159.34</f>
        <v>7332.6000000000013</v>
      </c>
      <c r="G543" s="98">
        <f>3319.5+375.84</f>
        <v>3695.34</v>
      </c>
      <c r="H543" s="98">
        <f>6092.5+212.38+54.88</f>
        <v>6359.76</v>
      </c>
      <c r="I543" s="98"/>
      <c r="J543" s="98"/>
      <c r="K543" s="98"/>
      <c r="L543" s="98"/>
      <c r="M543" s="98"/>
      <c r="N543" s="98"/>
      <c r="O543" s="98"/>
      <c r="P543" s="98"/>
      <c r="Q543" s="99"/>
      <c r="R543" s="99"/>
      <c r="S543" s="100"/>
      <c r="T543" s="100"/>
      <c r="U543" s="99"/>
      <c r="V543" s="99"/>
      <c r="W543" s="99"/>
      <c r="X543" s="103">
        <f>SUM(C543:V543)</f>
        <v>28909.32</v>
      </c>
    </row>
    <row r="544" spans="1:27" x14ac:dyDescent="0.25">
      <c r="A544" s="7"/>
      <c r="B544" s="66"/>
      <c r="C544" s="86">
        <v>44035</v>
      </c>
      <c r="D544" s="86">
        <v>44047</v>
      </c>
      <c r="E544" s="86">
        <v>44104</v>
      </c>
      <c r="F544" s="86">
        <v>44120</v>
      </c>
      <c r="G544" s="86">
        <v>44155</v>
      </c>
      <c r="H544" s="86">
        <v>44188</v>
      </c>
      <c r="I544" s="86">
        <v>44221</v>
      </c>
      <c r="J544" s="86"/>
      <c r="K544" s="86"/>
      <c r="L544" s="86"/>
      <c r="M544" s="86"/>
      <c r="N544" s="86"/>
      <c r="O544" s="86"/>
      <c r="P544" s="86"/>
      <c r="Q544" s="87"/>
      <c r="R544" s="87"/>
      <c r="S544" s="88"/>
      <c r="T544" s="88"/>
      <c r="U544" s="87"/>
      <c r="V544" s="87"/>
      <c r="W544" s="87"/>
      <c r="X544" s="89"/>
    </row>
    <row r="545" spans="1:27" x14ac:dyDescent="0.25">
      <c r="A545" s="7">
        <v>75</v>
      </c>
      <c r="B545" s="90" t="s">
        <v>77</v>
      </c>
      <c r="C545" s="91">
        <v>2352.2399999999998</v>
      </c>
      <c r="D545" s="91">
        <v>2683.78</v>
      </c>
      <c r="E545" s="91">
        <v>2340.14</v>
      </c>
      <c r="F545" s="91">
        <v>2657.16</v>
      </c>
      <c r="G545" s="91">
        <v>2536.16</v>
      </c>
      <c r="H545" s="91">
        <v>2463.56</v>
      </c>
      <c r="I545" s="91">
        <v>4239.84</v>
      </c>
      <c r="J545" s="91"/>
      <c r="K545" s="91"/>
      <c r="L545" s="91"/>
      <c r="M545" s="91"/>
      <c r="N545" s="91"/>
      <c r="O545" s="91"/>
      <c r="P545" s="91"/>
      <c r="Q545" s="92"/>
      <c r="R545" s="92"/>
      <c r="S545" s="93"/>
      <c r="T545" s="93"/>
      <c r="U545" s="92"/>
      <c r="V545" s="92"/>
      <c r="W545" s="92"/>
      <c r="X545" s="94">
        <f>SUM(C545:V545)</f>
        <v>19272.879999999997</v>
      </c>
    </row>
    <row r="546" spans="1:27" x14ac:dyDescent="0.25">
      <c r="A546" s="95"/>
      <c r="B546" s="96"/>
      <c r="C546" s="97">
        <v>44039</v>
      </c>
      <c r="D546" s="97">
        <v>44069</v>
      </c>
      <c r="E546" s="97">
        <v>44096</v>
      </c>
      <c r="F546" s="97">
        <v>44123</v>
      </c>
      <c r="G546" s="97">
        <v>44160</v>
      </c>
      <c r="H546" s="97">
        <v>44186</v>
      </c>
      <c r="I546" s="97">
        <v>44221</v>
      </c>
      <c r="J546" s="97"/>
      <c r="K546" s="97"/>
      <c r="L546" s="97"/>
      <c r="M546" s="97"/>
      <c r="N546" s="97"/>
      <c r="O546" s="98"/>
      <c r="P546" s="98"/>
      <c r="Q546" s="99"/>
      <c r="R546" s="99"/>
      <c r="S546" s="100"/>
      <c r="T546" s="100"/>
      <c r="U546" s="99"/>
      <c r="V546" s="99"/>
      <c r="W546" s="99"/>
      <c r="X546" s="101"/>
    </row>
    <row r="547" spans="1:27" x14ac:dyDescent="0.25">
      <c r="A547" s="95">
        <v>76</v>
      </c>
      <c r="B547" s="102" t="s">
        <v>78</v>
      </c>
      <c r="C547" s="98">
        <v>42340.32</v>
      </c>
      <c r="D547" s="98">
        <v>48308.04</v>
      </c>
      <c r="E547" s="98">
        <v>57333.43</v>
      </c>
      <c r="F547" s="98">
        <v>65100.42</v>
      </c>
      <c r="G547" s="98">
        <v>62135.92</v>
      </c>
      <c r="H547" s="98">
        <v>60357.22</v>
      </c>
      <c r="I547" s="98">
        <v>114475.68</v>
      </c>
      <c r="J547" s="98"/>
      <c r="K547" s="98"/>
      <c r="L547" s="98"/>
      <c r="M547" s="98"/>
      <c r="N547" s="98"/>
      <c r="O547" s="98"/>
      <c r="P547" s="98"/>
      <c r="Q547" s="99"/>
      <c r="R547" s="99"/>
      <c r="S547" s="100"/>
      <c r="T547" s="100"/>
      <c r="U547" s="99"/>
      <c r="V547" s="99"/>
      <c r="W547" s="99"/>
      <c r="X547" s="103">
        <f>SUM(C547:V547)</f>
        <v>450051.02999999997</v>
      </c>
    </row>
    <row r="548" spans="1:27" x14ac:dyDescent="0.25">
      <c r="A548" s="7"/>
      <c r="B548" s="66"/>
      <c r="C548" s="86">
        <v>44033</v>
      </c>
      <c r="D548" s="86">
        <v>44036</v>
      </c>
      <c r="E548" s="86">
        <v>44061</v>
      </c>
      <c r="F548" s="86">
        <v>44092</v>
      </c>
      <c r="G548" s="86">
        <v>44120</v>
      </c>
      <c r="H548" s="86">
        <v>44148</v>
      </c>
      <c r="I548" s="86">
        <v>44183</v>
      </c>
      <c r="J548" s="86">
        <v>44225</v>
      </c>
      <c r="K548" s="86">
        <v>44244</v>
      </c>
      <c r="L548" s="86"/>
      <c r="M548" s="86"/>
      <c r="N548" s="86"/>
      <c r="O548" s="86"/>
      <c r="P548" s="86"/>
      <c r="Q548" s="87"/>
      <c r="R548" s="87"/>
      <c r="S548" s="88"/>
      <c r="T548" s="88"/>
      <c r="U548" s="87"/>
      <c r="V548" s="87"/>
      <c r="W548" s="87"/>
      <c r="X548" s="89"/>
    </row>
    <row r="549" spans="1:27" x14ac:dyDescent="0.25">
      <c r="A549" s="7">
        <v>77</v>
      </c>
      <c r="B549" s="90" t="s">
        <v>79</v>
      </c>
      <c r="C549" s="91">
        <v>3662.67</v>
      </c>
      <c r="D549" s="91">
        <v>3728.01</v>
      </c>
      <c r="E549" s="91">
        <v>3528.36</v>
      </c>
      <c r="F549" s="91">
        <v>4025.67</v>
      </c>
      <c r="G549" s="91">
        <v>3510.21</v>
      </c>
      <c r="H549" s="91">
        <v>3985.74</v>
      </c>
      <c r="I549" s="91">
        <v>3804.24</v>
      </c>
      <c r="J549" s="91">
        <v>3695.34</v>
      </c>
      <c r="K549" s="91">
        <v>6359.76</v>
      </c>
      <c r="L549" s="91"/>
      <c r="M549" s="91"/>
      <c r="N549" s="91"/>
      <c r="O549" s="91"/>
      <c r="P549" s="91"/>
      <c r="Q549" s="92"/>
      <c r="R549" s="92"/>
      <c r="S549" s="93"/>
      <c r="T549" s="93"/>
      <c r="U549" s="92"/>
      <c r="V549" s="92"/>
      <c r="W549" s="92"/>
      <c r="X549" s="94">
        <f>SUM(C549:V549)</f>
        <v>36300</v>
      </c>
    </row>
    <row r="550" spans="1:27" x14ac:dyDescent="0.25">
      <c r="A550" s="95"/>
      <c r="B550" s="96"/>
      <c r="C550" s="97"/>
      <c r="D550" s="97"/>
      <c r="E550" s="97"/>
      <c r="F550" s="97"/>
      <c r="G550" s="97"/>
      <c r="H550" s="97"/>
      <c r="I550" s="97"/>
      <c r="J550" s="97"/>
      <c r="K550" s="97"/>
      <c r="L550" s="98"/>
      <c r="M550" s="98"/>
      <c r="N550" s="98"/>
      <c r="O550" s="98"/>
      <c r="P550" s="98"/>
      <c r="Q550" s="99"/>
      <c r="R550" s="99"/>
      <c r="S550" s="100"/>
      <c r="T550" s="100"/>
      <c r="U550" s="99"/>
      <c r="V550" s="99"/>
      <c r="W550" s="99"/>
      <c r="X550" s="101"/>
    </row>
    <row r="551" spans="1:27" x14ac:dyDescent="0.25">
      <c r="A551" s="95">
        <v>78</v>
      </c>
      <c r="B551" s="102" t="s">
        <v>80</v>
      </c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9"/>
      <c r="R551" s="99"/>
      <c r="S551" s="100"/>
      <c r="T551" s="100"/>
      <c r="U551" s="99"/>
      <c r="V551" s="99"/>
      <c r="W551" s="99"/>
      <c r="X551" s="103">
        <f>SUM(C551:V551)</f>
        <v>0</v>
      </c>
    </row>
    <row r="552" spans="1:27" x14ac:dyDescent="0.25">
      <c r="A552" s="7"/>
      <c r="B552" s="6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7"/>
      <c r="R552" s="87"/>
      <c r="S552" s="88"/>
      <c r="T552" s="88"/>
      <c r="U552" s="87"/>
      <c r="V552" s="87"/>
      <c r="W552" s="87"/>
      <c r="X552" s="89"/>
    </row>
    <row r="553" spans="1:27" x14ac:dyDescent="0.25">
      <c r="A553" s="7">
        <v>79</v>
      </c>
      <c r="B553" s="90" t="s">
        <v>81</v>
      </c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2"/>
      <c r="R553" s="92"/>
      <c r="S553" s="93"/>
      <c r="T553" s="93"/>
      <c r="U553" s="92"/>
      <c r="V553" s="92"/>
      <c r="W553" s="92"/>
      <c r="X553" s="94">
        <f>SUM(C553:V553)</f>
        <v>0</v>
      </c>
    </row>
    <row r="554" spans="1:27" x14ac:dyDescent="0.25">
      <c r="A554" s="95"/>
      <c r="B554" s="96"/>
      <c r="C554" s="97">
        <v>44034</v>
      </c>
      <c r="D554" s="97">
        <v>44061</v>
      </c>
      <c r="E554" s="97">
        <v>44091</v>
      </c>
      <c r="F554" s="97">
        <v>44124</v>
      </c>
      <c r="G554" s="97">
        <v>44155</v>
      </c>
      <c r="H554" s="97">
        <v>44186</v>
      </c>
      <c r="I554" s="97">
        <v>44214</v>
      </c>
      <c r="J554" s="97"/>
      <c r="K554" s="97"/>
      <c r="L554" s="97"/>
      <c r="M554" s="97"/>
      <c r="N554" s="97"/>
      <c r="O554" s="98"/>
      <c r="P554" s="98"/>
      <c r="Q554" s="99"/>
      <c r="R554" s="99"/>
      <c r="S554" s="100"/>
      <c r="T554" s="100"/>
      <c r="U554" s="99"/>
      <c r="V554" s="99"/>
      <c r="W554" s="99"/>
      <c r="X554" s="101"/>
    </row>
    <row r="555" spans="1:27" x14ac:dyDescent="0.25">
      <c r="A555" s="95">
        <v>80</v>
      </c>
      <c r="B555" s="102" t="s">
        <v>82</v>
      </c>
      <c r="C555" s="98">
        <v>18817.919999999998</v>
      </c>
      <c r="D555" s="98">
        <v>21470.240000000002</v>
      </c>
      <c r="E555" s="98">
        <v>18721.12</v>
      </c>
      <c r="F555" s="98">
        <v>21257.279999999999</v>
      </c>
      <c r="G555" s="98">
        <v>20289.28</v>
      </c>
      <c r="H555" s="98">
        <v>19708.48</v>
      </c>
      <c r="I555" s="98">
        <v>33918.720000000001</v>
      </c>
      <c r="J555" s="98"/>
      <c r="K555" s="98"/>
      <c r="L555" s="98"/>
      <c r="M555" s="98"/>
      <c r="N555" s="98"/>
      <c r="O555" s="98"/>
      <c r="P555" s="98"/>
      <c r="Q555" s="99"/>
      <c r="R555" s="99"/>
      <c r="S555" s="100"/>
      <c r="T555" s="100"/>
      <c r="U555" s="99"/>
      <c r="V555" s="99"/>
      <c r="W555" s="99"/>
      <c r="X555" s="103">
        <f>SUM(C555:V555)</f>
        <v>154183.03999999998</v>
      </c>
    </row>
    <row r="556" spans="1:27" x14ac:dyDescent="0.25">
      <c r="A556" s="7"/>
      <c r="B556" s="66"/>
      <c r="C556" s="86">
        <v>44040</v>
      </c>
      <c r="D556" s="86">
        <v>44067</v>
      </c>
      <c r="E556" s="86">
        <v>44097</v>
      </c>
      <c r="F556" s="86">
        <v>44126</v>
      </c>
      <c r="G556" s="86">
        <v>44159</v>
      </c>
      <c r="H556" s="86">
        <v>44186</v>
      </c>
      <c r="I556" s="86">
        <v>44222</v>
      </c>
      <c r="J556" s="86"/>
      <c r="K556" s="86"/>
      <c r="L556" s="86"/>
      <c r="M556" s="86"/>
      <c r="N556" s="86"/>
      <c r="O556" s="86"/>
      <c r="P556" s="86"/>
      <c r="Q556" s="87"/>
      <c r="R556" s="87"/>
      <c r="S556" s="88"/>
      <c r="T556" s="88"/>
      <c r="U556" s="87"/>
      <c r="V556" s="87"/>
      <c r="W556" s="87"/>
      <c r="X556" s="89"/>
    </row>
    <row r="557" spans="1:27" x14ac:dyDescent="0.25">
      <c r="A557" s="7">
        <v>81</v>
      </c>
      <c r="B557" s="90" t="s">
        <v>83</v>
      </c>
      <c r="C557" s="91">
        <v>3528.36</v>
      </c>
      <c r="D557" s="91">
        <v>4025.67</v>
      </c>
      <c r="E557" s="91">
        <v>5850.35</v>
      </c>
      <c r="F557" s="91">
        <v>6642.9</v>
      </c>
      <c r="G557" s="91">
        <v>6340.4</v>
      </c>
      <c r="H557" s="91">
        <v>6158.9</v>
      </c>
      <c r="I557" s="91">
        <v>10599.6</v>
      </c>
      <c r="J557" s="91"/>
      <c r="K557" s="91"/>
      <c r="L557" s="91"/>
      <c r="M557" s="91"/>
      <c r="N557" s="91"/>
      <c r="O557" s="91"/>
      <c r="P557" s="91"/>
      <c r="Q557" s="92"/>
      <c r="R557" s="92"/>
      <c r="S557" s="93"/>
      <c r="T557" s="93"/>
      <c r="U557" s="92"/>
      <c r="V557" s="92"/>
      <c r="W557" s="92"/>
      <c r="X557" s="94">
        <f>SUM(C557:V557)</f>
        <v>43146.18</v>
      </c>
    </row>
    <row r="558" spans="1:27" x14ac:dyDescent="0.25">
      <c r="A558" s="95"/>
      <c r="B558" s="96"/>
      <c r="C558" s="97">
        <v>44039</v>
      </c>
      <c r="D558" s="97">
        <v>44067</v>
      </c>
      <c r="E558" s="97">
        <v>44098</v>
      </c>
      <c r="F558" s="97">
        <v>44132</v>
      </c>
      <c r="G558" s="97">
        <v>44165</v>
      </c>
      <c r="H558" s="97"/>
      <c r="I558" s="97"/>
      <c r="J558" s="97"/>
      <c r="K558" s="97"/>
      <c r="L558" s="97"/>
      <c r="M558" s="97"/>
      <c r="N558" s="97"/>
      <c r="O558" s="97"/>
      <c r="P558" s="98"/>
      <c r="Q558" s="99"/>
      <c r="R558" s="99"/>
      <c r="S558" s="100"/>
      <c r="T558" s="100"/>
      <c r="U558" s="99"/>
      <c r="V558" s="99"/>
      <c r="W558" s="99"/>
      <c r="X558" s="101"/>
      <c r="Z558" s="104"/>
      <c r="AA558" s="104"/>
    </row>
    <row r="559" spans="1:27" x14ac:dyDescent="0.25">
      <c r="A559" s="95">
        <v>82</v>
      </c>
      <c r="B559" s="102" t="s">
        <v>84</v>
      </c>
      <c r="C559" s="98">
        <v>7056.72</v>
      </c>
      <c r="D559" s="98">
        <v>8051.34</v>
      </c>
      <c r="E559" s="98">
        <v>7020.42</v>
      </c>
      <c r="F559" s="98">
        <v>7971.48</v>
      </c>
      <c r="G559" s="98">
        <v>7608.48</v>
      </c>
      <c r="H559" s="98"/>
      <c r="I559" s="98"/>
      <c r="J559" s="98"/>
      <c r="K559" s="98"/>
      <c r="L559" s="98"/>
      <c r="M559" s="98"/>
      <c r="N559" s="98"/>
      <c r="O559" s="98"/>
      <c r="P559" s="98"/>
      <c r="Q559" s="99"/>
      <c r="R559" s="99"/>
      <c r="S559" s="100"/>
      <c r="T559" s="100"/>
      <c r="U559" s="99"/>
      <c r="V559" s="99"/>
      <c r="W559" s="99"/>
      <c r="X559" s="103">
        <f>SUM(C559:V559)</f>
        <v>37708.44</v>
      </c>
    </row>
    <row r="560" spans="1:27" x14ac:dyDescent="0.25">
      <c r="A560" s="7"/>
      <c r="B560" s="66"/>
      <c r="C560" s="86">
        <v>44041</v>
      </c>
      <c r="D560" s="86">
        <v>44055</v>
      </c>
      <c r="E560" s="86">
        <v>44085</v>
      </c>
      <c r="F560" s="86">
        <v>44117</v>
      </c>
      <c r="G560" s="86">
        <v>44152</v>
      </c>
      <c r="H560" s="86">
        <v>44193</v>
      </c>
      <c r="I560" s="86">
        <v>44210</v>
      </c>
      <c r="J560" s="86"/>
      <c r="K560" s="86"/>
      <c r="L560" s="86"/>
      <c r="M560" s="86"/>
      <c r="N560" s="86"/>
      <c r="O560" s="86"/>
      <c r="P560" s="86"/>
      <c r="Q560" s="87"/>
      <c r="R560" s="87"/>
      <c r="S560" s="88"/>
      <c r="T560" s="88"/>
      <c r="U560" s="87"/>
      <c r="V560" s="87"/>
      <c r="W560" s="87"/>
      <c r="X560" s="89"/>
    </row>
    <row r="561" spans="1:27" x14ac:dyDescent="0.25">
      <c r="A561" s="7">
        <v>83</v>
      </c>
      <c r="B561" s="90" t="s">
        <v>85</v>
      </c>
      <c r="C561" s="91">
        <v>10585.08</v>
      </c>
      <c r="D561" s="91">
        <v>12077.01</v>
      </c>
      <c r="E561" s="91">
        <v>10530.63</v>
      </c>
      <c r="F561" s="91">
        <v>34543.08</v>
      </c>
      <c r="G561" s="91">
        <v>49455.12</v>
      </c>
      <c r="H561" s="91">
        <v>48039.42</v>
      </c>
      <c r="I561" s="91">
        <v>82676.88</v>
      </c>
      <c r="J561" s="91"/>
      <c r="K561" s="91"/>
      <c r="L561" s="91"/>
      <c r="M561" s="91"/>
      <c r="N561" s="91"/>
      <c r="O561" s="91"/>
      <c r="P561" s="91"/>
      <c r="Q561" s="92"/>
      <c r="R561" s="92"/>
      <c r="S561" s="93"/>
      <c r="T561" s="93"/>
      <c r="U561" s="92"/>
      <c r="V561" s="92"/>
      <c r="W561" s="92"/>
      <c r="X561" s="94">
        <f>SUM(C561:V561)</f>
        <v>247907.22000000003</v>
      </c>
    </row>
    <row r="562" spans="1:27" x14ac:dyDescent="0.25">
      <c r="A562" s="95"/>
      <c r="B562" s="96"/>
      <c r="C562" s="97">
        <v>44089</v>
      </c>
      <c r="D562" s="97">
        <v>44182</v>
      </c>
      <c r="E562" s="97">
        <v>44221</v>
      </c>
      <c r="F562" s="97"/>
      <c r="G562" s="97"/>
      <c r="H562" s="97"/>
      <c r="I562" s="97"/>
      <c r="J562" s="97"/>
      <c r="K562" s="97"/>
      <c r="L562" s="98"/>
      <c r="M562" s="98"/>
      <c r="N562" s="98"/>
      <c r="O562" s="98"/>
      <c r="P562" s="98"/>
      <c r="Q562" s="99"/>
      <c r="R562" s="99"/>
      <c r="S562" s="100"/>
      <c r="T562" s="100"/>
      <c r="U562" s="99"/>
      <c r="V562" s="99"/>
      <c r="W562" s="99"/>
      <c r="X562" s="101"/>
    </row>
    <row r="563" spans="1:27" x14ac:dyDescent="0.25">
      <c r="A563" s="95">
        <v>84</v>
      </c>
      <c r="B563" s="102" t="s">
        <v>86</v>
      </c>
      <c r="C563" s="98">
        <v>44158.95</v>
      </c>
      <c r="D563" s="98">
        <f>41545.35+4432.23+11086.02</f>
        <v>57063.600000000006</v>
      </c>
      <c r="E563" s="98">
        <v>19079.28</v>
      </c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3">
        <f>SUM(C563:V563)</f>
        <v>120301.83</v>
      </c>
    </row>
    <row r="564" spans="1:27" x14ac:dyDescent="0.25">
      <c r="A564" s="7"/>
      <c r="B564" s="66"/>
      <c r="C564" s="86">
        <v>44034</v>
      </c>
      <c r="D564" s="86">
        <v>44070</v>
      </c>
      <c r="E564" s="86">
        <v>44120</v>
      </c>
      <c r="F564" s="86">
        <v>44126</v>
      </c>
      <c r="G564" s="86">
        <v>44155</v>
      </c>
      <c r="H564" s="86">
        <v>44183</v>
      </c>
      <c r="I564" s="86">
        <v>44210</v>
      </c>
      <c r="J564" s="86">
        <v>44225</v>
      </c>
      <c r="K564" s="86"/>
      <c r="L564" s="86"/>
      <c r="M564" s="86"/>
      <c r="N564" s="86"/>
      <c r="O564" s="86"/>
      <c r="P564" s="86"/>
      <c r="Q564" s="87"/>
      <c r="R564" s="87"/>
      <c r="S564" s="88"/>
      <c r="T564" s="88"/>
      <c r="U564" s="87"/>
      <c r="V564" s="87"/>
      <c r="W564" s="87"/>
      <c r="X564" s="89"/>
    </row>
    <row r="565" spans="1:27" x14ac:dyDescent="0.25">
      <c r="A565" s="7">
        <v>85</v>
      </c>
      <c r="B565" s="90" t="s">
        <v>87</v>
      </c>
      <c r="C565" s="91">
        <v>10585.08</v>
      </c>
      <c r="D565" s="91">
        <v>12077.01</v>
      </c>
      <c r="E565" s="91">
        <v>10530.63</v>
      </c>
      <c r="F565" s="91">
        <v>11957.22</v>
      </c>
      <c r="G565" s="91">
        <v>11412.72</v>
      </c>
      <c r="H565" s="91">
        <v>11086.02</v>
      </c>
      <c r="I565" s="91">
        <v>17086.02</v>
      </c>
      <c r="J565" s="91">
        <v>1993.26</v>
      </c>
      <c r="K565" s="91"/>
      <c r="L565" s="91"/>
      <c r="M565" s="91"/>
      <c r="N565" s="91"/>
      <c r="O565" s="91"/>
      <c r="P565" s="91"/>
      <c r="Q565" s="92"/>
      <c r="R565" s="92"/>
      <c r="S565" s="93"/>
      <c r="T565" s="93"/>
      <c r="U565" s="92"/>
      <c r="V565" s="92"/>
      <c r="W565" s="92"/>
      <c r="X565" s="94">
        <f>SUM(C565:W565)</f>
        <v>86727.96</v>
      </c>
    </row>
    <row r="566" spans="1:27" x14ac:dyDescent="0.25">
      <c r="A566" s="95"/>
      <c r="B566" s="96"/>
      <c r="C566" s="97">
        <v>44033</v>
      </c>
      <c r="D566" s="97">
        <v>44064</v>
      </c>
      <c r="E566" s="97">
        <v>44096</v>
      </c>
      <c r="F566" s="97">
        <v>44118</v>
      </c>
      <c r="G566" s="97">
        <v>44161</v>
      </c>
      <c r="H566" s="97">
        <v>44193</v>
      </c>
      <c r="I566" s="97">
        <v>44211</v>
      </c>
      <c r="J566" s="97"/>
      <c r="K566" s="97"/>
      <c r="L566" s="97"/>
      <c r="M566" s="97"/>
      <c r="N566" s="97"/>
      <c r="O566" s="97"/>
      <c r="P566" s="97"/>
      <c r="Q566" s="99"/>
      <c r="R566" s="99"/>
      <c r="S566" s="100"/>
      <c r="T566" s="100"/>
      <c r="U566" s="99"/>
      <c r="V566" s="99"/>
      <c r="W566" s="99"/>
      <c r="X566" s="101"/>
    </row>
    <row r="567" spans="1:27" x14ac:dyDescent="0.25">
      <c r="A567" s="95">
        <v>86</v>
      </c>
      <c r="B567" s="102" t="s">
        <v>88</v>
      </c>
      <c r="C567" s="98">
        <v>30579.119999999999</v>
      </c>
      <c r="D567" s="98">
        <v>26837.8</v>
      </c>
      <c r="E567" s="98">
        <v>23401.4</v>
      </c>
      <c r="F567" s="98">
        <v>26571.599999999999</v>
      </c>
      <c r="G567" s="98">
        <v>25361.599999999999</v>
      </c>
      <c r="H567" s="98">
        <v>24635.599999999999</v>
      </c>
      <c r="I567" s="98">
        <v>42398.400000000001</v>
      </c>
      <c r="J567" s="98"/>
      <c r="K567" s="98"/>
      <c r="L567" s="98"/>
      <c r="M567" s="98"/>
      <c r="N567" s="98"/>
      <c r="O567" s="98"/>
      <c r="P567" s="98"/>
      <c r="Q567" s="99"/>
      <c r="R567" s="99"/>
      <c r="S567" s="100"/>
      <c r="T567" s="100"/>
      <c r="U567" s="99"/>
      <c r="V567" s="99"/>
      <c r="W567" s="99"/>
      <c r="X567" s="103">
        <f>SUM(C567:V567)</f>
        <v>199785.52000000002</v>
      </c>
    </row>
    <row r="568" spans="1:27" x14ac:dyDescent="0.25">
      <c r="A568" s="7"/>
      <c r="B568" s="66"/>
      <c r="C568" s="86">
        <v>44036</v>
      </c>
      <c r="D568" s="86">
        <v>44068</v>
      </c>
      <c r="E568" s="86">
        <v>44103</v>
      </c>
      <c r="F568" s="86">
        <v>44167</v>
      </c>
      <c r="G568" s="86">
        <v>44174</v>
      </c>
      <c r="H568" s="86"/>
      <c r="I568" s="86"/>
      <c r="J568" s="86"/>
      <c r="K568" s="86"/>
      <c r="L568" s="86"/>
      <c r="M568" s="86"/>
      <c r="N568" s="86"/>
      <c r="O568" s="86"/>
      <c r="P568" s="86"/>
      <c r="Q568" s="87"/>
      <c r="R568" s="87"/>
      <c r="S568" s="88"/>
      <c r="T568" s="88"/>
      <c r="U568" s="87"/>
      <c r="V568" s="87"/>
      <c r="W568" s="87"/>
      <c r="X568" s="89"/>
    </row>
    <row r="569" spans="1:27" x14ac:dyDescent="0.25">
      <c r="A569" s="7">
        <v>87</v>
      </c>
      <c r="B569" s="90" t="s">
        <v>89</v>
      </c>
      <c r="C569" s="91">
        <v>2945.87</v>
      </c>
      <c r="D569" s="91">
        <v>17639.38</v>
      </c>
      <c r="E569" s="91">
        <v>7020.42</v>
      </c>
      <c r="F569" s="91">
        <v>7971.48</v>
      </c>
      <c r="G569" s="91">
        <v>7608.48</v>
      </c>
      <c r="H569" s="91"/>
      <c r="I569" s="91"/>
      <c r="J569" s="91"/>
      <c r="K569" s="91"/>
      <c r="L569" s="91"/>
      <c r="M569" s="91"/>
      <c r="N569" s="91"/>
      <c r="O569" s="91"/>
      <c r="P569" s="91"/>
      <c r="Q569" s="92"/>
      <c r="R569" s="92"/>
      <c r="S569" s="93"/>
      <c r="T569" s="93"/>
      <c r="U569" s="92"/>
      <c r="V569" s="92"/>
      <c r="W569" s="92"/>
      <c r="X569" s="94">
        <f>SUM(C569:V569)</f>
        <v>43185.62999999999</v>
      </c>
    </row>
    <row r="570" spans="1:27" x14ac:dyDescent="0.25">
      <c r="A570" s="95"/>
      <c r="B570" s="96"/>
      <c r="C570" s="97">
        <v>44049</v>
      </c>
      <c r="D570" s="97">
        <v>44071</v>
      </c>
      <c r="E570" s="97">
        <v>44098</v>
      </c>
      <c r="F570" s="97">
        <v>44134</v>
      </c>
      <c r="G570" s="97">
        <v>44160</v>
      </c>
      <c r="H570" s="97">
        <v>44195</v>
      </c>
      <c r="I570" s="97">
        <v>44217</v>
      </c>
      <c r="J570" s="97"/>
      <c r="K570" s="97"/>
      <c r="L570" s="97"/>
      <c r="M570" s="97"/>
      <c r="N570" s="97"/>
      <c r="O570" s="98"/>
      <c r="P570" s="98"/>
      <c r="Q570" s="99"/>
      <c r="R570" s="99"/>
      <c r="S570" s="100"/>
      <c r="T570" s="100"/>
      <c r="U570" s="99"/>
      <c r="V570" s="99"/>
      <c r="W570" s="99"/>
      <c r="X570" s="101"/>
    </row>
    <row r="571" spans="1:27" x14ac:dyDescent="0.25">
      <c r="A571" s="95">
        <v>88</v>
      </c>
      <c r="B571" s="102" t="s">
        <v>90</v>
      </c>
      <c r="C571" s="98">
        <v>32931.360000000001</v>
      </c>
      <c r="D571" s="98">
        <v>37572.92</v>
      </c>
      <c r="E571" s="98">
        <v>32761.96</v>
      </c>
      <c r="F571" s="98">
        <f>37200+0.24</f>
        <v>37200.239999999998</v>
      </c>
      <c r="G571" s="98">
        <v>35506.239999999998</v>
      </c>
      <c r="H571" s="98">
        <v>34489.839999999997</v>
      </c>
      <c r="I571" s="98">
        <v>59357.760000000002</v>
      </c>
      <c r="J571" s="98"/>
      <c r="K571" s="98"/>
      <c r="L571" s="98"/>
      <c r="M571" s="98"/>
      <c r="N571" s="98"/>
      <c r="O571" s="98"/>
      <c r="P571" s="98"/>
      <c r="Q571" s="99"/>
      <c r="R571" s="99"/>
      <c r="S571" s="100"/>
      <c r="T571" s="100"/>
      <c r="U571" s="99"/>
      <c r="V571" s="99"/>
      <c r="W571" s="99"/>
      <c r="X571" s="103">
        <f>SUM(C571:V571)</f>
        <v>269820.31999999995</v>
      </c>
    </row>
    <row r="572" spans="1:27" x14ac:dyDescent="0.25">
      <c r="A572" s="7"/>
      <c r="B572" s="66"/>
      <c r="C572" s="86">
        <v>44028</v>
      </c>
      <c r="D572" s="86">
        <v>44049</v>
      </c>
      <c r="E572" s="86">
        <v>44063</v>
      </c>
      <c r="F572" s="86">
        <v>44133</v>
      </c>
      <c r="G572" s="86">
        <v>44154</v>
      </c>
      <c r="H572" s="86">
        <v>44165</v>
      </c>
      <c r="I572" s="86">
        <v>44188</v>
      </c>
      <c r="J572" s="86">
        <v>44221</v>
      </c>
      <c r="K572" s="86"/>
      <c r="L572" s="86"/>
      <c r="M572" s="86"/>
      <c r="N572" s="86"/>
      <c r="O572" s="86"/>
      <c r="P572" s="86"/>
      <c r="Q572" s="87"/>
      <c r="R572" s="87"/>
      <c r="S572" s="88"/>
      <c r="T572" s="88"/>
      <c r="U572" s="87"/>
      <c r="V572" s="87"/>
      <c r="W572" s="87"/>
      <c r="X572" s="89"/>
    </row>
    <row r="573" spans="1:27" x14ac:dyDescent="0.25">
      <c r="A573" s="7">
        <v>89</v>
      </c>
      <c r="B573" s="90" t="s">
        <v>91</v>
      </c>
      <c r="C573" s="91">
        <v>10988.01</v>
      </c>
      <c r="D573" s="91">
        <v>10585.08</v>
      </c>
      <c r="E573" s="91">
        <v>12077.01</v>
      </c>
      <c r="F573" s="91">
        <v>10530.63</v>
      </c>
      <c r="G573" s="91">
        <v>11957.22</v>
      </c>
      <c r="H573" s="91">
        <v>11412.72</v>
      </c>
      <c r="I573" s="91">
        <v>11086.02</v>
      </c>
      <c r="J573" s="91">
        <v>19079.28</v>
      </c>
      <c r="K573" s="91"/>
      <c r="L573" s="91"/>
      <c r="M573" s="91"/>
      <c r="N573" s="91"/>
      <c r="O573" s="91"/>
      <c r="P573" s="91"/>
      <c r="Q573" s="92"/>
      <c r="R573" s="92"/>
      <c r="S573" s="93"/>
      <c r="T573" s="93"/>
      <c r="U573" s="92"/>
      <c r="V573" s="92"/>
      <c r="W573" s="92"/>
      <c r="X573" s="94">
        <f>SUM(C573:V573)</f>
        <v>97715.97</v>
      </c>
    </row>
    <row r="574" spans="1:27" x14ac:dyDescent="0.25">
      <c r="A574" s="95"/>
      <c r="B574" s="96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8"/>
      <c r="Q574" s="99"/>
      <c r="R574" s="99"/>
      <c r="S574" s="100"/>
      <c r="T574" s="100"/>
      <c r="U574" s="99"/>
      <c r="V574" s="99"/>
      <c r="W574" s="99"/>
      <c r="X574" s="101"/>
      <c r="Z574" s="104"/>
      <c r="AA574" s="104"/>
    </row>
    <row r="575" spans="1:27" x14ac:dyDescent="0.25">
      <c r="A575" s="95">
        <v>90</v>
      </c>
      <c r="B575" s="102" t="s">
        <v>92</v>
      </c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3">
        <f>SUM(C575:V575)</f>
        <v>0</v>
      </c>
    </row>
    <row r="576" spans="1:27" x14ac:dyDescent="0.25">
      <c r="A576" s="7"/>
      <c r="B576" s="66"/>
      <c r="C576" s="86">
        <v>44033</v>
      </c>
      <c r="D576" s="86">
        <v>44054</v>
      </c>
      <c r="E576" s="86">
        <v>44084</v>
      </c>
      <c r="F576" s="86">
        <v>44117</v>
      </c>
      <c r="G576" s="86">
        <v>44152</v>
      </c>
      <c r="H576" s="86">
        <v>44175</v>
      </c>
      <c r="I576" s="86">
        <v>44211</v>
      </c>
      <c r="J576" s="86">
        <v>44239</v>
      </c>
      <c r="K576" s="86"/>
      <c r="L576" s="86"/>
      <c r="M576" s="86"/>
      <c r="N576" s="86"/>
      <c r="O576" s="86"/>
      <c r="P576" s="86"/>
      <c r="Q576" s="87"/>
      <c r="R576" s="87"/>
      <c r="S576" s="88"/>
      <c r="T576" s="88"/>
      <c r="U576" s="87"/>
      <c r="V576" s="87"/>
      <c r="W576" s="87"/>
      <c r="X576" s="89"/>
    </row>
    <row r="577" spans="1:24" x14ac:dyDescent="0.25">
      <c r="A577" s="7">
        <v>91</v>
      </c>
      <c r="B577" s="90" t="s">
        <v>93</v>
      </c>
      <c r="C577" s="91">
        <v>4704.4799999999996</v>
      </c>
      <c r="D577" s="91">
        <v>5367.56</v>
      </c>
      <c r="E577" s="91">
        <v>4680.28</v>
      </c>
      <c r="F577" s="91">
        <v>5314.32</v>
      </c>
      <c r="G577" s="91">
        <v>5072.32</v>
      </c>
      <c r="H577" s="91">
        <v>4927.12</v>
      </c>
      <c r="I577" s="91">
        <v>8479.68</v>
      </c>
      <c r="J577" s="91">
        <v>4752.88</v>
      </c>
      <c r="K577" s="91"/>
      <c r="L577" s="91"/>
      <c r="M577" s="91"/>
      <c r="N577" s="91"/>
      <c r="O577" s="91"/>
      <c r="P577" s="91"/>
      <c r="Q577" s="92"/>
      <c r="R577" s="92"/>
      <c r="S577" s="93"/>
      <c r="T577" s="93"/>
      <c r="U577" s="92"/>
      <c r="V577" s="92"/>
      <c r="W577" s="92"/>
      <c r="X577" s="94">
        <f>SUM(C577:V577)</f>
        <v>43298.639999999992</v>
      </c>
    </row>
    <row r="578" spans="1:24" x14ac:dyDescent="0.25">
      <c r="A578" s="95"/>
      <c r="B578" s="96"/>
      <c r="C578" s="97">
        <v>44028</v>
      </c>
      <c r="D578" s="97">
        <v>44043</v>
      </c>
      <c r="E578" s="97">
        <v>44078</v>
      </c>
      <c r="F578" s="97">
        <v>44113</v>
      </c>
      <c r="G578" s="97">
        <v>44134</v>
      </c>
      <c r="H578" s="97">
        <v>44168</v>
      </c>
      <c r="I578" s="97"/>
      <c r="J578" s="97"/>
      <c r="K578" s="97"/>
      <c r="L578" s="97"/>
      <c r="M578" s="97"/>
      <c r="N578" s="97"/>
      <c r="O578" s="97"/>
      <c r="P578" s="97"/>
      <c r="Q578" s="99"/>
      <c r="R578" s="99"/>
      <c r="S578" s="100"/>
      <c r="T578" s="100"/>
      <c r="U578" s="99"/>
      <c r="V578" s="99"/>
      <c r="W578" s="99"/>
      <c r="X578" s="101"/>
    </row>
    <row r="579" spans="1:24" x14ac:dyDescent="0.25">
      <c r="A579" s="95">
        <v>92</v>
      </c>
      <c r="B579" s="102" t="s">
        <v>94</v>
      </c>
      <c r="C579" s="98">
        <v>3662.67</v>
      </c>
      <c r="D579" s="98">
        <v>3528.36</v>
      </c>
      <c r="E579" s="98">
        <v>4025.67</v>
      </c>
      <c r="F579" s="98">
        <v>3510.21</v>
      </c>
      <c r="G579" s="98">
        <v>3985.74</v>
      </c>
      <c r="H579" s="98">
        <v>3804.24</v>
      </c>
      <c r="I579" s="98"/>
      <c r="J579" s="98"/>
      <c r="K579" s="98"/>
      <c r="L579" s="98"/>
      <c r="M579" s="98"/>
      <c r="N579" s="98"/>
      <c r="O579" s="98"/>
      <c r="P579" s="98"/>
      <c r="Q579" s="99"/>
      <c r="R579" s="99"/>
      <c r="S579" s="100"/>
      <c r="T579" s="100"/>
      <c r="U579" s="99"/>
      <c r="V579" s="99"/>
      <c r="W579" s="99"/>
      <c r="X579" s="103">
        <f>SUM(C579:V579)</f>
        <v>22516.89</v>
      </c>
    </row>
    <row r="580" spans="1:24" x14ac:dyDescent="0.25">
      <c r="A580" s="7"/>
      <c r="B580" s="66"/>
      <c r="C580" s="86">
        <v>44039</v>
      </c>
      <c r="D580" s="86">
        <v>44069</v>
      </c>
      <c r="E580" s="86">
        <v>44104</v>
      </c>
      <c r="F580" s="86">
        <v>44123</v>
      </c>
      <c r="G580" s="86">
        <v>44160</v>
      </c>
      <c r="H580" s="86">
        <v>44186</v>
      </c>
      <c r="I580" s="86">
        <v>44221</v>
      </c>
      <c r="J580" s="86"/>
      <c r="K580" s="86"/>
      <c r="L580" s="86"/>
      <c r="M580" s="86"/>
      <c r="N580" s="86"/>
      <c r="O580" s="86"/>
      <c r="P580" s="86"/>
      <c r="Q580" s="87"/>
      <c r="R580" s="87"/>
      <c r="S580" s="88"/>
      <c r="T580" s="88"/>
      <c r="U580" s="87"/>
      <c r="V580" s="87"/>
      <c r="W580" s="87"/>
      <c r="X580" s="89"/>
    </row>
    <row r="581" spans="1:24" x14ac:dyDescent="0.25">
      <c r="A581" s="7">
        <v>93</v>
      </c>
      <c r="B581" s="90" t="s">
        <v>95</v>
      </c>
      <c r="C581" s="91">
        <v>32931.360000000001</v>
      </c>
      <c r="D581" s="91">
        <v>37572.92</v>
      </c>
      <c r="E581" s="91">
        <v>32761.96</v>
      </c>
      <c r="F581" s="91">
        <v>37200.239999999998</v>
      </c>
      <c r="G581" s="91">
        <v>50723.199999999997</v>
      </c>
      <c r="H581" s="91">
        <v>49271.199999999997</v>
      </c>
      <c r="I581" s="91">
        <v>84796.800000000003</v>
      </c>
      <c r="J581" s="91"/>
      <c r="K581" s="91"/>
      <c r="L581" s="91"/>
      <c r="M581" s="91"/>
      <c r="N581" s="91"/>
      <c r="O581" s="91"/>
      <c r="P581" s="91"/>
      <c r="Q581" s="92"/>
      <c r="R581" s="92"/>
      <c r="S581" s="93"/>
      <c r="T581" s="93"/>
      <c r="U581" s="92"/>
      <c r="V581" s="92"/>
      <c r="W581" s="92"/>
      <c r="X581" s="94">
        <f>SUM(C581:V581)</f>
        <v>325257.68</v>
      </c>
    </row>
    <row r="582" spans="1:24" x14ac:dyDescent="0.25">
      <c r="A582" s="95"/>
      <c r="B582" s="96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9"/>
      <c r="R582" s="99"/>
      <c r="S582" s="100"/>
      <c r="T582" s="100"/>
      <c r="U582" s="99"/>
      <c r="V582" s="99"/>
      <c r="W582" s="99"/>
      <c r="X582" s="101"/>
    </row>
    <row r="583" spans="1:24" x14ac:dyDescent="0.25">
      <c r="A583" s="95">
        <v>94</v>
      </c>
      <c r="B583" s="102" t="s">
        <v>96</v>
      </c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9"/>
      <c r="R583" s="99"/>
      <c r="S583" s="100"/>
      <c r="T583" s="100"/>
      <c r="U583" s="99"/>
      <c r="V583" s="99"/>
      <c r="W583" s="99"/>
      <c r="X583" s="103">
        <f>SUM(C583:V583)</f>
        <v>0</v>
      </c>
    </row>
    <row r="584" spans="1:24" x14ac:dyDescent="0.25">
      <c r="A584" s="7"/>
      <c r="B584" s="66"/>
      <c r="C584" s="86">
        <v>44043</v>
      </c>
      <c r="D584" s="86">
        <v>44074</v>
      </c>
      <c r="E584" s="86">
        <v>44104</v>
      </c>
      <c r="F584" s="86">
        <v>44134</v>
      </c>
      <c r="G584" s="86">
        <v>44162</v>
      </c>
      <c r="H584" s="86">
        <v>44195</v>
      </c>
      <c r="I584" s="86"/>
      <c r="J584" s="86"/>
      <c r="K584" s="86"/>
      <c r="L584" s="86"/>
      <c r="M584" s="86"/>
      <c r="N584" s="86"/>
      <c r="O584" s="86"/>
      <c r="P584" s="86"/>
      <c r="Q584" s="87"/>
      <c r="R584" s="87"/>
      <c r="S584" s="88"/>
      <c r="T584" s="88"/>
      <c r="U584" s="87"/>
      <c r="V584" s="87"/>
      <c r="W584" s="87"/>
      <c r="X584" s="89"/>
    </row>
    <row r="585" spans="1:24" x14ac:dyDescent="0.25">
      <c r="A585" s="7">
        <v>95</v>
      </c>
      <c r="B585" s="90" t="s">
        <v>97</v>
      </c>
      <c r="C585" s="91">
        <v>7056.72</v>
      </c>
      <c r="D585" s="91">
        <v>8051.34</v>
      </c>
      <c r="E585" s="91">
        <v>7020.42</v>
      </c>
      <c r="F585" s="91">
        <v>7971.48</v>
      </c>
      <c r="G585" s="91">
        <v>7608.48</v>
      </c>
      <c r="H585" s="91">
        <v>7390.68</v>
      </c>
      <c r="I585" s="91"/>
      <c r="J585" s="91"/>
      <c r="K585" s="91"/>
      <c r="L585" s="91"/>
      <c r="M585" s="91"/>
      <c r="N585" s="91"/>
      <c r="O585" s="91"/>
      <c r="P585" s="91"/>
      <c r="Q585" s="92"/>
      <c r="R585" s="92"/>
      <c r="S585" s="93"/>
      <c r="T585" s="93"/>
      <c r="U585" s="92"/>
      <c r="V585" s="92"/>
      <c r="W585" s="92"/>
      <c r="X585" s="94">
        <f>SUM(C585:V585)</f>
        <v>45099.12</v>
      </c>
    </row>
    <row r="586" spans="1:24" x14ac:dyDescent="0.25">
      <c r="A586" s="95"/>
      <c r="B586" s="96"/>
      <c r="C586" s="97">
        <v>44033</v>
      </c>
      <c r="D586" s="97">
        <v>44057</v>
      </c>
      <c r="E586" s="97">
        <v>44089</v>
      </c>
      <c r="F586" s="97">
        <v>44113</v>
      </c>
      <c r="G586" s="97">
        <v>44154</v>
      </c>
      <c r="H586" s="97">
        <v>44175</v>
      </c>
      <c r="I586" s="97">
        <v>44216</v>
      </c>
      <c r="J586" s="97">
        <v>44239</v>
      </c>
      <c r="K586" s="97"/>
      <c r="L586" s="97"/>
      <c r="M586" s="97"/>
      <c r="N586" s="97"/>
      <c r="O586" s="98"/>
      <c r="P586" s="98"/>
      <c r="Q586" s="99"/>
      <c r="R586" s="99"/>
      <c r="S586" s="100"/>
      <c r="T586" s="100"/>
      <c r="U586" s="99"/>
      <c r="V586" s="99"/>
      <c r="W586" s="99"/>
      <c r="X586" s="101"/>
    </row>
    <row r="587" spans="1:24" x14ac:dyDescent="0.25">
      <c r="A587" s="95">
        <v>96</v>
      </c>
      <c r="B587" s="102" t="s">
        <v>98</v>
      </c>
      <c r="C587" s="98">
        <v>5880.6</v>
      </c>
      <c r="D587" s="98">
        <v>6709.45</v>
      </c>
      <c r="E587" s="98">
        <v>5850.35</v>
      </c>
      <c r="F587" s="98">
        <v>6642.9</v>
      </c>
      <c r="G587" s="98">
        <v>6340.4</v>
      </c>
      <c r="H587" s="98">
        <v>6158.9</v>
      </c>
      <c r="I587" s="98">
        <v>10599.6</v>
      </c>
      <c r="J587" s="98">
        <v>5941.1</v>
      </c>
      <c r="K587" s="98"/>
      <c r="L587" s="98"/>
      <c r="M587" s="98"/>
      <c r="N587" s="98"/>
      <c r="O587" s="98"/>
      <c r="P587" s="98"/>
      <c r="Q587" s="99"/>
      <c r="R587" s="99"/>
      <c r="S587" s="100"/>
      <c r="T587" s="100"/>
      <c r="U587" s="99"/>
      <c r="V587" s="99"/>
      <c r="W587" s="99"/>
      <c r="X587" s="103">
        <f>SUM(C587:V587)</f>
        <v>54123.3</v>
      </c>
    </row>
    <row r="588" spans="1:24" x14ac:dyDescent="0.25">
      <c r="A588" s="7"/>
      <c r="B588" s="66"/>
      <c r="C588" s="86">
        <v>44036</v>
      </c>
      <c r="D588" s="86">
        <v>44064</v>
      </c>
      <c r="E588" s="86">
        <v>44088</v>
      </c>
      <c r="F588" s="86">
        <v>44118</v>
      </c>
      <c r="G588" s="86">
        <v>44167</v>
      </c>
      <c r="H588" s="86">
        <v>15712</v>
      </c>
      <c r="I588" s="86">
        <v>44225</v>
      </c>
      <c r="J588" s="86"/>
      <c r="K588" s="86"/>
      <c r="L588" s="86"/>
      <c r="M588" s="86"/>
      <c r="N588" s="86"/>
      <c r="O588" s="86"/>
      <c r="P588" s="86"/>
      <c r="Q588" s="87"/>
      <c r="R588" s="87"/>
      <c r="S588" s="88"/>
      <c r="T588" s="88"/>
      <c r="U588" s="87"/>
      <c r="V588" s="87"/>
      <c r="W588" s="87"/>
      <c r="X588" s="89"/>
    </row>
    <row r="589" spans="1:24" x14ac:dyDescent="0.25">
      <c r="A589" s="7">
        <v>97</v>
      </c>
      <c r="B589" s="90" t="s">
        <v>99</v>
      </c>
      <c r="C589" s="91">
        <v>3528.36</v>
      </c>
      <c r="D589" s="91">
        <v>5367.56</v>
      </c>
      <c r="E589" s="91">
        <v>4680.28</v>
      </c>
      <c r="F589" s="91">
        <v>5314.32</v>
      </c>
      <c r="G589" s="91">
        <v>5072.32</v>
      </c>
      <c r="H589" s="91">
        <v>4927.12</v>
      </c>
      <c r="I589" s="91">
        <v>8479.68</v>
      </c>
      <c r="J589" s="91"/>
      <c r="K589" s="91"/>
      <c r="L589" s="91"/>
      <c r="M589" s="91"/>
      <c r="N589" s="91"/>
      <c r="O589" s="91"/>
      <c r="P589" s="91"/>
      <c r="Q589" s="92"/>
      <c r="R589" s="92"/>
      <c r="S589" s="93"/>
      <c r="T589" s="93"/>
      <c r="U589" s="92"/>
      <c r="V589" s="92"/>
      <c r="W589" s="92"/>
      <c r="X589" s="94">
        <f>SUM(C589:V589)</f>
        <v>37369.64</v>
      </c>
    </row>
    <row r="590" spans="1:24" x14ac:dyDescent="0.25">
      <c r="A590" s="95"/>
      <c r="B590" s="96"/>
      <c r="C590" s="97">
        <v>44034</v>
      </c>
      <c r="D590" s="97">
        <v>44068</v>
      </c>
      <c r="E590" s="97">
        <v>43998</v>
      </c>
      <c r="F590" s="97">
        <v>44130</v>
      </c>
      <c r="G590" s="97">
        <v>44155</v>
      </c>
      <c r="H590" s="97">
        <v>44181</v>
      </c>
      <c r="I590" s="97">
        <v>44225</v>
      </c>
      <c r="J590" s="97"/>
      <c r="K590" s="97"/>
      <c r="L590" s="97"/>
      <c r="M590" s="97"/>
      <c r="N590" s="97"/>
      <c r="O590" s="98"/>
      <c r="P590" s="98"/>
      <c r="Q590" s="99"/>
      <c r="R590" s="99"/>
      <c r="S590" s="100"/>
      <c r="T590" s="100"/>
      <c r="U590" s="99"/>
      <c r="V590" s="99"/>
      <c r="W590" s="99"/>
      <c r="X590" s="101"/>
    </row>
    <row r="591" spans="1:24" x14ac:dyDescent="0.25">
      <c r="A591" s="95">
        <v>98</v>
      </c>
      <c r="B591" s="102" t="s">
        <v>100</v>
      </c>
      <c r="C591" s="98">
        <v>10585.08</v>
      </c>
      <c r="D591" s="98">
        <v>12077.01</v>
      </c>
      <c r="E591" s="98">
        <v>10530.63</v>
      </c>
      <c r="F591" s="98">
        <v>19928.7</v>
      </c>
      <c r="G591" s="98">
        <v>19021.2</v>
      </c>
      <c r="H591" s="98">
        <v>18476.7</v>
      </c>
      <c r="I591" s="98">
        <v>31798.799999999999</v>
      </c>
      <c r="J591" s="98"/>
      <c r="K591" s="98"/>
      <c r="L591" s="98"/>
      <c r="M591" s="98"/>
      <c r="N591" s="98"/>
      <c r="O591" s="98"/>
      <c r="P591" s="98"/>
      <c r="Q591" s="99"/>
      <c r="R591" s="99"/>
      <c r="S591" s="100"/>
      <c r="T591" s="100"/>
      <c r="U591" s="99"/>
      <c r="V591" s="99"/>
      <c r="W591" s="99"/>
      <c r="X591" s="103">
        <f>SUM(C591:V591)</f>
        <v>122418.12</v>
      </c>
    </row>
    <row r="592" spans="1:24" x14ac:dyDescent="0.25">
      <c r="A592" s="7"/>
      <c r="B592" s="66"/>
      <c r="C592" s="86">
        <v>44028</v>
      </c>
      <c r="D592" s="86">
        <v>44125</v>
      </c>
      <c r="E592" s="86">
        <v>44152</v>
      </c>
      <c r="F592" s="86">
        <v>44144</v>
      </c>
      <c r="G592" s="86">
        <v>44201</v>
      </c>
      <c r="H592" s="86">
        <v>44244</v>
      </c>
      <c r="I592" s="86"/>
      <c r="J592" s="86"/>
      <c r="K592" s="86"/>
      <c r="L592" s="86"/>
      <c r="M592" s="86"/>
      <c r="N592" s="86"/>
      <c r="O592" s="86"/>
      <c r="P592" s="86"/>
      <c r="Q592" s="87"/>
      <c r="R592" s="87"/>
      <c r="S592" s="88"/>
      <c r="T592" s="88"/>
      <c r="U592" s="87"/>
      <c r="V592" s="87"/>
      <c r="W592" s="87"/>
      <c r="X592" s="89"/>
    </row>
    <row r="593" spans="1:24" x14ac:dyDescent="0.25">
      <c r="A593" s="7">
        <v>99</v>
      </c>
      <c r="B593" s="90" t="s">
        <v>101</v>
      </c>
      <c r="C593" s="91">
        <v>56519.9</v>
      </c>
      <c r="D593" s="91">
        <v>45064.6</v>
      </c>
      <c r="E593" s="91">
        <v>13351.5</v>
      </c>
      <c r="F593" s="91">
        <f>11412.72+485.22</f>
        <v>11897.939999999999</v>
      </c>
      <c r="G593" s="91">
        <f>10807.5+278.52</f>
        <v>11086.02</v>
      </c>
      <c r="H593" s="91">
        <v>19079.28</v>
      </c>
      <c r="I593" s="91"/>
      <c r="J593" s="91"/>
      <c r="K593" s="91"/>
      <c r="L593" s="91"/>
      <c r="M593" s="91"/>
      <c r="N593" s="91"/>
      <c r="O593" s="91"/>
      <c r="P593" s="91"/>
      <c r="Q593" s="92"/>
      <c r="R593" s="92"/>
      <c r="S593" s="93"/>
      <c r="T593" s="93"/>
      <c r="U593" s="92"/>
      <c r="V593" s="92"/>
      <c r="W593" s="92"/>
      <c r="X593" s="94">
        <f>SUM(C593:V593)</f>
        <v>156999.24</v>
      </c>
    </row>
    <row r="594" spans="1:24" x14ac:dyDescent="0.25">
      <c r="A594" s="95"/>
      <c r="B594" s="96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8"/>
      <c r="P594" s="98"/>
      <c r="Q594" s="99"/>
      <c r="R594" s="99"/>
      <c r="S594" s="100"/>
      <c r="T594" s="100"/>
      <c r="U594" s="99"/>
      <c r="V594" s="99"/>
      <c r="W594" s="99"/>
      <c r="X594" s="101"/>
    </row>
    <row r="595" spans="1:24" x14ac:dyDescent="0.25">
      <c r="A595" s="95">
        <v>100</v>
      </c>
      <c r="B595" s="102" t="s">
        <v>102</v>
      </c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9"/>
      <c r="R595" s="99"/>
      <c r="S595" s="100"/>
      <c r="T595" s="100"/>
      <c r="U595" s="99"/>
      <c r="V595" s="99"/>
      <c r="W595" s="99"/>
      <c r="X595" s="103">
        <f>SUM(C595:V595)</f>
        <v>0</v>
      </c>
    </row>
    <row r="596" spans="1:24" x14ac:dyDescent="0.25">
      <c r="A596" s="7"/>
      <c r="B596" s="66"/>
      <c r="C596" s="86">
        <v>44033</v>
      </c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7"/>
      <c r="R596" s="87"/>
      <c r="S596" s="88"/>
      <c r="T596" s="88"/>
      <c r="U596" s="87"/>
      <c r="V596" s="87"/>
      <c r="W596" s="87"/>
      <c r="X596" s="89"/>
    </row>
    <row r="597" spans="1:24" x14ac:dyDescent="0.25">
      <c r="A597" s="7">
        <v>101</v>
      </c>
      <c r="B597" s="90" t="s">
        <v>103</v>
      </c>
      <c r="C597" s="91">
        <v>106125</v>
      </c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2"/>
      <c r="R597" s="92"/>
      <c r="S597" s="93"/>
      <c r="T597" s="93"/>
      <c r="U597" s="92"/>
      <c r="V597" s="92"/>
      <c r="W597" s="92"/>
      <c r="X597" s="94">
        <f>SUM(C597:V597)</f>
        <v>106125</v>
      </c>
    </row>
    <row r="598" spans="1:24" x14ac:dyDescent="0.25">
      <c r="A598" s="95"/>
      <c r="B598" s="96"/>
      <c r="C598" s="97">
        <v>44039</v>
      </c>
      <c r="D598" s="97">
        <v>44069</v>
      </c>
      <c r="E598" s="97">
        <v>44096</v>
      </c>
      <c r="F598" s="97">
        <v>44123</v>
      </c>
      <c r="G598" s="97">
        <v>44160</v>
      </c>
      <c r="H598" s="97">
        <v>44186</v>
      </c>
      <c r="I598" s="97">
        <v>44221</v>
      </c>
      <c r="J598" s="97"/>
      <c r="K598" s="97"/>
      <c r="L598" s="97"/>
      <c r="M598" s="97"/>
      <c r="N598" s="97"/>
      <c r="O598" s="97"/>
      <c r="P598" s="98"/>
      <c r="Q598" s="99"/>
      <c r="R598" s="99"/>
      <c r="S598" s="100"/>
      <c r="T598" s="100"/>
      <c r="U598" s="99"/>
      <c r="V598" s="99"/>
      <c r="W598" s="99"/>
      <c r="X598" s="101"/>
    </row>
    <row r="599" spans="1:24" x14ac:dyDescent="0.25">
      <c r="A599" s="95">
        <v>102</v>
      </c>
      <c r="B599" s="102" t="s">
        <v>104</v>
      </c>
      <c r="C599" s="98">
        <v>54101.52</v>
      </c>
      <c r="D599" s="98">
        <v>61726.94</v>
      </c>
      <c r="E599" s="98">
        <v>53823.22</v>
      </c>
      <c r="F599" s="98">
        <v>61114.68</v>
      </c>
      <c r="G599" s="98">
        <v>58331.68</v>
      </c>
      <c r="H599" s="98">
        <v>92383.5</v>
      </c>
      <c r="I599" s="98">
        <v>158994</v>
      </c>
      <c r="J599" s="98"/>
      <c r="K599" s="98"/>
      <c r="L599" s="98"/>
      <c r="M599" s="98"/>
      <c r="N599" s="98"/>
      <c r="O599" s="98"/>
      <c r="P599" s="98"/>
      <c r="Q599" s="99"/>
      <c r="R599" s="99"/>
      <c r="S599" s="100"/>
      <c r="T599" s="100"/>
      <c r="U599" s="99"/>
      <c r="V599" s="99"/>
      <c r="W599" s="99"/>
      <c r="X599" s="103">
        <f>SUM(C599:V599)</f>
        <v>540475.54</v>
      </c>
    </row>
    <row r="600" spans="1:24" x14ac:dyDescent="0.25">
      <c r="A600" s="7"/>
      <c r="B600" s="66"/>
      <c r="C600" s="86">
        <v>44074</v>
      </c>
      <c r="D600" s="86">
        <v>44126</v>
      </c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7"/>
      <c r="R600" s="87"/>
      <c r="S600" s="88"/>
      <c r="T600" s="88"/>
      <c r="U600" s="87"/>
      <c r="V600" s="87"/>
      <c r="W600" s="87"/>
      <c r="X600" s="89"/>
    </row>
    <row r="601" spans="1:24" x14ac:dyDescent="0.25">
      <c r="A601" s="7">
        <v>103</v>
      </c>
      <c r="B601" s="90" t="s">
        <v>105</v>
      </c>
      <c r="C601" s="91">
        <v>275496</v>
      </c>
      <c r="D601" s="91">
        <v>283725</v>
      </c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2"/>
      <c r="R601" s="92"/>
      <c r="S601" s="93"/>
      <c r="T601" s="93"/>
      <c r="U601" s="92"/>
      <c r="V601" s="92"/>
      <c r="W601" s="92"/>
      <c r="X601" s="94">
        <f>SUM(C601:V601)</f>
        <v>559221</v>
      </c>
    </row>
    <row r="602" spans="1:24" x14ac:dyDescent="0.25">
      <c r="A602" s="95"/>
      <c r="B602" s="96"/>
      <c r="C602" s="97">
        <v>44070</v>
      </c>
      <c r="D602" s="97">
        <v>44162</v>
      </c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8"/>
      <c r="P602" s="98"/>
      <c r="Q602" s="99"/>
      <c r="R602" s="99"/>
      <c r="S602" s="100"/>
      <c r="T602" s="100"/>
      <c r="U602" s="99"/>
      <c r="V602" s="99"/>
      <c r="W602" s="99"/>
      <c r="X602" s="101"/>
    </row>
    <row r="603" spans="1:24" x14ac:dyDescent="0.25">
      <c r="A603" s="95">
        <v>104</v>
      </c>
      <c r="B603" s="102" t="s">
        <v>106</v>
      </c>
      <c r="C603" s="98">
        <v>29889.42</v>
      </c>
      <c r="D603" s="98">
        <v>33900.57</v>
      </c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9"/>
      <c r="R603" s="99"/>
      <c r="S603" s="100"/>
      <c r="T603" s="100"/>
      <c r="U603" s="99"/>
      <c r="V603" s="99"/>
      <c r="W603" s="99"/>
      <c r="X603" s="103">
        <f>SUM(C603:V603)</f>
        <v>63789.99</v>
      </c>
    </row>
    <row r="604" spans="1:24" x14ac:dyDescent="0.25">
      <c r="A604" s="7"/>
      <c r="B604" s="66"/>
      <c r="C604" s="86">
        <v>44039</v>
      </c>
      <c r="D604" s="86">
        <v>44069</v>
      </c>
      <c r="E604" s="86">
        <v>44096</v>
      </c>
      <c r="F604" s="86">
        <v>44123</v>
      </c>
      <c r="G604" s="86">
        <v>44160</v>
      </c>
      <c r="H604" s="86">
        <v>44186</v>
      </c>
      <c r="I604" s="86">
        <v>44221</v>
      </c>
      <c r="J604" s="86"/>
      <c r="K604" s="86"/>
      <c r="L604" s="86"/>
      <c r="M604" s="86"/>
      <c r="N604" s="86"/>
      <c r="O604" s="86"/>
      <c r="P604" s="86"/>
      <c r="Q604" s="87"/>
      <c r="R604" s="87"/>
      <c r="S604" s="88"/>
      <c r="T604" s="88"/>
      <c r="U604" s="87"/>
      <c r="V604" s="87"/>
      <c r="W604" s="87"/>
      <c r="X604" s="89"/>
    </row>
    <row r="605" spans="1:24" x14ac:dyDescent="0.25">
      <c r="A605" s="7">
        <v>105</v>
      </c>
      <c r="B605" s="90" t="s">
        <v>107</v>
      </c>
      <c r="C605" s="91">
        <v>5880.6</v>
      </c>
      <c r="D605" s="91">
        <v>6709.45</v>
      </c>
      <c r="E605" s="91">
        <v>5850.35</v>
      </c>
      <c r="F605" s="91">
        <v>6642.9</v>
      </c>
      <c r="G605" s="91">
        <v>6340.4</v>
      </c>
      <c r="H605" s="91">
        <v>6158.9</v>
      </c>
      <c r="I605" s="91">
        <v>10599.6</v>
      </c>
      <c r="J605" s="91"/>
      <c r="K605" s="91"/>
      <c r="L605" s="91"/>
      <c r="M605" s="91"/>
      <c r="N605" s="91"/>
      <c r="O605" s="91"/>
      <c r="P605" s="91"/>
      <c r="Q605" s="92"/>
      <c r="R605" s="92"/>
      <c r="S605" s="93"/>
      <c r="T605" s="93"/>
      <c r="U605" s="92"/>
      <c r="V605" s="92"/>
      <c r="W605" s="92"/>
      <c r="X605" s="94">
        <f>SUM(C605:V605)</f>
        <v>48182.200000000004</v>
      </c>
    </row>
    <row r="606" spans="1:24" x14ac:dyDescent="0.25">
      <c r="A606" s="95"/>
      <c r="B606" s="96"/>
      <c r="C606" s="97">
        <v>44050</v>
      </c>
      <c r="D606" s="97">
        <v>44078</v>
      </c>
      <c r="E606" s="97">
        <v>44127</v>
      </c>
      <c r="F606" s="97">
        <v>44140</v>
      </c>
      <c r="G606" s="97">
        <v>44186</v>
      </c>
      <c r="H606" s="97">
        <v>44210</v>
      </c>
      <c r="I606" s="97"/>
      <c r="J606" s="97"/>
      <c r="K606" s="97"/>
      <c r="L606" s="97"/>
      <c r="M606" s="97"/>
      <c r="N606" s="97"/>
      <c r="O606" s="97"/>
      <c r="P606" s="97"/>
      <c r="Q606" s="99"/>
      <c r="R606" s="99"/>
      <c r="S606" s="100"/>
      <c r="T606" s="100"/>
      <c r="U606" s="99"/>
      <c r="V606" s="99"/>
      <c r="W606" s="99"/>
      <c r="X606" s="101"/>
    </row>
    <row r="607" spans="1:24" x14ac:dyDescent="0.25">
      <c r="A607" s="95">
        <v>106</v>
      </c>
      <c r="B607" s="102" t="s">
        <v>108</v>
      </c>
      <c r="C607" s="98">
        <v>10585.08</v>
      </c>
      <c r="D607" s="98">
        <v>12077.01</v>
      </c>
      <c r="E607" s="98">
        <v>17551.05</v>
      </c>
      <c r="F607" s="98">
        <v>19928.7</v>
      </c>
      <c r="G607" s="98">
        <v>19021.2</v>
      </c>
      <c r="H607" s="98">
        <v>18476.7</v>
      </c>
      <c r="I607" s="98"/>
      <c r="J607" s="98"/>
      <c r="K607" s="98"/>
      <c r="L607" s="98"/>
      <c r="M607" s="98"/>
      <c r="N607" s="98"/>
      <c r="O607" s="98"/>
      <c r="P607" s="98"/>
      <c r="Q607" s="99"/>
      <c r="R607" s="99"/>
      <c r="S607" s="100"/>
      <c r="T607" s="100"/>
      <c r="U607" s="99"/>
      <c r="V607" s="99"/>
      <c r="W607" s="99"/>
      <c r="X607" s="103">
        <f>SUM(C607:V607)</f>
        <v>97639.739999999991</v>
      </c>
    </row>
    <row r="608" spans="1:24" x14ac:dyDescent="0.25">
      <c r="A608" s="7"/>
      <c r="B608" s="66"/>
      <c r="C608" s="86">
        <v>44028</v>
      </c>
      <c r="D608" s="86">
        <v>44123</v>
      </c>
      <c r="E608" s="86">
        <v>44222</v>
      </c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7"/>
      <c r="R608" s="87"/>
      <c r="S608" s="88"/>
      <c r="T608" s="88"/>
      <c r="U608" s="87"/>
      <c r="V608" s="87"/>
      <c r="W608" s="87"/>
      <c r="X608" s="89"/>
    </row>
    <row r="609" spans="1:24" x14ac:dyDescent="0.25">
      <c r="A609" s="7">
        <v>107</v>
      </c>
      <c r="B609" s="90" t="s">
        <v>109</v>
      </c>
      <c r="C609" s="91">
        <v>22172.04</v>
      </c>
      <c r="D609" s="91">
        <v>45149.94</v>
      </c>
      <c r="E609" s="91">
        <v>41578.019999999997</v>
      </c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2"/>
      <c r="R609" s="92"/>
      <c r="S609" s="93"/>
      <c r="T609" s="93"/>
      <c r="U609" s="92"/>
      <c r="V609" s="92"/>
      <c r="W609" s="92"/>
      <c r="X609" s="94">
        <f>SUM(C609:V609)</f>
        <v>108900</v>
      </c>
    </row>
    <row r="610" spans="1:24" x14ac:dyDescent="0.25">
      <c r="A610" s="95"/>
      <c r="B610" s="96"/>
      <c r="C610" s="97">
        <v>44028</v>
      </c>
      <c r="D610" s="97">
        <v>44061</v>
      </c>
      <c r="E610" s="97">
        <v>44084</v>
      </c>
      <c r="F610" s="97">
        <v>44124</v>
      </c>
      <c r="G610" s="97">
        <v>44146</v>
      </c>
      <c r="H610" s="97">
        <v>44180</v>
      </c>
      <c r="I610" s="97">
        <v>44221</v>
      </c>
      <c r="J610" s="97"/>
      <c r="K610" s="97"/>
      <c r="L610" s="97"/>
      <c r="M610" s="97"/>
      <c r="N610" s="97"/>
      <c r="O610" s="97"/>
      <c r="P610" s="97"/>
      <c r="Q610" s="99"/>
      <c r="R610" s="99"/>
      <c r="S610" s="100"/>
      <c r="T610" s="100"/>
      <c r="U610" s="99"/>
      <c r="V610" s="99"/>
      <c r="W610" s="99"/>
      <c r="X610" s="101"/>
    </row>
    <row r="611" spans="1:24" x14ac:dyDescent="0.25">
      <c r="A611" s="95">
        <v>108</v>
      </c>
      <c r="B611" s="102" t="s">
        <v>110</v>
      </c>
      <c r="C611" s="98">
        <v>10988.01</v>
      </c>
      <c r="D611" s="98">
        <v>17641.8</v>
      </c>
      <c r="E611" s="98">
        <v>20128.349999999999</v>
      </c>
      <c r="F611" s="98">
        <v>17551.05</v>
      </c>
      <c r="G611" s="98">
        <v>19928.7</v>
      </c>
      <c r="H611" s="98">
        <v>18878.54</v>
      </c>
      <c r="I611" s="98">
        <v>18476.7</v>
      </c>
      <c r="J611" s="98"/>
      <c r="K611" s="98"/>
      <c r="L611" s="98"/>
      <c r="M611" s="98"/>
      <c r="N611" s="98"/>
      <c r="O611" s="98"/>
      <c r="P611" s="98"/>
      <c r="Q611" s="99"/>
      <c r="R611" s="99"/>
      <c r="S611" s="100"/>
      <c r="T611" s="100"/>
      <c r="U611" s="99"/>
      <c r="V611" s="99"/>
      <c r="W611" s="99"/>
      <c r="X611" s="103">
        <f>SUM(C611:V611)</f>
        <v>123593.14999999998</v>
      </c>
    </row>
    <row r="612" spans="1:24" x14ac:dyDescent="0.25">
      <c r="A612" s="7"/>
      <c r="B612" s="6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7"/>
      <c r="R612" s="87"/>
      <c r="S612" s="88"/>
      <c r="T612" s="88"/>
      <c r="U612" s="87"/>
      <c r="V612" s="87"/>
      <c r="W612" s="87"/>
      <c r="X612" s="89"/>
    </row>
    <row r="613" spans="1:24" x14ac:dyDescent="0.25">
      <c r="A613" s="7">
        <v>109</v>
      </c>
      <c r="B613" s="90" t="s">
        <v>111</v>
      </c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2"/>
      <c r="R613" s="92"/>
      <c r="S613" s="93"/>
      <c r="T613" s="93"/>
      <c r="U613" s="92"/>
      <c r="V613" s="92"/>
      <c r="W613" s="92"/>
      <c r="X613" s="94">
        <f>SUM(C613:V613)</f>
        <v>0</v>
      </c>
    </row>
    <row r="614" spans="1:24" x14ac:dyDescent="0.25">
      <c r="A614" s="95"/>
      <c r="B614" s="96"/>
      <c r="C614" s="97">
        <v>44036</v>
      </c>
      <c r="D614" s="97">
        <v>44056</v>
      </c>
      <c r="E614" s="97">
        <v>44084</v>
      </c>
      <c r="F614" s="97">
        <v>44103</v>
      </c>
      <c r="G614" s="97">
        <v>44119</v>
      </c>
      <c r="H614" s="97">
        <v>44160</v>
      </c>
      <c r="I614" s="97">
        <v>44181</v>
      </c>
      <c r="J614" s="97">
        <v>44214</v>
      </c>
      <c r="K614" s="97"/>
      <c r="L614" s="97"/>
      <c r="M614" s="97"/>
      <c r="N614" s="97"/>
      <c r="O614" s="98"/>
      <c r="P614" s="98"/>
      <c r="Q614" s="99"/>
      <c r="R614" s="99"/>
      <c r="S614" s="100"/>
      <c r="T614" s="100"/>
      <c r="U614" s="99"/>
      <c r="V614" s="99"/>
      <c r="W614" s="99"/>
      <c r="X614" s="101"/>
    </row>
    <row r="615" spans="1:24" x14ac:dyDescent="0.25">
      <c r="A615" s="95">
        <v>110</v>
      </c>
      <c r="B615" s="102" t="s">
        <v>112</v>
      </c>
      <c r="C615" s="98">
        <v>10585.08</v>
      </c>
      <c r="D615" s="98">
        <v>12077.01</v>
      </c>
      <c r="E615" s="98">
        <v>10530.63</v>
      </c>
      <c r="F615" s="98">
        <v>24208.47</v>
      </c>
      <c r="G615" s="98">
        <v>11957.22</v>
      </c>
      <c r="H615" s="98">
        <v>11412.72</v>
      </c>
      <c r="I615" s="98">
        <v>11086.02</v>
      </c>
      <c r="J615" s="98">
        <v>19079.28</v>
      </c>
      <c r="K615" s="98"/>
      <c r="L615" s="98"/>
      <c r="M615" s="98"/>
      <c r="N615" s="98"/>
      <c r="O615" s="98"/>
      <c r="P615" s="98"/>
      <c r="Q615" s="99"/>
      <c r="R615" s="99"/>
      <c r="S615" s="100"/>
      <c r="T615" s="100"/>
      <c r="U615" s="99"/>
      <c r="V615" s="99"/>
      <c r="W615" s="99"/>
      <c r="X615" s="103">
        <f>SUM(C615:V615)</f>
        <v>110936.43000000001</v>
      </c>
    </row>
    <row r="616" spans="1:24" x14ac:dyDescent="0.25">
      <c r="A616" s="7"/>
      <c r="B616" s="66"/>
      <c r="C616" s="86">
        <v>44041</v>
      </c>
      <c r="D616" s="86">
        <v>44068</v>
      </c>
      <c r="E616" s="86">
        <v>44096</v>
      </c>
      <c r="F616" s="86">
        <v>44133</v>
      </c>
      <c r="G616" s="86">
        <v>44155</v>
      </c>
      <c r="H616" s="86">
        <v>44201</v>
      </c>
      <c r="I616" s="86">
        <v>44239</v>
      </c>
      <c r="J616" s="86"/>
      <c r="K616" s="86"/>
      <c r="L616" s="86"/>
      <c r="M616" s="86"/>
      <c r="N616" s="86"/>
      <c r="O616" s="86"/>
      <c r="P616" s="86"/>
      <c r="Q616" s="87"/>
      <c r="R616" s="87"/>
      <c r="S616" s="88"/>
      <c r="T616" s="88"/>
      <c r="U616" s="87"/>
      <c r="V616" s="87"/>
      <c r="W616" s="87"/>
      <c r="X616" s="89"/>
    </row>
    <row r="617" spans="1:24" x14ac:dyDescent="0.25">
      <c r="A617" s="7">
        <v>111</v>
      </c>
      <c r="B617" s="90" t="s">
        <v>113</v>
      </c>
      <c r="C617" s="91">
        <v>2352.2399999999998</v>
      </c>
      <c r="D617" s="91">
        <v>2683.78</v>
      </c>
      <c r="E617" s="91">
        <v>2340.14</v>
      </c>
      <c r="F617" s="91">
        <v>2657.16</v>
      </c>
      <c r="G617" s="91">
        <v>2536.16</v>
      </c>
      <c r="H617" s="91">
        <v>2463.56</v>
      </c>
      <c r="I617" s="91">
        <v>4239.84</v>
      </c>
      <c r="J617" s="91"/>
      <c r="K617" s="91"/>
      <c r="L617" s="91"/>
      <c r="M617" s="91"/>
      <c r="N617" s="91"/>
      <c r="O617" s="91"/>
      <c r="P617" s="91"/>
      <c r="Q617" s="92"/>
      <c r="R617" s="92"/>
      <c r="S617" s="93"/>
      <c r="T617" s="93"/>
      <c r="U617" s="92"/>
      <c r="V617" s="92"/>
      <c r="W617" s="92"/>
      <c r="X617" s="94">
        <f>SUM(C617:V617)</f>
        <v>19272.879999999997</v>
      </c>
    </row>
    <row r="618" spans="1:24" x14ac:dyDescent="0.25">
      <c r="A618" s="95"/>
      <c r="B618" s="96"/>
      <c r="C618" s="97">
        <v>44034</v>
      </c>
      <c r="D618" s="97">
        <v>44062</v>
      </c>
      <c r="E618" s="97">
        <v>44082</v>
      </c>
      <c r="F618" s="97">
        <v>44111</v>
      </c>
      <c r="G618" s="97">
        <v>44179</v>
      </c>
      <c r="H618" s="97">
        <v>44195</v>
      </c>
      <c r="I618" s="97">
        <v>44207</v>
      </c>
      <c r="J618" s="97">
        <v>44239</v>
      </c>
      <c r="K618" s="97"/>
      <c r="L618" s="97"/>
      <c r="M618" s="97"/>
      <c r="N618" s="97"/>
      <c r="O618" s="97"/>
      <c r="P618" s="97"/>
      <c r="Q618" s="99"/>
      <c r="R618" s="99"/>
      <c r="S618" s="100"/>
      <c r="T618" s="100"/>
      <c r="U618" s="99"/>
      <c r="V618" s="99"/>
      <c r="W618" s="99"/>
      <c r="X618" s="101"/>
    </row>
    <row r="619" spans="1:24" x14ac:dyDescent="0.25">
      <c r="A619" s="95">
        <v>112</v>
      </c>
      <c r="B619" s="102" t="s">
        <v>114</v>
      </c>
      <c r="C619" s="98">
        <v>10988.01</v>
      </c>
      <c r="D619" s="98">
        <v>10585.08</v>
      </c>
      <c r="E619" s="98">
        <v>12077.01</v>
      </c>
      <c r="F619" s="98">
        <v>10530.63</v>
      </c>
      <c r="G619" s="98">
        <v>11412.72</v>
      </c>
      <c r="H619" s="98">
        <v>11957.22</v>
      </c>
      <c r="I619" s="98">
        <v>11086.02</v>
      </c>
      <c r="J619" s="98">
        <v>19079.28</v>
      </c>
      <c r="K619" s="98"/>
      <c r="L619" s="98"/>
      <c r="M619" s="98"/>
      <c r="N619" s="98"/>
      <c r="O619" s="98"/>
      <c r="P619" s="98"/>
      <c r="Q619" s="99"/>
      <c r="R619" s="99"/>
      <c r="S619" s="100"/>
      <c r="T619" s="100"/>
      <c r="U619" s="99"/>
      <c r="V619" s="99"/>
      <c r="W619" s="99"/>
      <c r="X619" s="103">
        <f>SUM(C619:V619)</f>
        <v>97715.97</v>
      </c>
    </row>
    <row r="620" spans="1:24" x14ac:dyDescent="0.25">
      <c r="A620" s="7"/>
      <c r="B620" s="66"/>
      <c r="C620" s="86">
        <v>44049</v>
      </c>
      <c r="D620" s="86">
        <v>44064</v>
      </c>
      <c r="E620" s="86">
        <v>44127</v>
      </c>
      <c r="F620" s="86">
        <v>44154</v>
      </c>
      <c r="G620" s="86">
        <v>44182</v>
      </c>
      <c r="H620" s="86">
        <v>44217</v>
      </c>
      <c r="I620" s="86"/>
      <c r="J620" s="86"/>
      <c r="K620" s="86"/>
      <c r="L620" s="86"/>
      <c r="M620" s="86"/>
      <c r="N620" s="86"/>
      <c r="O620" s="86"/>
      <c r="P620" s="86"/>
      <c r="Q620" s="87"/>
      <c r="R620" s="87"/>
      <c r="S620" s="88"/>
      <c r="T620" s="88"/>
      <c r="U620" s="87"/>
      <c r="V620" s="87"/>
      <c r="W620" s="87"/>
      <c r="X620" s="89"/>
    </row>
    <row r="621" spans="1:24" x14ac:dyDescent="0.25">
      <c r="A621" s="7">
        <v>113</v>
      </c>
      <c r="B621" s="90" t="s">
        <v>115</v>
      </c>
      <c r="C621" s="91">
        <v>34107.480000000003</v>
      </c>
      <c r="D621" s="91">
        <v>74320.62</v>
      </c>
      <c r="E621" s="91">
        <v>30557.34</v>
      </c>
      <c r="F621" s="91">
        <v>63097.87</v>
      </c>
      <c r="G621" s="91">
        <v>28330.94</v>
      </c>
      <c r="H621" s="91">
        <v>48758.16</v>
      </c>
      <c r="I621" s="91"/>
      <c r="J621" s="91"/>
      <c r="K621" s="91"/>
      <c r="L621" s="91"/>
      <c r="M621" s="91"/>
      <c r="N621" s="91"/>
      <c r="O621" s="91"/>
      <c r="P621" s="91"/>
      <c r="Q621" s="92"/>
      <c r="R621" s="92"/>
      <c r="S621" s="93"/>
      <c r="T621" s="93"/>
      <c r="U621" s="92"/>
      <c r="V621" s="92"/>
      <c r="W621" s="92"/>
      <c r="X621" s="94">
        <f>SUM(C621:V621)</f>
        <v>279172.41000000003</v>
      </c>
    </row>
    <row r="622" spans="1:24" x14ac:dyDescent="0.25">
      <c r="A622" s="95"/>
      <c r="B622" s="96"/>
      <c r="C622" s="97">
        <v>44039</v>
      </c>
      <c r="D622" s="97">
        <v>44057</v>
      </c>
      <c r="E622" s="97">
        <v>44127</v>
      </c>
      <c r="F622" s="97">
        <v>44180</v>
      </c>
      <c r="G622" s="97">
        <v>44195</v>
      </c>
      <c r="H622" s="97">
        <v>44217</v>
      </c>
      <c r="I622" s="97"/>
      <c r="J622" s="97"/>
      <c r="K622" s="97"/>
      <c r="L622" s="97"/>
      <c r="M622" s="97"/>
      <c r="N622" s="97"/>
      <c r="O622" s="97"/>
      <c r="P622" s="97"/>
      <c r="Q622" s="99"/>
      <c r="R622" s="99"/>
      <c r="S622" s="100"/>
      <c r="T622" s="100"/>
      <c r="U622" s="99"/>
      <c r="V622" s="99"/>
      <c r="W622" s="99"/>
      <c r="X622" s="101"/>
    </row>
    <row r="623" spans="1:24" x14ac:dyDescent="0.25">
      <c r="A623" s="95">
        <v>114</v>
      </c>
      <c r="B623" s="102" t="s">
        <v>116</v>
      </c>
      <c r="C623" s="98">
        <v>96991.18</v>
      </c>
      <c r="D623" s="98">
        <v>26208.52</v>
      </c>
      <c r="E623" s="98">
        <f>60892.2+4370.6+87.13+796.67</f>
        <v>66146.599999999991</v>
      </c>
      <c r="F623" s="98">
        <f>64743+157.2</f>
        <v>64900.2</v>
      </c>
      <c r="G623" s="98">
        <v>66014.399999999994</v>
      </c>
      <c r="H623" s="98">
        <v>67806.3</v>
      </c>
      <c r="I623" s="98"/>
      <c r="J623" s="98"/>
      <c r="K623" s="98"/>
      <c r="L623" s="98"/>
      <c r="M623" s="98"/>
      <c r="N623" s="98"/>
      <c r="O623" s="98"/>
      <c r="P623" s="98"/>
      <c r="Q623" s="99"/>
      <c r="R623" s="99"/>
      <c r="S623" s="100"/>
      <c r="T623" s="100"/>
      <c r="U623" s="99"/>
      <c r="V623" s="99"/>
      <c r="W623" s="99"/>
      <c r="X623" s="103">
        <f>SUM(C623:V623)</f>
        <v>388067.2</v>
      </c>
    </row>
    <row r="624" spans="1:24" x14ac:dyDescent="0.25">
      <c r="A624" s="7"/>
      <c r="B624" s="66"/>
      <c r="C624" s="86">
        <v>44040</v>
      </c>
      <c r="D624" s="86">
        <v>44071</v>
      </c>
      <c r="E624" s="86">
        <v>44102</v>
      </c>
      <c r="F624" s="86">
        <v>44131</v>
      </c>
      <c r="G624" s="86">
        <v>44161</v>
      </c>
      <c r="H624" s="86">
        <v>44195</v>
      </c>
      <c r="I624" s="86">
        <v>44222</v>
      </c>
      <c r="J624" s="86"/>
      <c r="K624" s="86"/>
      <c r="L624" s="86"/>
      <c r="M624" s="86"/>
      <c r="N624" s="86"/>
      <c r="O624" s="86"/>
      <c r="P624" s="86"/>
      <c r="Q624" s="87"/>
      <c r="R624" s="87"/>
      <c r="S624" s="88"/>
      <c r="T624" s="88"/>
      <c r="U624" s="87"/>
      <c r="V624" s="87"/>
      <c r="W624" s="87"/>
      <c r="X624" s="89"/>
    </row>
    <row r="625" spans="1:24" x14ac:dyDescent="0.25">
      <c r="A625" s="7">
        <v>115</v>
      </c>
      <c r="B625" s="90" t="s">
        <v>117</v>
      </c>
      <c r="C625" s="91">
        <v>7056.72</v>
      </c>
      <c r="D625" s="91">
        <v>8051.34</v>
      </c>
      <c r="E625" s="91">
        <v>7020.42</v>
      </c>
      <c r="F625" s="91">
        <v>7971.48</v>
      </c>
      <c r="G625" s="91">
        <v>11412.72</v>
      </c>
      <c r="H625" s="91">
        <v>11086.02</v>
      </c>
      <c r="I625" s="91">
        <v>19079.28</v>
      </c>
      <c r="J625" s="91"/>
      <c r="K625" s="91"/>
      <c r="L625" s="91"/>
      <c r="M625" s="91"/>
      <c r="N625" s="91"/>
      <c r="O625" s="91"/>
      <c r="P625" s="91"/>
      <c r="Q625" s="92"/>
      <c r="R625" s="92"/>
      <c r="S625" s="93"/>
      <c r="T625" s="93"/>
      <c r="U625" s="92"/>
      <c r="V625" s="92"/>
      <c r="W625" s="92"/>
      <c r="X625" s="94">
        <f>SUM(C625:V625)</f>
        <v>71677.98</v>
      </c>
    </row>
    <row r="626" spans="1:24" x14ac:dyDescent="0.25">
      <c r="A626" s="95"/>
      <c r="B626" s="96"/>
      <c r="C626" s="97">
        <v>44039</v>
      </c>
      <c r="D626" s="97">
        <v>44056</v>
      </c>
      <c r="E626" s="97">
        <v>44096</v>
      </c>
      <c r="F626" s="97">
        <v>44123</v>
      </c>
      <c r="G626" s="97">
        <v>44152</v>
      </c>
      <c r="H626" s="97">
        <v>44179</v>
      </c>
      <c r="I626" s="97">
        <v>44211</v>
      </c>
      <c r="J626" s="97"/>
      <c r="K626" s="97"/>
      <c r="L626" s="97"/>
      <c r="M626" s="97"/>
      <c r="N626" s="97"/>
      <c r="O626" s="98"/>
      <c r="P626" s="98"/>
      <c r="Q626" s="99"/>
      <c r="R626" s="99"/>
      <c r="S626" s="100"/>
      <c r="T626" s="100"/>
      <c r="U626" s="99"/>
      <c r="V626" s="99"/>
      <c r="W626" s="99"/>
      <c r="X626" s="101"/>
    </row>
    <row r="627" spans="1:24" x14ac:dyDescent="0.25">
      <c r="A627" s="95">
        <v>116</v>
      </c>
      <c r="B627" s="102" t="s">
        <v>118</v>
      </c>
      <c r="C627" s="98">
        <v>45868.68</v>
      </c>
      <c r="D627" s="98">
        <v>52333.71</v>
      </c>
      <c r="E627" s="98">
        <v>45632.73</v>
      </c>
      <c r="F627" s="98">
        <v>51814.62</v>
      </c>
      <c r="G627" s="98">
        <v>49455.12</v>
      </c>
      <c r="H627" s="98">
        <v>48039.42</v>
      </c>
      <c r="I627" s="98">
        <v>82676.88</v>
      </c>
      <c r="J627" s="98"/>
      <c r="K627" s="98"/>
      <c r="L627" s="98"/>
      <c r="M627" s="98"/>
      <c r="N627" s="98"/>
      <c r="O627" s="98"/>
      <c r="P627" s="98"/>
      <c r="Q627" s="99"/>
      <c r="R627" s="99"/>
      <c r="S627" s="100"/>
      <c r="T627" s="100"/>
      <c r="U627" s="99"/>
      <c r="V627" s="99"/>
      <c r="W627" s="99"/>
      <c r="X627" s="103">
        <f>SUM(C627:V627)</f>
        <v>375821.16</v>
      </c>
    </row>
    <row r="628" spans="1:24" x14ac:dyDescent="0.25">
      <c r="A628" s="7"/>
      <c r="B628" s="66"/>
      <c r="C628" s="86">
        <v>44036</v>
      </c>
      <c r="D628" s="86">
        <v>44069</v>
      </c>
      <c r="E628" s="86">
        <v>44092</v>
      </c>
      <c r="F628" s="86">
        <v>44132</v>
      </c>
      <c r="G628" s="86">
        <v>44160</v>
      </c>
      <c r="H628" s="86">
        <v>44183</v>
      </c>
      <c r="I628" s="86">
        <v>44223</v>
      </c>
      <c r="J628" s="86"/>
      <c r="K628" s="86"/>
      <c r="L628" s="86"/>
      <c r="M628" s="86"/>
      <c r="N628" s="86"/>
      <c r="O628" s="86"/>
      <c r="P628" s="86"/>
      <c r="Q628" s="87"/>
      <c r="R628" s="87"/>
      <c r="S628" s="88"/>
      <c r="T628" s="88"/>
      <c r="U628" s="87"/>
      <c r="V628" s="87"/>
      <c r="W628" s="87"/>
      <c r="X628" s="89"/>
    </row>
    <row r="629" spans="1:24" x14ac:dyDescent="0.25">
      <c r="A629" s="7">
        <v>117</v>
      </c>
      <c r="B629" s="90" t="s">
        <v>119</v>
      </c>
      <c r="C629" s="91">
        <v>2352.2399999999998</v>
      </c>
      <c r="D629" s="91">
        <v>2683.78</v>
      </c>
      <c r="E629" s="91">
        <v>2340.14</v>
      </c>
      <c r="F629" s="91">
        <v>2657.16</v>
      </c>
      <c r="G629" s="91">
        <v>2536.16</v>
      </c>
      <c r="H629" s="91">
        <v>2463.56</v>
      </c>
      <c r="I629" s="91">
        <v>4239.84</v>
      </c>
      <c r="J629" s="91"/>
      <c r="K629" s="91"/>
      <c r="L629" s="91"/>
      <c r="M629" s="91"/>
      <c r="N629" s="91"/>
      <c r="O629" s="91"/>
      <c r="P629" s="91"/>
      <c r="Q629" s="92"/>
      <c r="R629" s="92"/>
      <c r="S629" s="93"/>
      <c r="T629" s="93"/>
      <c r="U629" s="92"/>
      <c r="V629" s="92"/>
      <c r="W629" s="92"/>
      <c r="X629" s="94">
        <f>SUM(C629:V629)</f>
        <v>19272.879999999997</v>
      </c>
    </row>
    <row r="630" spans="1:24" x14ac:dyDescent="0.25">
      <c r="A630" s="95"/>
      <c r="B630" s="96"/>
      <c r="C630" s="97">
        <v>44033</v>
      </c>
      <c r="D630" s="97">
        <v>44067</v>
      </c>
      <c r="E630" s="97">
        <v>44095</v>
      </c>
      <c r="F630" s="97">
        <v>44125</v>
      </c>
      <c r="G630" s="97">
        <v>44153</v>
      </c>
      <c r="H630" s="97">
        <v>44187</v>
      </c>
      <c r="I630" s="97">
        <v>44211</v>
      </c>
      <c r="J630" s="97"/>
      <c r="K630" s="97"/>
      <c r="L630" s="98"/>
      <c r="M630" s="98"/>
      <c r="N630" s="98"/>
      <c r="O630" s="98"/>
      <c r="P630" s="98"/>
      <c r="Q630" s="99"/>
      <c r="R630" s="99"/>
      <c r="S630" s="100"/>
      <c r="T630" s="100"/>
      <c r="U630" s="99"/>
      <c r="V630" s="99"/>
      <c r="W630" s="99"/>
      <c r="X630" s="101"/>
    </row>
    <row r="631" spans="1:24" x14ac:dyDescent="0.25">
      <c r="A631" s="95">
        <v>118</v>
      </c>
      <c r="B631" s="102" t="s">
        <v>120</v>
      </c>
      <c r="C631" s="98">
        <v>12937.32</v>
      </c>
      <c r="D631" s="98">
        <v>14760.79</v>
      </c>
      <c r="E631" s="98">
        <v>19891.189999999999</v>
      </c>
      <c r="F631" s="98">
        <v>22585.86</v>
      </c>
      <c r="G631" s="98">
        <v>21557.360000000001</v>
      </c>
      <c r="H631" s="98">
        <v>20940.259999999998</v>
      </c>
      <c r="I631" s="98">
        <v>36038.639999999999</v>
      </c>
      <c r="J631" s="98"/>
      <c r="K631" s="98"/>
      <c r="L631" s="98"/>
      <c r="M631" s="98"/>
      <c r="N631" s="98"/>
      <c r="O631" s="98"/>
      <c r="P631" s="98"/>
      <c r="Q631" s="99"/>
      <c r="R631" s="99"/>
      <c r="S631" s="100"/>
      <c r="T631" s="100"/>
      <c r="U631" s="99"/>
      <c r="V631" s="99"/>
      <c r="W631" s="99"/>
      <c r="X631" s="103">
        <f>SUM(C631:V631)</f>
        <v>148711.41999999998</v>
      </c>
    </row>
    <row r="632" spans="1:24" x14ac:dyDescent="0.25">
      <c r="A632" s="7"/>
      <c r="B632" s="66"/>
      <c r="C632" s="86">
        <v>44039</v>
      </c>
      <c r="D632" s="86">
        <v>44069</v>
      </c>
      <c r="E632" s="86">
        <v>44096</v>
      </c>
      <c r="F632" s="86">
        <v>44123</v>
      </c>
      <c r="G632" s="86">
        <v>44160</v>
      </c>
      <c r="H632" s="86">
        <v>44186</v>
      </c>
      <c r="I632" s="86">
        <v>44221</v>
      </c>
      <c r="J632" s="86"/>
      <c r="K632" s="86"/>
      <c r="L632" s="86"/>
      <c r="M632" s="86"/>
      <c r="N632" s="86"/>
      <c r="O632" s="86"/>
      <c r="P632" s="86"/>
      <c r="Q632" s="87"/>
      <c r="R632" s="87"/>
      <c r="S632" s="88"/>
      <c r="T632" s="88"/>
      <c r="U632" s="87"/>
      <c r="V632" s="87"/>
      <c r="W632" s="87"/>
      <c r="X632" s="89"/>
    </row>
    <row r="633" spans="1:24" x14ac:dyDescent="0.25">
      <c r="A633" s="7">
        <v>119</v>
      </c>
      <c r="B633" s="90" t="s">
        <v>121</v>
      </c>
      <c r="C633" s="91">
        <v>5880.6</v>
      </c>
      <c r="D633" s="91">
        <v>6709.45</v>
      </c>
      <c r="E633" s="91">
        <v>5850.35</v>
      </c>
      <c r="F633" s="91">
        <v>6642.9</v>
      </c>
      <c r="G633" s="91">
        <v>6340.4</v>
      </c>
      <c r="H633" s="91">
        <v>6158.9</v>
      </c>
      <c r="I633" s="91">
        <v>10599.6</v>
      </c>
      <c r="J633" s="91"/>
      <c r="K633" s="91"/>
      <c r="L633" s="91"/>
      <c r="M633" s="91"/>
      <c r="N633" s="91"/>
      <c r="O633" s="91"/>
      <c r="P633" s="91"/>
      <c r="Q633" s="92"/>
      <c r="R633" s="92"/>
      <c r="S633" s="93"/>
      <c r="T633" s="93"/>
      <c r="U633" s="92"/>
      <c r="V633" s="92"/>
      <c r="W633" s="92"/>
      <c r="X633" s="94">
        <f>SUM(C633:V633)</f>
        <v>48182.200000000004</v>
      </c>
    </row>
    <row r="634" spans="1:24" x14ac:dyDescent="0.25">
      <c r="A634" s="95"/>
      <c r="B634" s="96"/>
      <c r="C634" s="97">
        <v>44039</v>
      </c>
      <c r="D634" s="97">
        <v>44069</v>
      </c>
      <c r="E634" s="97">
        <v>44096</v>
      </c>
      <c r="F634" s="97">
        <v>44123</v>
      </c>
      <c r="G634" s="97">
        <v>44160</v>
      </c>
      <c r="H634" s="97">
        <v>44186</v>
      </c>
      <c r="I634" s="97">
        <v>44221</v>
      </c>
      <c r="J634" s="97"/>
      <c r="K634" s="97"/>
      <c r="L634" s="97"/>
      <c r="M634" s="97"/>
      <c r="N634" s="97"/>
      <c r="O634" s="97"/>
      <c r="P634" s="97"/>
      <c r="Q634" s="99"/>
      <c r="R634" s="99"/>
      <c r="S634" s="100"/>
      <c r="T634" s="100"/>
      <c r="U634" s="99"/>
      <c r="V634" s="99"/>
      <c r="W634" s="99"/>
      <c r="X634" s="101"/>
    </row>
    <row r="635" spans="1:24" x14ac:dyDescent="0.25">
      <c r="A635" s="95">
        <v>120</v>
      </c>
      <c r="B635" s="102" t="s">
        <v>122</v>
      </c>
      <c r="C635" s="98">
        <v>52925.4</v>
      </c>
      <c r="D635" s="98">
        <v>60385.05</v>
      </c>
      <c r="E635" s="98">
        <v>52653.15</v>
      </c>
      <c r="F635" s="98">
        <v>59786.1</v>
      </c>
      <c r="G635" s="98">
        <v>57063.6</v>
      </c>
      <c r="H635" s="98">
        <v>71443.240000000005</v>
      </c>
      <c r="I635" s="98">
        <v>122955.36</v>
      </c>
      <c r="J635" s="98"/>
      <c r="K635" s="98"/>
      <c r="L635" s="98"/>
      <c r="M635" s="98"/>
      <c r="N635" s="98"/>
      <c r="O635" s="98"/>
      <c r="P635" s="98"/>
      <c r="Q635" s="99"/>
      <c r="R635" s="99"/>
      <c r="S635" s="100"/>
      <c r="T635" s="100"/>
      <c r="U635" s="99"/>
      <c r="V635" s="99"/>
      <c r="W635" s="99"/>
      <c r="X635" s="103">
        <f>SUM(C635:V635)</f>
        <v>477211.89999999997</v>
      </c>
    </row>
    <row r="636" spans="1:24" x14ac:dyDescent="0.25">
      <c r="A636" s="7"/>
      <c r="B636" s="66"/>
      <c r="C636" s="86">
        <v>44039</v>
      </c>
      <c r="D636" s="86">
        <v>44069</v>
      </c>
      <c r="E636" s="86">
        <v>44096</v>
      </c>
      <c r="F636" s="86">
        <v>44123</v>
      </c>
      <c r="G636" s="86">
        <v>44160</v>
      </c>
      <c r="H636" s="86">
        <v>44186</v>
      </c>
      <c r="I636" s="86">
        <v>44221</v>
      </c>
      <c r="J636" s="86"/>
      <c r="K636" s="86"/>
      <c r="L636" s="86"/>
      <c r="M636" s="86"/>
      <c r="N636" s="86"/>
      <c r="O636" s="86"/>
      <c r="P636" s="86"/>
      <c r="Q636" s="87"/>
      <c r="R636" s="87"/>
      <c r="S636" s="88"/>
      <c r="T636" s="88"/>
      <c r="U636" s="87"/>
      <c r="V636" s="87"/>
      <c r="W636" s="87"/>
      <c r="X636" s="89"/>
    </row>
    <row r="637" spans="1:24" x14ac:dyDescent="0.25">
      <c r="A637" s="7">
        <v>121</v>
      </c>
      <c r="B637" s="90" t="s">
        <v>123</v>
      </c>
      <c r="C637" s="91">
        <v>7056.72</v>
      </c>
      <c r="D637" s="91">
        <v>8051.34</v>
      </c>
      <c r="E637" s="91">
        <v>7020.42</v>
      </c>
      <c r="F637" s="91">
        <v>7971.48</v>
      </c>
      <c r="G637" s="91">
        <v>7608.48</v>
      </c>
      <c r="H637" s="91">
        <v>11086.02</v>
      </c>
      <c r="I637" s="91">
        <v>19079.28</v>
      </c>
      <c r="J637" s="91"/>
      <c r="K637" s="91"/>
      <c r="L637" s="91"/>
      <c r="M637" s="91"/>
      <c r="N637" s="91"/>
      <c r="O637" s="91"/>
      <c r="P637" s="91"/>
      <c r="Q637" s="92"/>
      <c r="R637" s="92"/>
      <c r="S637" s="93"/>
      <c r="T637" s="93"/>
      <c r="U637" s="92"/>
      <c r="V637" s="92"/>
      <c r="W637" s="92"/>
      <c r="X637" s="94">
        <f>SUM(C637:V637)</f>
        <v>67873.740000000005</v>
      </c>
    </row>
    <row r="638" spans="1:24" x14ac:dyDescent="0.25">
      <c r="A638" s="95"/>
      <c r="B638" s="96"/>
      <c r="C638" s="97">
        <v>44039</v>
      </c>
      <c r="D638" s="97">
        <v>44069</v>
      </c>
      <c r="E638" s="97">
        <v>44096</v>
      </c>
      <c r="F638" s="97">
        <v>44123</v>
      </c>
      <c r="G638" s="97">
        <v>44160</v>
      </c>
      <c r="H638" s="97">
        <v>44186</v>
      </c>
      <c r="I638" s="97">
        <v>44221</v>
      </c>
      <c r="J638" s="97"/>
      <c r="K638" s="97"/>
      <c r="L638" s="97"/>
      <c r="M638" s="97"/>
      <c r="N638" s="97"/>
      <c r="O638" s="98"/>
      <c r="P638" s="98"/>
      <c r="Q638" s="99"/>
      <c r="R638" s="99"/>
      <c r="S638" s="100"/>
      <c r="T638" s="100"/>
      <c r="U638" s="99"/>
      <c r="V638" s="99"/>
      <c r="W638" s="99"/>
      <c r="X638" s="101"/>
    </row>
    <row r="639" spans="1:24" x14ac:dyDescent="0.25">
      <c r="A639" s="95">
        <v>122</v>
      </c>
      <c r="B639" s="102" t="s">
        <v>124</v>
      </c>
      <c r="C639" s="98">
        <v>10585.08</v>
      </c>
      <c r="D639" s="98">
        <v>12077.01</v>
      </c>
      <c r="E639" s="98">
        <v>10530.63</v>
      </c>
      <c r="F639" s="98">
        <v>11957.22</v>
      </c>
      <c r="G639" s="98">
        <v>11412.72</v>
      </c>
      <c r="H639" s="98">
        <v>11086.02</v>
      </c>
      <c r="I639" s="98">
        <v>19079.28</v>
      </c>
      <c r="J639" s="98"/>
      <c r="K639" s="98"/>
      <c r="L639" s="98"/>
      <c r="M639" s="98"/>
      <c r="N639" s="98"/>
      <c r="O639" s="98"/>
      <c r="P639" s="98"/>
      <c r="Q639" s="99"/>
      <c r="R639" s="99"/>
      <c r="S639" s="100"/>
      <c r="T639" s="100"/>
      <c r="U639" s="99"/>
      <c r="V639" s="99"/>
      <c r="W639" s="99"/>
      <c r="X639" s="103">
        <f>SUM(C639:V639)</f>
        <v>86727.96</v>
      </c>
    </row>
    <row r="640" spans="1:24" x14ac:dyDescent="0.25">
      <c r="A640" s="7"/>
      <c r="B640" s="66"/>
      <c r="C640" s="86">
        <v>44043</v>
      </c>
      <c r="D640" s="86">
        <v>44145</v>
      </c>
      <c r="E640" s="86">
        <v>44187</v>
      </c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7"/>
      <c r="R640" s="87"/>
      <c r="S640" s="88"/>
      <c r="T640" s="88"/>
      <c r="U640" s="87"/>
      <c r="V640" s="87"/>
      <c r="W640" s="87"/>
      <c r="X640" s="89"/>
    </row>
    <row r="641" spans="1:24" x14ac:dyDescent="0.25">
      <c r="A641" s="7">
        <v>123</v>
      </c>
      <c r="B641" s="90" t="s">
        <v>125</v>
      </c>
      <c r="C641" s="91">
        <v>21573.09</v>
      </c>
      <c r="D641" s="91">
        <v>23043.24</v>
      </c>
      <c r="E641" s="91">
        <v>14999.16</v>
      </c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2"/>
      <c r="R641" s="92"/>
      <c r="S641" s="93"/>
      <c r="T641" s="93"/>
      <c r="U641" s="92"/>
      <c r="V641" s="92"/>
      <c r="W641" s="92"/>
      <c r="X641" s="94">
        <f>SUM(C641:V641)</f>
        <v>59615.490000000005</v>
      </c>
    </row>
    <row r="642" spans="1:24" x14ac:dyDescent="0.25">
      <c r="A642" s="95"/>
      <c r="B642" s="96"/>
      <c r="C642" s="97">
        <v>44039</v>
      </c>
      <c r="D642" s="97">
        <v>44056</v>
      </c>
      <c r="E642" s="97">
        <v>44091</v>
      </c>
      <c r="F642" s="97">
        <v>44126</v>
      </c>
      <c r="G642" s="97">
        <v>44175</v>
      </c>
      <c r="H642" s="97">
        <v>44217</v>
      </c>
      <c r="I642" s="97"/>
      <c r="J642" s="97"/>
      <c r="K642" s="97"/>
      <c r="L642" s="97"/>
      <c r="M642" s="97"/>
      <c r="N642" s="97"/>
      <c r="O642" s="97"/>
      <c r="P642" s="98"/>
      <c r="Q642" s="99"/>
      <c r="R642" s="99"/>
      <c r="S642" s="100"/>
      <c r="T642" s="100"/>
      <c r="U642" s="99"/>
      <c r="V642" s="99"/>
      <c r="W642" s="99"/>
      <c r="X642" s="101"/>
    </row>
    <row r="643" spans="1:24" x14ac:dyDescent="0.25">
      <c r="A643" s="95">
        <v>124</v>
      </c>
      <c r="B643" s="102" t="s">
        <v>126</v>
      </c>
      <c r="C643" s="98">
        <v>48220.92</v>
      </c>
      <c r="D643" s="98">
        <v>55017.49</v>
      </c>
      <c r="E643" s="98">
        <v>47972.87</v>
      </c>
      <c r="F643" s="98">
        <v>54471.78</v>
      </c>
      <c r="G643" s="98">
        <v>51991.28</v>
      </c>
      <c r="H643" s="98">
        <v>86916.72</v>
      </c>
      <c r="I643" s="98"/>
      <c r="J643" s="98"/>
      <c r="K643" s="98"/>
      <c r="L643" s="98"/>
      <c r="M643" s="98"/>
      <c r="N643" s="98"/>
      <c r="O643" s="98"/>
      <c r="P643" s="98"/>
      <c r="Q643" s="99"/>
      <c r="R643" s="99"/>
      <c r="S643" s="100"/>
      <c r="T643" s="100"/>
      <c r="U643" s="99"/>
      <c r="V643" s="99"/>
      <c r="W643" s="99"/>
      <c r="X643" s="103">
        <f>SUM(C643:V643)</f>
        <v>344591.06</v>
      </c>
    </row>
    <row r="644" spans="1:24" x14ac:dyDescent="0.25">
      <c r="A644" s="7"/>
      <c r="B644" s="66"/>
      <c r="C644" s="86">
        <v>44039</v>
      </c>
      <c r="D644" s="86">
        <v>44062</v>
      </c>
      <c r="E644" s="86">
        <v>44095</v>
      </c>
      <c r="F644" s="86">
        <v>44123</v>
      </c>
      <c r="G644" s="86">
        <v>44165</v>
      </c>
      <c r="H644" s="86">
        <v>44186</v>
      </c>
      <c r="I644" s="86">
        <v>44222</v>
      </c>
      <c r="J644" s="86"/>
      <c r="K644" s="86"/>
      <c r="L644" s="86"/>
      <c r="M644" s="86"/>
      <c r="N644" s="86"/>
      <c r="O644" s="86"/>
      <c r="P644" s="86"/>
      <c r="Q644" s="87"/>
      <c r="R644" s="87"/>
      <c r="S644" s="88"/>
      <c r="T644" s="88"/>
      <c r="U644" s="87"/>
      <c r="V644" s="87"/>
      <c r="W644" s="87"/>
      <c r="X644" s="89"/>
    </row>
    <row r="645" spans="1:24" x14ac:dyDescent="0.25">
      <c r="A645" s="7">
        <v>125</v>
      </c>
      <c r="B645" s="90" t="s">
        <v>127</v>
      </c>
      <c r="C645" s="91">
        <v>17641.8</v>
      </c>
      <c r="D645" s="91">
        <v>20128.349999999999</v>
      </c>
      <c r="E645" s="91">
        <v>17551.05</v>
      </c>
      <c r="F645" s="91">
        <v>19928.7</v>
      </c>
      <c r="G645" s="91">
        <v>19021.2</v>
      </c>
      <c r="H645" s="91">
        <v>18476.7</v>
      </c>
      <c r="I645" s="91">
        <v>31798.799999999999</v>
      </c>
      <c r="J645" s="91"/>
      <c r="K645" s="91"/>
      <c r="L645" s="91"/>
      <c r="M645" s="91"/>
      <c r="N645" s="91"/>
      <c r="O645" s="91"/>
      <c r="P645" s="91"/>
      <c r="Q645" s="92"/>
      <c r="R645" s="92"/>
      <c r="S645" s="93"/>
      <c r="T645" s="93"/>
      <c r="U645" s="92"/>
      <c r="V645" s="92"/>
      <c r="W645" s="92"/>
      <c r="X645" s="94">
        <f>SUM(C645:V645)</f>
        <v>144546.59999999998</v>
      </c>
    </row>
    <row r="646" spans="1:24" x14ac:dyDescent="0.25">
      <c r="A646" s="95"/>
      <c r="B646" s="96"/>
      <c r="C646" s="97">
        <v>44040</v>
      </c>
      <c r="D646" s="97">
        <v>44071</v>
      </c>
      <c r="E646" s="97">
        <v>44098</v>
      </c>
      <c r="F646" s="97">
        <v>44127</v>
      </c>
      <c r="G646" s="97">
        <v>44160</v>
      </c>
      <c r="H646" s="97">
        <v>44193</v>
      </c>
      <c r="I646" s="97">
        <v>44216</v>
      </c>
      <c r="J646" s="97"/>
      <c r="K646" s="97"/>
      <c r="L646" s="97"/>
      <c r="M646" s="97"/>
      <c r="N646" s="97"/>
      <c r="O646" s="97"/>
      <c r="P646" s="97"/>
      <c r="Q646" s="99"/>
      <c r="R646" s="99"/>
      <c r="S646" s="100"/>
      <c r="T646" s="100"/>
      <c r="U646" s="99"/>
      <c r="V646" s="99"/>
      <c r="W646" s="99"/>
      <c r="X646" s="101"/>
    </row>
    <row r="647" spans="1:24" x14ac:dyDescent="0.25">
      <c r="A647" s="95">
        <v>126</v>
      </c>
      <c r="B647" s="102" t="s">
        <v>128</v>
      </c>
      <c r="C647" s="98">
        <v>17641.8</v>
      </c>
      <c r="D647" s="98">
        <v>20128.349999999999</v>
      </c>
      <c r="E647" s="98">
        <v>17551.05</v>
      </c>
      <c r="F647" s="98">
        <v>19928.7</v>
      </c>
      <c r="G647" s="98">
        <v>19021.2</v>
      </c>
      <c r="H647" s="98">
        <v>18476.7</v>
      </c>
      <c r="I647" s="98">
        <v>31798.799999999999</v>
      </c>
      <c r="J647" s="98"/>
      <c r="K647" s="98"/>
      <c r="L647" s="98"/>
      <c r="M647" s="98"/>
      <c r="N647" s="98"/>
      <c r="O647" s="98"/>
      <c r="P647" s="98"/>
      <c r="Q647" s="99"/>
      <c r="R647" s="99"/>
      <c r="S647" s="100"/>
      <c r="T647" s="100"/>
      <c r="U647" s="99"/>
      <c r="V647" s="99"/>
      <c r="W647" s="99"/>
      <c r="X647" s="103">
        <f>SUM(C647:W647)</f>
        <v>144546.59999999998</v>
      </c>
    </row>
    <row r="648" spans="1:24" x14ac:dyDescent="0.25">
      <c r="A648" s="7"/>
      <c r="B648" s="66"/>
      <c r="C648" s="86">
        <v>44102</v>
      </c>
      <c r="D648" s="86">
        <v>44120</v>
      </c>
      <c r="E648" s="86">
        <v>44134</v>
      </c>
      <c r="F648" s="86">
        <v>44160</v>
      </c>
      <c r="G648" s="86">
        <v>44188</v>
      </c>
      <c r="H648" s="86"/>
      <c r="I648" s="86"/>
      <c r="J648" s="86"/>
      <c r="K648" s="86"/>
      <c r="L648" s="86"/>
      <c r="M648" s="86"/>
      <c r="N648" s="86"/>
      <c r="O648" s="86"/>
      <c r="P648" s="86"/>
      <c r="Q648" s="87"/>
      <c r="R648" s="87"/>
      <c r="S648" s="88"/>
      <c r="T648" s="88"/>
      <c r="U648" s="87"/>
      <c r="V648" s="87"/>
      <c r="W648" s="87"/>
      <c r="X648" s="89"/>
    </row>
    <row r="649" spans="1:24" x14ac:dyDescent="0.25">
      <c r="A649" s="7">
        <v>127</v>
      </c>
      <c r="B649" s="90" t="s">
        <v>129</v>
      </c>
      <c r="C649" s="91">
        <v>14781.36</v>
      </c>
      <c r="D649" s="91">
        <v>22128.48</v>
      </c>
      <c r="E649" s="91">
        <v>7971.48</v>
      </c>
      <c r="F649" s="91">
        <v>7608.48</v>
      </c>
      <c r="G649" s="91">
        <v>3695.34</v>
      </c>
      <c r="H649" s="91"/>
      <c r="I649" s="91"/>
      <c r="J649" s="91"/>
      <c r="K649" s="91"/>
      <c r="L649" s="91"/>
      <c r="M649" s="91"/>
      <c r="N649" s="91"/>
      <c r="O649" s="91"/>
      <c r="P649" s="91"/>
      <c r="Q649" s="92"/>
      <c r="R649" s="92"/>
      <c r="S649" s="93"/>
      <c r="T649" s="93"/>
      <c r="U649" s="92"/>
      <c r="V649" s="92"/>
      <c r="W649" s="92"/>
      <c r="X649" s="94">
        <f>SUM(C649:V649)</f>
        <v>56185.139999999985</v>
      </c>
    </row>
    <row r="650" spans="1:24" x14ac:dyDescent="0.25">
      <c r="A650" s="95"/>
      <c r="B650" s="96"/>
      <c r="C650" s="97">
        <v>44056</v>
      </c>
      <c r="D650" s="97">
        <v>44069</v>
      </c>
      <c r="E650" s="97">
        <v>44103</v>
      </c>
      <c r="F650" s="97">
        <v>44133</v>
      </c>
      <c r="G650" s="97">
        <v>44175</v>
      </c>
      <c r="H650" s="97">
        <v>44194</v>
      </c>
      <c r="I650" s="97">
        <v>44231</v>
      </c>
      <c r="J650" s="97"/>
      <c r="K650" s="97"/>
      <c r="L650" s="97"/>
      <c r="M650" s="97"/>
      <c r="N650" s="97"/>
      <c r="O650" s="98"/>
      <c r="P650" s="98"/>
      <c r="Q650" s="99"/>
      <c r="R650" s="99"/>
      <c r="S650" s="100"/>
      <c r="T650" s="100"/>
      <c r="U650" s="99"/>
      <c r="V650" s="99"/>
      <c r="W650" s="99"/>
      <c r="X650" s="101"/>
    </row>
    <row r="651" spans="1:24" x14ac:dyDescent="0.25">
      <c r="A651" s="95">
        <v>128</v>
      </c>
      <c r="B651" s="102" t="s">
        <v>130</v>
      </c>
      <c r="C651" s="98">
        <v>9408.9599999999991</v>
      </c>
      <c r="D651" s="98">
        <v>10735.12</v>
      </c>
      <c r="E651" s="98">
        <v>10530.63</v>
      </c>
      <c r="F651" s="98">
        <v>11957.22</v>
      </c>
      <c r="G651" s="98">
        <v>11412.72</v>
      </c>
      <c r="H651" s="98">
        <v>11086.02</v>
      </c>
      <c r="I651" s="98">
        <v>19079.28</v>
      </c>
      <c r="J651" s="98"/>
      <c r="K651" s="98"/>
      <c r="L651" s="98"/>
      <c r="M651" s="98"/>
      <c r="N651" s="98"/>
      <c r="O651" s="98"/>
      <c r="P651" s="98"/>
      <c r="Q651" s="99"/>
      <c r="R651" s="99"/>
      <c r="S651" s="100"/>
      <c r="T651" s="100"/>
      <c r="U651" s="99"/>
      <c r="V651" s="99"/>
      <c r="W651" s="99"/>
      <c r="X651" s="103">
        <f>SUM(C651:V651)</f>
        <v>84209.95</v>
      </c>
    </row>
    <row r="652" spans="1:24" x14ac:dyDescent="0.25">
      <c r="A652" s="7"/>
      <c r="B652" s="66"/>
      <c r="C652" s="86">
        <v>44035</v>
      </c>
      <c r="D652" s="86">
        <v>44041</v>
      </c>
      <c r="E652" s="86">
        <v>44061</v>
      </c>
      <c r="F652" s="86">
        <v>44099</v>
      </c>
      <c r="G652" s="86">
        <v>44125</v>
      </c>
      <c r="H652" s="86">
        <v>44160</v>
      </c>
      <c r="I652" s="86">
        <v>44193</v>
      </c>
      <c r="J652" s="86"/>
      <c r="K652" s="86"/>
      <c r="L652" s="86"/>
      <c r="M652" s="86"/>
      <c r="N652" s="86"/>
      <c r="O652" s="86"/>
      <c r="P652" s="86"/>
      <c r="Q652" s="87"/>
      <c r="R652" s="87"/>
      <c r="S652" s="88"/>
      <c r="T652" s="88"/>
      <c r="U652" s="87"/>
      <c r="V652" s="87"/>
      <c r="W652" s="87"/>
      <c r="X652" s="89"/>
    </row>
    <row r="653" spans="1:24" x14ac:dyDescent="0.25">
      <c r="A653" s="7">
        <v>129</v>
      </c>
      <c r="B653" s="90" t="s">
        <v>131</v>
      </c>
      <c r="C653" s="91">
        <v>96928.26</v>
      </c>
      <c r="D653" s="91">
        <v>79976.160000000003</v>
      </c>
      <c r="E653" s="91">
        <v>91248.52</v>
      </c>
      <c r="F653" s="91">
        <v>79564.759999999995</v>
      </c>
      <c r="G653" s="91">
        <v>90343.44</v>
      </c>
      <c r="H653" s="91">
        <v>86229.440000000002</v>
      </c>
      <c r="I653" s="91">
        <v>83761.039999999994</v>
      </c>
      <c r="J653" s="91"/>
      <c r="K653" s="91"/>
      <c r="L653" s="91"/>
      <c r="M653" s="91"/>
      <c r="N653" s="91"/>
      <c r="O653" s="91"/>
      <c r="P653" s="91"/>
      <c r="Q653" s="92"/>
      <c r="R653" s="92"/>
      <c r="S653" s="93"/>
      <c r="T653" s="93"/>
      <c r="U653" s="92"/>
      <c r="V653" s="92"/>
      <c r="W653" s="92"/>
      <c r="X653" s="94">
        <f>SUM(C653:V653)</f>
        <v>608051.62000000011</v>
      </c>
    </row>
    <row r="654" spans="1:24" x14ac:dyDescent="0.25">
      <c r="A654" s="95"/>
      <c r="B654" s="96"/>
      <c r="C654" s="97">
        <v>44085</v>
      </c>
      <c r="D654" s="97">
        <v>44152</v>
      </c>
      <c r="E654" s="97">
        <v>44195</v>
      </c>
      <c r="F654" s="97">
        <v>44207</v>
      </c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9"/>
      <c r="R654" s="99"/>
      <c r="S654" s="100"/>
      <c r="T654" s="100"/>
      <c r="U654" s="99"/>
      <c r="V654" s="99"/>
      <c r="W654" s="99"/>
      <c r="X654" s="101"/>
    </row>
    <row r="655" spans="1:24" x14ac:dyDescent="0.25">
      <c r="A655" s="95">
        <v>130</v>
      </c>
      <c r="B655" s="102" t="s">
        <v>132</v>
      </c>
      <c r="C655" s="98">
        <v>486057</v>
      </c>
      <c r="D655" s="98">
        <v>324824.5</v>
      </c>
      <c r="E655" s="98">
        <v>101458.5</v>
      </c>
      <c r="F655" s="98">
        <v>49234.9</v>
      </c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9"/>
      <c r="R655" s="99"/>
      <c r="S655" s="100"/>
      <c r="T655" s="100"/>
      <c r="U655" s="99"/>
      <c r="V655" s="99"/>
      <c r="W655" s="99"/>
      <c r="X655" s="103">
        <f>SUM(C655:V655)</f>
        <v>961574.9</v>
      </c>
    </row>
    <row r="656" spans="1:24" x14ac:dyDescent="0.25">
      <c r="A656" s="7"/>
      <c r="B656" s="66"/>
      <c r="C656" s="86">
        <v>44039</v>
      </c>
      <c r="D656" s="86">
        <v>44069</v>
      </c>
      <c r="E656" s="86">
        <v>44096</v>
      </c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7"/>
      <c r="R656" s="87"/>
      <c r="S656" s="88"/>
      <c r="T656" s="88"/>
      <c r="U656" s="87"/>
      <c r="V656" s="87"/>
      <c r="W656" s="87"/>
      <c r="X656" s="89"/>
    </row>
    <row r="657" spans="1:25" x14ac:dyDescent="0.25">
      <c r="A657" s="7">
        <v>131</v>
      </c>
      <c r="B657" s="90" t="s">
        <v>133</v>
      </c>
      <c r="C657" s="91">
        <v>7056.72</v>
      </c>
      <c r="D657" s="91">
        <v>8051.34</v>
      </c>
      <c r="E657" s="91">
        <v>7020.42</v>
      </c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2"/>
      <c r="R657" s="92"/>
      <c r="S657" s="93"/>
      <c r="T657" s="93"/>
      <c r="U657" s="92"/>
      <c r="V657" s="92"/>
      <c r="W657" s="92"/>
      <c r="X657" s="94">
        <f>SUM(C657:V657)</f>
        <v>22128.480000000003</v>
      </c>
    </row>
    <row r="658" spans="1:25" x14ac:dyDescent="0.25">
      <c r="A658" s="95"/>
      <c r="B658" s="96"/>
      <c r="C658" s="97">
        <v>44039</v>
      </c>
      <c r="D658" s="97">
        <v>44067</v>
      </c>
      <c r="E658" s="97">
        <v>44109</v>
      </c>
      <c r="F658" s="97">
        <v>44134</v>
      </c>
      <c r="G658" s="97">
        <v>44146</v>
      </c>
      <c r="H658" s="97">
        <v>44211</v>
      </c>
      <c r="I658" s="97"/>
      <c r="J658" s="97"/>
      <c r="K658" s="97"/>
      <c r="L658" s="98"/>
      <c r="M658" s="98"/>
      <c r="N658" s="98"/>
      <c r="O658" s="98"/>
      <c r="P658" s="98"/>
      <c r="Q658" s="99"/>
      <c r="R658" s="99"/>
      <c r="S658" s="100"/>
      <c r="T658" s="100"/>
      <c r="U658" s="99"/>
      <c r="V658" s="99"/>
      <c r="W658" s="99"/>
      <c r="X658" s="101"/>
    </row>
    <row r="659" spans="1:25" x14ac:dyDescent="0.25">
      <c r="A659" s="95">
        <v>132</v>
      </c>
      <c r="B659" s="102" t="s">
        <v>134</v>
      </c>
      <c r="C659" s="98">
        <v>3528.36</v>
      </c>
      <c r="D659" s="98">
        <v>4025.67</v>
      </c>
      <c r="E659" s="98">
        <v>3510.21</v>
      </c>
      <c r="F659" s="98">
        <v>3985.74</v>
      </c>
      <c r="G659" s="98">
        <v>3804.24</v>
      </c>
      <c r="H659" s="98">
        <v>3695.34</v>
      </c>
      <c r="I659" s="98"/>
      <c r="J659" s="98"/>
      <c r="K659" s="98"/>
      <c r="L659" s="98"/>
      <c r="M659" s="98"/>
      <c r="N659" s="98"/>
      <c r="O659" s="98"/>
      <c r="P659" s="98"/>
      <c r="Q659" s="99"/>
      <c r="R659" s="99"/>
      <c r="S659" s="100"/>
      <c r="T659" s="100"/>
      <c r="U659" s="99"/>
      <c r="V659" s="99"/>
      <c r="W659" s="99"/>
      <c r="X659" s="103">
        <f>SUM(C659:V659)</f>
        <v>22549.56</v>
      </c>
    </row>
    <row r="660" spans="1:25" x14ac:dyDescent="0.25">
      <c r="A660" s="7"/>
      <c r="B660" s="66"/>
      <c r="C660" s="86">
        <v>44028</v>
      </c>
      <c r="D660" s="86">
        <v>44049</v>
      </c>
      <c r="E660" s="86">
        <v>44083</v>
      </c>
      <c r="F660" s="86">
        <v>44099</v>
      </c>
      <c r="G660" s="86">
        <v>44134</v>
      </c>
      <c r="H660" s="86">
        <v>44165</v>
      </c>
      <c r="I660" s="86">
        <v>44201</v>
      </c>
      <c r="J660" s="86">
        <v>44229</v>
      </c>
      <c r="K660" s="86"/>
      <c r="L660" s="86"/>
      <c r="M660" s="86"/>
      <c r="N660" s="86"/>
      <c r="O660" s="86"/>
      <c r="P660" s="86"/>
      <c r="Q660" s="87"/>
      <c r="R660" s="87"/>
      <c r="S660" s="88"/>
      <c r="T660" s="88"/>
      <c r="U660" s="87"/>
      <c r="V660" s="87"/>
      <c r="W660" s="87"/>
      <c r="X660" s="89"/>
    </row>
    <row r="661" spans="1:25" x14ac:dyDescent="0.25">
      <c r="A661" s="7">
        <v>133</v>
      </c>
      <c r="B661" s="90" t="s">
        <v>135</v>
      </c>
      <c r="C661" s="91">
        <v>89124.97</v>
      </c>
      <c r="D661" s="91">
        <v>85856.76</v>
      </c>
      <c r="E661" s="91">
        <v>99299.86</v>
      </c>
      <c r="F661" s="91">
        <v>86585.18</v>
      </c>
      <c r="G661" s="91">
        <v>98314.92</v>
      </c>
      <c r="H661" s="91">
        <v>93837.92</v>
      </c>
      <c r="I661" s="91">
        <v>91151.72</v>
      </c>
      <c r="J661" s="91">
        <v>156874.07999999999</v>
      </c>
      <c r="K661" s="91"/>
      <c r="L661" s="91"/>
      <c r="M661" s="91"/>
      <c r="N661" s="91"/>
      <c r="O661" s="91"/>
      <c r="P661" s="91"/>
      <c r="Q661" s="92"/>
      <c r="R661" s="92"/>
      <c r="S661" s="93"/>
      <c r="T661" s="93"/>
      <c r="U661" s="92"/>
      <c r="V661" s="92"/>
      <c r="W661" s="92"/>
      <c r="X661" s="94">
        <f>SUM(C661:V661)</f>
        <v>801045.40999999992</v>
      </c>
    </row>
    <row r="662" spans="1:25" x14ac:dyDescent="0.25">
      <c r="A662" s="95"/>
      <c r="B662" s="96"/>
      <c r="C662" s="97">
        <v>44043</v>
      </c>
      <c r="D662" s="97">
        <v>44062</v>
      </c>
      <c r="E662" s="97">
        <v>44096</v>
      </c>
      <c r="F662" s="97">
        <v>44126</v>
      </c>
      <c r="G662" s="97">
        <v>44160</v>
      </c>
      <c r="H662" s="97">
        <v>44195</v>
      </c>
      <c r="I662" s="97">
        <v>44223</v>
      </c>
      <c r="J662" s="97"/>
      <c r="K662" s="97"/>
      <c r="L662" s="97"/>
      <c r="M662" s="97"/>
      <c r="N662" s="97"/>
      <c r="O662" s="98"/>
      <c r="P662" s="98"/>
      <c r="Q662" s="99"/>
      <c r="R662" s="99"/>
      <c r="S662" s="100"/>
      <c r="T662" s="100"/>
      <c r="U662" s="99"/>
      <c r="V662" s="99"/>
      <c r="W662" s="99"/>
      <c r="X662" s="101"/>
    </row>
    <row r="663" spans="1:25" x14ac:dyDescent="0.25">
      <c r="A663" s="95">
        <v>134</v>
      </c>
      <c r="B663" s="102" t="s">
        <v>136</v>
      </c>
      <c r="C663" s="98">
        <v>30579.119999999999</v>
      </c>
      <c r="D663" s="98">
        <v>34889.14</v>
      </c>
      <c r="E663" s="98">
        <v>30421.82</v>
      </c>
      <c r="F663" s="98">
        <v>34543.08</v>
      </c>
      <c r="G663" s="98">
        <v>32970.080000000002</v>
      </c>
      <c r="H663" s="98">
        <v>32026.28</v>
      </c>
      <c r="I663" s="98">
        <v>55117.919999999998</v>
      </c>
      <c r="J663" s="98"/>
      <c r="K663" s="98"/>
      <c r="L663" s="98"/>
      <c r="M663" s="98"/>
      <c r="N663" s="98"/>
      <c r="O663" s="98"/>
      <c r="P663" s="98"/>
      <c r="Q663" s="99"/>
      <c r="R663" s="99"/>
      <c r="S663" s="100"/>
      <c r="T663" s="100"/>
      <c r="U663" s="99"/>
      <c r="V663" s="99"/>
      <c r="W663" s="99"/>
      <c r="X663" s="103">
        <f>SUM(C663:V663)</f>
        <v>250547.44</v>
      </c>
    </row>
    <row r="664" spans="1:25" x14ac:dyDescent="0.25">
      <c r="A664" s="7"/>
      <c r="B664" s="66"/>
      <c r="C664" s="86">
        <v>44049</v>
      </c>
      <c r="D664" s="86">
        <v>44111</v>
      </c>
      <c r="E664" s="86">
        <v>44120</v>
      </c>
      <c r="F664" s="86">
        <v>44186</v>
      </c>
      <c r="G664" s="86">
        <v>44207</v>
      </c>
      <c r="H664" s="86">
        <v>44225</v>
      </c>
      <c r="I664" s="86">
        <v>44239</v>
      </c>
      <c r="J664" s="86"/>
      <c r="K664" s="86"/>
      <c r="L664" s="86"/>
      <c r="M664" s="86"/>
      <c r="N664" s="86"/>
      <c r="O664" s="86"/>
      <c r="P664" s="86"/>
      <c r="Q664" s="87"/>
      <c r="R664" s="87"/>
      <c r="S664" s="88"/>
      <c r="T664" s="88"/>
      <c r="U664" s="87"/>
      <c r="V664" s="87"/>
      <c r="W664" s="87"/>
      <c r="X664" s="89"/>
    </row>
    <row r="665" spans="1:25" x14ac:dyDescent="0.25">
      <c r="A665" s="7">
        <v>135</v>
      </c>
      <c r="B665" s="90" t="s">
        <v>137</v>
      </c>
      <c r="C665" s="91">
        <v>78833.919999999998</v>
      </c>
      <c r="D665" s="91">
        <v>37635.839999999997</v>
      </c>
      <c r="E665" s="91">
        <v>65310.96</v>
      </c>
      <c r="F665" s="91">
        <v>32970.080000000002</v>
      </c>
      <c r="G665" s="91">
        <v>32026.28</v>
      </c>
      <c r="H665" s="91">
        <v>34543.08</v>
      </c>
      <c r="I665" s="91">
        <v>55117.919999999998</v>
      </c>
      <c r="J665" s="91"/>
      <c r="K665" s="91"/>
      <c r="L665" s="91"/>
      <c r="M665" s="91"/>
      <c r="N665" s="91"/>
      <c r="O665" s="91"/>
      <c r="P665" s="91"/>
      <c r="Q665" s="92"/>
      <c r="R665" s="92"/>
      <c r="S665" s="93"/>
      <c r="T665" s="93"/>
      <c r="U665" s="92"/>
      <c r="V665" s="92"/>
      <c r="W665" s="92"/>
      <c r="X665" s="94">
        <f>SUM(C665:V665)</f>
        <v>336438.07999999996</v>
      </c>
    </row>
    <row r="666" spans="1:25" x14ac:dyDescent="0.25">
      <c r="A666" s="95"/>
      <c r="B666" s="96"/>
      <c r="C666" s="97">
        <v>44043</v>
      </c>
      <c r="D666" s="97">
        <v>44070</v>
      </c>
      <c r="E666" s="97">
        <v>44102</v>
      </c>
      <c r="F666" s="97">
        <v>44131</v>
      </c>
      <c r="G666" s="97">
        <v>44165</v>
      </c>
      <c r="H666" s="97">
        <v>44193</v>
      </c>
      <c r="I666" s="97"/>
      <c r="J666" s="97"/>
      <c r="K666" s="97"/>
      <c r="L666" s="98"/>
      <c r="M666" s="98"/>
      <c r="N666" s="98"/>
      <c r="O666" s="98"/>
      <c r="P666" s="98"/>
      <c r="Q666" s="99"/>
      <c r="R666" s="99"/>
      <c r="S666" s="100"/>
      <c r="T666" s="100"/>
      <c r="U666" s="99"/>
      <c r="V666" s="99"/>
      <c r="W666" s="99"/>
      <c r="X666" s="101"/>
    </row>
    <row r="667" spans="1:25" x14ac:dyDescent="0.25">
      <c r="A667" s="95">
        <v>136</v>
      </c>
      <c r="B667" s="102" t="s">
        <v>138</v>
      </c>
      <c r="C667" s="98">
        <v>3528.36</v>
      </c>
      <c r="D667" s="98">
        <v>4025.67</v>
      </c>
      <c r="E667" s="98">
        <v>3510.21</v>
      </c>
      <c r="F667" s="98">
        <v>3985.74</v>
      </c>
      <c r="G667" s="98">
        <v>3804.24</v>
      </c>
      <c r="H667" s="98">
        <v>3695.34</v>
      </c>
      <c r="I667" s="98"/>
      <c r="J667" s="98"/>
      <c r="K667" s="98"/>
      <c r="L667" s="98"/>
      <c r="M667" s="98"/>
      <c r="N667" s="98"/>
      <c r="O667" s="98"/>
      <c r="P667" s="98"/>
      <c r="Q667" s="99"/>
      <c r="R667" s="99"/>
      <c r="S667" s="100"/>
      <c r="T667" s="100"/>
      <c r="U667" s="99"/>
      <c r="V667" s="99"/>
      <c r="W667" s="99"/>
      <c r="X667" s="103">
        <f>SUM(C667:V667)</f>
        <v>22549.56</v>
      </c>
    </row>
    <row r="668" spans="1:25" x14ac:dyDescent="0.25">
      <c r="A668" s="7"/>
      <c r="B668" s="66"/>
      <c r="C668" s="86">
        <v>44043</v>
      </c>
      <c r="D668" s="86">
        <v>44078</v>
      </c>
      <c r="E668" s="86">
        <v>44104</v>
      </c>
      <c r="F668" s="86">
        <v>44132</v>
      </c>
      <c r="G668" s="86">
        <v>44155</v>
      </c>
      <c r="H668" s="86">
        <v>44187</v>
      </c>
      <c r="I668" s="86">
        <v>44222</v>
      </c>
      <c r="J668" s="86"/>
      <c r="K668" s="86"/>
      <c r="L668" s="86"/>
      <c r="M668" s="86"/>
      <c r="N668" s="86"/>
      <c r="O668" s="86"/>
      <c r="P668" s="86"/>
      <c r="Q668" s="110"/>
      <c r="R668" s="110"/>
      <c r="S668" s="111"/>
      <c r="T668" s="111"/>
      <c r="U668" s="110"/>
      <c r="V668" s="110"/>
      <c r="W668" s="110"/>
      <c r="X668" s="89"/>
    </row>
    <row r="669" spans="1:25" x14ac:dyDescent="0.25">
      <c r="A669" s="7">
        <v>137</v>
      </c>
      <c r="B669" s="90" t="s">
        <v>139</v>
      </c>
      <c r="C669" s="91">
        <v>7056.72</v>
      </c>
      <c r="D669" s="91">
        <v>8051.34</v>
      </c>
      <c r="E669" s="91">
        <v>7020.42</v>
      </c>
      <c r="F669" s="91">
        <v>7971.48</v>
      </c>
      <c r="G669" s="91">
        <v>7608.48</v>
      </c>
      <c r="H669" s="91">
        <v>7390.68</v>
      </c>
      <c r="I669" s="91">
        <v>12719.52</v>
      </c>
      <c r="J669" s="91"/>
      <c r="K669" s="91"/>
      <c r="L669" s="91"/>
      <c r="M669" s="91"/>
      <c r="N669" s="91"/>
      <c r="O669" s="91"/>
      <c r="P669" s="91"/>
      <c r="Q669" s="112"/>
      <c r="R669" s="112"/>
      <c r="S669" s="93"/>
      <c r="T669" s="93"/>
      <c r="U669" s="112"/>
      <c r="V669" s="112"/>
      <c r="W669" s="112"/>
      <c r="X669" s="94">
        <f>SUM(C669:V669)</f>
        <v>57818.64</v>
      </c>
    </row>
    <row r="670" spans="1:25" s="66" customFormat="1" x14ac:dyDescent="0.25">
      <c r="A670" s="95"/>
      <c r="B670" s="96"/>
      <c r="C670" s="97">
        <v>44033</v>
      </c>
      <c r="D670" s="97">
        <v>44055</v>
      </c>
      <c r="E670" s="97">
        <v>44090</v>
      </c>
      <c r="F670" s="97">
        <v>44117</v>
      </c>
      <c r="G670" s="97">
        <v>44154</v>
      </c>
      <c r="H670" s="97">
        <v>44179</v>
      </c>
      <c r="I670" s="97">
        <v>44224</v>
      </c>
      <c r="J670" s="97">
        <v>44239</v>
      </c>
      <c r="K670" s="97"/>
      <c r="L670" s="98"/>
      <c r="M670" s="98"/>
      <c r="N670" s="98"/>
      <c r="O670" s="98"/>
      <c r="P670" s="98"/>
      <c r="Q670" s="99"/>
      <c r="R670" s="99"/>
      <c r="S670" s="100"/>
      <c r="T670" s="100"/>
      <c r="U670" s="99"/>
      <c r="V670" s="99"/>
      <c r="W670" s="99"/>
      <c r="X670" s="101"/>
      <c r="Y670"/>
    </row>
    <row r="671" spans="1:25" s="66" customFormat="1" x14ac:dyDescent="0.25">
      <c r="A671" s="95">
        <v>138</v>
      </c>
      <c r="B671" s="11" t="s">
        <v>140</v>
      </c>
      <c r="C671" s="113">
        <v>2352.2399999999998</v>
      </c>
      <c r="D671" s="114">
        <v>2683.78</v>
      </c>
      <c r="E671" s="114">
        <v>2340.14</v>
      </c>
      <c r="F671" s="114">
        <v>2657.16</v>
      </c>
      <c r="G671" s="114">
        <v>2536.16</v>
      </c>
      <c r="H671" s="114">
        <v>2463.56</v>
      </c>
      <c r="I671" s="114">
        <v>4239.84</v>
      </c>
      <c r="J671" s="114">
        <v>2376.44</v>
      </c>
      <c r="K671" s="114"/>
      <c r="L671" s="114"/>
      <c r="M671" s="114"/>
      <c r="N671" s="114"/>
      <c r="O671" s="114"/>
      <c r="P671" s="114"/>
      <c r="Q671" s="115"/>
      <c r="R671" s="115"/>
      <c r="S671" s="116"/>
      <c r="T671" s="116"/>
      <c r="U671" s="115"/>
      <c r="V671" s="99"/>
      <c r="W671" s="117"/>
      <c r="X671" s="103">
        <f>SUM(C671:V671)</f>
        <v>21649.319999999996</v>
      </c>
      <c r="Y671"/>
    </row>
    <row r="672" spans="1:25" x14ac:dyDescent="0.25">
      <c r="A672" s="7"/>
      <c r="B672" s="66"/>
      <c r="C672" s="86">
        <v>44039</v>
      </c>
      <c r="D672" s="86">
        <v>44069</v>
      </c>
      <c r="E672" s="86">
        <v>44096</v>
      </c>
      <c r="F672" s="86">
        <v>44123</v>
      </c>
      <c r="G672" s="86">
        <v>44160</v>
      </c>
      <c r="H672" s="86">
        <v>44186</v>
      </c>
      <c r="I672" s="86">
        <v>44221</v>
      </c>
      <c r="J672" s="86"/>
      <c r="K672" s="86"/>
      <c r="L672" s="87"/>
      <c r="M672" s="110"/>
      <c r="N672" s="110"/>
      <c r="O672" s="110"/>
      <c r="P672" s="110"/>
      <c r="Q672" s="110"/>
      <c r="R672" s="110"/>
      <c r="S672" s="111"/>
      <c r="T672" s="111"/>
      <c r="U672" s="110"/>
      <c r="V672" s="110"/>
      <c r="W672" s="110"/>
      <c r="X672" s="89"/>
    </row>
    <row r="673" spans="1:25" x14ac:dyDescent="0.25">
      <c r="A673" s="7">
        <v>139</v>
      </c>
      <c r="B673" s="90" t="s">
        <v>141</v>
      </c>
      <c r="C673" s="91">
        <v>2352.2399999999998</v>
      </c>
      <c r="D673" s="91">
        <v>2683.78</v>
      </c>
      <c r="E673" s="91">
        <v>2340.14</v>
      </c>
      <c r="F673" s="91">
        <v>2657.16</v>
      </c>
      <c r="G673" s="91">
        <v>2536.16</v>
      </c>
      <c r="H673" s="91">
        <v>2463.56</v>
      </c>
      <c r="I673" s="91">
        <v>4239.84</v>
      </c>
      <c r="J673" s="91"/>
      <c r="K673" s="91"/>
      <c r="L673" s="112"/>
      <c r="M673" s="112"/>
      <c r="N673" s="112"/>
      <c r="O673" s="112"/>
      <c r="P673" s="112"/>
      <c r="Q673" s="112"/>
      <c r="R673" s="112"/>
      <c r="S673" s="93"/>
      <c r="T673" s="93"/>
      <c r="U673" s="112"/>
      <c r="V673" s="112"/>
      <c r="W673" s="112"/>
      <c r="X673" s="94">
        <f>SUM(C673:V673)</f>
        <v>19272.879999999997</v>
      </c>
    </row>
    <row r="674" spans="1:25" s="66" customFormat="1" x14ac:dyDescent="0.25">
      <c r="A674" s="95"/>
      <c r="B674" s="96"/>
      <c r="C674" s="97">
        <v>44043</v>
      </c>
      <c r="D674" s="97">
        <v>44068</v>
      </c>
      <c r="E674" s="97">
        <v>44119</v>
      </c>
      <c r="F674" s="97">
        <v>44125</v>
      </c>
      <c r="G674" s="97">
        <v>44137</v>
      </c>
      <c r="H674" s="97">
        <v>44187</v>
      </c>
      <c r="I674" s="97"/>
      <c r="J674" s="97"/>
      <c r="K674" s="97"/>
      <c r="L674" s="98"/>
      <c r="M674" s="98"/>
      <c r="N674" s="98"/>
      <c r="O674" s="98"/>
      <c r="P674" s="98"/>
      <c r="Q674" s="99"/>
      <c r="R674" s="99"/>
      <c r="S674" s="100"/>
      <c r="T674" s="100"/>
      <c r="U674" s="99"/>
      <c r="V674" s="99"/>
      <c r="W674" s="99"/>
      <c r="X674" s="101"/>
      <c r="Y674"/>
    </row>
    <row r="675" spans="1:25" s="66" customFormat="1" x14ac:dyDescent="0.25">
      <c r="A675" s="95">
        <v>140</v>
      </c>
      <c r="B675" s="102" t="s">
        <v>142</v>
      </c>
      <c r="C675" s="113">
        <v>34107.480000000003</v>
      </c>
      <c r="D675" s="114">
        <v>38914.81</v>
      </c>
      <c r="E675" s="114">
        <v>33932.03</v>
      </c>
      <c r="F675" s="114">
        <v>38528.82</v>
      </c>
      <c r="G675" s="114">
        <v>36774.32</v>
      </c>
      <c r="H675" s="114">
        <v>35721.620000000003</v>
      </c>
      <c r="I675" s="114"/>
      <c r="J675" s="114"/>
      <c r="K675" s="114"/>
      <c r="L675" s="114"/>
      <c r="M675" s="114"/>
      <c r="N675" s="114"/>
      <c r="O675" s="114"/>
      <c r="P675" s="114"/>
      <c r="Q675" s="115"/>
      <c r="R675" s="115"/>
      <c r="S675" s="116"/>
      <c r="T675" s="116"/>
      <c r="U675" s="115"/>
      <c r="V675" s="99"/>
      <c r="W675" s="117"/>
      <c r="X675" s="103">
        <f>SUM(C675:V675)</f>
        <v>217979.08000000002</v>
      </c>
      <c r="Y675"/>
    </row>
    <row r="676" spans="1:25" x14ac:dyDescent="0.25">
      <c r="A676" s="7"/>
      <c r="B676" s="66"/>
      <c r="C676" s="86">
        <v>44033</v>
      </c>
      <c r="D676" s="86">
        <v>44054</v>
      </c>
      <c r="E676" s="86">
        <v>44070</v>
      </c>
      <c r="F676" s="86">
        <v>44099</v>
      </c>
      <c r="G676" s="86">
        <v>44140</v>
      </c>
      <c r="H676" s="86">
        <v>44160</v>
      </c>
      <c r="I676" s="86">
        <v>44224</v>
      </c>
      <c r="J676" s="86">
        <v>44238</v>
      </c>
      <c r="K676" s="86"/>
      <c r="L676" s="87"/>
      <c r="M676" s="110"/>
      <c r="N676" s="110"/>
      <c r="O676" s="110"/>
      <c r="P676" s="110"/>
      <c r="Q676" s="110"/>
      <c r="R676" s="110"/>
      <c r="S676" s="111"/>
      <c r="T676" s="111"/>
      <c r="U676" s="110"/>
      <c r="V676" s="110"/>
      <c r="W676" s="110"/>
      <c r="X676" s="89"/>
    </row>
    <row r="677" spans="1:25" x14ac:dyDescent="0.25">
      <c r="A677" s="7">
        <v>141</v>
      </c>
      <c r="B677" s="90" t="s">
        <v>143</v>
      </c>
      <c r="C677" s="91">
        <v>2441.7800000000002</v>
      </c>
      <c r="D677" s="91">
        <v>2352.2399999999998</v>
      </c>
      <c r="E677" s="91">
        <v>2683.78</v>
      </c>
      <c r="F677" s="91">
        <v>2340.14</v>
      </c>
      <c r="G677" s="91">
        <v>2657.16</v>
      </c>
      <c r="H677" s="91">
        <v>2536.16</v>
      </c>
      <c r="I677" s="91">
        <v>4239.84</v>
      </c>
      <c r="J677" s="91">
        <v>2463.56</v>
      </c>
      <c r="K677" s="91"/>
      <c r="L677" s="112"/>
      <c r="M677" s="112"/>
      <c r="N677" s="112"/>
      <c r="O677" s="112"/>
      <c r="P677" s="112"/>
      <c r="Q677" s="112"/>
      <c r="R677" s="112"/>
      <c r="S677" s="93"/>
      <c r="T677" s="93"/>
      <c r="U677" s="112"/>
      <c r="V677" s="112"/>
      <c r="W677" s="112"/>
      <c r="X677" s="94">
        <f>SUM(C677:V677)</f>
        <v>21714.66</v>
      </c>
    </row>
    <row r="678" spans="1:25" s="66" customFormat="1" x14ac:dyDescent="0.25">
      <c r="A678" s="95"/>
      <c r="B678" s="96"/>
      <c r="C678" s="97">
        <v>44035</v>
      </c>
      <c r="D678" s="97">
        <v>44055</v>
      </c>
      <c r="E678" s="97">
        <v>44091</v>
      </c>
      <c r="F678" s="97">
        <v>44134</v>
      </c>
      <c r="G678" s="97">
        <v>44165</v>
      </c>
      <c r="H678" s="97">
        <v>44187</v>
      </c>
      <c r="I678" s="97">
        <v>44211</v>
      </c>
      <c r="J678" s="97"/>
      <c r="K678" s="97"/>
      <c r="L678" s="98"/>
      <c r="M678" s="98"/>
      <c r="N678" s="98"/>
      <c r="O678" s="98"/>
      <c r="P678" s="98"/>
      <c r="Q678" s="99"/>
      <c r="R678" s="99"/>
      <c r="S678" s="100"/>
      <c r="T678" s="100"/>
      <c r="U678" s="99"/>
      <c r="V678" s="99"/>
      <c r="W678" s="99"/>
      <c r="X678" s="101"/>
      <c r="Y678"/>
    </row>
    <row r="679" spans="1:25" s="66" customFormat="1" x14ac:dyDescent="0.25">
      <c r="A679" s="95">
        <v>142</v>
      </c>
      <c r="B679" s="102" t="s">
        <v>144</v>
      </c>
      <c r="C679" s="113">
        <v>17641.8</v>
      </c>
      <c r="D679" s="114">
        <v>20128.349999999999</v>
      </c>
      <c r="E679" s="114">
        <v>17551.05</v>
      </c>
      <c r="F679" s="114">
        <v>19928.7</v>
      </c>
      <c r="G679" s="114">
        <v>19021.2</v>
      </c>
      <c r="H679" s="114">
        <v>18476.7</v>
      </c>
      <c r="I679" s="114">
        <v>31798.799999999999</v>
      </c>
      <c r="J679" s="114"/>
      <c r="K679" s="114"/>
      <c r="L679" s="114"/>
      <c r="M679" s="114"/>
      <c r="N679" s="114"/>
      <c r="O679" s="114"/>
      <c r="P679" s="114"/>
      <c r="Q679" s="115"/>
      <c r="R679" s="115"/>
      <c r="S679" s="116"/>
      <c r="T679" s="116"/>
      <c r="U679" s="115"/>
      <c r="V679" s="99"/>
      <c r="W679" s="117"/>
      <c r="X679" s="103">
        <f>SUM(C679:V679)</f>
        <v>144546.59999999998</v>
      </c>
      <c r="Y679"/>
    </row>
    <row r="680" spans="1:25" x14ac:dyDescent="0.25">
      <c r="A680" s="7"/>
      <c r="B680" s="66"/>
      <c r="C680" s="86">
        <v>44039</v>
      </c>
      <c r="D680" s="86">
        <v>44069</v>
      </c>
      <c r="E680" s="86">
        <v>44096</v>
      </c>
      <c r="F680" s="86">
        <v>44123</v>
      </c>
      <c r="G680" s="86">
        <v>44160</v>
      </c>
      <c r="H680" s="86">
        <v>44186</v>
      </c>
      <c r="I680" s="86">
        <v>44221</v>
      </c>
      <c r="J680" s="86"/>
      <c r="K680" s="86"/>
      <c r="L680" s="87"/>
      <c r="M680" s="110"/>
      <c r="N680" s="110"/>
      <c r="O680" s="110"/>
      <c r="P680" s="110"/>
      <c r="Q680" s="110"/>
      <c r="R680" s="110"/>
      <c r="S680" s="111"/>
      <c r="T680" s="111"/>
      <c r="U680" s="110"/>
      <c r="V680" s="110"/>
      <c r="W680" s="110"/>
      <c r="X680" s="89"/>
    </row>
    <row r="681" spans="1:25" x14ac:dyDescent="0.25">
      <c r="A681" s="7">
        <v>143</v>
      </c>
      <c r="B681" s="90" t="s">
        <v>145</v>
      </c>
      <c r="C681" s="91">
        <v>3528.36</v>
      </c>
      <c r="D681" s="91">
        <v>4025.67</v>
      </c>
      <c r="E681" s="91">
        <v>3510.21</v>
      </c>
      <c r="F681" s="91">
        <v>3985.74</v>
      </c>
      <c r="G681" s="91">
        <v>3804.24</v>
      </c>
      <c r="H681" s="91">
        <v>3695.34</v>
      </c>
      <c r="I681" s="91">
        <v>6359.76</v>
      </c>
      <c r="J681" s="91"/>
      <c r="K681" s="91"/>
      <c r="L681" s="112"/>
      <c r="M681" s="112"/>
      <c r="N681" s="112"/>
      <c r="O681" s="112"/>
      <c r="P681" s="112"/>
      <c r="Q681" s="112"/>
      <c r="R681" s="112"/>
      <c r="S681" s="93"/>
      <c r="T681" s="93"/>
      <c r="U681" s="112"/>
      <c r="V681" s="112"/>
      <c r="W681" s="112"/>
      <c r="X681" s="94">
        <f>SUM(C681:V681)</f>
        <v>28909.32</v>
      </c>
    </row>
    <row r="682" spans="1:25" s="66" customFormat="1" x14ac:dyDescent="0.25">
      <c r="A682" s="95"/>
      <c r="B682" s="96"/>
      <c r="C682" s="97">
        <v>44091</v>
      </c>
      <c r="D682" s="97">
        <v>44092</v>
      </c>
      <c r="E682" s="97">
        <v>44132</v>
      </c>
      <c r="F682" s="97">
        <v>44152</v>
      </c>
      <c r="G682" s="97">
        <v>44244</v>
      </c>
      <c r="H682" s="97"/>
      <c r="I682" s="97"/>
      <c r="J682" s="97"/>
      <c r="K682" s="97"/>
      <c r="L682" s="98"/>
      <c r="M682" s="98"/>
      <c r="N682" s="98"/>
      <c r="O682" s="98"/>
      <c r="P682" s="98"/>
      <c r="Q682" s="99"/>
      <c r="R682" s="99"/>
      <c r="S682" s="100"/>
      <c r="T682" s="100"/>
      <c r="U682" s="99"/>
      <c r="V682" s="99"/>
      <c r="W682" s="99"/>
      <c r="X682" s="101"/>
      <c r="Y682"/>
    </row>
    <row r="683" spans="1:25" s="66" customFormat="1" x14ac:dyDescent="0.25">
      <c r="A683" s="95">
        <v>144</v>
      </c>
      <c r="B683" s="102" t="s">
        <v>146</v>
      </c>
      <c r="C683" s="113">
        <v>37770.15</v>
      </c>
      <c r="D683" s="114">
        <v>17551.05</v>
      </c>
      <c r="E683" s="114">
        <v>19928.7</v>
      </c>
      <c r="F683" s="114">
        <v>19021.2</v>
      </c>
      <c r="G683" s="114">
        <v>17823.3</v>
      </c>
      <c r="H683" s="114"/>
      <c r="I683" s="114"/>
      <c r="J683" s="114"/>
      <c r="K683" s="114"/>
      <c r="L683" s="114"/>
      <c r="M683" s="114"/>
      <c r="N683" s="114"/>
      <c r="O683" s="114"/>
      <c r="P683" s="114"/>
      <c r="Q683" s="115"/>
      <c r="R683" s="115"/>
      <c r="S683" s="116"/>
      <c r="T683" s="116"/>
      <c r="U683" s="115"/>
      <c r="V683" s="99"/>
      <c r="W683" s="117"/>
      <c r="X683" s="103">
        <f>SUM(C683:V683)</f>
        <v>112094.39999999999</v>
      </c>
      <c r="Y683"/>
    </row>
    <row r="684" spans="1:25" x14ac:dyDescent="0.25">
      <c r="A684" s="7"/>
      <c r="B684" s="66"/>
      <c r="C684" s="86">
        <v>44049</v>
      </c>
      <c r="D684" s="86">
        <v>44078</v>
      </c>
      <c r="E684" s="86">
        <v>44098</v>
      </c>
      <c r="F684" s="86">
        <v>44151</v>
      </c>
      <c r="G684" s="86">
        <v>44159</v>
      </c>
      <c r="H684" s="86">
        <v>44183</v>
      </c>
      <c r="I684" s="86">
        <v>44232</v>
      </c>
      <c r="J684" s="86">
        <v>44239</v>
      </c>
      <c r="K684" s="86"/>
      <c r="L684" s="87"/>
      <c r="M684" s="110"/>
      <c r="N684" s="110"/>
      <c r="O684" s="110"/>
      <c r="P684" s="110"/>
      <c r="Q684" s="110"/>
      <c r="R684" s="110"/>
      <c r="S684" s="111"/>
      <c r="T684" s="111"/>
      <c r="U684" s="110"/>
      <c r="V684" s="110"/>
      <c r="W684" s="110"/>
      <c r="X684" s="89"/>
    </row>
    <row r="685" spans="1:25" x14ac:dyDescent="0.25">
      <c r="A685" s="7">
        <v>145</v>
      </c>
      <c r="B685" s="90" t="s">
        <v>147</v>
      </c>
      <c r="C685" s="91">
        <v>18817.919999999998</v>
      </c>
      <c r="D685" s="91">
        <v>21470.240000000002</v>
      </c>
      <c r="E685" s="91">
        <v>18721.12</v>
      </c>
      <c r="F685" s="91">
        <v>21257.279999999999</v>
      </c>
      <c r="G685" s="91">
        <v>20289.28</v>
      </c>
      <c r="H685" s="91">
        <v>20940.259999999998</v>
      </c>
      <c r="I685" s="91">
        <v>36038.639999999999</v>
      </c>
      <c r="J685" s="91">
        <v>20199.740000000002</v>
      </c>
      <c r="K685" s="91"/>
      <c r="L685" s="112"/>
      <c r="M685" s="112"/>
      <c r="N685" s="112"/>
      <c r="O685" s="112"/>
      <c r="P685" s="112"/>
      <c r="Q685" s="112"/>
      <c r="R685" s="112"/>
      <c r="S685" s="93"/>
      <c r="T685" s="93"/>
      <c r="U685" s="112"/>
      <c r="V685" s="112"/>
      <c r="W685" s="112"/>
      <c r="X685" s="94">
        <f>SUM(C685:V685)</f>
        <v>177734.47999999998</v>
      </c>
    </row>
    <row r="686" spans="1:25" s="66" customFormat="1" x14ac:dyDescent="0.25">
      <c r="A686" s="95"/>
      <c r="B686" s="96"/>
      <c r="C686" s="97">
        <v>44039</v>
      </c>
      <c r="D686" s="97">
        <v>44069</v>
      </c>
      <c r="E686" s="97">
        <v>44096</v>
      </c>
      <c r="F686" s="97">
        <v>44118</v>
      </c>
      <c r="G686" s="97">
        <v>44123</v>
      </c>
      <c r="H686" s="97">
        <v>44160</v>
      </c>
      <c r="I686" s="97">
        <v>44186</v>
      </c>
      <c r="J686" s="97">
        <v>44221</v>
      </c>
      <c r="K686" s="97"/>
      <c r="L686" s="98"/>
      <c r="M686" s="98"/>
      <c r="N686" s="98"/>
      <c r="O686" s="98"/>
      <c r="P686" s="98"/>
      <c r="Q686" s="99"/>
      <c r="R686" s="99"/>
      <c r="S686" s="100"/>
      <c r="T686" s="100"/>
      <c r="U686" s="99"/>
      <c r="V686" s="99"/>
      <c r="W686" s="99"/>
      <c r="X686" s="101"/>
      <c r="Y686"/>
    </row>
    <row r="687" spans="1:25" s="66" customFormat="1" x14ac:dyDescent="0.25">
      <c r="A687" s="95">
        <v>146</v>
      </c>
      <c r="B687" s="102" t="s">
        <v>148</v>
      </c>
      <c r="C687" s="113">
        <v>7056.72</v>
      </c>
      <c r="D687" s="114">
        <v>8051.34</v>
      </c>
      <c r="E687" s="114">
        <v>7020.42</v>
      </c>
      <c r="F687" s="114">
        <v>123250</v>
      </c>
      <c r="G687" s="114">
        <v>7971.48</v>
      </c>
      <c r="H687" s="114">
        <v>7608.48</v>
      </c>
      <c r="I687" s="114">
        <v>7390.68</v>
      </c>
      <c r="J687" s="114">
        <v>12719.52</v>
      </c>
      <c r="K687" s="114"/>
      <c r="L687" s="114"/>
      <c r="M687" s="114"/>
      <c r="N687" s="114"/>
      <c r="O687" s="114"/>
      <c r="P687" s="114"/>
      <c r="Q687" s="115"/>
      <c r="R687" s="115"/>
      <c r="S687" s="116"/>
      <c r="T687" s="116"/>
      <c r="U687" s="115"/>
      <c r="V687" s="115"/>
      <c r="W687" s="117"/>
      <c r="X687" s="103">
        <f>SUM(C687:V687)</f>
        <v>181068.64</v>
      </c>
      <c r="Y687"/>
    </row>
    <row r="688" spans="1:25" s="279" customFormat="1" x14ac:dyDescent="0.25">
      <c r="A688" s="310"/>
      <c r="B688" s="66"/>
      <c r="C688" s="86">
        <v>44032</v>
      </c>
      <c r="D688" s="86">
        <v>44096</v>
      </c>
      <c r="E688" s="86">
        <v>44123</v>
      </c>
      <c r="F688" s="86">
        <v>44160</v>
      </c>
      <c r="G688" s="86">
        <v>44186</v>
      </c>
      <c r="H688" s="86">
        <v>44221</v>
      </c>
      <c r="I688" s="86"/>
      <c r="J688" s="86"/>
      <c r="K688" s="311"/>
      <c r="L688" s="311"/>
      <c r="M688" s="311"/>
      <c r="N688" s="311"/>
      <c r="O688" s="311"/>
      <c r="P688" s="311"/>
      <c r="Q688" s="312"/>
      <c r="R688" s="312"/>
      <c r="S688" s="313"/>
      <c r="T688" s="313"/>
      <c r="U688" s="312"/>
      <c r="V688" s="314"/>
      <c r="W688" s="312"/>
      <c r="X688" s="315"/>
      <c r="Y688" s="13"/>
    </row>
    <row r="689" spans="1:25" x14ac:dyDescent="0.25">
      <c r="A689" s="7">
        <v>147</v>
      </c>
      <c r="B689" s="90" t="s">
        <v>149</v>
      </c>
      <c r="C689" s="91">
        <v>123250</v>
      </c>
      <c r="D689" s="91">
        <v>10530.63</v>
      </c>
      <c r="E689" s="91">
        <v>11957.22</v>
      </c>
      <c r="F689" s="91">
        <v>11412.72</v>
      </c>
      <c r="G689" s="91">
        <v>11086.02</v>
      </c>
      <c r="H689" s="91">
        <v>19079.28</v>
      </c>
      <c r="I689" s="91"/>
      <c r="J689" s="91"/>
      <c r="K689" s="91"/>
      <c r="L689" s="112"/>
      <c r="M689" s="112"/>
      <c r="N689" s="112"/>
      <c r="O689" s="112"/>
      <c r="P689" s="112"/>
      <c r="Q689" s="112"/>
      <c r="R689" s="112"/>
      <c r="S689" s="93"/>
      <c r="T689" s="93"/>
      <c r="U689" s="112"/>
      <c r="V689" s="112"/>
      <c r="W689" s="112"/>
      <c r="X689" s="94">
        <f>SUM(C689:V689)</f>
        <v>187315.87</v>
      </c>
    </row>
    <row r="690" spans="1:25" s="66" customFormat="1" x14ac:dyDescent="0.25">
      <c r="A690" s="95"/>
      <c r="B690" s="96"/>
      <c r="C690" s="97">
        <v>44068</v>
      </c>
      <c r="D690" s="97">
        <v>44127</v>
      </c>
      <c r="E690" s="97">
        <v>44153</v>
      </c>
      <c r="F690" s="97">
        <v>44182</v>
      </c>
      <c r="G690" s="97">
        <v>44211</v>
      </c>
      <c r="H690" s="97">
        <v>44208</v>
      </c>
      <c r="I690" s="97"/>
      <c r="J690" s="97"/>
      <c r="K690" s="97"/>
      <c r="L690" s="98"/>
      <c r="M690" s="98"/>
      <c r="N690" s="98"/>
      <c r="O690" s="98"/>
      <c r="P690" s="98"/>
      <c r="Q690" s="99"/>
      <c r="R690" s="99"/>
      <c r="S690" s="100"/>
      <c r="T690" s="100"/>
      <c r="U690" s="99"/>
      <c r="V690" s="99"/>
      <c r="W690" s="99"/>
      <c r="X690" s="101"/>
      <c r="Y690"/>
    </row>
    <row r="691" spans="1:25" s="66" customFormat="1" x14ac:dyDescent="0.25">
      <c r="A691" s="95">
        <v>148</v>
      </c>
      <c r="B691" s="102" t="s">
        <v>150</v>
      </c>
      <c r="C691" s="113">
        <v>150000</v>
      </c>
      <c r="D691" s="114">
        <v>11957.22</v>
      </c>
      <c r="E691" s="114">
        <v>11412.72</v>
      </c>
      <c r="F691" s="114">
        <v>11086.02</v>
      </c>
      <c r="G691" s="114">
        <v>19079.28</v>
      </c>
      <c r="H691" s="114">
        <v>10693.98</v>
      </c>
      <c r="I691" s="114"/>
      <c r="J691" s="114"/>
      <c r="K691" s="114"/>
      <c r="L691" s="114"/>
      <c r="M691" s="114"/>
      <c r="N691" s="114"/>
      <c r="O691" s="114"/>
      <c r="P691" s="114"/>
      <c r="Q691" s="115"/>
      <c r="R691" s="115"/>
      <c r="S691" s="116"/>
      <c r="T691" s="116"/>
      <c r="U691" s="115"/>
      <c r="V691" s="115"/>
      <c r="W691" s="117"/>
      <c r="X691" s="103">
        <f>SUM(C691:V691)</f>
        <v>214229.22</v>
      </c>
      <c r="Y691"/>
    </row>
    <row r="692" spans="1:25" s="279" customFormat="1" x14ac:dyDescent="0.25">
      <c r="A692" s="310"/>
      <c r="B692" s="66"/>
      <c r="C692" s="86">
        <v>44042</v>
      </c>
      <c r="D692" s="86">
        <v>44068</v>
      </c>
      <c r="E692" s="86">
        <v>44069</v>
      </c>
      <c r="F692" s="86">
        <v>44096</v>
      </c>
      <c r="G692" s="86">
        <v>44140</v>
      </c>
      <c r="H692" s="86">
        <v>44162</v>
      </c>
      <c r="I692" s="86">
        <v>44195</v>
      </c>
      <c r="J692" s="311">
        <v>21</v>
      </c>
      <c r="K692" s="311"/>
      <c r="L692" s="311"/>
      <c r="M692" s="311"/>
      <c r="N692" s="311"/>
      <c r="O692" s="311"/>
      <c r="P692" s="311"/>
      <c r="Q692" s="312"/>
      <c r="R692" s="312"/>
      <c r="S692" s="313"/>
      <c r="T692" s="313"/>
      <c r="U692" s="312"/>
      <c r="V692" s="314"/>
      <c r="W692" s="312"/>
      <c r="X692" s="315"/>
      <c r="Y692" s="13"/>
    </row>
    <row r="693" spans="1:25" x14ac:dyDescent="0.25">
      <c r="A693" s="7">
        <v>149</v>
      </c>
      <c r="B693" s="90" t="s">
        <v>151</v>
      </c>
      <c r="C693" s="91">
        <v>10585.08</v>
      </c>
      <c r="D693" s="91">
        <v>12077.01</v>
      </c>
      <c r="E693" s="91">
        <v>129625</v>
      </c>
      <c r="F693" s="91">
        <v>10530.63</v>
      </c>
      <c r="G693" s="91">
        <v>11957.22</v>
      </c>
      <c r="H693" s="91">
        <v>11412.72</v>
      </c>
      <c r="I693" s="91">
        <v>11086.02</v>
      </c>
      <c r="J693" s="91">
        <v>19079.28</v>
      </c>
      <c r="K693" s="91"/>
      <c r="L693" s="112"/>
      <c r="M693" s="112"/>
      <c r="N693" s="112"/>
      <c r="O693" s="112"/>
      <c r="P693" s="112"/>
      <c r="Q693" s="112"/>
      <c r="R693" s="112"/>
      <c r="S693" s="93"/>
      <c r="T693" s="93"/>
      <c r="U693" s="112"/>
      <c r="V693" s="112"/>
      <c r="W693" s="112"/>
      <c r="X693" s="94">
        <f>SUM(C693:V693)</f>
        <v>216352.96</v>
      </c>
    </row>
    <row r="694" spans="1:25" s="66" customFormat="1" x14ac:dyDescent="0.25">
      <c r="A694" s="95"/>
      <c r="B694" s="96"/>
      <c r="C694" s="97">
        <v>44088</v>
      </c>
      <c r="D694" s="97">
        <v>44125</v>
      </c>
      <c r="E694" s="97">
        <v>44160</v>
      </c>
      <c r="F694" s="97">
        <v>44180</v>
      </c>
      <c r="G694" s="97">
        <v>44215</v>
      </c>
      <c r="H694" s="97">
        <v>44239</v>
      </c>
      <c r="I694" s="97"/>
      <c r="J694" s="97"/>
      <c r="K694" s="97"/>
      <c r="L694" s="98"/>
      <c r="M694" s="98"/>
      <c r="N694" s="98"/>
      <c r="O694" s="98"/>
      <c r="P694" s="98"/>
      <c r="Q694" s="99"/>
      <c r="R694" s="99"/>
      <c r="S694" s="100"/>
      <c r="T694" s="100"/>
      <c r="U694" s="99"/>
      <c r="V694" s="99"/>
      <c r="W694" s="99"/>
      <c r="X694" s="101"/>
      <c r="Y694"/>
    </row>
    <row r="695" spans="1:25" s="66" customFormat="1" x14ac:dyDescent="0.25">
      <c r="A695" s="95">
        <v>150</v>
      </c>
      <c r="B695" s="102" t="s">
        <v>152</v>
      </c>
      <c r="C695" s="113">
        <v>7020.42</v>
      </c>
      <c r="D695" s="114">
        <v>7971.48</v>
      </c>
      <c r="E695" s="114">
        <v>7608.48</v>
      </c>
      <c r="F695" s="114">
        <v>7390.68</v>
      </c>
      <c r="G695" s="114">
        <v>12719.52</v>
      </c>
      <c r="H695" s="114">
        <v>7129.32</v>
      </c>
      <c r="I695" s="114"/>
      <c r="J695" s="114"/>
      <c r="K695" s="114"/>
      <c r="L695" s="114"/>
      <c r="M695" s="114"/>
      <c r="N695" s="114"/>
      <c r="O695" s="114"/>
      <c r="P695" s="114"/>
      <c r="Q695" s="115"/>
      <c r="R695" s="115"/>
      <c r="S695" s="116"/>
      <c r="T695" s="116"/>
      <c r="U695" s="115"/>
      <c r="V695" s="99"/>
      <c r="W695" s="117"/>
      <c r="X695" s="103">
        <f>SUM(C695:V695)</f>
        <v>49839.9</v>
      </c>
      <c r="Y695"/>
    </row>
    <row r="696" spans="1:25" x14ac:dyDescent="0.25">
      <c r="A696" s="7"/>
      <c r="B696" s="334"/>
      <c r="C696" s="86">
        <v>44099</v>
      </c>
      <c r="D696" s="86">
        <v>44211</v>
      </c>
      <c r="E696" s="86">
        <v>44223</v>
      </c>
      <c r="F696" s="86"/>
      <c r="G696" s="86"/>
      <c r="H696" s="86"/>
      <c r="I696" s="86"/>
      <c r="J696" s="86"/>
      <c r="K696" s="86"/>
      <c r="L696" s="87"/>
      <c r="M696" s="110"/>
      <c r="N696" s="110"/>
      <c r="O696" s="110"/>
      <c r="P696" s="110"/>
      <c r="Q696" s="110"/>
      <c r="R696" s="110"/>
      <c r="S696" s="111"/>
      <c r="T696" s="111"/>
      <c r="U696" s="110"/>
      <c r="V696" s="110"/>
      <c r="W696" s="110"/>
      <c r="X696" s="89"/>
    </row>
    <row r="697" spans="1:25" x14ac:dyDescent="0.25">
      <c r="A697" s="7">
        <v>151</v>
      </c>
      <c r="B697" s="91" t="s">
        <v>153</v>
      </c>
      <c r="C697" s="91">
        <v>158500</v>
      </c>
      <c r="D697" s="91">
        <v>18476.7</v>
      </c>
      <c r="E697" s="91">
        <v>31798.799999999999</v>
      </c>
      <c r="F697" s="91"/>
      <c r="G697" s="91"/>
      <c r="H697" s="91"/>
      <c r="I697" s="91"/>
      <c r="J697" s="91"/>
      <c r="K697" s="91"/>
      <c r="L697" s="112"/>
      <c r="M697" s="112"/>
      <c r="N697" s="112"/>
      <c r="O697" s="112"/>
      <c r="P697" s="112"/>
      <c r="Q697" s="112"/>
      <c r="R697" s="112"/>
      <c r="S697" s="93"/>
      <c r="T697" s="93"/>
      <c r="U697" s="112"/>
      <c r="V697" s="112"/>
      <c r="W697" s="112"/>
      <c r="X697" s="94">
        <f>SUM(C697:V697)</f>
        <v>208775.5</v>
      </c>
    </row>
    <row r="698" spans="1:25" s="66" customFormat="1" x14ac:dyDescent="0.25">
      <c r="A698" s="95"/>
      <c r="B698" s="96"/>
      <c r="C698" s="97">
        <v>44120</v>
      </c>
      <c r="D698" s="97">
        <v>44211</v>
      </c>
      <c r="E698" s="97"/>
      <c r="F698" s="97"/>
      <c r="G698" s="97"/>
      <c r="H698" s="97"/>
      <c r="I698" s="97"/>
      <c r="J698" s="97"/>
      <c r="K698" s="97"/>
      <c r="L698" s="98"/>
      <c r="M698" s="98"/>
      <c r="N698" s="98"/>
      <c r="O698" s="98"/>
      <c r="P698" s="98"/>
      <c r="Q698" s="99"/>
      <c r="R698" s="99"/>
      <c r="S698" s="100"/>
      <c r="T698" s="100"/>
      <c r="U698" s="99"/>
      <c r="V698" s="99"/>
      <c r="W698" s="99"/>
      <c r="X698" s="101"/>
      <c r="Y698"/>
    </row>
    <row r="699" spans="1:25" s="66" customFormat="1" x14ac:dyDescent="0.25">
      <c r="A699" s="95">
        <v>152</v>
      </c>
      <c r="B699" s="102" t="s">
        <v>154</v>
      </c>
      <c r="C699" s="113">
        <v>158500</v>
      </c>
      <c r="D699" s="114">
        <v>19079.28</v>
      </c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5"/>
      <c r="R699" s="115"/>
      <c r="S699" s="116"/>
      <c r="T699" s="116"/>
      <c r="U699" s="115"/>
      <c r="V699" s="99"/>
      <c r="W699" s="117"/>
      <c r="X699" s="103">
        <f>SUM(C699:V699)</f>
        <v>177579.28</v>
      </c>
      <c r="Y699"/>
    </row>
    <row r="700" spans="1:25" x14ac:dyDescent="0.25">
      <c r="A700" s="7"/>
      <c r="B700" s="334"/>
      <c r="C700" s="86">
        <v>44134</v>
      </c>
      <c r="D700" s="86">
        <v>44221</v>
      </c>
      <c r="E700" s="86"/>
      <c r="F700" s="86"/>
      <c r="G700" s="86"/>
      <c r="H700" s="86"/>
      <c r="I700" s="86"/>
      <c r="J700" s="86"/>
      <c r="K700" s="86"/>
      <c r="L700" s="87"/>
      <c r="M700" s="110"/>
      <c r="N700" s="110"/>
      <c r="O700" s="110"/>
      <c r="P700" s="110"/>
      <c r="Q700" s="110"/>
      <c r="R700" s="110"/>
      <c r="S700" s="111"/>
      <c r="T700" s="111"/>
      <c r="U700" s="110"/>
      <c r="V700" s="110"/>
      <c r="W700" s="110"/>
      <c r="X700" s="89"/>
    </row>
    <row r="701" spans="1:25" x14ac:dyDescent="0.25">
      <c r="A701" s="7">
        <v>153</v>
      </c>
      <c r="B701" s="91" t="s">
        <v>155</v>
      </c>
      <c r="C701" s="91">
        <v>140250</v>
      </c>
      <c r="D701" s="91">
        <v>31798.799999999999</v>
      </c>
      <c r="E701" s="91"/>
      <c r="F701" s="91"/>
      <c r="G701" s="91"/>
      <c r="H701" s="91"/>
      <c r="I701" s="91"/>
      <c r="J701" s="91"/>
      <c r="K701" s="91"/>
      <c r="L701" s="112"/>
      <c r="M701" s="112"/>
      <c r="N701" s="112"/>
      <c r="O701" s="112"/>
      <c r="P701" s="112"/>
      <c r="Q701" s="112"/>
      <c r="R701" s="112"/>
      <c r="S701" s="93"/>
      <c r="T701" s="93"/>
      <c r="U701" s="112"/>
      <c r="V701" s="112"/>
      <c r="W701" s="112"/>
      <c r="X701" s="94">
        <f>SUM(C701:V701)</f>
        <v>172048.8</v>
      </c>
    </row>
    <row r="702" spans="1:25" s="66" customFormat="1" x14ac:dyDescent="0.25">
      <c r="A702" s="95"/>
      <c r="B702" s="96"/>
      <c r="C702" s="97">
        <v>44168</v>
      </c>
      <c r="D702" s="97"/>
      <c r="E702" s="97"/>
      <c r="F702" s="97"/>
      <c r="G702" s="97"/>
      <c r="H702" s="97"/>
      <c r="I702" s="97"/>
      <c r="J702" s="97"/>
      <c r="K702" s="97"/>
      <c r="L702" s="98"/>
      <c r="M702" s="98"/>
      <c r="N702" s="98"/>
      <c r="O702" s="98"/>
      <c r="P702" s="98"/>
      <c r="Q702" s="99"/>
      <c r="R702" s="99"/>
      <c r="S702" s="100"/>
      <c r="T702" s="100"/>
      <c r="U702" s="99"/>
      <c r="V702" s="99"/>
      <c r="W702" s="99"/>
      <c r="X702" s="101"/>
      <c r="Y702"/>
    </row>
    <row r="703" spans="1:25" s="66" customFormat="1" x14ac:dyDescent="0.25">
      <c r="A703" s="95">
        <v>154</v>
      </c>
      <c r="B703" s="102" t="s">
        <v>156</v>
      </c>
      <c r="C703" s="113">
        <v>145350</v>
      </c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5"/>
      <c r="R703" s="115"/>
      <c r="S703" s="116"/>
      <c r="T703" s="116"/>
      <c r="U703" s="115"/>
      <c r="V703" s="99"/>
      <c r="W703" s="117"/>
      <c r="X703" s="103">
        <f>SUM(C703:V703)</f>
        <v>145350</v>
      </c>
      <c r="Y703"/>
    </row>
    <row r="704" spans="1:25" x14ac:dyDescent="0.25">
      <c r="A704" s="7"/>
      <c r="B704" s="334"/>
      <c r="C704" s="86">
        <v>44160</v>
      </c>
      <c r="D704" s="86"/>
      <c r="E704" s="86"/>
      <c r="F704" s="86"/>
      <c r="G704" s="86"/>
      <c r="H704" s="86"/>
      <c r="I704" s="86"/>
      <c r="J704" s="86"/>
      <c r="K704" s="86"/>
      <c r="L704" s="87"/>
      <c r="M704" s="110"/>
      <c r="N704" s="110"/>
      <c r="O704" s="110"/>
      <c r="P704" s="110"/>
      <c r="Q704" s="110"/>
      <c r="R704" s="110"/>
      <c r="S704" s="111"/>
      <c r="T704" s="111"/>
      <c r="U704" s="110"/>
      <c r="V704" s="110"/>
      <c r="W704" s="110"/>
      <c r="X704" s="89"/>
    </row>
    <row r="705" spans="1:25" x14ac:dyDescent="0.25">
      <c r="A705" s="7">
        <v>155</v>
      </c>
      <c r="B705" s="91" t="s">
        <v>157</v>
      </c>
      <c r="C705" s="91">
        <v>171000</v>
      </c>
      <c r="D705" s="91"/>
      <c r="E705" s="91"/>
      <c r="F705" s="91"/>
      <c r="G705" s="91"/>
      <c r="H705" s="91"/>
      <c r="I705" s="91"/>
      <c r="J705" s="91"/>
      <c r="K705" s="91"/>
      <c r="L705" s="112"/>
      <c r="M705" s="112"/>
      <c r="N705" s="112"/>
      <c r="O705" s="112"/>
      <c r="P705" s="112"/>
      <c r="Q705" s="112"/>
      <c r="R705" s="112"/>
      <c r="S705" s="93"/>
      <c r="T705" s="93"/>
      <c r="U705" s="112"/>
      <c r="V705" s="112"/>
      <c r="W705" s="112"/>
      <c r="X705" s="94">
        <f>SUM(C705:V705)</f>
        <v>171000</v>
      </c>
    </row>
    <row r="706" spans="1:25" s="66" customFormat="1" x14ac:dyDescent="0.25">
      <c r="A706" s="95"/>
      <c r="B706" s="96"/>
      <c r="C706" s="97">
        <v>44231</v>
      </c>
      <c r="D706" s="97"/>
      <c r="E706" s="97"/>
      <c r="F706" s="97"/>
      <c r="G706" s="97"/>
      <c r="H706" s="97"/>
      <c r="I706" s="97"/>
      <c r="J706" s="97"/>
      <c r="K706" s="97"/>
      <c r="L706" s="98"/>
      <c r="M706" s="98"/>
      <c r="N706" s="98"/>
      <c r="O706" s="98"/>
      <c r="P706" s="98"/>
      <c r="Q706" s="99"/>
      <c r="R706" s="99"/>
      <c r="S706" s="100"/>
      <c r="T706" s="100"/>
      <c r="U706" s="99"/>
      <c r="V706" s="99"/>
      <c r="W706" s="99"/>
      <c r="X706" s="101"/>
      <c r="Y706"/>
    </row>
    <row r="707" spans="1:25" s="66" customFormat="1" x14ac:dyDescent="0.25">
      <c r="A707" s="95">
        <v>156</v>
      </c>
      <c r="B707" s="102" t="s">
        <v>158</v>
      </c>
      <c r="C707" s="113">
        <v>175500</v>
      </c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5"/>
      <c r="R707" s="115"/>
      <c r="S707" s="116"/>
      <c r="T707" s="116"/>
      <c r="U707" s="115"/>
      <c r="V707" s="99"/>
      <c r="W707" s="117"/>
      <c r="X707" s="103">
        <f>SUM(C707:V707)</f>
        <v>175500</v>
      </c>
      <c r="Y707"/>
    </row>
    <row r="708" spans="1:25" x14ac:dyDescent="0.25">
      <c r="A708" s="7"/>
      <c r="B708" s="334"/>
      <c r="C708" s="86">
        <v>44235</v>
      </c>
      <c r="D708" s="86"/>
      <c r="E708" s="86"/>
      <c r="F708" s="86"/>
      <c r="G708" s="86"/>
      <c r="H708" s="86"/>
      <c r="I708" s="86"/>
      <c r="J708" s="86"/>
      <c r="K708" s="86"/>
      <c r="L708" s="87"/>
      <c r="M708" s="110"/>
      <c r="N708" s="110"/>
      <c r="O708" s="110"/>
      <c r="P708" s="110"/>
      <c r="Q708" s="110"/>
      <c r="R708" s="110"/>
      <c r="S708" s="111"/>
      <c r="T708" s="111"/>
      <c r="U708" s="110"/>
      <c r="V708" s="110"/>
      <c r="W708" s="110"/>
      <c r="X708" s="89"/>
    </row>
    <row r="709" spans="1:25" x14ac:dyDescent="0.25">
      <c r="A709" s="7">
        <v>157</v>
      </c>
      <c r="B709" s="91" t="s">
        <v>159</v>
      </c>
      <c r="C709" s="91">
        <v>180000</v>
      </c>
      <c r="D709" s="91"/>
      <c r="E709" s="91"/>
      <c r="F709" s="91"/>
      <c r="G709" s="91"/>
      <c r="H709" s="91"/>
      <c r="I709" s="91"/>
      <c r="J709" s="91"/>
      <c r="K709" s="91"/>
      <c r="L709" s="112"/>
      <c r="M709" s="112"/>
      <c r="N709" s="112"/>
      <c r="O709" s="112"/>
      <c r="P709" s="112"/>
      <c r="Q709" s="112"/>
      <c r="R709" s="112"/>
      <c r="S709" s="93"/>
      <c r="T709" s="93"/>
      <c r="U709" s="112"/>
      <c r="V709" s="112"/>
      <c r="W709" s="112"/>
      <c r="X709" s="94">
        <f>SUM(C709:V709)</f>
        <v>180000</v>
      </c>
    </row>
    <row r="710" spans="1:25" s="66" customFormat="1" x14ac:dyDescent="0.25">
      <c r="A710" s="95"/>
      <c r="B710" s="96"/>
      <c r="C710" s="97"/>
      <c r="D710" s="97"/>
      <c r="E710" s="97"/>
      <c r="F710" s="97"/>
      <c r="G710" s="97"/>
      <c r="H710" s="97"/>
      <c r="I710" s="97"/>
      <c r="J710" s="97"/>
      <c r="K710" s="97"/>
      <c r="L710" s="98"/>
      <c r="M710" s="98"/>
      <c r="N710" s="98"/>
      <c r="O710" s="98"/>
      <c r="P710" s="98"/>
      <c r="Q710" s="99"/>
      <c r="R710" s="99"/>
      <c r="S710" s="100"/>
      <c r="T710" s="100"/>
      <c r="U710" s="99"/>
      <c r="V710" s="99"/>
      <c r="W710" s="99"/>
      <c r="X710" s="101"/>
      <c r="Y710"/>
    </row>
    <row r="711" spans="1:25" s="66" customFormat="1" x14ac:dyDescent="0.25">
      <c r="A711" s="95">
        <v>158</v>
      </c>
      <c r="B711" s="102" t="s">
        <v>160</v>
      </c>
      <c r="C711" s="97"/>
      <c r="D711" s="97"/>
      <c r="E711" s="97"/>
      <c r="F711" s="97"/>
      <c r="G711" s="97"/>
      <c r="H711" s="97"/>
      <c r="I711" s="97"/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3">
        <f>SUM(C711:V711)</f>
        <v>0</v>
      </c>
      <c r="Y711"/>
    </row>
    <row r="712" spans="1:25" x14ac:dyDescent="0.25">
      <c r="A712" s="7"/>
      <c r="B712" s="334"/>
      <c r="C712" s="86"/>
      <c r="D712" s="86"/>
      <c r="E712" s="86"/>
      <c r="F712" s="86"/>
      <c r="G712" s="86"/>
      <c r="H712" s="86"/>
      <c r="I712" s="86"/>
      <c r="J712" s="86"/>
      <c r="K712" s="86"/>
      <c r="L712" s="87"/>
      <c r="M712" s="110"/>
      <c r="N712" s="110"/>
      <c r="O712" s="110"/>
      <c r="P712" s="110"/>
      <c r="Q712" s="110"/>
      <c r="R712" s="110"/>
      <c r="S712" s="111"/>
      <c r="T712" s="111"/>
      <c r="U712" s="110"/>
      <c r="V712" s="110"/>
      <c r="W712" s="110"/>
      <c r="X712" s="89"/>
    </row>
    <row r="713" spans="1:25" x14ac:dyDescent="0.25">
      <c r="A713" s="7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112"/>
      <c r="M713" s="112"/>
      <c r="N713" s="112"/>
      <c r="O713" s="112"/>
      <c r="P713" s="112"/>
      <c r="Q713" s="112"/>
      <c r="R713" s="112"/>
      <c r="S713" s="93"/>
      <c r="T713" s="93"/>
      <c r="U713" s="112"/>
      <c r="V713" s="112"/>
      <c r="W713" s="112"/>
      <c r="X713" s="94">
        <f>SUM(C713:V713)</f>
        <v>0</v>
      </c>
    </row>
    <row r="714" spans="1:25" s="66" customFormat="1" x14ac:dyDescent="0.25">
      <c r="A714" s="95"/>
      <c r="B714" s="96"/>
      <c r="C714" s="97"/>
      <c r="D714" s="97"/>
      <c r="E714" s="97"/>
      <c r="F714" s="97"/>
      <c r="G714" s="97"/>
      <c r="H714" s="97"/>
      <c r="I714" s="97"/>
      <c r="J714" s="97"/>
      <c r="K714" s="97"/>
      <c r="L714" s="98"/>
      <c r="M714" s="98"/>
      <c r="N714" s="98"/>
      <c r="O714" s="98"/>
      <c r="P714" s="98"/>
      <c r="Q714" s="99"/>
      <c r="R714" s="99"/>
      <c r="S714" s="100"/>
      <c r="T714" s="100"/>
      <c r="U714" s="99"/>
      <c r="V714" s="99"/>
      <c r="W714" s="99"/>
      <c r="X714" s="101"/>
      <c r="Y714"/>
    </row>
    <row r="715" spans="1:25" s="66" customFormat="1" x14ac:dyDescent="0.25">
      <c r="A715" s="95"/>
      <c r="B715" s="102"/>
      <c r="C715" s="97"/>
      <c r="D715" s="97"/>
      <c r="E715" s="97"/>
      <c r="F715" s="97"/>
      <c r="G715" s="97"/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3">
        <f>SUM(C715:V715)</f>
        <v>0</v>
      </c>
      <c r="Y715"/>
    </row>
    <row r="716" spans="1:25" x14ac:dyDescent="0.25">
      <c r="A716" s="7"/>
      <c r="B716" s="334"/>
      <c r="C716" s="86"/>
      <c r="D716" s="86"/>
      <c r="E716" s="86"/>
      <c r="F716" s="86"/>
      <c r="G716" s="86"/>
      <c r="H716" s="86"/>
      <c r="I716" s="86"/>
      <c r="J716" s="86"/>
      <c r="K716" s="86"/>
      <c r="L716" s="87"/>
      <c r="M716" s="110"/>
      <c r="N716" s="110"/>
      <c r="O716" s="110"/>
      <c r="P716" s="110"/>
      <c r="Q716" s="110"/>
      <c r="R716" s="110"/>
      <c r="S716" s="111"/>
      <c r="T716" s="111"/>
      <c r="U716" s="110"/>
      <c r="V716" s="110"/>
      <c r="W716" s="110"/>
      <c r="X716" s="89"/>
    </row>
    <row r="717" spans="1:25" x14ac:dyDescent="0.25">
      <c r="A717" s="7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112"/>
      <c r="M717" s="112"/>
      <c r="N717" s="112"/>
      <c r="O717" s="112"/>
      <c r="P717" s="112"/>
      <c r="Q717" s="112"/>
      <c r="R717" s="112"/>
      <c r="S717" s="93"/>
      <c r="T717" s="93"/>
      <c r="U717" s="112"/>
      <c r="V717" s="112"/>
      <c r="W717" s="112"/>
      <c r="X717" s="94">
        <f>SUM(C717:V717)</f>
        <v>0</v>
      </c>
    </row>
    <row r="718" spans="1:25" s="66" customFormat="1" x14ac:dyDescent="0.25">
      <c r="A718" s="95"/>
      <c r="B718" s="96"/>
      <c r="C718" s="97"/>
      <c r="D718" s="97"/>
      <c r="E718" s="97"/>
      <c r="F718" s="97"/>
      <c r="G718" s="97"/>
      <c r="H718" s="97"/>
      <c r="I718" s="97"/>
      <c r="J718" s="97"/>
      <c r="K718" s="97"/>
      <c r="L718" s="98"/>
      <c r="M718" s="98"/>
      <c r="N718" s="98"/>
      <c r="O718" s="98"/>
      <c r="P718" s="98"/>
      <c r="Q718" s="99"/>
      <c r="R718" s="99"/>
      <c r="S718" s="100"/>
      <c r="T718" s="100"/>
      <c r="U718" s="99"/>
      <c r="V718" s="99"/>
      <c r="W718" s="99"/>
      <c r="X718" s="101"/>
      <c r="Y718"/>
    </row>
    <row r="719" spans="1:25" s="66" customFormat="1" x14ac:dyDescent="0.25">
      <c r="A719" s="95"/>
      <c r="B719" s="102"/>
      <c r="C719" s="113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5"/>
      <c r="R719" s="115"/>
      <c r="S719" s="116"/>
      <c r="T719" s="116"/>
      <c r="U719" s="115"/>
      <c r="V719" s="99"/>
      <c r="W719" s="117"/>
      <c r="X719" s="103">
        <f>SUM(C719:V719)</f>
        <v>0</v>
      </c>
      <c r="Y719"/>
    </row>
    <row r="720" spans="1:25" x14ac:dyDescent="0.25">
      <c r="A720" s="7"/>
      <c r="B720" s="334"/>
      <c r="C720" s="86"/>
      <c r="D720" s="86"/>
      <c r="E720" s="86"/>
      <c r="F720" s="86"/>
      <c r="G720" s="86"/>
      <c r="H720" s="86"/>
      <c r="I720" s="86"/>
      <c r="J720" s="86"/>
      <c r="K720" s="86"/>
      <c r="L720" s="87"/>
      <c r="M720" s="110"/>
      <c r="N720" s="110"/>
      <c r="O720" s="110"/>
      <c r="P720" s="110"/>
      <c r="Q720" s="110"/>
      <c r="R720" s="110"/>
      <c r="S720" s="111"/>
      <c r="T720" s="111"/>
      <c r="U720" s="110"/>
      <c r="V720" s="110"/>
      <c r="W720" s="110"/>
      <c r="X720" s="89"/>
    </row>
    <row r="721" spans="1:25" x14ac:dyDescent="0.25">
      <c r="A721" s="7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112"/>
      <c r="M721" s="112"/>
      <c r="N721" s="112"/>
      <c r="O721" s="112"/>
      <c r="P721" s="112"/>
      <c r="Q721" s="112"/>
      <c r="R721" s="112"/>
      <c r="S721" s="93"/>
      <c r="T721" s="93"/>
      <c r="U721" s="112"/>
      <c r="V721" s="112"/>
      <c r="W721" s="112"/>
      <c r="X721" s="94">
        <f>SUM(C721:V721)</f>
        <v>0</v>
      </c>
    </row>
    <row r="722" spans="1:25" s="66" customFormat="1" x14ac:dyDescent="0.25">
      <c r="A722" s="118"/>
      <c r="B722" s="119"/>
      <c r="C722" s="120">
        <v>44145</v>
      </c>
      <c r="D722" s="120">
        <v>43855</v>
      </c>
      <c r="E722" s="120"/>
      <c r="F722" s="120"/>
      <c r="G722" s="120"/>
      <c r="H722" s="120"/>
      <c r="I722" s="120"/>
      <c r="J722" s="120"/>
      <c r="K722" s="120"/>
      <c r="L722" s="121"/>
      <c r="M722" s="121"/>
      <c r="N722" s="121"/>
      <c r="O722" s="121"/>
      <c r="P722" s="121"/>
      <c r="Q722" s="122"/>
      <c r="R722" s="122"/>
      <c r="S722" s="123"/>
      <c r="T722" s="123"/>
      <c r="U722" s="122"/>
      <c r="V722" s="122"/>
      <c r="W722" s="122"/>
      <c r="X722" s="124"/>
      <c r="Y722"/>
    </row>
    <row r="723" spans="1:25" s="66" customFormat="1" x14ac:dyDescent="0.25">
      <c r="A723" s="118">
        <v>1</v>
      </c>
      <c r="B723" s="125" t="s">
        <v>161</v>
      </c>
      <c r="C723" s="126">
        <v>1420903.4</v>
      </c>
      <c r="D723" s="121">
        <v>29096.6</v>
      </c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2"/>
      <c r="R723" s="122"/>
      <c r="S723" s="123"/>
      <c r="T723" s="123"/>
      <c r="U723" s="122"/>
      <c r="V723" s="122"/>
      <c r="W723" s="122"/>
      <c r="X723" s="127">
        <f>SUM(C723:V723)</f>
        <v>1450000</v>
      </c>
      <c r="Y723"/>
    </row>
    <row r="724" spans="1:25" x14ac:dyDescent="0.25">
      <c r="A724" s="7"/>
      <c r="B724" s="109"/>
      <c r="C724" s="86"/>
      <c r="D724" s="86"/>
      <c r="E724" s="86"/>
      <c r="F724" s="86"/>
      <c r="G724" s="86"/>
      <c r="H724" s="86"/>
      <c r="I724" s="86"/>
      <c r="J724" s="86"/>
      <c r="K724" s="86"/>
      <c r="L724" s="87"/>
      <c r="M724" s="110"/>
      <c r="N724" s="110"/>
      <c r="O724" s="110"/>
      <c r="P724" s="110"/>
      <c r="Q724" s="110"/>
      <c r="R724" s="110"/>
      <c r="S724" s="111"/>
      <c r="T724" s="111"/>
      <c r="U724" s="110"/>
      <c r="V724" s="110"/>
      <c r="W724" s="110"/>
      <c r="X724" s="89"/>
    </row>
    <row r="725" spans="1:25" x14ac:dyDescent="0.25">
      <c r="A725" s="7">
        <v>2</v>
      </c>
      <c r="B725" s="128" t="s">
        <v>162</v>
      </c>
      <c r="C725" s="91"/>
      <c r="D725" s="91"/>
      <c r="E725" s="91"/>
      <c r="F725" s="91"/>
      <c r="G725" s="91"/>
      <c r="H725" s="91"/>
      <c r="I725" s="91"/>
      <c r="J725" s="91"/>
      <c r="K725" s="91"/>
      <c r="L725" s="112"/>
      <c r="M725" s="112"/>
      <c r="N725" s="112"/>
      <c r="O725" s="112"/>
      <c r="P725" s="112"/>
      <c r="Q725" s="112"/>
      <c r="R725" s="112"/>
      <c r="S725" s="93"/>
      <c r="T725" s="93"/>
      <c r="U725" s="112"/>
      <c r="V725" s="112"/>
      <c r="W725" s="112"/>
      <c r="X725" s="94">
        <f>SUM(C725:V725)</f>
        <v>0</v>
      </c>
    </row>
    <row r="726" spans="1:25" x14ac:dyDescent="0.25">
      <c r="A726" s="118"/>
      <c r="B726" s="129"/>
      <c r="C726" s="120"/>
      <c r="D726" s="120"/>
      <c r="E726" s="120"/>
      <c r="F726" s="120"/>
      <c r="G726" s="120"/>
      <c r="H726" s="120"/>
      <c r="I726" s="120"/>
      <c r="J726" s="120"/>
      <c r="K726" s="120"/>
      <c r="L726" s="121"/>
      <c r="M726" s="121"/>
      <c r="N726" s="121"/>
      <c r="O726" s="121"/>
      <c r="P726" s="121"/>
      <c r="Q726" s="122"/>
      <c r="R726" s="122"/>
      <c r="S726" s="123"/>
      <c r="T726" s="123"/>
      <c r="U726" s="122"/>
      <c r="V726" s="122"/>
      <c r="W726" s="122"/>
      <c r="X726" s="124"/>
    </row>
    <row r="727" spans="1:25" x14ac:dyDescent="0.25">
      <c r="A727" s="118">
        <v>3</v>
      </c>
      <c r="B727" s="125" t="s">
        <v>163</v>
      </c>
      <c r="C727" s="126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2"/>
      <c r="R727" s="122"/>
      <c r="S727" s="123"/>
      <c r="T727" s="123"/>
      <c r="U727" s="122"/>
      <c r="V727" s="122"/>
      <c r="W727" s="122"/>
      <c r="X727" s="127">
        <f>SUM(C727:V727)</f>
        <v>0</v>
      </c>
    </row>
    <row r="728" spans="1:25" s="66" customFormat="1" x14ac:dyDescent="0.25">
      <c r="A728" s="7"/>
      <c r="B728" s="109"/>
      <c r="C728" s="86"/>
      <c r="D728" s="86"/>
      <c r="E728" s="86"/>
      <c r="F728" s="86"/>
      <c r="G728" s="86"/>
      <c r="H728" s="86"/>
      <c r="I728" s="86"/>
      <c r="J728" s="86"/>
      <c r="K728" s="86"/>
      <c r="L728" s="87"/>
      <c r="M728" s="110"/>
      <c r="N728" s="110"/>
      <c r="O728" s="110"/>
      <c r="P728" s="110"/>
      <c r="Q728" s="110"/>
      <c r="R728" s="110"/>
      <c r="S728" s="111"/>
      <c r="T728" s="111"/>
      <c r="U728" s="110"/>
      <c r="V728" s="110"/>
      <c r="W728" s="110"/>
      <c r="X728" s="89"/>
      <c r="Y728"/>
    </row>
    <row r="729" spans="1:25" s="66" customFormat="1" x14ac:dyDescent="0.25">
      <c r="A729" s="7">
        <v>4</v>
      </c>
      <c r="B729" s="128" t="s">
        <v>164</v>
      </c>
      <c r="C729" s="91"/>
      <c r="D729" s="91"/>
      <c r="E729" s="91"/>
      <c r="F729" s="91"/>
      <c r="G729" s="91"/>
      <c r="H729" s="91"/>
      <c r="I729" s="91"/>
      <c r="J729" s="91"/>
      <c r="K729" s="91"/>
      <c r="L729" s="112"/>
      <c r="M729" s="112"/>
      <c r="N729" s="112"/>
      <c r="O729" s="112"/>
      <c r="P729" s="112"/>
      <c r="Q729" s="112"/>
      <c r="R729" s="112"/>
      <c r="S729" s="93"/>
      <c r="T729" s="93"/>
      <c r="U729" s="112"/>
      <c r="V729" s="112"/>
      <c r="W729" s="112"/>
      <c r="X729" s="94">
        <f>SUM(C729:V729)</f>
        <v>0</v>
      </c>
      <c r="Y729"/>
    </row>
    <row r="730" spans="1:25" x14ac:dyDescent="0.25">
      <c r="A730" s="118"/>
      <c r="B730" s="129"/>
      <c r="C730" s="120"/>
      <c r="D730" s="120"/>
      <c r="E730" s="120"/>
      <c r="F730" s="120"/>
      <c r="G730" s="120"/>
      <c r="H730" s="120"/>
      <c r="I730" s="120"/>
      <c r="J730" s="120"/>
      <c r="K730" s="120"/>
      <c r="L730" s="121"/>
      <c r="M730" s="121"/>
      <c r="N730" s="121"/>
      <c r="O730" s="121"/>
      <c r="P730" s="121"/>
      <c r="Q730" s="122"/>
      <c r="R730" s="122"/>
      <c r="S730" s="123"/>
      <c r="T730" s="123"/>
      <c r="U730" s="122"/>
      <c r="V730" s="122"/>
      <c r="W730" s="122"/>
      <c r="X730" s="124"/>
    </row>
    <row r="731" spans="1:25" x14ac:dyDescent="0.25">
      <c r="A731" s="118">
        <v>5</v>
      </c>
      <c r="B731" s="125" t="s">
        <v>165</v>
      </c>
      <c r="C731" s="126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2"/>
      <c r="R731" s="122"/>
      <c r="S731" s="123"/>
      <c r="T731" s="123"/>
      <c r="U731" s="122"/>
      <c r="V731" s="122"/>
      <c r="W731" s="122"/>
      <c r="X731" s="127">
        <f>SUM(C731:V731)</f>
        <v>0</v>
      </c>
    </row>
    <row r="732" spans="1:25" x14ac:dyDescent="0.25">
      <c r="A732" s="7"/>
      <c r="B732" s="109"/>
      <c r="C732" s="86"/>
      <c r="D732" s="86"/>
      <c r="E732" s="86"/>
      <c r="F732" s="86"/>
      <c r="G732" s="86"/>
      <c r="H732" s="86"/>
      <c r="I732" s="86"/>
      <c r="J732" s="86"/>
      <c r="K732" s="86"/>
      <c r="L732" s="87"/>
      <c r="M732" s="110"/>
      <c r="N732" s="110"/>
      <c r="O732" s="110"/>
      <c r="P732" s="110"/>
      <c r="Q732" s="110"/>
      <c r="R732" s="110"/>
      <c r="S732" s="111"/>
      <c r="T732" s="111"/>
      <c r="U732" s="110"/>
      <c r="V732" s="110"/>
      <c r="W732" s="110"/>
      <c r="X732" s="89"/>
    </row>
    <row r="733" spans="1:25" x14ac:dyDescent="0.25">
      <c r="A733" s="7">
        <v>6</v>
      </c>
      <c r="B733" s="128" t="s">
        <v>166</v>
      </c>
      <c r="C733" s="91"/>
      <c r="D733" s="91"/>
      <c r="E733" s="91"/>
      <c r="F733" s="91"/>
      <c r="G733" s="91"/>
      <c r="H733" s="91"/>
      <c r="I733" s="91"/>
      <c r="J733" s="91"/>
      <c r="K733" s="91"/>
      <c r="L733" s="112"/>
      <c r="M733" s="112"/>
      <c r="N733" s="112"/>
      <c r="O733" s="112"/>
      <c r="P733" s="112"/>
      <c r="Q733" s="112"/>
      <c r="R733" s="112"/>
      <c r="S733" s="93"/>
      <c r="T733" s="93"/>
      <c r="U733" s="112"/>
      <c r="V733" s="112"/>
      <c r="W733" s="112"/>
      <c r="X733" s="94">
        <f>SUM(C733:V733)</f>
        <v>0</v>
      </c>
    </row>
    <row r="734" spans="1:25" x14ac:dyDescent="0.25">
      <c r="A734" s="118"/>
      <c r="B734" s="129"/>
      <c r="C734" s="120"/>
      <c r="D734" s="120"/>
      <c r="E734" s="120"/>
      <c r="F734" s="120"/>
      <c r="G734" s="120"/>
      <c r="H734" s="120"/>
      <c r="I734" s="120"/>
      <c r="J734" s="120"/>
      <c r="K734" s="120"/>
      <c r="L734" s="121"/>
      <c r="M734" s="121"/>
      <c r="N734" s="121"/>
      <c r="O734" s="121"/>
      <c r="P734" s="121"/>
      <c r="Q734" s="122"/>
      <c r="R734" s="122"/>
      <c r="S734" s="123"/>
      <c r="T734" s="123"/>
      <c r="U734" s="122"/>
      <c r="V734" s="122"/>
      <c r="W734" s="122"/>
      <c r="X734" s="124"/>
    </row>
    <row r="735" spans="1:25" x14ac:dyDescent="0.25">
      <c r="A735" s="118">
        <v>7</v>
      </c>
      <c r="B735" s="125" t="s">
        <v>167</v>
      </c>
      <c r="C735" s="126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2"/>
      <c r="R735" s="122"/>
      <c r="S735" s="123"/>
      <c r="T735" s="123"/>
      <c r="U735" s="122"/>
      <c r="V735" s="122"/>
      <c r="W735" s="122"/>
      <c r="X735" s="127">
        <f>SUM(C735:V735)</f>
        <v>0</v>
      </c>
    </row>
    <row r="736" spans="1:25" s="66" customFormat="1" x14ac:dyDescent="0.25">
      <c r="A736" s="7"/>
      <c r="B736" s="109"/>
      <c r="C736" s="86">
        <v>44035</v>
      </c>
      <c r="D736" s="86">
        <v>44084</v>
      </c>
      <c r="E736" s="86"/>
      <c r="F736" s="86"/>
      <c r="G736" s="86"/>
      <c r="H736" s="86"/>
      <c r="I736" s="86"/>
      <c r="J736" s="86"/>
      <c r="K736" s="86"/>
      <c r="L736" s="87"/>
      <c r="M736" s="110"/>
      <c r="N736" s="110"/>
      <c r="O736" s="110"/>
      <c r="P736" s="110"/>
      <c r="Q736" s="110"/>
      <c r="R736" s="110"/>
      <c r="S736" s="111"/>
      <c r="T736" s="111"/>
      <c r="U736" s="110"/>
      <c r="V736" s="110"/>
      <c r="W736" s="110"/>
      <c r="X736" s="89"/>
      <c r="Y736"/>
    </row>
    <row r="737" spans="1:25" s="66" customFormat="1" x14ac:dyDescent="0.25">
      <c r="A737" s="7">
        <v>8</v>
      </c>
      <c r="B737" s="128" t="s">
        <v>168</v>
      </c>
      <c r="C737" s="91">
        <v>689881.5</v>
      </c>
      <c r="D737" s="91">
        <v>2129148.33</v>
      </c>
      <c r="E737" s="91"/>
      <c r="F737" s="91"/>
      <c r="G737" s="91"/>
      <c r="H737" s="91"/>
      <c r="I737" s="91"/>
      <c r="J737" s="91"/>
      <c r="K737" s="91"/>
      <c r="L737" s="112"/>
      <c r="M737" s="112"/>
      <c r="N737" s="112"/>
      <c r="O737" s="112"/>
      <c r="P737" s="112"/>
      <c r="Q737" s="112"/>
      <c r="R737" s="112"/>
      <c r="S737" s="93"/>
      <c r="T737" s="93"/>
      <c r="U737" s="112"/>
      <c r="V737" s="112"/>
      <c r="W737" s="112"/>
      <c r="X737" s="94">
        <f>SUM(C737:V737)</f>
        <v>2819029.83</v>
      </c>
      <c r="Y737"/>
    </row>
    <row r="738" spans="1:25" x14ac:dyDescent="0.25">
      <c r="A738" s="118"/>
      <c r="B738" s="129"/>
      <c r="C738" s="120"/>
      <c r="D738" s="120"/>
      <c r="E738" s="120"/>
      <c r="F738" s="120"/>
      <c r="G738" s="120"/>
      <c r="H738" s="120"/>
      <c r="I738" s="120"/>
      <c r="J738" s="120"/>
      <c r="K738" s="120"/>
      <c r="L738" s="121"/>
      <c r="M738" s="121"/>
      <c r="N738" s="121"/>
      <c r="O738" s="121"/>
      <c r="P738" s="121"/>
      <c r="Q738" s="122"/>
      <c r="R738" s="122"/>
      <c r="S738" s="123"/>
      <c r="T738" s="123"/>
      <c r="U738" s="122"/>
      <c r="V738" s="122"/>
      <c r="W738" s="122"/>
      <c r="X738" s="124"/>
    </row>
    <row r="739" spans="1:25" x14ac:dyDescent="0.25">
      <c r="A739" s="118">
        <v>9</v>
      </c>
      <c r="B739" s="125" t="s">
        <v>169</v>
      </c>
      <c r="C739" s="126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2"/>
      <c r="R739" s="122"/>
      <c r="S739" s="123"/>
      <c r="T739" s="123"/>
      <c r="U739" s="122"/>
      <c r="V739" s="122"/>
      <c r="W739" s="122"/>
      <c r="X739" s="127">
        <f>SUM(C739:V739)</f>
        <v>0</v>
      </c>
    </row>
    <row r="740" spans="1:25" x14ac:dyDescent="0.25">
      <c r="A740" s="7"/>
      <c r="B740" s="109"/>
      <c r="C740" s="86">
        <v>44088</v>
      </c>
      <c r="D740" s="86">
        <v>44090</v>
      </c>
      <c r="E740" s="86"/>
      <c r="F740" s="86"/>
      <c r="G740" s="86"/>
      <c r="H740" s="86"/>
      <c r="I740" s="86"/>
      <c r="J740" s="86"/>
      <c r="K740" s="86"/>
      <c r="L740" s="87"/>
      <c r="M740" s="110"/>
      <c r="N740" s="110"/>
      <c r="O740" s="110"/>
      <c r="P740" s="110"/>
      <c r="Q740" s="110"/>
      <c r="R740" s="110"/>
      <c r="S740" s="111"/>
      <c r="T740" s="111"/>
      <c r="U740" s="110"/>
      <c r="V740" s="110"/>
      <c r="W740" s="110"/>
      <c r="X740" s="89"/>
    </row>
    <row r="741" spans="1:25" x14ac:dyDescent="0.25">
      <c r="A741" s="7">
        <v>10</v>
      </c>
      <c r="B741" s="128" t="s">
        <v>170</v>
      </c>
      <c r="C741" s="91">
        <v>212083</v>
      </c>
      <c r="D741" s="91">
        <v>295000</v>
      </c>
      <c r="E741" s="91"/>
      <c r="F741" s="91"/>
      <c r="G741" s="91"/>
      <c r="H741" s="91"/>
      <c r="I741" s="91"/>
      <c r="J741" s="91"/>
      <c r="K741" s="91"/>
      <c r="L741" s="112"/>
      <c r="M741" s="112"/>
      <c r="N741" s="112"/>
      <c r="O741" s="112"/>
      <c r="P741" s="112"/>
      <c r="Q741" s="112"/>
      <c r="R741" s="112"/>
      <c r="S741" s="93"/>
      <c r="T741" s="93"/>
      <c r="U741" s="112"/>
      <c r="V741" s="112"/>
      <c r="W741" s="112"/>
      <c r="X741" s="94">
        <f>SUM(C741:V741)</f>
        <v>507083</v>
      </c>
    </row>
    <row r="742" spans="1:25" x14ac:dyDescent="0.25">
      <c r="A742" s="118"/>
      <c r="B742" s="129"/>
      <c r="C742" s="120"/>
      <c r="D742" s="120"/>
      <c r="E742" s="120"/>
      <c r="F742" s="120"/>
      <c r="G742" s="120"/>
      <c r="H742" s="120"/>
      <c r="I742" s="120"/>
      <c r="J742" s="120"/>
      <c r="K742" s="120"/>
      <c r="L742" s="121"/>
      <c r="M742" s="121"/>
      <c r="N742" s="121"/>
      <c r="O742" s="121"/>
      <c r="P742" s="121"/>
      <c r="Q742" s="122"/>
      <c r="R742" s="122"/>
      <c r="S742" s="123"/>
      <c r="T742" s="123"/>
      <c r="U742" s="122"/>
      <c r="V742" s="122"/>
      <c r="W742" s="122"/>
      <c r="X742" s="124"/>
    </row>
    <row r="743" spans="1:25" x14ac:dyDescent="0.25">
      <c r="A743" s="118">
        <v>11</v>
      </c>
      <c r="B743" s="125" t="s">
        <v>171</v>
      </c>
      <c r="C743" s="126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2"/>
      <c r="R743" s="122"/>
      <c r="S743" s="123"/>
      <c r="T743" s="123"/>
      <c r="U743" s="122"/>
      <c r="V743" s="122"/>
      <c r="W743" s="122"/>
      <c r="X743" s="127">
        <f>SUM(C743:V743)</f>
        <v>0</v>
      </c>
    </row>
    <row r="744" spans="1:25" s="66" customFormat="1" x14ac:dyDescent="0.25">
      <c r="A744" s="7"/>
      <c r="B744" s="109"/>
      <c r="C744" s="86"/>
      <c r="D744" s="86"/>
      <c r="E744" s="86"/>
      <c r="F744" s="86"/>
      <c r="G744" s="86"/>
      <c r="H744" s="86"/>
      <c r="I744" s="86"/>
      <c r="J744" s="86"/>
      <c r="K744" s="86"/>
      <c r="L744" s="87"/>
      <c r="M744" s="110"/>
      <c r="N744" s="110"/>
      <c r="O744" s="110"/>
      <c r="P744" s="110"/>
      <c r="Q744" s="110"/>
      <c r="R744" s="110"/>
      <c r="S744" s="111"/>
      <c r="T744" s="111"/>
      <c r="U744" s="110"/>
      <c r="V744" s="110"/>
      <c r="W744" s="110"/>
      <c r="X744" s="89"/>
      <c r="Y744"/>
    </row>
    <row r="745" spans="1:25" s="66" customFormat="1" x14ac:dyDescent="0.25">
      <c r="A745" s="7">
        <v>12</v>
      </c>
      <c r="B745" s="128" t="s">
        <v>172</v>
      </c>
      <c r="C745" s="91"/>
      <c r="D745" s="91"/>
      <c r="E745" s="91"/>
      <c r="F745" s="91"/>
      <c r="G745" s="91"/>
      <c r="H745" s="91"/>
      <c r="I745" s="91"/>
      <c r="J745" s="91"/>
      <c r="K745" s="91"/>
      <c r="L745" s="112"/>
      <c r="M745" s="112"/>
      <c r="N745" s="112"/>
      <c r="O745" s="112"/>
      <c r="P745" s="112"/>
      <c r="Q745" s="112"/>
      <c r="R745" s="112"/>
      <c r="S745" s="93"/>
      <c r="T745" s="93"/>
      <c r="U745" s="112"/>
      <c r="V745" s="112"/>
      <c r="W745" s="112"/>
      <c r="X745" s="94">
        <f>SUM(C745:V745)</f>
        <v>0</v>
      </c>
      <c r="Y745"/>
    </row>
    <row r="746" spans="1:25" x14ac:dyDescent="0.25">
      <c r="A746" s="118"/>
      <c r="B746" s="129"/>
      <c r="C746" s="120"/>
      <c r="D746" s="120"/>
      <c r="E746" s="120"/>
      <c r="F746" s="120"/>
      <c r="G746" s="120"/>
      <c r="H746" s="120"/>
      <c r="I746" s="120"/>
      <c r="J746" s="120"/>
      <c r="K746" s="120"/>
      <c r="L746" s="121"/>
      <c r="M746" s="121"/>
      <c r="N746" s="121"/>
      <c r="O746" s="121"/>
      <c r="P746" s="121"/>
      <c r="Q746" s="122"/>
      <c r="R746" s="122"/>
      <c r="S746" s="123"/>
      <c r="T746" s="123"/>
      <c r="U746" s="122"/>
      <c r="V746" s="122"/>
      <c r="W746" s="122"/>
      <c r="X746" s="124"/>
    </row>
    <row r="747" spans="1:25" x14ac:dyDescent="0.25">
      <c r="A747" s="118">
        <v>13</v>
      </c>
      <c r="B747" s="125" t="s">
        <v>173</v>
      </c>
      <c r="C747" s="126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7">
        <f>SUM(C747:V747)</f>
        <v>0</v>
      </c>
    </row>
    <row r="748" spans="1:25" s="66" customFormat="1" x14ac:dyDescent="0.25">
      <c r="A748" s="7"/>
      <c r="B748" s="109"/>
      <c r="C748" s="86"/>
      <c r="D748" s="86"/>
      <c r="E748" s="86"/>
      <c r="F748" s="86"/>
      <c r="G748" s="86"/>
      <c r="H748" s="86"/>
      <c r="I748" s="86"/>
      <c r="J748" s="86"/>
      <c r="K748" s="86"/>
      <c r="L748" s="87"/>
      <c r="M748" s="110"/>
      <c r="N748" s="110"/>
      <c r="O748" s="110"/>
      <c r="P748" s="110"/>
      <c r="Q748" s="110"/>
      <c r="R748" s="110"/>
      <c r="S748" s="111"/>
      <c r="T748" s="111"/>
      <c r="U748" s="110"/>
      <c r="V748" s="110"/>
      <c r="W748" s="110"/>
      <c r="X748" s="89"/>
      <c r="Y748"/>
    </row>
    <row r="749" spans="1:25" s="66" customFormat="1" x14ac:dyDescent="0.25">
      <c r="A749" s="7">
        <v>14</v>
      </c>
      <c r="B749" s="128" t="s">
        <v>174</v>
      </c>
      <c r="C749" s="91"/>
      <c r="D749" s="91"/>
      <c r="E749" s="91"/>
      <c r="F749" s="91"/>
      <c r="G749" s="91"/>
      <c r="H749" s="91"/>
      <c r="I749" s="91"/>
      <c r="J749" s="91"/>
      <c r="K749" s="91"/>
      <c r="L749" s="112"/>
      <c r="M749" s="112"/>
      <c r="N749" s="112"/>
      <c r="O749" s="112"/>
      <c r="P749" s="112"/>
      <c r="Q749" s="112"/>
      <c r="R749" s="112"/>
      <c r="S749" s="93"/>
      <c r="T749" s="93"/>
      <c r="U749" s="112"/>
      <c r="V749" s="112"/>
      <c r="W749" s="112"/>
      <c r="X749" s="94">
        <f>SUM(C749:V749)</f>
        <v>0</v>
      </c>
      <c r="Y749"/>
    </row>
    <row r="750" spans="1:25" x14ac:dyDescent="0.25">
      <c r="A750" s="118"/>
      <c r="B750" s="129"/>
      <c r="C750" s="120"/>
      <c r="D750" s="120"/>
      <c r="E750" s="120"/>
      <c r="F750" s="120"/>
      <c r="G750" s="120"/>
      <c r="H750" s="120"/>
      <c r="I750" s="120"/>
      <c r="J750" s="120"/>
      <c r="K750" s="120"/>
      <c r="L750" s="121"/>
      <c r="M750" s="121"/>
      <c r="N750" s="121"/>
      <c r="O750" s="121"/>
      <c r="P750" s="121"/>
      <c r="Q750" s="122"/>
      <c r="R750" s="122"/>
      <c r="S750" s="123"/>
      <c r="T750" s="123"/>
      <c r="U750" s="122"/>
      <c r="V750" s="122"/>
      <c r="W750" s="122"/>
      <c r="X750" s="124"/>
    </row>
    <row r="751" spans="1:25" x14ac:dyDescent="0.25">
      <c r="A751" s="118">
        <v>15</v>
      </c>
      <c r="B751" s="125"/>
      <c r="C751" s="126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7">
        <f>SUM(C751:V751)</f>
        <v>0</v>
      </c>
    </row>
    <row r="752" spans="1:25" s="66" customFormat="1" x14ac:dyDescent="0.25">
      <c r="A752" s="7"/>
      <c r="B752" s="109"/>
      <c r="C752" s="86"/>
      <c r="D752" s="86"/>
      <c r="E752" s="86"/>
      <c r="F752" s="86"/>
      <c r="G752" s="86"/>
      <c r="H752" s="86"/>
      <c r="I752" s="86"/>
      <c r="J752" s="86"/>
      <c r="K752" s="86"/>
      <c r="L752" s="87"/>
      <c r="M752" s="110"/>
      <c r="N752" s="110"/>
      <c r="O752" s="110"/>
      <c r="P752" s="110"/>
      <c r="Q752" s="110"/>
      <c r="R752" s="110"/>
      <c r="S752" s="111"/>
      <c r="T752" s="111"/>
      <c r="U752" s="110"/>
      <c r="V752" s="110"/>
      <c r="W752" s="110"/>
      <c r="X752" s="89"/>
      <c r="Y752"/>
    </row>
    <row r="753" spans="1:28" s="66" customFormat="1" ht="15.75" thickBot="1" x14ac:dyDescent="0.3">
      <c r="A753" s="7"/>
      <c r="B753" s="128"/>
      <c r="C753" s="91"/>
      <c r="D753" s="91"/>
      <c r="E753" s="91"/>
      <c r="F753" s="91"/>
      <c r="G753" s="91"/>
      <c r="H753" s="91"/>
      <c r="I753" s="91"/>
      <c r="J753" s="91"/>
      <c r="K753" s="91"/>
      <c r="L753" s="112"/>
      <c r="M753" s="112"/>
      <c r="N753" s="112"/>
      <c r="O753" s="112"/>
      <c r="P753" s="112"/>
      <c r="Q753" s="112"/>
      <c r="R753" s="112"/>
      <c r="S753" s="93"/>
      <c r="T753" s="93"/>
      <c r="U753" s="112"/>
      <c r="V753" s="112"/>
      <c r="W753" s="112"/>
      <c r="X753" s="94">
        <f>SUM(C753:V753)</f>
        <v>0</v>
      </c>
      <c r="Y753"/>
    </row>
    <row r="754" spans="1:28" ht="15.75" thickBot="1" x14ac:dyDescent="0.3">
      <c r="A754" s="7"/>
      <c r="U754" s="26"/>
      <c r="V754" s="130"/>
      <c r="W754" s="130" t="s">
        <v>190</v>
      </c>
      <c r="X754" s="131">
        <f>SUM(X396:X753)</f>
        <v>34553061.979999997</v>
      </c>
      <c r="Z754" s="66"/>
      <c r="AA754" s="66"/>
      <c r="AB754" s="66"/>
    </row>
    <row r="755" spans="1:28" x14ac:dyDescent="0.25">
      <c r="A755" s="7"/>
      <c r="D755" s="132"/>
      <c r="Z755" s="66"/>
      <c r="AA755" s="66"/>
      <c r="AB755" s="66"/>
    </row>
  </sheetData>
  <mergeCells count="13">
    <mergeCell ref="A5:B5"/>
    <mergeCell ref="A187:B187"/>
    <mergeCell ref="C187:C188"/>
    <mergeCell ref="A188:B188"/>
    <mergeCell ref="C372:C373"/>
    <mergeCell ref="X394:X395"/>
    <mergeCell ref="I187:I188"/>
    <mergeCell ref="D372:D373"/>
    <mergeCell ref="F372:F373"/>
    <mergeCell ref="H372:H373"/>
    <mergeCell ref="E372:E373"/>
    <mergeCell ref="G372:G373"/>
    <mergeCell ref="N187:N18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895"/>
  <sheetViews>
    <sheetView tabSelected="1" zoomScaleNormal="100" workbookViewId="0">
      <pane ySplit="1" topLeftCell="A929" activePane="bottomLeft" state="frozen"/>
      <selection pane="bottomLeft" activeCell="C939" sqref="C939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5" t="s">
        <v>191</v>
      </c>
      <c r="B1" s="336" t="s">
        <v>180</v>
      </c>
      <c r="C1" s="337" t="s">
        <v>192</v>
      </c>
      <c r="D1" s="338" t="s">
        <v>193</v>
      </c>
      <c r="E1" s="339" t="s">
        <v>194</v>
      </c>
      <c r="G1" s="135" t="s">
        <v>195</v>
      </c>
      <c r="H1" s="136" t="s">
        <v>193</v>
      </c>
      <c r="I1" s="137" t="s">
        <v>195</v>
      </c>
      <c r="J1" s="138" t="s">
        <v>193</v>
      </c>
      <c r="K1" s="139" t="s">
        <v>195</v>
      </c>
      <c r="L1" s="140" t="s">
        <v>193</v>
      </c>
      <c r="M1" s="141" t="s">
        <v>195</v>
      </c>
      <c r="N1" s="142" t="s">
        <v>193</v>
      </c>
    </row>
    <row r="2" spans="1:30" x14ac:dyDescent="0.3">
      <c r="A2" s="143" t="s">
        <v>196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197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198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199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200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201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202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203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204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205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206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207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208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209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210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211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212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213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214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215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216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217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218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219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202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220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221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222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223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224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225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226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227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228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229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230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231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232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233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234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235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236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237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238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239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240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241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242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243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244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245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246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2" t="s">
        <v>247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248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249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250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251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252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222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253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254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255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256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257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258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259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260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261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262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263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264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265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266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204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267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268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269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270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271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272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107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273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274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275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276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277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278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279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280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281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282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283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284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285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286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287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288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289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290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291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292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203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293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294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295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296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248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297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202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298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299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300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205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208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301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302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303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247</v>
      </c>
      <c r="C120" s="189"/>
      <c r="D120" s="167">
        <v>45868.68</v>
      </c>
      <c r="E120" s="168">
        <f t="shared" si="1"/>
        <v>1017983.7880000932</v>
      </c>
      <c r="F120" s="134" t="s">
        <v>304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305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306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307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308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309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238</v>
      </c>
      <c r="C126" s="189">
        <v>64158.559999999998</v>
      </c>
      <c r="D126" s="167"/>
      <c r="E126" s="344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310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311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312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313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207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314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212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315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316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317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318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319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320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321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199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200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201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322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6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323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214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217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218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220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311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224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230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324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221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295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229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249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219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233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236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255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274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279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325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243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225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273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237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222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239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211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248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231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250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292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244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245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242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280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307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293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207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265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205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294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318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223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254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314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232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297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234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203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251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263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286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288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270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228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282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298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326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327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328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253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241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296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303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310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329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330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287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238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256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325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299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257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258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259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260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261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262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264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267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269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271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272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107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275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276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277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278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281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283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284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266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268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285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291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331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308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230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240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332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317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305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333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313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289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290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312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252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301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235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306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334</v>
      </c>
      <c r="C256" s="189">
        <v>275496</v>
      </c>
      <c r="D256" s="167"/>
      <c r="E256" s="344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335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336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310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337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208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319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309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316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323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242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338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212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339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340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199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200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217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328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300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224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2" t="s">
        <v>341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211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255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292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219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251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237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318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295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342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343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344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254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2" t="s">
        <v>345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220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236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225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346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250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285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235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214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244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294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347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241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2" t="s">
        <v>345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229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252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239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279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249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348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349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233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311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205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344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256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348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222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218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268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228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350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351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257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258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234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259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260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261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262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264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298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266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267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269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223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272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107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296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274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275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276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277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278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281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307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283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215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284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352</v>
      </c>
      <c r="C349" s="354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293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265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288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291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305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347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270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313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290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316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231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286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353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354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248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212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230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232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323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263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299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324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221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289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355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308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336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287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344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253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255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325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201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356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6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202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243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337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271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301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309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306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338</v>
      </c>
      <c r="C391" s="189">
        <v>20128.349999999999</v>
      </c>
      <c r="D391" s="167"/>
      <c r="E391" s="344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317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282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315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242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357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358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201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312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206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208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225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203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236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237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214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295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224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229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232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219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244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223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254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2" t="s">
        <v>266</v>
      </c>
      <c r="C415" s="355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359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328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300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255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250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303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285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220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238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347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318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337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222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240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360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361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355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315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205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294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233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332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292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243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245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344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268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210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362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351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257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258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261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262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264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266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267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269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271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272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107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275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276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277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278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283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215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284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312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265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221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239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211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297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343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350</v>
      </c>
      <c r="C471" s="354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209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228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248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303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297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291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287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288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240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363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279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307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251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317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293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323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326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286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299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319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314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273</v>
      </c>
      <c r="C493" s="354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290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234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263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241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364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218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217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336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252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289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308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203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256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309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348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270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207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296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325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335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310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324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238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306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313</v>
      </c>
      <c r="C518" s="354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355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282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249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301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231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208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212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365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366</v>
      </c>
      <c r="C527" s="195"/>
      <c r="D527" s="196">
        <v>41250</v>
      </c>
      <c r="E527" s="344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235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298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204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319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230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336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214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332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2" t="s">
        <v>161</v>
      </c>
      <c r="C536" s="355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333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302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211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204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206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367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368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201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318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222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350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316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219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244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305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221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295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224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209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362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342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348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338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347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349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326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245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328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294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228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292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220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207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225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314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229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245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233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236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311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312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337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239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240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241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296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309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369</v>
      </c>
      <c r="C584" s="189"/>
      <c r="D584" s="167">
        <v>81381.070000000007</v>
      </c>
      <c r="E584" s="168">
        <f t="shared" si="9"/>
        <v>4128506.8480000976</v>
      </c>
      <c r="F584" s="134" t="s">
        <v>304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218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288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316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2" t="s">
        <v>161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251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323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237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286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343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287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252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205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268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300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313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370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371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255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256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290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355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248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307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230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257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258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261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262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264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267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269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271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272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107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275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276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277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278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283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215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284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266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217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250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235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293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299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223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289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291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234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263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298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301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331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265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270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280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207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332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310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306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212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308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249</v>
      </c>
      <c r="C649" s="189">
        <v>19021.2</v>
      </c>
      <c r="D649" s="167"/>
      <c r="E649" s="344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297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253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254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303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324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208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372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373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234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374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375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376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201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285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202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203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310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317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369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253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209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231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217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233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237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243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244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347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300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224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225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279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325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221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282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250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377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245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362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229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242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219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220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Hoja1!$B$42</f>
        <v>Coop de Prov de Serv Pcos Tortuguitas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214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204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350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254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273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310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211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335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251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294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344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241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255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335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310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265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328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314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326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312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346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232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218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235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293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205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268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318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222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240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256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316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257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292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261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262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323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264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266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238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252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267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269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239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288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271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272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107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319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275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276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277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278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280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315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283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215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284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285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286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287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305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228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302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309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303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249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231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203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299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337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207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355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352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295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223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290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248</v>
      </c>
      <c r="C772" s="189">
        <v>83761.039999999994</v>
      </c>
      <c r="D772" s="167"/>
      <c r="E772" s="168">
        <f t="shared" ref="E772:E835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308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44193</v>
      </c>
      <c r="B774" s="166" t="s">
        <v>234</v>
      </c>
      <c r="C774" s="189">
        <v>7180.42</v>
      </c>
      <c r="D774" s="167"/>
      <c r="E774" s="168">
        <f t="shared" si="12"/>
        <v>7076932.8280000957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259</v>
      </c>
      <c r="C775" s="189">
        <v>7971.48</v>
      </c>
      <c r="D775" s="167"/>
      <c r="E775" s="168">
        <f t="shared" si="12"/>
        <v>7084904.3080000961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245</v>
      </c>
      <c r="C776" s="189">
        <v>35721.620000000003</v>
      </c>
      <c r="D776" s="167"/>
      <c r="E776" s="168">
        <f t="shared" si="12"/>
        <v>7120625.9280000962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44194</v>
      </c>
      <c r="B777" s="166" t="s">
        <v>325</v>
      </c>
      <c r="C777" s="189">
        <v>11086.02</v>
      </c>
      <c r="D777" s="167"/>
      <c r="E777" s="168">
        <f t="shared" si="12"/>
        <v>7131711.9480000958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311</v>
      </c>
      <c r="C778" s="189">
        <v>48039.42</v>
      </c>
      <c r="D778" s="167"/>
      <c r="E778" s="168">
        <f t="shared" si="12"/>
        <v>7179751.3680000957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313</v>
      </c>
      <c r="C779" s="189">
        <v>34489.839999999997</v>
      </c>
      <c r="D779" s="167"/>
      <c r="E779" s="168">
        <f t="shared" si="12"/>
        <v>7214241.2080000956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301</v>
      </c>
      <c r="C780" s="189">
        <v>7390.68</v>
      </c>
      <c r="D780" s="167"/>
      <c r="E780" s="168">
        <f t="shared" si="12"/>
        <v>7221631.8880000953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273</v>
      </c>
      <c r="C781" s="189">
        <v>66014.399999999994</v>
      </c>
      <c r="D781" s="167"/>
      <c r="E781" s="168">
        <f t="shared" si="12"/>
        <v>7287646.2880000956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289</v>
      </c>
      <c r="C782" s="189">
        <v>11086.02</v>
      </c>
      <c r="D782" s="167"/>
      <c r="E782" s="168">
        <f t="shared" si="12"/>
        <v>7298732.3080000952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307</v>
      </c>
      <c r="C783" s="189">
        <v>32026.28</v>
      </c>
      <c r="D783" s="167"/>
      <c r="E783" s="168">
        <f t="shared" si="12"/>
        <v>7330758.5880000954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242</v>
      </c>
      <c r="C784" s="189">
        <v>11957.22</v>
      </c>
      <c r="D784" s="167"/>
      <c r="E784" s="168">
        <f t="shared" si="12"/>
        <v>7342715.8080000952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291</v>
      </c>
      <c r="C785" s="189">
        <v>11412.72</v>
      </c>
      <c r="D785" s="167"/>
      <c r="E785" s="168">
        <f t="shared" si="12"/>
        <v>7354128.5280000949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202</v>
      </c>
      <c r="C786" s="189">
        <v>193389.46</v>
      </c>
      <c r="D786" s="167"/>
      <c r="E786" s="168">
        <f t="shared" si="12"/>
        <v>7547517.9880000949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263</v>
      </c>
      <c r="C787" s="189">
        <v>18476.7</v>
      </c>
      <c r="D787" s="167"/>
      <c r="E787" s="168">
        <f t="shared" si="12"/>
        <v>7565994.6880000951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298</v>
      </c>
      <c r="C788" s="189">
        <v>11086.02</v>
      </c>
      <c r="D788" s="167"/>
      <c r="E788" s="168">
        <f t="shared" si="12"/>
        <v>7577080.7080000946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44195</v>
      </c>
      <c r="B789" s="166" t="s">
        <v>342</v>
      </c>
      <c r="C789" s="189">
        <v>101458.5</v>
      </c>
      <c r="D789" s="167"/>
      <c r="E789" s="344">
        <f t="shared" si="12"/>
        <v>7678539.2080000946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350</v>
      </c>
      <c r="C790" s="189">
        <f>3319.5+375.84</f>
        <v>3695.34</v>
      </c>
      <c r="D790" s="167"/>
      <c r="E790" s="168">
        <f t="shared" si="12"/>
        <v>7682234.5480000945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209</v>
      </c>
      <c r="C791" s="189">
        <f>10807.5+278.52</f>
        <v>11086.02</v>
      </c>
      <c r="D791" s="167"/>
      <c r="E791" s="168">
        <f t="shared" si="12"/>
        <v>7693320.568000094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296</v>
      </c>
      <c r="C792" s="189">
        <v>2463.56</v>
      </c>
      <c r="D792" s="167"/>
      <c r="E792" s="168">
        <f t="shared" si="12"/>
        <v>7695784.1280000936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44201</v>
      </c>
      <c r="B793" s="166" t="s">
        <v>212</v>
      </c>
      <c r="C793" s="189">
        <v>91151.72</v>
      </c>
      <c r="D793" s="167"/>
      <c r="E793" s="168">
        <f t="shared" si="12"/>
        <v>7786935.8480000934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332</v>
      </c>
      <c r="C794" s="189">
        <v>19021.2</v>
      </c>
      <c r="D794" s="167"/>
      <c r="E794" s="168">
        <f t="shared" si="12"/>
        <v>7805957.0480000935</v>
      </c>
      <c r="F794" s="134"/>
      <c r="G794" s="202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44202</v>
      </c>
      <c r="B795" s="166" t="s">
        <v>259</v>
      </c>
      <c r="C795" s="189">
        <v>7608.48</v>
      </c>
      <c r="D795" s="167"/>
      <c r="E795" s="168">
        <f t="shared" si="12"/>
        <v>7813565.528000094</v>
      </c>
      <c r="F795" s="134"/>
      <c r="G795" s="169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317</v>
      </c>
      <c r="C796" s="189">
        <v>24635.599999999999</v>
      </c>
      <c r="D796" s="167"/>
      <c r="E796" s="168">
        <f t="shared" si="12"/>
        <v>7838201.1280000936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318</v>
      </c>
      <c r="C797" s="189">
        <v>203243.7</v>
      </c>
      <c r="D797" s="167"/>
      <c r="E797" s="168">
        <f t="shared" si="12"/>
        <v>8041444.8280000938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242</v>
      </c>
      <c r="C798" s="189">
        <v>11086.02</v>
      </c>
      <c r="D798" s="167"/>
      <c r="E798" s="168">
        <f t="shared" si="12"/>
        <v>8052530.8480000934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342</v>
      </c>
      <c r="C799" s="189">
        <v>49234.9</v>
      </c>
      <c r="D799" s="167"/>
      <c r="E799" s="168">
        <f t="shared" si="12"/>
        <v>8101765.7480000937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65">
        <v>44207</v>
      </c>
      <c r="B800" s="166" t="s">
        <v>315</v>
      </c>
      <c r="C800" s="189">
        <v>32026.28</v>
      </c>
      <c r="D800" s="167"/>
      <c r="E800" s="168">
        <f t="shared" si="12"/>
        <v>8133792.028000094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378</v>
      </c>
      <c r="C801" s="176"/>
      <c r="D801" s="177">
        <v>1155519.75</v>
      </c>
      <c r="E801" s="168">
        <f t="shared" si="12"/>
        <v>6978272.278000094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379</v>
      </c>
      <c r="C802" s="176"/>
      <c r="D802" s="177">
        <v>5151242.25</v>
      </c>
      <c r="E802" s="168">
        <f t="shared" si="12"/>
        <v>1827030.028000094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376</v>
      </c>
      <c r="C803" s="176"/>
      <c r="D803" s="177">
        <v>633933</v>
      </c>
      <c r="E803" s="168">
        <f t="shared" si="12"/>
        <v>1193097.028000094</v>
      </c>
      <c r="F803" s="134"/>
      <c r="G803" s="202"/>
      <c r="H803" s="203"/>
      <c r="I803" s="170"/>
      <c r="J803" s="179"/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380</v>
      </c>
      <c r="C804" s="176"/>
      <c r="D804" s="177"/>
      <c r="E804" s="168">
        <f t="shared" si="12"/>
        <v>1193097.028000094</v>
      </c>
      <c r="F804" s="134"/>
      <c r="G804" s="202"/>
      <c r="H804" s="359">
        <v>768982.98000000045</v>
      </c>
      <c r="I804" s="170"/>
      <c r="J804" s="346">
        <v>3643701</v>
      </c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54"/>
      <c r="B805" s="175" t="s">
        <v>381</v>
      </c>
      <c r="C805" s="176"/>
      <c r="D805" s="177">
        <v>287097</v>
      </c>
      <c r="E805" s="168">
        <f t="shared" si="12"/>
        <v>906000.028000094</v>
      </c>
      <c r="F805" s="134"/>
      <c r="G805" s="202"/>
      <c r="H805" s="203"/>
      <c r="I805" s="170"/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81"/>
      <c r="B806" s="181" t="s">
        <v>201</v>
      </c>
      <c r="C806" s="182"/>
      <c r="D806" s="183"/>
      <c r="E806" s="168">
        <f>E805+C806-D806</f>
        <v>906000.028000094</v>
      </c>
      <c r="F806" s="134"/>
      <c r="G806" s="202"/>
      <c r="H806" s="203"/>
      <c r="I806" s="170">
        <v>450000</v>
      </c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333</v>
      </c>
      <c r="C807" s="189">
        <v>54996.92</v>
      </c>
      <c r="D807" s="167"/>
      <c r="E807" s="168">
        <f>E806+C807-D807</f>
        <v>960996.94800009404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240</v>
      </c>
      <c r="C808" s="189">
        <v>17086.02</v>
      </c>
      <c r="D808" s="167"/>
      <c r="E808" s="168">
        <f t="shared" si="12"/>
        <v>978082.96800009406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44210</v>
      </c>
      <c r="B809" s="166" t="s">
        <v>319</v>
      </c>
      <c r="C809" s="189">
        <v>18476.7</v>
      </c>
      <c r="D809" s="167"/>
      <c r="E809" s="168">
        <f t="shared" si="12"/>
        <v>996559.66800009401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217</v>
      </c>
      <c r="C810" s="189">
        <v>31798.799999999999</v>
      </c>
      <c r="D810" s="167"/>
      <c r="E810" s="168">
        <f t="shared" si="12"/>
        <v>1028358.4680000941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233</v>
      </c>
      <c r="C811" s="189">
        <v>6359.76</v>
      </c>
      <c r="D811" s="167"/>
      <c r="E811" s="168">
        <f t="shared" si="12"/>
        <v>1034718.2280000941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326</v>
      </c>
      <c r="C812" s="189">
        <v>19079.28</v>
      </c>
      <c r="D812" s="167"/>
      <c r="E812" s="168">
        <f t="shared" si="12"/>
        <v>1053797.508000094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353</v>
      </c>
      <c r="C813" s="189">
        <v>18476.7</v>
      </c>
      <c r="D813" s="167"/>
      <c r="E813" s="168">
        <f t="shared" si="12"/>
        <v>1072274.2080000939</v>
      </c>
      <c r="F813" s="134"/>
      <c r="G813" s="202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295</v>
      </c>
      <c r="C814" s="189">
        <v>82676.88</v>
      </c>
      <c r="D814" s="167"/>
      <c r="E814" s="168">
        <f t="shared" si="12"/>
        <v>1154951.0880000941</v>
      </c>
      <c r="F814" s="134"/>
      <c r="G814" s="169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223</v>
      </c>
      <c r="C815" s="189">
        <v>42398.400000000001</v>
      </c>
      <c r="D815" s="167"/>
      <c r="E815" s="168">
        <f t="shared" si="12"/>
        <v>1197349.488000094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224</v>
      </c>
      <c r="C816" s="189">
        <v>8479.68</v>
      </c>
      <c r="D816" s="167"/>
      <c r="E816" s="168">
        <f t="shared" si="12"/>
        <v>1205829.1680000939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362</v>
      </c>
      <c r="C817" s="189">
        <v>82676.88</v>
      </c>
      <c r="D817" s="167"/>
      <c r="E817" s="168">
        <f t="shared" si="12"/>
        <v>1288506.048000094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360</v>
      </c>
      <c r="C818" s="189">
        <v>19079.28</v>
      </c>
      <c r="D818" s="167"/>
      <c r="E818" s="168">
        <f t="shared" si="12"/>
        <v>1307585.328000094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228</v>
      </c>
      <c r="C819" s="189">
        <v>36038.639999999999</v>
      </c>
      <c r="D819" s="167"/>
      <c r="E819" s="168">
        <f t="shared" si="12"/>
        <v>1343623.9680000939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282</v>
      </c>
      <c r="C820" s="189">
        <v>3695.34</v>
      </c>
      <c r="D820" s="167"/>
      <c r="E820" s="168">
        <f t="shared" si="12"/>
        <v>1347319.308000094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44211</v>
      </c>
      <c r="B821" s="166" t="s">
        <v>249</v>
      </c>
      <c r="C821" s="189">
        <v>31798.799999999999</v>
      </c>
      <c r="D821" s="167"/>
      <c r="E821" s="168">
        <f t="shared" si="12"/>
        <v>1379118.1080000941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239</v>
      </c>
      <c r="C822" s="189">
        <v>33918.720000000001</v>
      </c>
      <c r="D822" s="167"/>
      <c r="E822" s="168">
        <f t="shared" si="12"/>
        <v>1413036.828000094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255</v>
      </c>
      <c r="C823" s="189">
        <v>19079.28</v>
      </c>
      <c r="D823" s="167"/>
      <c r="E823" s="168">
        <f t="shared" si="12"/>
        <v>1432116.1080000941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44214</v>
      </c>
      <c r="B824" s="166" t="s">
        <v>244</v>
      </c>
      <c r="C824" s="189">
        <v>8479.68</v>
      </c>
      <c r="D824" s="167"/>
      <c r="E824" s="168">
        <f t="shared" si="12"/>
        <v>1440595.788000094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218</v>
      </c>
      <c r="C825" s="189">
        <v>19079.28</v>
      </c>
      <c r="D825" s="167"/>
      <c r="E825" s="168">
        <f t="shared" si="12"/>
        <v>1459675.068000094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220</v>
      </c>
      <c r="C826" s="189">
        <v>19079.28</v>
      </c>
      <c r="D826" s="167"/>
      <c r="E826" s="168">
        <f t="shared" si="12"/>
        <v>1478754.3480000941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236</v>
      </c>
      <c r="C827" s="189">
        <v>82676.88</v>
      </c>
      <c r="D827" s="167"/>
      <c r="E827" s="168">
        <f t="shared" si="12"/>
        <v>1561431.2280000942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343</v>
      </c>
      <c r="C828" s="189">
        <v>12719.52</v>
      </c>
      <c r="D828" s="167"/>
      <c r="E828" s="168">
        <f t="shared" si="12"/>
        <v>1574150.7480000942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328</v>
      </c>
      <c r="C829" s="189">
        <v>18476.7</v>
      </c>
      <c r="D829" s="167"/>
      <c r="E829" s="168">
        <f t="shared" si="12"/>
        <v>1592627.4480000942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44215</v>
      </c>
      <c r="B830" s="166" t="s">
        <v>300</v>
      </c>
      <c r="C830" s="189">
        <v>12719.52</v>
      </c>
      <c r="D830" s="167"/>
      <c r="E830" s="168">
        <f t="shared" si="12"/>
        <v>1605346.9680000942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250</v>
      </c>
      <c r="C831" s="189">
        <v>532099.92000000004</v>
      </c>
      <c r="D831" s="167"/>
      <c r="E831" s="168">
        <f t="shared" si="12"/>
        <v>2137446.8880000943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292</v>
      </c>
      <c r="C832" s="189">
        <v>42398.400000000001</v>
      </c>
      <c r="D832" s="167"/>
      <c r="E832" s="168">
        <f t="shared" si="12"/>
        <v>2179845.2880000942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312</v>
      </c>
      <c r="C833" s="189">
        <v>19079.28</v>
      </c>
      <c r="D833" s="167"/>
      <c r="E833" s="168">
        <f t="shared" si="12"/>
        <v>2198924.568000094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214</v>
      </c>
      <c r="C834" s="189">
        <v>73906.8</v>
      </c>
      <c r="D834" s="167"/>
      <c r="E834" s="168">
        <f t="shared" si="12"/>
        <v>2272831.3680000938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221</v>
      </c>
      <c r="C835" s="189">
        <v>42398.400000000001</v>
      </c>
      <c r="D835" s="167"/>
      <c r="E835" s="168">
        <f t="shared" si="12"/>
        <v>2315229.7680000938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225</v>
      </c>
      <c r="C836" s="189">
        <v>10599.6</v>
      </c>
      <c r="D836" s="167"/>
      <c r="E836" s="168">
        <f t="shared" ref="E836:E899" si="13">E835+C836-D836</f>
        <v>2325829.3680000938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44216</v>
      </c>
      <c r="B837" s="166" t="s">
        <v>290</v>
      </c>
      <c r="C837" s="189">
        <v>31798.799999999999</v>
      </c>
      <c r="D837" s="167"/>
      <c r="E837" s="168">
        <f t="shared" si="13"/>
        <v>2357628.1680000937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298</v>
      </c>
      <c r="C838" s="189">
        <v>19079.28</v>
      </c>
      <c r="D838" s="167"/>
      <c r="E838" s="168">
        <f t="shared" si="13"/>
        <v>2376707.4480000935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313</v>
      </c>
      <c r="C839" s="189">
        <v>59357.760000000002</v>
      </c>
      <c r="D839" s="167"/>
      <c r="E839" s="168">
        <f t="shared" si="13"/>
        <v>2436065.2080000932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279</v>
      </c>
      <c r="C840" s="189">
        <v>86916.72</v>
      </c>
      <c r="D840" s="167"/>
      <c r="E840" s="168">
        <f t="shared" si="13"/>
        <v>2522981.9280000934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273</v>
      </c>
      <c r="C841" s="189">
        <v>67806.3</v>
      </c>
      <c r="D841" s="167"/>
      <c r="E841" s="168">
        <f t="shared" si="13"/>
        <v>2590788.2280000933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314</v>
      </c>
      <c r="C842" s="189">
        <v>48758.16</v>
      </c>
      <c r="D842" s="167"/>
      <c r="E842" s="168">
        <f t="shared" si="13"/>
        <v>2639546.3880000934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44217</v>
      </c>
      <c r="B843" s="166" t="s">
        <v>291</v>
      </c>
      <c r="C843" s="189">
        <v>11086.02</v>
      </c>
      <c r="D843" s="167"/>
      <c r="E843" s="168">
        <f t="shared" si="13"/>
        <v>2650632.4080000934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234</v>
      </c>
      <c r="C844" s="189">
        <v>12719.52</v>
      </c>
      <c r="D844" s="167"/>
      <c r="E844" s="168">
        <f t="shared" si="13"/>
        <v>2663351.9280000934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251</v>
      </c>
      <c r="C845" s="189">
        <v>19079.28</v>
      </c>
      <c r="D845" s="167"/>
      <c r="E845" s="168">
        <f t="shared" si="13"/>
        <v>2682431.2080000932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44218</v>
      </c>
      <c r="B846" s="166" t="s">
        <v>294</v>
      </c>
      <c r="C846" s="189">
        <v>12719.52</v>
      </c>
      <c r="D846" s="167"/>
      <c r="E846" s="168">
        <f t="shared" si="13"/>
        <v>2695150.7280000933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317</v>
      </c>
      <c r="C847" s="189">
        <v>42398.400000000001</v>
      </c>
      <c r="D847" s="167"/>
      <c r="E847" s="168">
        <f t="shared" si="13"/>
        <v>2737549.1280000932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293</v>
      </c>
      <c r="C848" s="189">
        <v>19079.28</v>
      </c>
      <c r="D848" s="167"/>
      <c r="E848" s="168">
        <f t="shared" si="13"/>
        <v>2756628.408000093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237</v>
      </c>
      <c r="C849" s="189">
        <v>12719.52</v>
      </c>
      <c r="D849" s="167"/>
      <c r="E849" s="168">
        <f t="shared" si="13"/>
        <v>2769347.928000093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265</v>
      </c>
      <c r="C850" s="189">
        <v>6359.76</v>
      </c>
      <c r="D850" s="167"/>
      <c r="E850" s="168">
        <f t="shared" si="13"/>
        <v>2775707.6880000927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344</v>
      </c>
      <c r="C851" s="189">
        <v>9999.44</v>
      </c>
      <c r="D851" s="167"/>
      <c r="E851" s="168">
        <f t="shared" si="13"/>
        <v>2785707.1280000927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337</v>
      </c>
      <c r="C852" s="189">
        <v>4239.84</v>
      </c>
      <c r="D852" s="167"/>
      <c r="E852" s="168">
        <f t="shared" si="13"/>
        <v>2789946.9680000925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346</v>
      </c>
      <c r="C853" s="189">
        <v>19079.28</v>
      </c>
      <c r="D853" s="167"/>
      <c r="E853" s="168">
        <f t="shared" si="13"/>
        <v>2809026.2480000923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207</v>
      </c>
      <c r="C854" s="189">
        <v>19079.28</v>
      </c>
      <c r="D854" s="167"/>
      <c r="E854" s="168">
        <f t="shared" si="13"/>
        <v>2828105.5280000921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268</v>
      </c>
      <c r="C855" s="189">
        <v>55117.919999999998</v>
      </c>
      <c r="D855" s="167"/>
      <c r="E855" s="168">
        <f t="shared" si="13"/>
        <v>2883223.4480000921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211</v>
      </c>
      <c r="C856" s="189">
        <v>18476.7</v>
      </c>
      <c r="D856" s="167"/>
      <c r="E856" s="168">
        <f t="shared" si="13"/>
        <v>2901700.1480000922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261</v>
      </c>
      <c r="C857" s="189">
        <v>19079.28</v>
      </c>
      <c r="D857" s="167"/>
      <c r="E857" s="168">
        <f t="shared" si="13"/>
        <v>2920779.428000092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262</v>
      </c>
      <c r="C858" s="189">
        <v>42398.400000000001</v>
      </c>
      <c r="D858" s="167"/>
      <c r="E858" s="168">
        <f t="shared" si="13"/>
        <v>2963177.8280000919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264</v>
      </c>
      <c r="C859" s="189">
        <v>21199.200000000001</v>
      </c>
      <c r="D859" s="167"/>
      <c r="E859" s="168">
        <f t="shared" si="13"/>
        <v>2984377.0280000921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266</v>
      </c>
      <c r="C860" s="189">
        <v>12719.52</v>
      </c>
      <c r="D860" s="167"/>
      <c r="E860" s="168">
        <f t="shared" si="13"/>
        <v>2997096.5480000922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267</v>
      </c>
      <c r="C861" s="189">
        <v>31798.799999999999</v>
      </c>
      <c r="D861" s="167"/>
      <c r="E861" s="168">
        <f t="shared" si="13"/>
        <v>3028895.348000092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269</v>
      </c>
      <c r="C862" s="189">
        <v>114475.68</v>
      </c>
      <c r="D862" s="167"/>
      <c r="E862" s="168">
        <f t="shared" si="13"/>
        <v>3143371.0280000921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271</v>
      </c>
      <c r="C863" s="189">
        <v>84796.800000000003</v>
      </c>
      <c r="D863" s="167"/>
      <c r="E863" s="168">
        <f t="shared" si="13"/>
        <v>3228167.8280000919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272</v>
      </c>
      <c r="C864" s="189">
        <v>158994</v>
      </c>
      <c r="D864" s="167"/>
      <c r="E864" s="168">
        <f t="shared" si="13"/>
        <v>3387161.8280000919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275</v>
      </c>
      <c r="C865" s="189">
        <v>10599.6</v>
      </c>
      <c r="D865" s="167"/>
      <c r="E865" s="168">
        <f t="shared" si="13"/>
        <v>3397761.428000092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276</v>
      </c>
      <c r="C866" s="189">
        <v>122955.36</v>
      </c>
      <c r="D866" s="167"/>
      <c r="E866" s="168">
        <f t="shared" si="13"/>
        <v>3520716.7880000919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277</v>
      </c>
      <c r="C867" s="189">
        <v>19079.28</v>
      </c>
      <c r="D867" s="167"/>
      <c r="E867" s="168">
        <f t="shared" si="13"/>
        <v>3539796.0680000917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278</v>
      </c>
      <c r="C868" s="189">
        <v>19079.28</v>
      </c>
      <c r="D868" s="167"/>
      <c r="E868" s="168">
        <f t="shared" si="13"/>
        <v>3558875.3480000915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283</v>
      </c>
      <c r="C869" s="189">
        <v>4239.84</v>
      </c>
      <c r="D869" s="167"/>
      <c r="E869" s="168">
        <f t="shared" si="13"/>
        <v>3563115.1880000914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215</v>
      </c>
      <c r="C870" s="189">
        <v>19079.28</v>
      </c>
      <c r="D870" s="167"/>
      <c r="E870" s="168">
        <f t="shared" si="13"/>
        <v>3582194.4680000911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284</v>
      </c>
      <c r="C871" s="189">
        <v>6359.76</v>
      </c>
      <c r="D871" s="167"/>
      <c r="E871" s="168">
        <f t="shared" si="13"/>
        <v>3588554.2280000909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107</v>
      </c>
      <c r="C872" s="189">
        <v>10599.6</v>
      </c>
      <c r="D872" s="167"/>
      <c r="E872" s="168">
        <f t="shared" si="13"/>
        <v>3599153.828000091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44221</v>
      </c>
      <c r="B873" s="166" t="s">
        <v>365</v>
      </c>
      <c r="C873" s="189">
        <v>31798.799999999999</v>
      </c>
      <c r="D873" s="167"/>
      <c r="E873" s="168">
        <f t="shared" si="13"/>
        <v>3630952.6280000908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286</v>
      </c>
      <c r="C874" s="189">
        <v>19079.28</v>
      </c>
      <c r="D874" s="167"/>
      <c r="E874" s="168">
        <f t="shared" si="13"/>
        <v>3650031.9080000906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287</v>
      </c>
      <c r="C875" s="189">
        <v>82676.88</v>
      </c>
      <c r="D875" s="167"/>
      <c r="E875" s="168">
        <f t="shared" si="13"/>
        <v>3732708.7880000905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324</v>
      </c>
      <c r="C876" s="189">
        <v>126367.56</v>
      </c>
      <c r="D876" s="167"/>
      <c r="E876" s="168">
        <f t="shared" si="13"/>
        <v>3859076.3480000906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252</v>
      </c>
      <c r="C877" s="189">
        <v>82676.88</v>
      </c>
      <c r="D877" s="167"/>
      <c r="E877" s="168">
        <f t="shared" si="13"/>
        <v>3941753.2280000905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306</v>
      </c>
      <c r="C878" s="189">
        <v>12719.52</v>
      </c>
      <c r="D878" s="167"/>
      <c r="E878" s="168">
        <f t="shared" si="13"/>
        <v>3954472.7480000905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288</v>
      </c>
      <c r="C879" s="189">
        <v>10599.6</v>
      </c>
      <c r="D879" s="167"/>
      <c r="E879" s="168">
        <f t="shared" si="13"/>
        <v>3965072.3480000906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210</v>
      </c>
      <c r="C880" s="189">
        <v>41578.019999999997</v>
      </c>
      <c r="D880" s="167"/>
      <c r="E880" s="168">
        <f t="shared" si="13"/>
        <v>4006650.3680000906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289</v>
      </c>
      <c r="C881" s="189">
        <v>19079.28</v>
      </c>
      <c r="D881" s="167"/>
      <c r="E881" s="168">
        <f t="shared" si="13"/>
        <v>4025729.6480000904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280</v>
      </c>
      <c r="C882" s="189">
        <v>31798.799999999999</v>
      </c>
      <c r="D882" s="167"/>
      <c r="E882" s="168">
        <f t="shared" si="13"/>
        <v>4057528.4480000902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44222</v>
      </c>
      <c r="B883" s="166" t="s">
        <v>382</v>
      </c>
      <c r="C883" s="189">
        <v>12719.52</v>
      </c>
      <c r="D883" s="167"/>
      <c r="E883" s="168">
        <f t="shared" si="13"/>
        <v>4070247.9680000902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203</v>
      </c>
      <c r="C884" s="189">
        <v>19079.28</v>
      </c>
      <c r="D884" s="167"/>
      <c r="E884" s="168">
        <f t="shared" si="13"/>
        <v>4089327.24800009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310</v>
      </c>
      <c r="C885" s="189">
        <v>38352.39</v>
      </c>
      <c r="D885" s="167"/>
      <c r="E885" s="168">
        <f t="shared" si="13"/>
        <v>4127679.6380000901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353</v>
      </c>
      <c r="C886" s="189">
        <v>31798.799999999999</v>
      </c>
      <c r="D886" s="167"/>
      <c r="E886" s="168">
        <f t="shared" si="13"/>
        <v>4159478.43800009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243</v>
      </c>
      <c r="C887" s="189">
        <v>19079.28</v>
      </c>
      <c r="D887" s="167"/>
      <c r="E887" s="168">
        <f t="shared" si="13"/>
        <v>4178557.7180000897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306</v>
      </c>
      <c r="C888" s="189">
        <v>7390.68</v>
      </c>
      <c r="D888" s="167"/>
      <c r="E888" s="168">
        <f t="shared" si="13"/>
        <v>4185948.3980000899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256</v>
      </c>
      <c r="C889" s="189">
        <v>4239.84</v>
      </c>
      <c r="D889" s="167"/>
      <c r="E889" s="168">
        <f t="shared" si="13"/>
        <v>4190188.2380000898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44223</v>
      </c>
      <c r="B890" s="166" t="s">
        <v>307</v>
      </c>
      <c r="C890" s="189">
        <v>55117.919999999998</v>
      </c>
      <c r="D890" s="167"/>
      <c r="E890" s="168">
        <f t="shared" si="13"/>
        <v>4245306.1580000902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383</v>
      </c>
      <c r="C891" s="189">
        <v>4239.84</v>
      </c>
      <c r="D891" s="167"/>
      <c r="E891" s="168">
        <f t="shared" si="13"/>
        <v>4249545.99800009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257</v>
      </c>
      <c r="C892" s="189">
        <v>31798.799999999999</v>
      </c>
      <c r="D892" s="167"/>
      <c r="E892" s="168">
        <f t="shared" si="13"/>
        <v>4281344.7980000898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44224</v>
      </c>
      <c r="B893" s="166" t="s">
        <v>230</v>
      </c>
      <c r="C893" s="189">
        <v>4239.84</v>
      </c>
      <c r="D893" s="167"/>
      <c r="E893" s="168">
        <f t="shared" si="13"/>
        <v>4285584.6380000897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315</v>
      </c>
      <c r="C894" s="189">
        <v>34543.08</v>
      </c>
      <c r="D894" s="167"/>
      <c r="E894" s="168">
        <f t="shared" si="13"/>
        <v>4320127.7180000897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323</v>
      </c>
      <c r="C895" s="189">
        <v>31798.799999999999</v>
      </c>
      <c r="D895" s="167"/>
      <c r="E895" s="168">
        <f t="shared" si="13"/>
        <v>4351926.5180000896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240</v>
      </c>
      <c r="C896" s="189">
        <v>1993.26</v>
      </c>
      <c r="D896" s="167"/>
      <c r="E896" s="168">
        <f t="shared" si="13"/>
        <v>4353919.7780000893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241</v>
      </c>
      <c r="C897" s="189">
        <v>31798.799999999999</v>
      </c>
      <c r="D897" s="167"/>
      <c r="E897" s="168">
        <f t="shared" si="13"/>
        <v>4385718.5780000892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222</v>
      </c>
      <c r="C898" s="189">
        <v>3695.34</v>
      </c>
      <c r="D898" s="167"/>
      <c r="E898" s="168">
        <f t="shared" si="13"/>
        <v>4389413.918000089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232</v>
      </c>
      <c r="C899" s="189">
        <v>19079.28</v>
      </c>
      <c r="D899" s="167"/>
      <c r="E899" s="168">
        <f t="shared" si="13"/>
        <v>4408493.1980000893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263</v>
      </c>
      <c r="C900" s="189">
        <v>31798.799999999999</v>
      </c>
      <c r="D900" s="167"/>
      <c r="E900" s="168">
        <f t="shared" ref="E900:E963" si="14">E899+C900-D900</f>
        <v>4440291.9980000891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44225</v>
      </c>
      <c r="B901" s="166" t="s">
        <v>254</v>
      </c>
      <c r="C901" s="189">
        <v>8479.68</v>
      </c>
      <c r="D901" s="167"/>
      <c r="E901" s="344">
        <f t="shared" si="14"/>
        <v>4448771.6780000888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212</v>
      </c>
      <c r="C902" s="189">
        <v>156874.07999999999</v>
      </c>
      <c r="D902" s="167"/>
      <c r="E902" s="168">
        <f t="shared" si="14"/>
        <v>4605645.7580000889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44229</v>
      </c>
      <c r="B903" s="166" t="s">
        <v>332</v>
      </c>
      <c r="C903" s="189">
        <v>18476.7</v>
      </c>
      <c r="D903" s="167"/>
      <c r="E903" s="168">
        <f t="shared" si="14"/>
        <v>4624122.458000089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65">
        <v>44231</v>
      </c>
      <c r="B904" s="166" t="s">
        <v>488</v>
      </c>
      <c r="C904" s="189">
        <v>175500</v>
      </c>
      <c r="D904" s="167"/>
      <c r="E904" s="168">
        <f t="shared" si="14"/>
        <v>4799622.458000089</v>
      </c>
      <c r="F904" s="134"/>
      <c r="G904" s="202"/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93"/>
      <c r="B905" s="194" t="s">
        <v>489</v>
      </c>
      <c r="C905" s="195"/>
      <c r="D905" s="196">
        <v>43875</v>
      </c>
      <c r="E905" s="168">
        <f t="shared" si="14"/>
        <v>4755747.458000089</v>
      </c>
      <c r="F905" s="134"/>
      <c r="G905" s="169">
        <f>D905</f>
        <v>43875</v>
      </c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44231</v>
      </c>
      <c r="B906" s="166" t="s">
        <v>325</v>
      </c>
      <c r="C906" s="189">
        <f>15583.59+3495.69</f>
        <v>19079.28</v>
      </c>
      <c r="D906" s="167"/>
      <c r="E906" s="168">
        <f t="shared" si="14"/>
        <v>4774826.7380000893</v>
      </c>
      <c r="F906" s="134"/>
      <c r="G906" s="169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44232</v>
      </c>
      <c r="B907" s="166" t="s">
        <v>316</v>
      </c>
      <c r="C907" s="189">
        <v>36038.639999999999</v>
      </c>
      <c r="D907" s="167"/>
      <c r="E907" s="168">
        <f t="shared" si="14"/>
        <v>4810865.378000089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231</v>
      </c>
      <c r="C908" s="189">
        <f>6602.97+29435.67</f>
        <v>36038.639999999999</v>
      </c>
      <c r="D908" s="167"/>
      <c r="E908" s="168">
        <f t="shared" si="14"/>
        <v>4846904.0180000886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65">
        <v>44235</v>
      </c>
      <c r="B909" s="166" t="s">
        <v>490</v>
      </c>
      <c r="C909" s="189">
        <f>135000+45000</f>
        <v>180000</v>
      </c>
      <c r="D909" s="167"/>
      <c r="E909" s="168">
        <f t="shared" si="14"/>
        <v>5026904.0180000886</v>
      </c>
      <c r="F909" s="134"/>
      <c r="G909" s="202"/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93"/>
      <c r="B910" s="194" t="s">
        <v>491</v>
      </c>
      <c r="C910" s="195"/>
      <c r="D910" s="196">
        <v>45000</v>
      </c>
      <c r="E910" s="168">
        <f t="shared" si="14"/>
        <v>4981904.0180000886</v>
      </c>
      <c r="F910" s="134"/>
      <c r="G910" s="169">
        <f>D910</f>
        <v>45000</v>
      </c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65">
        <v>44236</v>
      </c>
      <c r="B911" s="166" t="s">
        <v>352</v>
      </c>
      <c r="C911" s="189">
        <f>9000+9000+9000+9000+3850.9</f>
        <v>39850.9</v>
      </c>
      <c r="D911" s="167"/>
      <c r="E911" s="168">
        <f t="shared" si="14"/>
        <v>5021754.918000089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492</v>
      </c>
      <c r="C912" s="176"/>
      <c r="D912" s="177">
        <v>1138113.8999999999</v>
      </c>
      <c r="E912" s="168">
        <f t="shared" si="14"/>
        <v>3883641.0180000891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493</v>
      </c>
      <c r="C913" s="176"/>
      <c r="D913" s="177">
        <v>2409911.02</v>
      </c>
      <c r="E913" s="168">
        <f t="shared" si="14"/>
        <v>1473729.9980000891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376</v>
      </c>
      <c r="C914" s="176"/>
      <c r="D914" s="177">
        <v>295481</v>
      </c>
      <c r="E914" s="168">
        <f t="shared" si="14"/>
        <v>1178248.9980000891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54"/>
      <c r="B915" s="175" t="s">
        <v>494</v>
      </c>
      <c r="C915" s="176"/>
      <c r="D915" s="177">
        <v>1014097.6</v>
      </c>
      <c r="E915" s="168">
        <f t="shared" si="14"/>
        <v>164151.3980000891</v>
      </c>
      <c r="F915" s="134"/>
      <c r="G915" s="202"/>
      <c r="H915" s="203"/>
      <c r="I915" s="170"/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81"/>
      <c r="B916" s="181" t="s">
        <v>201</v>
      </c>
      <c r="C916" s="182"/>
      <c r="D916" s="183"/>
      <c r="E916" s="168">
        <f t="shared" si="14"/>
        <v>164151.3980000891</v>
      </c>
      <c r="F916" s="134"/>
      <c r="G916" s="202"/>
      <c r="H916" s="203"/>
      <c r="I916" s="170">
        <v>475000</v>
      </c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44238</v>
      </c>
      <c r="B917" s="166" t="s">
        <v>230</v>
      </c>
      <c r="C917" s="189">
        <v>2463.56</v>
      </c>
      <c r="D917" s="167"/>
      <c r="E917" s="168">
        <f t="shared" si="14"/>
        <v>166614.9580000891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217</v>
      </c>
      <c r="C918" s="189">
        <v>17823.3</v>
      </c>
      <c r="D918" s="167"/>
      <c r="E918" s="168">
        <f t="shared" si="14"/>
        <v>184438.25800008909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383</v>
      </c>
      <c r="C919" s="189">
        <v>2376.44</v>
      </c>
      <c r="D919" s="167"/>
      <c r="E919" s="168">
        <f t="shared" si="14"/>
        <v>186814.69800008909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220</v>
      </c>
      <c r="C920" s="189">
        <v>10693.98</v>
      </c>
      <c r="D920" s="167"/>
      <c r="E920" s="168">
        <f t="shared" si="14"/>
        <v>197508.6780000891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326</v>
      </c>
      <c r="C921" s="189">
        <v>10693.98</v>
      </c>
      <c r="D921" s="167"/>
      <c r="E921" s="168">
        <f t="shared" si="14"/>
        <v>208202.65800008911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343</v>
      </c>
      <c r="C922" s="189">
        <v>7129.32</v>
      </c>
      <c r="D922" s="167"/>
      <c r="E922" s="168">
        <f t="shared" si="14"/>
        <v>215331.97800008912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244</v>
      </c>
      <c r="C923" s="189">
        <v>4752.88</v>
      </c>
      <c r="D923" s="167"/>
      <c r="E923" s="168">
        <f t="shared" si="14"/>
        <v>220084.85800008912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205</v>
      </c>
      <c r="C924" s="189">
        <v>4239.84</v>
      </c>
      <c r="D924" s="167"/>
      <c r="E924" s="168">
        <f t="shared" si="14"/>
        <v>224324.69800008912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224</v>
      </c>
      <c r="C925" s="189">
        <v>4752.88</v>
      </c>
      <c r="D925" s="167"/>
      <c r="E925" s="168">
        <f t="shared" si="14"/>
        <v>229077.57800008912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225</v>
      </c>
      <c r="C926" s="189">
        <v>5941.1</v>
      </c>
      <c r="D926" s="167"/>
      <c r="E926" s="168">
        <f t="shared" si="14"/>
        <v>235018.67800008913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296</v>
      </c>
      <c r="C927" s="189">
        <v>4239.84</v>
      </c>
      <c r="D927" s="167"/>
      <c r="E927" s="168">
        <f t="shared" si="14"/>
        <v>239258.51800008913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242</v>
      </c>
      <c r="C928" s="189">
        <v>19079.28</v>
      </c>
      <c r="D928" s="167"/>
      <c r="E928" s="168">
        <f t="shared" si="14"/>
        <v>258337.79800008913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315</v>
      </c>
      <c r="C929" s="189">
        <v>55117.919999999998</v>
      </c>
      <c r="D929" s="167"/>
      <c r="E929" s="168">
        <f t="shared" si="14"/>
        <v>313455.71800008911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44239</v>
      </c>
      <c r="B930" s="166" t="s">
        <v>316</v>
      </c>
      <c r="C930" s="189">
        <v>20199.740000000002</v>
      </c>
      <c r="D930" s="168"/>
      <c r="E930" s="168">
        <f t="shared" si="14"/>
        <v>333655.4580000891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292</v>
      </c>
      <c r="C931" s="189">
        <v>23764.400000000001</v>
      </c>
      <c r="D931" s="167"/>
      <c r="E931" s="168">
        <f t="shared" si="14"/>
        <v>357419.85800008912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364</v>
      </c>
      <c r="C932" s="189">
        <f>82294.78+4825.22</f>
        <v>87120</v>
      </c>
      <c r="D932" s="167"/>
      <c r="E932" s="168">
        <f t="shared" si="14"/>
        <v>444539.85800008912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350</v>
      </c>
      <c r="C933" s="189">
        <f>6092.5+212.38+54.88</f>
        <v>6359.76</v>
      </c>
      <c r="D933" s="167"/>
      <c r="E933" s="168">
        <f t="shared" si="14"/>
        <v>450899.61800008913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222</v>
      </c>
      <c r="C934" s="189">
        <v>6359.76</v>
      </c>
      <c r="D934" s="167"/>
      <c r="E934" s="168">
        <f t="shared" si="14"/>
        <v>457259.37800008914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209</v>
      </c>
      <c r="C935" s="189">
        <v>19079.28</v>
      </c>
      <c r="D935" s="167"/>
      <c r="E935" s="168">
        <f t="shared" si="14"/>
        <v>476338.65800008911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348</v>
      </c>
      <c r="C936" s="189">
        <v>17823.3</v>
      </c>
      <c r="D936" s="167"/>
      <c r="E936" s="168">
        <f t="shared" si="14"/>
        <v>494161.9580000891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219</v>
      </c>
      <c r="C937" s="189">
        <v>7129.32</v>
      </c>
      <c r="D937" s="167"/>
      <c r="E937" s="168">
        <f t="shared" si="14"/>
        <v>501291.27800008911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237</v>
      </c>
      <c r="C938" s="189">
        <v>7129.32</v>
      </c>
      <c r="D938" s="167"/>
      <c r="E938" s="168">
        <f t="shared" si="14"/>
        <v>508420.59800008911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44244</v>
      </c>
      <c r="B939" s="166" t="s">
        <v>297</v>
      </c>
      <c r="C939" s="189">
        <f>3408.57+7677.45</f>
        <v>11086.02</v>
      </c>
      <c r="D939" s="167"/>
      <c r="E939" s="168">
        <f t="shared" si="14"/>
        <v>519506.61800008913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/>
      <c r="B940" s="166"/>
      <c r="C940" s="189"/>
      <c r="D940" s="167"/>
      <c r="E940" s="168">
        <f t="shared" si="14"/>
        <v>519506.61800008913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/>
      <c r="B941" s="166"/>
      <c r="C941" s="189"/>
      <c r="D941" s="167"/>
      <c r="E941" s="168">
        <f t="shared" si="14"/>
        <v>519506.61800008913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/>
      <c r="B942" s="166"/>
      <c r="C942" s="189"/>
      <c r="D942" s="167"/>
      <c r="E942" s="168">
        <f t="shared" si="14"/>
        <v>519506.61800008913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/>
      <c r="B943" s="166"/>
      <c r="C943" s="189"/>
      <c r="D943" s="167"/>
      <c r="E943" s="168">
        <f t="shared" si="14"/>
        <v>519506.61800008913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/>
      <c r="B944" s="166"/>
      <c r="C944" s="189"/>
      <c r="D944" s="167"/>
      <c r="E944" s="168">
        <f t="shared" si="14"/>
        <v>519506.61800008913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/>
      <c r="B945" s="166"/>
      <c r="C945" s="189"/>
      <c r="D945" s="167"/>
      <c r="E945" s="168">
        <f t="shared" si="14"/>
        <v>519506.61800008913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/>
      <c r="B946" s="166"/>
      <c r="C946" s="189"/>
      <c r="D946" s="167"/>
      <c r="E946" s="168">
        <f t="shared" si="14"/>
        <v>519506.61800008913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/>
      <c r="B947" s="166"/>
      <c r="C947" s="189"/>
      <c r="D947" s="167"/>
      <c r="E947" s="168">
        <f t="shared" si="14"/>
        <v>519506.61800008913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/>
      <c r="B948" s="166"/>
      <c r="C948" s="189"/>
      <c r="D948" s="167"/>
      <c r="E948" s="168">
        <f t="shared" si="14"/>
        <v>519506.61800008913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/>
      <c r="B949" s="166"/>
      <c r="C949" s="189"/>
      <c r="D949" s="167"/>
      <c r="E949" s="168">
        <f t="shared" si="14"/>
        <v>519506.61800008913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/>
      <c r="B950" s="166"/>
      <c r="C950" s="189"/>
      <c r="D950" s="167"/>
      <c r="E950" s="168">
        <f t="shared" si="14"/>
        <v>519506.61800008913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/>
      <c r="B951" s="166"/>
      <c r="C951" s="189"/>
      <c r="D951" s="167"/>
      <c r="E951" s="168">
        <f t="shared" si="14"/>
        <v>519506.61800008913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/>
      <c r="B952" s="166"/>
      <c r="C952" s="189"/>
      <c r="D952" s="167"/>
      <c r="E952" s="168">
        <f t="shared" si="14"/>
        <v>519506.61800008913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/>
      <c r="B953" s="166"/>
      <c r="C953" s="189"/>
      <c r="D953" s="167"/>
      <c r="E953" s="168">
        <f t="shared" si="14"/>
        <v>519506.61800008913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/>
      <c r="B954" s="166"/>
      <c r="C954" s="189"/>
      <c r="D954" s="167"/>
      <c r="E954" s="168">
        <f t="shared" si="14"/>
        <v>519506.61800008913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/>
      <c r="B955" s="166"/>
      <c r="C955" s="189"/>
      <c r="D955" s="167"/>
      <c r="E955" s="168">
        <f t="shared" si="14"/>
        <v>519506.61800008913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/>
      <c r="B956" s="166"/>
      <c r="C956" s="189"/>
      <c r="D956" s="167"/>
      <c r="E956" s="168">
        <f t="shared" si="14"/>
        <v>519506.61800008913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hidden="1" customHeight="1" x14ac:dyDescent="0.3">
      <c r="A957" s="165"/>
      <c r="B957" s="166"/>
      <c r="C957" s="189"/>
      <c r="D957" s="167"/>
      <c r="E957" s="168">
        <f t="shared" si="14"/>
        <v>519506.61800008913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hidden="1" customHeight="1" x14ac:dyDescent="0.3">
      <c r="A958" s="165"/>
      <c r="B958" s="166"/>
      <c r="C958" s="189"/>
      <c r="D958" s="167"/>
      <c r="E958" s="168">
        <f t="shared" si="14"/>
        <v>519506.61800008913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hidden="1" customHeight="1" x14ac:dyDescent="0.3">
      <c r="A959" s="165"/>
      <c r="B959" s="166"/>
      <c r="C959" s="189"/>
      <c r="D959" s="167"/>
      <c r="E959" s="168">
        <f t="shared" si="14"/>
        <v>519506.61800008913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hidden="1" customHeight="1" x14ac:dyDescent="0.3">
      <c r="A960" s="165"/>
      <c r="B960" s="166"/>
      <c r="C960" s="189"/>
      <c r="D960" s="167"/>
      <c r="E960" s="168">
        <f t="shared" si="14"/>
        <v>519506.61800008913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hidden="1" customHeight="1" x14ac:dyDescent="0.3">
      <c r="A961" s="165"/>
      <c r="B961" s="166"/>
      <c r="C961" s="189"/>
      <c r="D961" s="167"/>
      <c r="E961" s="168">
        <f t="shared" si="14"/>
        <v>519506.61800008913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hidden="1" customHeight="1" x14ac:dyDescent="0.3">
      <c r="A962" s="165"/>
      <c r="B962" s="166"/>
      <c r="C962" s="189"/>
      <c r="D962" s="167"/>
      <c r="E962" s="168">
        <f t="shared" si="14"/>
        <v>519506.61800008913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hidden="1" customHeight="1" x14ac:dyDescent="0.3">
      <c r="A963" s="165"/>
      <c r="B963" s="166"/>
      <c r="C963" s="189"/>
      <c r="D963" s="167"/>
      <c r="E963" s="168">
        <f t="shared" si="14"/>
        <v>519506.61800008913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hidden="1" customHeight="1" x14ac:dyDescent="0.3">
      <c r="A964" s="165"/>
      <c r="B964" s="166"/>
      <c r="C964" s="189"/>
      <c r="D964" s="167"/>
      <c r="E964" s="168">
        <f t="shared" ref="E964:E1027" si="15">E963+C964-D964</f>
        <v>519506.61800008913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hidden="1" customHeight="1" x14ac:dyDescent="0.3">
      <c r="A965" s="165"/>
      <c r="B965" s="166"/>
      <c r="C965" s="189"/>
      <c r="D965" s="167"/>
      <c r="E965" s="168">
        <f t="shared" si="15"/>
        <v>519506.61800008913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hidden="1" customHeight="1" x14ac:dyDescent="0.3">
      <c r="A966" s="165"/>
      <c r="B966" s="166"/>
      <c r="C966" s="189"/>
      <c r="D966" s="167"/>
      <c r="E966" s="168">
        <f t="shared" si="15"/>
        <v>519506.61800008913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hidden="1" customHeight="1" x14ac:dyDescent="0.3">
      <c r="A967" s="165"/>
      <c r="B967" s="166"/>
      <c r="C967" s="189"/>
      <c r="D967" s="167"/>
      <c r="E967" s="168">
        <f t="shared" si="15"/>
        <v>519506.61800008913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hidden="1" customHeight="1" x14ac:dyDescent="0.3">
      <c r="A968" s="165"/>
      <c r="B968" s="166"/>
      <c r="C968" s="189"/>
      <c r="D968" s="167"/>
      <c r="E968" s="168">
        <f t="shared" si="15"/>
        <v>519506.61800008913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hidden="1" customHeight="1" x14ac:dyDescent="0.3">
      <c r="A969" s="165"/>
      <c r="B969" s="166"/>
      <c r="C969" s="189"/>
      <c r="D969" s="167"/>
      <c r="E969" s="168">
        <f t="shared" si="15"/>
        <v>519506.61800008913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hidden="1" customHeight="1" x14ac:dyDescent="0.3">
      <c r="A970" s="165"/>
      <c r="B970" s="166"/>
      <c r="C970" s="189"/>
      <c r="D970" s="167"/>
      <c r="E970" s="168">
        <f t="shared" si="15"/>
        <v>519506.61800008913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hidden="1" customHeight="1" x14ac:dyDescent="0.3">
      <c r="A971" s="165"/>
      <c r="B971" s="166"/>
      <c r="C971" s="189"/>
      <c r="D971" s="167"/>
      <c r="E971" s="168">
        <f t="shared" si="15"/>
        <v>519506.61800008913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hidden="1" customHeight="1" x14ac:dyDescent="0.3">
      <c r="A972" s="165">
        <v>44223</v>
      </c>
      <c r="B972" s="166"/>
      <c r="C972" s="189"/>
      <c r="D972" s="167"/>
      <c r="E972" s="168">
        <f t="shared" si="15"/>
        <v>519506.61800008913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hidden="1" customHeight="1" x14ac:dyDescent="0.3">
      <c r="A973" s="165"/>
      <c r="B973" s="166"/>
      <c r="C973" s="189"/>
      <c r="D973" s="167"/>
      <c r="E973" s="168">
        <f t="shared" si="15"/>
        <v>519506.61800008913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hidden="1" customHeight="1" x14ac:dyDescent="0.3">
      <c r="A974" s="165"/>
      <c r="B974" s="166"/>
      <c r="C974" s="189"/>
      <c r="D974" s="167"/>
      <c r="E974" s="168">
        <f t="shared" si="15"/>
        <v>519506.61800008913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hidden="1" customHeight="1" x14ac:dyDescent="0.3">
      <c r="A975" s="165"/>
      <c r="B975" s="166"/>
      <c r="C975" s="189"/>
      <c r="D975" s="167"/>
      <c r="E975" s="168">
        <f t="shared" si="15"/>
        <v>519506.61800008913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hidden="1" customHeight="1" x14ac:dyDescent="0.3">
      <c r="A976" s="165"/>
      <c r="B976" s="166"/>
      <c r="C976" s="189"/>
      <c r="D976" s="167"/>
      <c r="E976" s="168">
        <f t="shared" si="15"/>
        <v>519506.61800008913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hidden="1" customHeight="1" x14ac:dyDescent="0.3">
      <c r="A977" s="165"/>
      <c r="B977" s="166"/>
      <c r="C977" s="189"/>
      <c r="D977" s="167"/>
      <c r="E977" s="168">
        <f t="shared" si="15"/>
        <v>519506.61800008913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hidden="1" customHeight="1" x14ac:dyDescent="0.3">
      <c r="A978" s="165"/>
      <c r="B978" s="166"/>
      <c r="C978" s="189"/>
      <c r="D978" s="167"/>
      <c r="E978" s="168">
        <f t="shared" si="15"/>
        <v>519506.61800008913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hidden="1" customHeight="1" x14ac:dyDescent="0.3">
      <c r="A979" s="165"/>
      <c r="B979" s="166"/>
      <c r="C979" s="189"/>
      <c r="D979" s="167"/>
      <c r="E979" s="168">
        <f t="shared" si="15"/>
        <v>519506.61800008913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hidden="1" customHeight="1" x14ac:dyDescent="0.3">
      <c r="A980" s="165"/>
      <c r="B980" s="166"/>
      <c r="C980" s="189"/>
      <c r="D980" s="167"/>
      <c r="E980" s="168">
        <f t="shared" si="15"/>
        <v>519506.61800008913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hidden="1" customHeight="1" x14ac:dyDescent="0.3">
      <c r="A981" s="165"/>
      <c r="B981" s="166"/>
      <c r="C981" s="189"/>
      <c r="D981" s="167"/>
      <c r="E981" s="168">
        <f t="shared" si="15"/>
        <v>519506.61800008913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hidden="1" customHeight="1" x14ac:dyDescent="0.3">
      <c r="A982" s="165"/>
      <c r="B982" s="166"/>
      <c r="C982" s="189"/>
      <c r="D982" s="167"/>
      <c r="E982" s="168">
        <f t="shared" si="15"/>
        <v>519506.61800008913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hidden="1" customHeight="1" x14ac:dyDescent="0.3">
      <c r="A983" s="165"/>
      <c r="B983" s="166"/>
      <c r="C983" s="189"/>
      <c r="D983" s="167"/>
      <c r="E983" s="168">
        <f t="shared" si="15"/>
        <v>519506.61800008913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hidden="1" customHeight="1" x14ac:dyDescent="0.3">
      <c r="A984" s="165"/>
      <c r="B984" s="166"/>
      <c r="C984" s="189"/>
      <c r="D984" s="167"/>
      <c r="E984" s="168">
        <f t="shared" si="15"/>
        <v>519506.61800008913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hidden="1" customHeight="1" x14ac:dyDescent="0.3">
      <c r="A985" s="165"/>
      <c r="B985" s="166"/>
      <c r="C985" s="189"/>
      <c r="D985" s="167"/>
      <c r="E985" s="168">
        <f t="shared" si="15"/>
        <v>519506.61800008913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hidden="1" customHeight="1" x14ac:dyDescent="0.3">
      <c r="A986" s="165"/>
      <c r="B986" s="166"/>
      <c r="C986" s="189"/>
      <c r="D986" s="167"/>
      <c r="E986" s="168">
        <f t="shared" si="15"/>
        <v>519506.61800008913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hidden="1" customHeight="1" x14ac:dyDescent="0.3">
      <c r="A987" s="165"/>
      <c r="B987" s="166"/>
      <c r="C987" s="189"/>
      <c r="D987" s="167"/>
      <c r="E987" s="168">
        <f t="shared" si="15"/>
        <v>519506.61800008913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hidden="1" customHeight="1" x14ac:dyDescent="0.3">
      <c r="A988" s="165"/>
      <c r="B988" s="166"/>
      <c r="C988" s="189"/>
      <c r="D988" s="167"/>
      <c r="E988" s="168">
        <f t="shared" si="15"/>
        <v>519506.61800008913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hidden="1" customHeight="1" x14ac:dyDescent="0.3">
      <c r="A989" s="165"/>
      <c r="B989" s="166"/>
      <c r="C989" s="189"/>
      <c r="D989" s="167"/>
      <c r="E989" s="168">
        <f t="shared" si="15"/>
        <v>519506.61800008913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hidden="1" customHeight="1" x14ac:dyDescent="0.3">
      <c r="A990" s="165"/>
      <c r="B990" s="166"/>
      <c r="C990" s="189"/>
      <c r="D990" s="167"/>
      <c r="E990" s="168">
        <f t="shared" si="15"/>
        <v>519506.61800008913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hidden="1" customHeight="1" x14ac:dyDescent="0.3">
      <c r="A991" s="165"/>
      <c r="B991" s="166"/>
      <c r="C991" s="189"/>
      <c r="D991" s="167"/>
      <c r="E991" s="168">
        <f t="shared" si="15"/>
        <v>519506.61800008913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hidden="1" customHeight="1" x14ac:dyDescent="0.3">
      <c r="A992" s="165"/>
      <c r="B992" s="166"/>
      <c r="C992" s="189"/>
      <c r="D992" s="167"/>
      <c r="E992" s="168">
        <f t="shared" si="15"/>
        <v>519506.61800008913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hidden="1" customHeight="1" x14ac:dyDescent="0.3">
      <c r="A993" s="165"/>
      <c r="B993" s="166"/>
      <c r="C993" s="189"/>
      <c r="D993" s="167"/>
      <c r="E993" s="168">
        <f t="shared" si="15"/>
        <v>519506.61800008913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hidden="1" customHeight="1" x14ac:dyDescent="0.3">
      <c r="A994" s="165"/>
      <c r="B994" s="166"/>
      <c r="C994" s="189"/>
      <c r="D994" s="167"/>
      <c r="E994" s="168">
        <f t="shared" si="15"/>
        <v>519506.61800008913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hidden="1" customHeight="1" x14ac:dyDescent="0.3">
      <c r="A995" s="165"/>
      <c r="B995" s="166"/>
      <c r="C995" s="189"/>
      <c r="D995" s="167"/>
      <c r="E995" s="168">
        <f t="shared" si="15"/>
        <v>519506.61800008913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hidden="1" customHeight="1" x14ac:dyDescent="0.3">
      <c r="A996" s="165"/>
      <c r="B996" s="166"/>
      <c r="C996" s="189"/>
      <c r="D996" s="167"/>
      <c r="E996" s="168">
        <f t="shared" si="15"/>
        <v>519506.61800008913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hidden="1" customHeight="1" x14ac:dyDescent="0.3">
      <c r="A997" s="165"/>
      <c r="B997" s="166"/>
      <c r="C997" s="189"/>
      <c r="D997" s="167"/>
      <c r="E997" s="168">
        <f t="shared" si="15"/>
        <v>519506.61800008913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hidden="1" customHeight="1" x14ac:dyDescent="0.3">
      <c r="A998" s="165"/>
      <c r="B998" s="166"/>
      <c r="C998" s="189"/>
      <c r="D998" s="167"/>
      <c r="E998" s="168">
        <f t="shared" si="15"/>
        <v>519506.61800008913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hidden="1" customHeight="1" x14ac:dyDescent="0.3">
      <c r="A999" s="165"/>
      <c r="B999" s="166"/>
      <c r="C999" s="189"/>
      <c r="D999" s="167"/>
      <c r="E999" s="168">
        <f t="shared" si="15"/>
        <v>519506.61800008913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hidden="1" customHeight="1" x14ac:dyDescent="0.3">
      <c r="A1000" s="165"/>
      <c r="B1000" s="166"/>
      <c r="C1000" s="189"/>
      <c r="D1000" s="167"/>
      <c r="E1000" s="168">
        <f t="shared" si="15"/>
        <v>519506.61800008913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hidden="1" customHeight="1" x14ac:dyDescent="0.3">
      <c r="A1001" s="165"/>
      <c r="B1001" s="166"/>
      <c r="C1001" s="189"/>
      <c r="D1001" s="167"/>
      <c r="E1001" s="168">
        <f t="shared" si="15"/>
        <v>519506.61800008913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hidden="1" customHeight="1" x14ac:dyDescent="0.3">
      <c r="A1002" s="165"/>
      <c r="B1002" s="166"/>
      <c r="C1002" s="189"/>
      <c r="D1002" s="167"/>
      <c r="E1002" s="168">
        <f t="shared" si="15"/>
        <v>519506.61800008913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hidden="1" customHeight="1" x14ac:dyDescent="0.3">
      <c r="A1003" s="165"/>
      <c r="B1003" s="166"/>
      <c r="C1003" s="189"/>
      <c r="D1003" s="167"/>
      <c r="E1003" s="168">
        <f t="shared" si="15"/>
        <v>519506.61800008913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hidden="1" customHeight="1" x14ac:dyDescent="0.3">
      <c r="A1004" s="165"/>
      <c r="B1004" s="166"/>
      <c r="C1004" s="189"/>
      <c r="D1004" s="167"/>
      <c r="E1004" s="168">
        <f t="shared" si="15"/>
        <v>519506.61800008913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hidden="1" customHeight="1" x14ac:dyDescent="0.3">
      <c r="A1005" s="165"/>
      <c r="B1005" s="166"/>
      <c r="C1005" s="189"/>
      <c r="D1005" s="167"/>
      <c r="E1005" s="168">
        <f t="shared" si="15"/>
        <v>519506.61800008913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hidden="1" customHeight="1" x14ac:dyDescent="0.3">
      <c r="A1006" s="165"/>
      <c r="B1006" s="166"/>
      <c r="C1006" s="189"/>
      <c r="D1006" s="167"/>
      <c r="E1006" s="168">
        <f t="shared" si="15"/>
        <v>519506.61800008913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hidden="1" customHeight="1" x14ac:dyDescent="0.3">
      <c r="A1007" s="165"/>
      <c r="B1007" s="166"/>
      <c r="C1007" s="189"/>
      <c r="D1007" s="167"/>
      <c r="E1007" s="168">
        <f t="shared" si="15"/>
        <v>519506.61800008913</v>
      </c>
      <c r="F1007" s="134"/>
      <c r="G1007" s="202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hidden="1" customHeight="1" x14ac:dyDescent="0.3">
      <c r="A1008" s="165"/>
      <c r="B1008" s="166"/>
      <c r="C1008" s="189"/>
      <c r="D1008" s="167"/>
      <c r="E1008" s="168">
        <f t="shared" si="15"/>
        <v>519506.61800008913</v>
      </c>
      <c r="F1008" s="134"/>
      <c r="G1008" s="169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hidden="1" customHeight="1" x14ac:dyDescent="0.3">
      <c r="A1009" s="165"/>
      <c r="B1009" s="166"/>
      <c r="C1009" s="189"/>
      <c r="D1009" s="167"/>
      <c r="E1009" s="168">
        <f t="shared" si="15"/>
        <v>519506.61800008913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hidden="1" customHeight="1" x14ac:dyDescent="0.3">
      <c r="A1010" s="165"/>
      <c r="B1010" s="166"/>
      <c r="C1010" s="189"/>
      <c r="D1010" s="167"/>
      <c r="E1010" s="168">
        <f t="shared" si="15"/>
        <v>519506.61800008913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hidden="1" customHeight="1" x14ac:dyDescent="0.3">
      <c r="A1011" s="165"/>
      <c r="B1011" s="166"/>
      <c r="C1011" s="189"/>
      <c r="D1011" s="167"/>
      <c r="E1011" s="168">
        <f t="shared" si="15"/>
        <v>519506.61800008913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hidden="1" customHeight="1" x14ac:dyDescent="0.3">
      <c r="A1012" s="165"/>
      <c r="B1012" s="166"/>
      <c r="C1012" s="189"/>
      <c r="D1012" s="167"/>
      <c r="E1012" s="168">
        <f t="shared" si="15"/>
        <v>519506.61800008913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hidden="1" customHeight="1" x14ac:dyDescent="0.3">
      <c r="A1013" s="165"/>
      <c r="B1013" s="166"/>
      <c r="C1013" s="189"/>
      <c r="D1013" s="167"/>
      <c r="E1013" s="168">
        <f t="shared" si="15"/>
        <v>519506.61800008913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hidden="1" customHeight="1" x14ac:dyDescent="0.3">
      <c r="A1014" s="165"/>
      <c r="B1014" s="166"/>
      <c r="C1014" s="189"/>
      <c r="D1014" s="167"/>
      <c r="E1014" s="168">
        <f t="shared" si="15"/>
        <v>519506.61800008913</v>
      </c>
      <c r="F1014" s="134"/>
      <c r="G1014" s="202"/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hidden="1" customHeight="1" x14ac:dyDescent="0.3">
      <c r="A1015" s="165"/>
      <c r="B1015" s="166"/>
      <c r="C1015" s="189"/>
      <c r="D1015" s="167"/>
      <c r="E1015" s="168">
        <f t="shared" si="15"/>
        <v>519506.61800008913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hidden="1" customHeight="1" x14ac:dyDescent="0.3">
      <c r="A1016" s="165"/>
      <c r="B1016" s="166"/>
      <c r="C1016" s="189"/>
      <c r="D1016" s="167"/>
      <c r="E1016" s="168">
        <f t="shared" si="15"/>
        <v>519506.61800008913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hidden="1" customHeight="1" x14ac:dyDescent="0.3">
      <c r="A1017" s="165"/>
      <c r="B1017" s="166"/>
      <c r="C1017" s="189"/>
      <c r="D1017" s="167"/>
      <c r="E1017" s="168">
        <f t="shared" si="15"/>
        <v>519506.61800008913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hidden="1" customHeight="1" x14ac:dyDescent="0.3">
      <c r="A1018" s="165"/>
      <c r="B1018" s="166"/>
      <c r="C1018" s="189"/>
      <c r="D1018" s="167"/>
      <c r="E1018" s="168">
        <f t="shared" si="15"/>
        <v>519506.61800008913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hidden="1" customHeight="1" x14ac:dyDescent="0.3">
      <c r="A1019" s="165"/>
      <c r="B1019" s="166"/>
      <c r="C1019" s="189"/>
      <c r="D1019" s="167"/>
      <c r="E1019" s="168">
        <f t="shared" si="15"/>
        <v>519506.61800008913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hidden="1" customHeight="1" x14ac:dyDescent="0.3">
      <c r="A1020" s="165"/>
      <c r="B1020" s="166"/>
      <c r="C1020" s="189"/>
      <c r="D1020" s="167"/>
      <c r="E1020" s="168">
        <f t="shared" si="15"/>
        <v>519506.61800008913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hidden="1" customHeight="1" x14ac:dyDescent="0.3">
      <c r="A1021" s="165"/>
      <c r="B1021" s="166"/>
      <c r="C1021" s="189"/>
      <c r="D1021" s="167"/>
      <c r="E1021" s="168">
        <f t="shared" si="15"/>
        <v>519506.61800008913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hidden="1" customHeight="1" x14ac:dyDescent="0.3">
      <c r="A1022" s="165"/>
      <c r="B1022" s="166"/>
      <c r="C1022" s="189"/>
      <c r="D1022" s="167"/>
      <c r="E1022" s="168">
        <f t="shared" si="15"/>
        <v>519506.61800008913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hidden="1" customHeight="1" x14ac:dyDescent="0.3">
      <c r="A1023" s="165"/>
      <c r="B1023" s="166"/>
      <c r="C1023" s="189"/>
      <c r="D1023" s="167"/>
      <c r="E1023" s="168">
        <f t="shared" si="15"/>
        <v>519506.61800008913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hidden="1" customHeight="1" x14ac:dyDescent="0.3">
      <c r="A1024" s="165"/>
      <c r="B1024" s="166"/>
      <c r="C1024" s="189"/>
      <c r="D1024" s="167"/>
      <c r="E1024" s="168">
        <f t="shared" si="15"/>
        <v>519506.61800008913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hidden="1" customHeight="1" x14ac:dyDescent="0.3">
      <c r="A1025" s="165"/>
      <c r="B1025" s="166"/>
      <c r="C1025" s="189"/>
      <c r="D1025" s="167"/>
      <c r="E1025" s="168">
        <f t="shared" si="15"/>
        <v>519506.61800008913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hidden="1" customHeight="1" x14ac:dyDescent="0.3">
      <c r="A1026" s="165"/>
      <c r="B1026" s="166"/>
      <c r="C1026" s="189"/>
      <c r="D1026" s="167"/>
      <c r="E1026" s="168">
        <f t="shared" si="15"/>
        <v>519506.61800008913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hidden="1" customHeight="1" x14ac:dyDescent="0.3">
      <c r="A1027" s="165"/>
      <c r="B1027" s="166"/>
      <c r="C1027" s="189"/>
      <c r="D1027" s="167"/>
      <c r="E1027" s="168">
        <f t="shared" si="15"/>
        <v>519506.61800008913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hidden="1" customHeight="1" x14ac:dyDescent="0.3">
      <c r="A1028" s="165"/>
      <c r="B1028" s="166"/>
      <c r="C1028" s="189"/>
      <c r="D1028" s="167"/>
      <c r="E1028" s="168">
        <f t="shared" ref="E1028:E1091" si="16">E1027+C1028-D1028</f>
        <v>519506.61800008913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hidden="1" customHeight="1" x14ac:dyDescent="0.3">
      <c r="A1029" s="165"/>
      <c r="B1029" s="166"/>
      <c r="C1029" s="189"/>
      <c r="D1029" s="167"/>
      <c r="E1029" s="168">
        <f t="shared" si="16"/>
        <v>519506.61800008913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hidden="1" customHeight="1" x14ac:dyDescent="0.3">
      <c r="A1030" s="165"/>
      <c r="B1030" s="166"/>
      <c r="C1030" s="189"/>
      <c r="D1030" s="167"/>
      <c r="E1030" s="168">
        <f t="shared" si="16"/>
        <v>519506.61800008913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hidden="1" customHeight="1" x14ac:dyDescent="0.3">
      <c r="A1031" s="165"/>
      <c r="B1031" s="166"/>
      <c r="C1031" s="189"/>
      <c r="D1031" s="167"/>
      <c r="E1031" s="168">
        <f t="shared" si="16"/>
        <v>519506.61800008913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hidden="1" customHeight="1" x14ac:dyDescent="0.3">
      <c r="A1032" s="165"/>
      <c r="B1032" s="166"/>
      <c r="C1032" s="189"/>
      <c r="D1032" s="167"/>
      <c r="E1032" s="168">
        <f t="shared" si="16"/>
        <v>519506.61800008913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hidden="1" customHeight="1" x14ac:dyDescent="0.3">
      <c r="A1033" s="165"/>
      <c r="B1033" s="166"/>
      <c r="C1033" s="189"/>
      <c r="D1033" s="167"/>
      <c r="E1033" s="168">
        <f t="shared" si="16"/>
        <v>519506.61800008913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hidden="1" customHeight="1" x14ac:dyDescent="0.3">
      <c r="A1034" s="165"/>
      <c r="B1034" s="166"/>
      <c r="C1034" s="189"/>
      <c r="D1034" s="167"/>
      <c r="E1034" s="168">
        <f t="shared" si="16"/>
        <v>519506.61800008913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hidden="1" customHeight="1" x14ac:dyDescent="0.3">
      <c r="A1035" s="165"/>
      <c r="B1035" s="166"/>
      <c r="C1035" s="189"/>
      <c r="D1035" s="167"/>
      <c r="E1035" s="168">
        <f t="shared" si="16"/>
        <v>519506.61800008913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hidden="1" customHeight="1" x14ac:dyDescent="0.3">
      <c r="A1036" s="165"/>
      <c r="B1036" s="166"/>
      <c r="C1036" s="189"/>
      <c r="D1036" s="167"/>
      <c r="E1036" s="168">
        <f t="shared" si="16"/>
        <v>519506.61800008913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hidden="1" customHeight="1" x14ac:dyDescent="0.3">
      <c r="A1037" s="165"/>
      <c r="B1037" s="166"/>
      <c r="C1037" s="189"/>
      <c r="D1037" s="167"/>
      <c r="E1037" s="168">
        <f t="shared" si="16"/>
        <v>519506.61800008913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hidden="1" customHeight="1" x14ac:dyDescent="0.3">
      <c r="A1038" s="165"/>
      <c r="B1038" s="166"/>
      <c r="C1038" s="189"/>
      <c r="D1038" s="167"/>
      <c r="E1038" s="168">
        <f t="shared" si="16"/>
        <v>519506.61800008913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hidden="1" customHeight="1" x14ac:dyDescent="0.3">
      <c r="A1039" s="165"/>
      <c r="B1039" s="166"/>
      <c r="C1039" s="189"/>
      <c r="D1039" s="167"/>
      <c r="E1039" s="168">
        <f t="shared" si="16"/>
        <v>519506.61800008913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hidden="1" customHeight="1" x14ac:dyDescent="0.3">
      <c r="A1040" s="165"/>
      <c r="B1040" s="166"/>
      <c r="C1040" s="189"/>
      <c r="D1040" s="167"/>
      <c r="E1040" s="168">
        <f t="shared" si="16"/>
        <v>519506.61800008913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hidden="1" customHeight="1" x14ac:dyDescent="0.3">
      <c r="A1041" s="165"/>
      <c r="B1041" s="166"/>
      <c r="C1041" s="189"/>
      <c r="D1041" s="167"/>
      <c r="E1041" s="168">
        <f t="shared" si="16"/>
        <v>519506.61800008913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hidden="1" customHeight="1" x14ac:dyDescent="0.3">
      <c r="A1042" s="165"/>
      <c r="B1042" s="166"/>
      <c r="C1042" s="189"/>
      <c r="D1042" s="167"/>
      <c r="E1042" s="168">
        <f t="shared" si="16"/>
        <v>519506.61800008913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hidden="1" customHeight="1" x14ac:dyDescent="0.3">
      <c r="A1043" s="165"/>
      <c r="B1043" s="166"/>
      <c r="C1043" s="189"/>
      <c r="D1043" s="167"/>
      <c r="E1043" s="168">
        <f t="shared" si="16"/>
        <v>519506.61800008913</v>
      </c>
      <c r="F1043" s="134"/>
      <c r="G1043" s="202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hidden="1" customHeight="1" x14ac:dyDescent="0.3">
      <c r="A1044" s="165"/>
      <c r="B1044" s="166"/>
      <c r="C1044" s="189"/>
      <c r="D1044" s="167"/>
      <c r="E1044" s="168">
        <f t="shared" si="16"/>
        <v>519506.61800008913</v>
      </c>
      <c r="F1044" s="134"/>
      <c r="G1044" s="169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hidden="1" customHeight="1" x14ac:dyDescent="0.3">
      <c r="A1045" s="165"/>
      <c r="B1045" s="166"/>
      <c r="C1045" s="189"/>
      <c r="D1045" s="167"/>
      <c r="E1045" s="168">
        <f t="shared" si="16"/>
        <v>519506.61800008913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hidden="1" customHeight="1" x14ac:dyDescent="0.3">
      <c r="A1046" s="165"/>
      <c r="B1046" s="166"/>
      <c r="C1046" s="189"/>
      <c r="D1046" s="167"/>
      <c r="E1046" s="168">
        <f t="shared" si="16"/>
        <v>519506.61800008913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hidden="1" customHeight="1" x14ac:dyDescent="0.3">
      <c r="A1047" s="165"/>
      <c r="B1047" s="166"/>
      <c r="C1047" s="189"/>
      <c r="D1047" s="167"/>
      <c r="E1047" s="168">
        <f t="shared" si="16"/>
        <v>519506.61800008913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hidden="1" customHeight="1" x14ac:dyDescent="0.3">
      <c r="A1048" s="165"/>
      <c r="B1048" s="166"/>
      <c r="C1048" s="189"/>
      <c r="D1048" s="167"/>
      <c r="E1048" s="168">
        <f t="shared" si="16"/>
        <v>519506.61800008913</v>
      </c>
      <c r="F1048" s="134"/>
      <c r="G1048" s="202"/>
      <c r="H1048" s="203"/>
      <c r="I1048" s="170"/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hidden="1" customHeight="1" x14ac:dyDescent="0.3">
      <c r="A1049" s="165"/>
      <c r="B1049" s="166"/>
      <c r="C1049" s="189"/>
      <c r="D1049" s="167"/>
      <c r="E1049" s="168">
        <f t="shared" si="16"/>
        <v>519506.61800008913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hidden="1" customHeight="1" x14ac:dyDescent="0.3">
      <c r="A1050" s="165"/>
      <c r="B1050" s="166"/>
      <c r="C1050" s="189"/>
      <c r="D1050" s="167"/>
      <c r="E1050" s="168">
        <f t="shared" si="16"/>
        <v>519506.61800008913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hidden="1" customHeight="1" x14ac:dyDescent="0.3">
      <c r="A1051" s="165"/>
      <c r="B1051" s="166"/>
      <c r="C1051" s="189"/>
      <c r="D1051" s="167"/>
      <c r="E1051" s="168">
        <f t="shared" si="16"/>
        <v>519506.61800008913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hidden="1" customHeight="1" x14ac:dyDescent="0.3">
      <c r="A1052" s="165"/>
      <c r="B1052" s="166"/>
      <c r="C1052" s="189"/>
      <c r="D1052" s="167"/>
      <c r="E1052" s="168">
        <f t="shared" si="16"/>
        <v>519506.61800008913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hidden="1" customHeight="1" x14ac:dyDescent="0.3">
      <c r="A1053" s="165"/>
      <c r="B1053" s="166"/>
      <c r="C1053" s="189"/>
      <c r="D1053" s="167"/>
      <c r="E1053" s="168">
        <f t="shared" si="16"/>
        <v>519506.61800008913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hidden="1" customHeight="1" x14ac:dyDescent="0.3">
      <c r="A1054" s="165"/>
      <c r="B1054" s="166"/>
      <c r="C1054" s="189"/>
      <c r="D1054" s="167"/>
      <c r="E1054" s="168">
        <f t="shared" si="16"/>
        <v>519506.61800008913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hidden="1" customHeight="1" x14ac:dyDescent="0.3">
      <c r="A1055" s="165"/>
      <c r="B1055" s="166"/>
      <c r="C1055" s="189"/>
      <c r="D1055" s="167"/>
      <c r="E1055" s="168">
        <f t="shared" si="16"/>
        <v>519506.61800008913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hidden="1" customHeight="1" x14ac:dyDescent="0.3">
      <c r="A1056" s="165"/>
      <c r="B1056" s="166"/>
      <c r="C1056" s="189"/>
      <c r="D1056" s="167"/>
      <c r="E1056" s="168">
        <f t="shared" si="16"/>
        <v>519506.61800008913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/>
      <c r="B1057" s="166"/>
      <c r="C1057" s="189"/>
      <c r="D1057" s="167"/>
      <c r="E1057" s="168">
        <f t="shared" si="16"/>
        <v>519506.61800008913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hidden="1" customHeight="1" x14ac:dyDescent="0.3">
      <c r="A1058" s="165"/>
      <c r="B1058" s="166"/>
      <c r="C1058" s="189"/>
      <c r="D1058" s="167"/>
      <c r="E1058" s="168">
        <f t="shared" si="16"/>
        <v>519506.61800008913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hidden="1" customHeight="1" x14ac:dyDescent="0.3">
      <c r="A1059" s="165"/>
      <c r="B1059" s="166"/>
      <c r="C1059" s="189"/>
      <c r="D1059" s="167"/>
      <c r="E1059" s="168">
        <f t="shared" si="16"/>
        <v>519506.61800008913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hidden="1" customHeight="1" x14ac:dyDescent="0.3">
      <c r="A1060" s="165"/>
      <c r="B1060" s="166"/>
      <c r="C1060" s="189"/>
      <c r="D1060" s="167"/>
      <c r="E1060" s="168">
        <f t="shared" si="16"/>
        <v>519506.61800008913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hidden="1" customHeight="1" x14ac:dyDescent="0.3">
      <c r="A1061" s="165"/>
      <c r="B1061" s="166"/>
      <c r="C1061" s="189"/>
      <c r="D1061" s="167"/>
      <c r="E1061" s="168">
        <f t="shared" si="16"/>
        <v>519506.61800008913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hidden="1" customHeight="1" x14ac:dyDescent="0.3">
      <c r="A1062" s="165"/>
      <c r="B1062" s="166"/>
      <c r="C1062" s="189"/>
      <c r="D1062" s="167"/>
      <c r="E1062" s="168">
        <f t="shared" si="16"/>
        <v>519506.61800008913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hidden="1" customHeight="1" x14ac:dyDescent="0.3">
      <c r="A1063" s="165"/>
      <c r="B1063" s="166"/>
      <c r="C1063" s="189"/>
      <c r="D1063" s="167"/>
      <c r="E1063" s="168">
        <f t="shared" si="16"/>
        <v>519506.61800008913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hidden="1" customHeight="1" x14ac:dyDescent="0.3">
      <c r="A1064" s="165"/>
      <c r="B1064" s="166"/>
      <c r="C1064" s="189"/>
      <c r="D1064" s="167"/>
      <c r="E1064" s="168">
        <f t="shared" si="16"/>
        <v>519506.61800008913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hidden="1" customHeight="1" x14ac:dyDescent="0.3">
      <c r="A1065" s="165"/>
      <c r="B1065" s="166"/>
      <c r="C1065" s="189"/>
      <c r="D1065" s="167"/>
      <c r="E1065" s="168">
        <f t="shared" si="16"/>
        <v>519506.61800008913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hidden="1" customHeight="1" x14ac:dyDescent="0.3">
      <c r="A1066" s="165"/>
      <c r="B1066" s="166"/>
      <c r="C1066" s="189"/>
      <c r="D1066" s="167"/>
      <c r="E1066" s="168">
        <f t="shared" si="16"/>
        <v>519506.61800008913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hidden="1" customHeight="1" x14ac:dyDescent="0.3">
      <c r="A1067" s="165"/>
      <c r="B1067" s="166"/>
      <c r="C1067" s="189"/>
      <c r="D1067" s="167"/>
      <c r="E1067" s="168">
        <f t="shared" si="16"/>
        <v>519506.61800008913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hidden="1" customHeight="1" x14ac:dyDescent="0.3">
      <c r="A1068" s="165"/>
      <c r="B1068" s="166"/>
      <c r="C1068" s="189"/>
      <c r="D1068" s="167"/>
      <c r="E1068" s="168">
        <f t="shared" si="16"/>
        <v>519506.61800008913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hidden="1" customHeight="1" x14ac:dyDescent="0.3">
      <c r="A1069" s="165"/>
      <c r="B1069" s="166"/>
      <c r="C1069" s="189"/>
      <c r="D1069" s="167"/>
      <c r="E1069" s="168">
        <f t="shared" si="16"/>
        <v>519506.61800008913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hidden="1" customHeight="1" x14ac:dyDescent="0.3">
      <c r="A1070" s="165"/>
      <c r="B1070" s="166"/>
      <c r="C1070" s="189"/>
      <c r="D1070" s="167"/>
      <c r="E1070" s="168">
        <f t="shared" si="16"/>
        <v>519506.61800008913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hidden="1" customHeight="1" x14ac:dyDescent="0.3">
      <c r="A1071" s="165"/>
      <c r="B1071" s="166"/>
      <c r="C1071" s="189"/>
      <c r="D1071" s="167"/>
      <c r="E1071" s="168">
        <f t="shared" si="16"/>
        <v>519506.61800008913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hidden="1" customHeight="1" x14ac:dyDescent="0.3">
      <c r="A1072" s="165"/>
      <c r="B1072" s="166"/>
      <c r="C1072" s="189"/>
      <c r="D1072" s="167"/>
      <c r="E1072" s="168">
        <f t="shared" si="16"/>
        <v>519506.61800008913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hidden="1" customHeight="1" x14ac:dyDescent="0.3">
      <c r="A1073" s="165"/>
      <c r="B1073" s="166"/>
      <c r="C1073" s="189"/>
      <c r="D1073" s="167"/>
      <c r="E1073" s="168">
        <f t="shared" si="16"/>
        <v>519506.61800008913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hidden="1" customHeight="1" x14ac:dyDescent="0.3">
      <c r="A1074" s="165"/>
      <c r="B1074" s="166"/>
      <c r="C1074" s="189"/>
      <c r="D1074" s="167"/>
      <c r="E1074" s="168">
        <f t="shared" si="16"/>
        <v>519506.61800008913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hidden="1" customHeight="1" x14ac:dyDescent="0.3">
      <c r="A1075" s="165"/>
      <c r="B1075" s="166"/>
      <c r="C1075" s="189"/>
      <c r="D1075" s="167"/>
      <c r="E1075" s="168">
        <f t="shared" si="16"/>
        <v>519506.61800008913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hidden="1" customHeight="1" x14ac:dyDescent="0.3">
      <c r="A1076" s="165"/>
      <c r="B1076" s="166"/>
      <c r="C1076" s="189"/>
      <c r="D1076" s="167"/>
      <c r="E1076" s="168">
        <f t="shared" si="16"/>
        <v>519506.61800008913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hidden="1" customHeight="1" x14ac:dyDescent="0.3">
      <c r="A1077" s="165"/>
      <c r="B1077" s="166"/>
      <c r="C1077" s="189"/>
      <c r="D1077" s="167"/>
      <c r="E1077" s="168">
        <f t="shared" si="16"/>
        <v>519506.61800008913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hidden="1" customHeight="1" x14ac:dyDescent="0.3">
      <c r="A1078" s="165"/>
      <c r="B1078" s="166"/>
      <c r="C1078" s="189"/>
      <c r="D1078" s="167"/>
      <c r="E1078" s="168">
        <f t="shared" si="16"/>
        <v>519506.61800008913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hidden="1" customHeight="1" x14ac:dyDescent="0.3">
      <c r="A1079" s="165"/>
      <c r="B1079" s="166"/>
      <c r="C1079" s="189"/>
      <c r="D1079" s="167"/>
      <c r="E1079" s="168">
        <f t="shared" si="16"/>
        <v>519506.61800008913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hidden="1" customHeight="1" x14ac:dyDescent="0.3">
      <c r="A1080" s="165"/>
      <c r="B1080" s="166"/>
      <c r="C1080" s="189"/>
      <c r="D1080" s="167"/>
      <c r="E1080" s="168">
        <f t="shared" si="16"/>
        <v>519506.61800008913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hidden="1" customHeight="1" x14ac:dyDescent="0.3">
      <c r="A1081" s="165"/>
      <c r="B1081" s="166"/>
      <c r="C1081" s="189"/>
      <c r="D1081" s="167"/>
      <c r="E1081" s="168">
        <f t="shared" si="16"/>
        <v>519506.61800008913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hidden="1" customHeight="1" x14ac:dyDescent="0.3">
      <c r="A1082" s="165"/>
      <c r="B1082" s="166"/>
      <c r="C1082" s="189"/>
      <c r="D1082" s="167"/>
      <c r="E1082" s="168">
        <f t="shared" si="16"/>
        <v>519506.61800008913</v>
      </c>
      <c r="F1082" s="134"/>
      <c r="G1082" s="202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hidden="1" customHeight="1" x14ac:dyDescent="0.3">
      <c r="A1083" s="165"/>
      <c r="B1083" s="166"/>
      <c r="C1083" s="189"/>
      <c r="D1083" s="167"/>
      <c r="E1083" s="168">
        <f t="shared" si="16"/>
        <v>519506.61800008913</v>
      </c>
      <c r="F1083" s="134"/>
      <c r="G1083" s="169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hidden="1" customHeight="1" x14ac:dyDescent="0.3">
      <c r="A1084" s="165"/>
      <c r="B1084" s="166"/>
      <c r="C1084" s="189"/>
      <c r="D1084" s="201"/>
      <c r="E1084" s="168">
        <f t="shared" si="16"/>
        <v>519506.61800008913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hidden="1" customHeight="1" x14ac:dyDescent="0.3">
      <c r="A1085" s="165"/>
      <c r="B1085" s="166"/>
      <c r="C1085" s="189"/>
      <c r="D1085" s="167"/>
      <c r="E1085" s="168">
        <f t="shared" si="16"/>
        <v>519506.61800008913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hidden="1" customHeight="1" x14ac:dyDescent="0.3">
      <c r="A1086" s="165"/>
      <c r="B1086" s="166"/>
      <c r="C1086" s="189"/>
      <c r="D1086" s="167"/>
      <c r="E1086" s="168">
        <f t="shared" si="16"/>
        <v>519506.61800008913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hidden="1" customHeight="1" x14ac:dyDescent="0.3">
      <c r="A1087" s="165"/>
      <c r="B1087" s="166"/>
      <c r="C1087" s="189"/>
      <c r="D1087" s="167"/>
      <c r="E1087" s="168">
        <f t="shared" si="16"/>
        <v>519506.61800008913</v>
      </c>
      <c r="F1087" s="134"/>
      <c r="G1087" s="202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hidden="1" customHeight="1" x14ac:dyDescent="0.3">
      <c r="A1088" s="165"/>
      <c r="B1088" s="166"/>
      <c r="C1088" s="189"/>
      <c r="D1088" s="167"/>
      <c r="E1088" s="168">
        <f t="shared" si="16"/>
        <v>519506.61800008913</v>
      </c>
      <c r="F1088" s="134"/>
      <c r="G1088" s="169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hidden="1" customHeight="1" x14ac:dyDescent="0.3">
      <c r="A1089" s="165"/>
      <c r="B1089" s="166"/>
      <c r="C1089" s="189"/>
      <c r="D1089" s="167"/>
      <c r="E1089" s="168">
        <f t="shared" si="16"/>
        <v>519506.61800008913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/>
      <c r="B1090" s="166"/>
      <c r="C1090" s="189"/>
      <c r="D1090" s="167"/>
      <c r="E1090" s="168">
        <f t="shared" si="16"/>
        <v>519506.61800008913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hidden="1" customHeight="1" x14ac:dyDescent="0.3">
      <c r="A1091" s="165"/>
      <c r="B1091" s="166"/>
      <c r="C1091" s="189"/>
      <c r="D1091" s="167"/>
      <c r="E1091" s="168">
        <f t="shared" si="16"/>
        <v>519506.61800008913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hidden="1" customHeight="1" x14ac:dyDescent="0.3">
      <c r="A1092" s="165"/>
      <c r="B1092" s="166"/>
      <c r="C1092" s="189"/>
      <c r="D1092" s="167"/>
      <c r="E1092" s="168">
        <f t="shared" ref="E1092:E1155" si="17">E1091+C1092-D1092</f>
        <v>519506.61800008913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hidden="1" customHeight="1" x14ac:dyDescent="0.3">
      <c r="A1093" s="165"/>
      <c r="B1093" s="166"/>
      <c r="C1093" s="189"/>
      <c r="D1093" s="167"/>
      <c r="E1093" s="168">
        <f t="shared" si="17"/>
        <v>519506.61800008913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hidden="1" customHeight="1" x14ac:dyDescent="0.3">
      <c r="A1094" s="165"/>
      <c r="B1094" s="166"/>
      <c r="C1094" s="189"/>
      <c r="D1094" s="167"/>
      <c r="E1094" s="168">
        <f t="shared" si="17"/>
        <v>519506.61800008913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hidden="1" customHeight="1" x14ac:dyDescent="0.3">
      <c r="A1095" s="165"/>
      <c r="B1095" s="166"/>
      <c r="C1095" s="189"/>
      <c r="D1095" s="167"/>
      <c r="E1095" s="168">
        <f t="shared" si="17"/>
        <v>519506.61800008913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hidden="1" customHeight="1" x14ac:dyDescent="0.3">
      <c r="A1096" s="165"/>
      <c r="B1096" s="166"/>
      <c r="C1096" s="189"/>
      <c r="D1096" s="167"/>
      <c r="E1096" s="168">
        <f t="shared" si="17"/>
        <v>519506.61800008913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hidden="1" customHeight="1" x14ac:dyDescent="0.3">
      <c r="A1097" s="165"/>
      <c r="B1097" s="166"/>
      <c r="C1097" s="189"/>
      <c r="D1097" s="167"/>
      <c r="E1097" s="168">
        <f t="shared" si="17"/>
        <v>519506.61800008913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hidden="1" customHeight="1" x14ac:dyDescent="0.3">
      <c r="A1098" s="165"/>
      <c r="B1098" s="166"/>
      <c r="C1098" s="189"/>
      <c r="D1098" s="167"/>
      <c r="E1098" s="168">
        <f t="shared" si="17"/>
        <v>519506.61800008913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hidden="1" customHeight="1" x14ac:dyDescent="0.3">
      <c r="A1099" s="165"/>
      <c r="B1099" s="166"/>
      <c r="C1099" s="189"/>
      <c r="D1099" s="167"/>
      <c r="E1099" s="168">
        <f t="shared" si="17"/>
        <v>519506.61800008913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hidden="1" customHeight="1" x14ac:dyDescent="0.3">
      <c r="A1100" s="165"/>
      <c r="B1100" s="166"/>
      <c r="C1100" s="189"/>
      <c r="D1100" s="167"/>
      <c r="E1100" s="168">
        <f t="shared" si="17"/>
        <v>519506.61800008913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hidden="1" customHeight="1" x14ac:dyDescent="0.3">
      <c r="A1101" s="165"/>
      <c r="B1101" s="166"/>
      <c r="C1101" s="189"/>
      <c r="D1101" s="167"/>
      <c r="E1101" s="168">
        <f t="shared" si="17"/>
        <v>519506.61800008913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hidden="1" customHeight="1" x14ac:dyDescent="0.3">
      <c r="A1102" s="165"/>
      <c r="B1102" s="166"/>
      <c r="C1102" s="189"/>
      <c r="D1102" s="167"/>
      <c r="E1102" s="168">
        <f t="shared" si="17"/>
        <v>519506.61800008913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hidden="1" customHeight="1" x14ac:dyDescent="0.3">
      <c r="A1103" s="165"/>
      <c r="B1103" s="166"/>
      <c r="C1103" s="189"/>
      <c r="D1103" s="167"/>
      <c r="E1103" s="168">
        <f t="shared" si="17"/>
        <v>519506.61800008913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hidden="1" customHeight="1" x14ac:dyDescent="0.3">
      <c r="A1104" s="165"/>
      <c r="B1104" s="166"/>
      <c r="C1104" s="189"/>
      <c r="D1104" s="167"/>
      <c r="E1104" s="168">
        <f t="shared" si="17"/>
        <v>519506.61800008913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hidden="1" customHeight="1" x14ac:dyDescent="0.3">
      <c r="A1105" s="165"/>
      <c r="B1105" s="166"/>
      <c r="C1105" s="189"/>
      <c r="D1105" s="167"/>
      <c r="E1105" s="168">
        <f t="shared" si="17"/>
        <v>519506.61800008913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hidden="1" customHeight="1" x14ac:dyDescent="0.3">
      <c r="A1106" s="165"/>
      <c r="B1106" s="166"/>
      <c r="C1106" s="189"/>
      <c r="D1106" s="167"/>
      <c r="E1106" s="168">
        <f t="shared" si="17"/>
        <v>519506.61800008913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hidden="1" customHeight="1" x14ac:dyDescent="0.3">
      <c r="A1107" s="165"/>
      <c r="B1107" s="166"/>
      <c r="C1107" s="189"/>
      <c r="D1107" s="167"/>
      <c r="E1107" s="168">
        <f t="shared" si="17"/>
        <v>519506.61800008913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hidden="1" customHeight="1" x14ac:dyDescent="0.3">
      <c r="A1108" s="165"/>
      <c r="B1108" s="166"/>
      <c r="C1108" s="189"/>
      <c r="D1108" s="167"/>
      <c r="E1108" s="168">
        <f t="shared" si="17"/>
        <v>519506.61800008913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hidden="1" customHeight="1" x14ac:dyDescent="0.3">
      <c r="A1109" s="165"/>
      <c r="B1109" s="166"/>
      <c r="C1109" s="189"/>
      <c r="D1109" s="167"/>
      <c r="E1109" s="168">
        <f t="shared" si="17"/>
        <v>519506.61800008913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hidden="1" customHeight="1" x14ac:dyDescent="0.3">
      <c r="A1110" s="165"/>
      <c r="B1110" s="166"/>
      <c r="C1110" s="189"/>
      <c r="D1110" s="167"/>
      <c r="E1110" s="168">
        <f t="shared" si="17"/>
        <v>519506.61800008913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hidden="1" customHeight="1" x14ac:dyDescent="0.3">
      <c r="A1111" s="165"/>
      <c r="B1111" s="166"/>
      <c r="C1111" s="189"/>
      <c r="D1111" s="167"/>
      <c r="E1111" s="168">
        <f t="shared" si="17"/>
        <v>519506.61800008913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hidden="1" customHeight="1" x14ac:dyDescent="0.3">
      <c r="A1112" s="165"/>
      <c r="B1112" s="166"/>
      <c r="C1112" s="189"/>
      <c r="D1112" s="167"/>
      <c r="E1112" s="168">
        <f t="shared" si="17"/>
        <v>519506.61800008913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hidden="1" customHeight="1" x14ac:dyDescent="0.3">
      <c r="A1113" s="165"/>
      <c r="B1113" s="166"/>
      <c r="C1113" s="189"/>
      <c r="D1113" s="167"/>
      <c r="E1113" s="168">
        <f t="shared" si="17"/>
        <v>519506.61800008913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hidden="1" customHeight="1" x14ac:dyDescent="0.3">
      <c r="A1114" s="165"/>
      <c r="B1114" s="166"/>
      <c r="C1114" s="189"/>
      <c r="D1114" s="167"/>
      <c r="E1114" s="168">
        <f t="shared" si="17"/>
        <v>519506.61800008913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hidden="1" customHeight="1" x14ac:dyDescent="0.3">
      <c r="A1115" s="165"/>
      <c r="B1115" s="166"/>
      <c r="C1115" s="189"/>
      <c r="D1115" s="167"/>
      <c r="E1115" s="168">
        <f t="shared" si="17"/>
        <v>519506.61800008913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hidden="1" customHeight="1" x14ac:dyDescent="0.3">
      <c r="A1116" s="165"/>
      <c r="B1116" s="166"/>
      <c r="C1116" s="189"/>
      <c r="D1116" s="167"/>
      <c r="E1116" s="168">
        <f t="shared" si="17"/>
        <v>519506.61800008913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hidden="1" customHeight="1" x14ac:dyDescent="0.3">
      <c r="A1117" s="165"/>
      <c r="B1117" s="166"/>
      <c r="C1117" s="189"/>
      <c r="D1117" s="167"/>
      <c r="E1117" s="168">
        <f t="shared" si="17"/>
        <v>519506.61800008913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hidden="1" customHeight="1" x14ac:dyDescent="0.3">
      <c r="A1118" s="165"/>
      <c r="B1118" s="166"/>
      <c r="C1118" s="189"/>
      <c r="D1118" s="167"/>
      <c r="E1118" s="168">
        <f t="shared" si="17"/>
        <v>519506.61800008913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hidden="1" customHeight="1" x14ac:dyDescent="0.3">
      <c r="A1119" s="165"/>
      <c r="B1119" s="166"/>
      <c r="C1119" s="189"/>
      <c r="D1119" s="167"/>
      <c r="E1119" s="168">
        <f t="shared" si="17"/>
        <v>519506.61800008913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hidden="1" customHeight="1" x14ac:dyDescent="0.3">
      <c r="A1120" s="165"/>
      <c r="B1120" s="166"/>
      <c r="C1120" s="189"/>
      <c r="D1120" s="167"/>
      <c r="E1120" s="168">
        <f t="shared" si="17"/>
        <v>519506.61800008913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hidden="1" customHeight="1" x14ac:dyDescent="0.3">
      <c r="A1121" s="165"/>
      <c r="B1121" s="166"/>
      <c r="C1121" s="189"/>
      <c r="D1121" s="167"/>
      <c r="E1121" s="168">
        <f t="shared" si="17"/>
        <v>519506.61800008913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hidden="1" customHeight="1" x14ac:dyDescent="0.3">
      <c r="A1122" s="165"/>
      <c r="B1122" s="166"/>
      <c r="C1122" s="189"/>
      <c r="D1122" s="167"/>
      <c r="E1122" s="168">
        <f t="shared" si="17"/>
        <v>519506.61800008913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hidden="1" customHeight="1" x14ac:dyDescent="0.3">
      <c r="A1123" s="165"/>
      <c r="B1123" s="166"/>
      <c r="C1123" s="189"/>
      <c r="D1123" s="167"/>
      <c r="E1123" s="168">
        <f t="shared" si="17"/>
        <v>519506.61800008913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hidden="1" customHeight="1" x14ac:dyDescent="0.3">
      <c r="A1124" s="165"/>
      <c r="B1124" s="166"/>
      <c r="C1124" s="189"/>
      <c r="D1124" s="167"/>
      <c r="E1124" s="168">
        <f t="shared" si="17"/>
        <v>519506.61800008913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hidden="1" customHeight="1" x14ac:dyDescent="0.3">
      <c r="A1125" s="165"/>
      <c r="B1125" s="166"/>
      <c r="C1125" s="189"/>
      <c r="D1125" s="167"/>
      <c r="E1125" s="168">
        <f t="shared" si="17"/>
        <v>519506.61800008913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hidden="1" customHeight="1" x14ac:dyDescent="0.3">
      <c r="A1126" s="165"/>
      <c r="B1126" s="166"/>
      <c r="C1126" s="189"/>
      <c r="D1126" s="167"/>
      <c r="E1126" s="168">
        <f t="shared" si="17"/>
        <v>519506.61800008913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hidden="1" customHeight="1" x14ac:dyDescent="0.3">
      <c r="A1127" s="165"/>
      <c r="B1127" s="166"/>
      <c r="C1127" s="189"/>
      <c r="D1127" s="167"/>
      <c r="E1127" s="168">
        <f t="shared" si="17"/>
        <v>519506.61800008913</v>
      </c>
      <c r="F1127" s="134"/>
      <c r="G1127" s="202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hidden="1" customHeight="1" x14ac:dyDescent="0.3">
      <c r="A1128" s="165"/>
      <c r="B1128" s="166"/>
      <c r="C1128" s="189"/>
      <c r="D1128" s="167"/>
      <c r="E1128" s="168">
        <f t="shared" si="17"/>
        <v>519506.61800008913</v>
      </c>
      <c r="F1128" s="134"/>
      <c r="G1128" s="169"/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hidden="1" customHeight="1" x14ac:dyDescent="0.3">
      <c r="A1129" s="165"/>
      <c r="B1129" s="166"/>
      <c r="C1129" s="189"/>
      <c r="D1129" s="167"/>
      <c r="E1129" s="168">
        <f t="shared" si="17"/>
        <v>519506.61800008913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hidden="1" customHeight="1" x14ac:dyDescent="0.3">
      <c r="A1130" s="165"/>
      <c r="B1130" s="166"/>
      <c r="C1130" s="189"/>
      <c r="D1130" s="167"/>
      <c r="E1130" s="168">
        <f t="shared" si="17"/>
        <v>519506.61800008913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hidden="1" customHeight="1" x14ac:dyDescent="0.3">
      <c r="A1131" s="165"/>
      <c r="B1131" s="166"/>
      <c r="C1131" s="189"/>
      <c r="D1131" s="167"/>
      <c r="E1131" s="168">
        <f t="shared" si="17"/>
        <v>519506.61800008913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hidden="1" customHeight="1" x14ac:dyDescent="0.3">
      <c r="A1132" s="165"/>
      <c r="B1132" s="166"/>
      <c r="C1132" s="189"/>
      <c r="D1132" s="167"/>
      <c r="E1132" s="168">
        <f t="shared" si="17"/>
        <v>519506.61800008913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hidden="1" customHeight="1" x14ac:dyDescent="0.3">
      <c r="A1133" s="165"/>
      <c r="B1133" s="166"/>
      <c r="C1133" s="189"/>
      <c r="D1133" s="167"/>
      <c r="E1133" s="168">
        <f t="shared" si="17"/>
        <v>519506.61800008913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hidden="1" customHeight="1" x14ac:dyDescent="0.3">
      <c r="A1134" s="165"/>
      <c r="B1134" s="166"/>
      <c r="C1134" s="189"/>
      <c r="D1134" s="167"/>
      <c r="E1134" s="168">
        <f t="shared" si="17"/>
        <v>519506.61800008913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hidden="1" customHeight="1" x14ac:dyDescent="0.3">
      <c r="A1135" s="165"/>
      <c r="B1135" s="166"/>
      <c r="C1135" s="189"/>
      <c r="D1135" s="167"/>
      <c r="E1135" s="168">
        <f t="shared" si="17"/>
        <v>519506.61800008913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hidden="1" customHeight="1" x14ac:dyDescent="0.3">
      <c r="A1136" s="165"/>
      <c r="B1136" s="166"/>
      <c r="C1136" s="189"/>
      <c r="D1136" s="167"/>
      <c r="E1136" s="168">
        <f t="shared" si="17"/>
        <v>519506.61800008913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/>
      <c r="B1137" s="166"/>
      <c r="C1137" s="189"/>
      <c r="D1137" s="167"/>
      <c r="E1137" s="168">
        <f t="shared" si="17"/>
        <v>519506.61800008913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hidden="1" customHeight="1" x14ac:dyDescent="0.3">
      <c r="A1138" s="165"/>
      <c r="B1138" s="166"/>
      <c r="C1138" s="189"/>
      <c r="D1138" s="167"/>
      <c r="E1138" s="168">
        <f t="shared" si="17"/>
        <v>519506.61800008913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hidden="1" customHeight="1" x14ac:dyDescent="0.3">
      <c r="A1139" s="165"/>
      <c r="B1139" s="166"/>
      <c r="C1139" s="189"/>
      <c r="D1139" s="167"/>
      <c r="E1139" s="168">
        <f t="shared" si="17"/>
        <v>519506.61800008913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hidden="1" customHeight="1" x14ac:dyDescent="0.3">
      <c r="A1140" s="165"/>
      <c r="B1140" s="166"/>
      <c r="C1140" s="189"/>
      <c r="D1140" s="167"/>
      <c r="E1140" s="168">
        <f t="shared" si="17"/>
        <v>519506.61800008913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hidden="1" customHeight="1" x14ac:dyDescent="0.3">
      <c r="A1141" s="165"/>
      <c r="B1141" s="166"/>
      <c r="C1141" s="189"/>
      <c r="D1141" s="167"/>
      <c r="E1141" s="168">
        <f t="shared" si="17"/>
        <v>519506.61800008913</v>
      </c>
      <c r="F1141" s="134"/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hidden="1" customHeight="1" x14ac:dyDescent="0.3">
      <c r="A1142" s="165"/>
      <c r="B1142" s="166"/>
      <c r="C1142" s="189"/>
      <c r="D1142" s="167"/>
      <c r="E1142" s="168">
        <f t="shared" si="17"/>
        <v>519506.61800008913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hidden="1" customHeight="1" x14ac:dyDescent="0.3">
      <c r="A1143" s="165"/>
      <c r="B1143" s="166"/>
      <c r="C1143" s="189"/>
      <c r="D1143" s="167"/>
      <c r="E1143" s="168">
        <f t="shared" si="17"/>
        <v>519506.61800008913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hidden="1" customHeight="1" x14ac:dyDescent="0.3">
      <c r="A1144" s="165"/>
      <c r="B1144" s="166"/>
      <c r="C1144" s="189"/>
      <c r="D1144" s="167"/>
      <c r="E1144" s="168">
        <f t="shared" si="17"/>
        <v>519506.61800008913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hidden="1" customHeight="1" x14ac:dyDescent="0.3">
      <c r="A1145" s="165"/>
      <c r="B1145" s="166"/>
      <c r="C1145" s="189"/>
      <c r="D1145" s="167"/>
      <c r="E1145" s="168">
        <f t="shared" si="17"/>
        <v>519506.61800008913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hidden="1" customHeight="1" x14ac:dyDescent="0.3">
      <c r="A1146" s="165"/>
      <c r="B1146" s="166"/>
      <c r="C1146" s="189"/>
      <c r="D1146" s="167"/>
      <c r="E1146" s="168">
        <f t="shared" si="17"/>
        <v>519506.61800008913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hidden="1" customHeight="1" x14ac:dyDescent="0.3">
      <c r="A1147" s="165"/>
      <c r="B1147" s="166"/>
      <c r="C1147" s="189"/>
      <c r="D1147" s="167"/>
      <c r="E1147" s="168">
        <f t="shared" si="17"/>
        <v>519506.61800008913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hidden="1" customHeight="1" x14ac:dyDescent="0.3">
      <c r="A1148" s="165"/>
      <c r="B1148" s="166"/>
      <c r="C1148" s="189"/>
      <c r="D1148" s="168"/>
      <c r="E1148" s="168">
        <f t="shared" si="17"/>
        <v>519506.61800008913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hidden="1" customHeight="1" x14ac:dyDescent="0.3">
      <c r="A1149" s="165"/>
      <c r="B1149" s="166"/>
      <c r="C1149" s="189"/>
      <c r="D1149" s="167"/>
      <c r="E1149" s="168">
        <f t="shared" si="17"/>
        <v>519506.61800008913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hidden="1" customHeight="1" x14ac:dyDescent="0.3">
      <c r="A1150" s="165"/>
      <c r="B1150" s="166"/>
      <c r="C1150" s="189"/>
      <c r="D1150" s="167"/>
      <c r="E1150" s="168">
        <f t="shared" si="17"/>
        <v>519506.61800008913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hidden="1" customHeight="1" x14ac:dyDescent="0.3">
      <c r="A1151" s="165"/>
      <c r="B1151" s="166"/>
      <c r="C1151" s="189"/>
      <c r="D1151" s="167"/>
      <c r="E1151" s="168">
        <f t="shared" si="17"/>
        <v>519506.61800008913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hidden="1" customHeight="1" x14ac:dyDescent="0.3">
      <c r="A1152" s="165"/>
      <c r="B1152" s="166"/>
      <c r="C1152" s="189"/>
      <c r="D1152" s="167"/>
      <c r="E1152" s="168">
        <f t="shared" si="17"/>
        <v>519506.61800008913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hidden="1" customHeight="1" x14ac:dyDescent="0.3">
      <c r="A1153" s="165"/>
      <c r="B1153" s="166"/>
      <c r="C1153" s="189"/>
      <c r="D1153" s="167"/>
      <c r="E1153" s="168">
        <f t="shared" si="17"/>
        <v>519506.61800008913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ht="15" hidden="1" customHeight="1" x14ac:dyDescent="0.3">
      <c r="A1154" s="165"/>
      <c r="B1154" s="166"/>
      <c r="C1154" s="189"/>
      <c r="D1154" s="167"/>
      <c r="E1154" s="168">
        <f t="shared" si="17"/>
        <v>519506.61800008913</v>
      </c>
      <c r="F1154" s="134"/>
      <c r="G1154" s="202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hidden="1" x14ac:dyDescent="0.3">
      <c r="A1155" s="165"/>
      <c r="B1155" s="166"/>
      <c r="C1155" s="189"/>
      <c r="D1155" s="167"/>
      <c r="E1155" s="168">
        <f t="shared" si="17"/>
        <v>519506.61800008913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hidden="1" x14ac:dyDescent="0.3">
      <c r="A1156" s="165"/>
      <c r="B1156" s="166"/>
      <c r="C1156" s="189"/>
      <c r="D1156" s="167"/>
      <c r="E1156" s="168">
        <f t="shared" ref="E1156:E1219" si="18">E1155+C1156-D1156</f>
        <v>519506.61800008913</v>
      </c>
      <c r="F1156" s="134"/>
      <c r="G1156" s="169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hidden="1" x14ac:dyDescent="0.3">
      <c r="A1157" s="165"/>
      <c r="B1157" s="166"/>
      <c r="C1157" s="189"/>
      <c r="D1157" s="167"/>
      <c r="E1157" s="168">
        <f t="shared" si="18"/>
        <v>519506.61800008913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hidden="1" x14ac:dyDescent="0.3">
      <c r="A1158" s="165"/>
      <c r="B1158" s="166"/>
      <c r="C1158" s="189"/>
      <c r="D1158" s="167"/>
      <c r="E1158" s="168">
        <f t="shared" si="18"/>
        <v>519506.61800008913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hidden="1" x14ac:dyDescent="0.3">
      <c r="A1159" s="165"/>
      <c r="B1159" s="166"/>
      <c r="C1159" s="189"/>
      <c r="D1159" s="167"/>
      <c r="E1159" s="168">
        <f t="shared" si="18"/>
        <v>519506.61800008913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hidden="1" x14ac:dyDescent="0.3">
      <c r="A1160" s="165"/>
      <c r="B1160" s="166"/>
      <c r="C1160" s="189"/>
      <c r="D1160" s="167"/>
      <c r="E1160" s="168">
        <f t="shared" si="18"/>
        <v>519506.61800008913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hidden="1" x14ac:dyDescent="0.3">
      <c r="A1161" s="165"/>
      <c r="B1161" s="166"/>
      <c r="C1161" s="189"/>
      <c r="D1161" s="167"/>
      <c r="E1161" s="168">
        <f t="shared" si="18"/>
        <v>519506.61800008913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hidden="1" x14ac:dyDescent="0.3">
      <c r="A1162" s="165"/>
      <c r="B1162" s="166"/>
      <c r="C1162" s="189"/>
      <c r="D1162" s="167"/>
      <c r="E1162" s="168">
        <f t="shared" si="18"/>
        <v>519506.61800008913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hidden="1" x14ac:dyDescent="0.3">
      <c r="A1163" s="165"/>
      <c r="B1163" s="166"/>
      <c r="C1163" s="189"/>
      <c r="D1163" s="167"/>
      <c r="E1163" s="168">
        <f t="shared" si="18"/>
        <v>519506.61800008913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hidden="1" x14ac:dyDescent="0.3">
      <c r="A1164" s="165"/>
      <c r="B1164" s="166"/>
      <c r="C1164" s="189"/>
      <c r="D1164" s="167"/>
      <c r="E1164" s="168">
        <f t="shared" si="18"/>
        <v>519506.61800008913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hidden="1" x14ac:dyDescent="0.3">
      <c r="A1165" s="165"/>
      <c r="B1165" s="166"/>
      <c r="C1165" s="189"/>
      <c r="D1165" s="167"/>
      <c r="E1165" s="168">
        <f t="shared" si="18"/>
        <v>519506.61800008913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hidden="1" x14ac:dyDescent="0.3">
      <c r="A1166" s="165"/>
      <c r="B1166" s="166"/>
      <c r="C1166" s="189"/>
      <c r="D1166" s="167"/>
      <c r="E1166" s="168">
        <f t="shared" si="18"/>
        <v>519506.61800008913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hidden="1" x14ac:dyDescent="0.3">
      <c r="A1167" s="165"/>
      <c r="B1167" s="166"/>
      <c r="C1167" s="189"/>
      <c r="D1167" s="167"/>
      <c r="E1167" s="168">
        <f t="shared" si="18"/>
        <v>519506.61800008913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hidden="1" x14ac:dyDescent="0.3">
      <c r="A1168" s="165"/>
      <c r="B1168" s="166"/>
      <c r="C1168" s="189"/>
      <c r="D1168" s="167"/>
      <c r="E1168" s="168">
        <f t="shared" si="18"/>
        <v>519506.61800008913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hidden="1" x14ac:dyDescent="0.3">
      <c r="A1169" s="165"/>
      <c r="B1169" s="166"/>
      <c r="C1169" s="189"/>
      <c r="D1169" s="167"/>
      <c r="E1169" s="168">
        <f t="shared" si="18"/>
        <v>519506.61800008913</v>
      </c>
      <c r="F1169" s="134"/>
      <c r="G1169" s="202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hidden="1" x14ac:dyDescent="0.3">
      <c r="A1170" s="165"/>
      <c r="B1170" s="166"/>
      <c r="C1170" s="189"/>
      <c r="D1170" s="167"/>
      <c r="E1170" s="168">
        <f t="shared" si="18"/>
        <v>519506.61800008913</v>
      </c>
      <c r="F1170" s="134"/>
      <c r="G1170" s="169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hidden="1" x14ac:dyDescent="0.3">
      <c r="A1171" s="165"/>
      <c r="B1171" s="166"/>
      <c r="C1171" s="189"/>
      <c r="D1171" s="167"/>
      <c r="E1171" s="168">
        <f t="shared" si="18"/>
        <v>519506.61800008913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hidden="1" x14ac:dyDescent="0.3">
      <c r="A1172" s="165"/>
      <c r="B1172" s="166"/>
      <c r="C1172" s="189"/>
      <c r="D1172" s="167"/>
      <c r="E1172" s="168">
        <f t="shared" si="18"/>
        <v>519506.61800008913</v>
      </c>
      <c r="F1172" s="134"/>
      <c r="G1172" s="202"/>
      <c r="H1172" s="203"/>
      <c r="I1172" s="170"/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hidden="1" x14ac:dyDescent="0.3">
      <c r="A1173" s="165"/>
      <c r="B1173" s="166"/>
      <c r="C1173" s="189"/>
      <c r="D1173" s="167"/>
      <c r="E1173" s="168">
        <f t="shared" si="18"/>
        <v>519506.61800008913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hidden="1" x14ac:dyDescent="0.3">
      <c r="A1174" s="165"/>
      <c r="B1174" s="166"/>
      <c r="C1174" s="189"/>
      <c r="D1174" s="167"/>
      <c r="E1174" s="168">
        <f t="shared" si="18"/>
        <v>519506.61800008913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hidden="1" x14ac:dyDescent="0.3">
      <c r="A1175" s="165"/>
      <c r="B1175" s="166"/>
      <c r="C1175" s="189"/>
      <c r="D1175" s="167"/>
      <c r="E1175" s="168">
        <f t="shared" si="18"/>
        <v>519506.61800008913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hidden="1" x14ac:dyDescent="0.3">
      <c r="A1176" s="165"/>
      <c r="B1176" s="166"/>
      <c r="C1176" s="189"/>
      <c r="D1176" s="167"/>
      <c r="E1176" s="168">
        <f t="shared" si="18"/>
        <v>519506.61800008913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hidden="1" x14ac:dyDescent="0.3">
      <c r="A1177" s="165"/>
      <c r="B1177" s="166"/>
      <c r="C1177" s="189"/>
      <c r="D1177" s="167"/>
      <c r="E1177" s="168">
        <f t="shared" si="18"/>
        <v>519506.61800008913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hidden="1" x14ac:dyDescent="0.3">
      <c r="A1178" s="165"/>
      <c r="B1178" s="166"/>
      <c r="C1178" s="189"/>
      <c r="D1178" s="167"/>
      <c r="E1178" s="168">
        <f t="shared" si="18"/>
        <v>519506.61800008913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hidden="1" x14ac:dyDescent="0.3">
      <c r="A1179" s="165"/>
      <c r="B1179" s="166"/>
      <c r="C1179" s="189"/>
      <c r="D1179" s="167"/>
      <c r="E1179" s="168">
        <f t="shared" si="18"/>
        <v>519506.61800008913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hidden="1" x14ac:dyDescent="0.3">
      <c r="A1180" s="165"/>
      <c r="B1180" s="166"/>
      <c r="C1180" s="189"/>
      <c r="D1180" s="167"/>
      <c r="E1180" s="168">
        <f t="shared" si="18"/>
        <v>519506.61800008913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hidden="1" x14ac:dyDescent="0.3">
      <c r="A1181" s="165"/>
      <c r="B1181" s="166"/>
      <c r="C1181" s="189"/>
      <c r="D1181" s="167"/>
      <c r="E1181" s="168">
        <f t="shared" si="18"/>
        <v>519506.61800008913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hidden="1" x14ac:dyDescent="0.3">
      <c r="A1182" s="165"/>
      <c r="B1182" s="166"/>
      <c r="C1182" s="189"/>
      <c r="D1182" s="167"/>
      <c r="E1182" s="168">
        <f t="shared" si="18"/>
        <v>519506.61800008913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hidden="1" x14ac:dyDescent="0.3">
      <c r="A1183" s="165"/>
      <c r="B1183" s="166"/>
      <c r="C1183" s="189"/>
      <c r="D1183" s="167"/>
      <c r="E1183" s="168">
        <f t="shared" si="18"/>
        <v>519506.61800008913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hidden="1" x14ac:dyDescent="0.3">
      <c r="A1184" s="165"/>
      <c r="B1184" s="166"/>
      <c r="C1184" s="189"/>
      <c r="D1184" s="167"/>
      <c r="E1184" s="168">
        <f t="shared" si="18"/>
        <v>519506.61800008913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hidden="1" x14ac:dyDescent="0.3">
      <c r="A1185" s="165"/>
      <c r="B1185" s="166"/>
      <c r="C1185" s="189"/>
      <c r="D1185" s="167"/>
      <c r="E1185" s="168">
        <f t="shared" si="18"/>
        <v>519506.61800008913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hidden="1" x14ac:dyDescent="0.3">
      <c r="A1186" s="165"/>
      <c r="B1186" s="166"/>
      <c r="C1186" s="189"/>
      <c r="D1186" s="167"/>
      <c r="E1186" s="168">
        <f t="shared" si="18"/>
        <v>519506.61800008913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hidden="1" x14ac:dyDescent="0.3">
      <c r="A1187" s="165"/>
      <c r="B1187" s="166"/>
      <c r="C1187" s="189"/>
      <c r="D1187" s="167"/>
      <c r="E1187" s="168">
        <f t="shared" si="18"/>
        <v>519506.61800008913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hidden="1" x14ac:dyDescent="0.3">
      <c r="A1188" s="165"/>
      <c r="B1188" s="166"/>
      <c r="C1188" s="189"/>
      <c r="D1188" s="167"/>
      <c r="E1188" s="168">
        <f t="shared" si="18"/>
        <v>519506.61800008913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hidden="1" x14ac:dyDescent="0.3">
      <c r="A1189" s="165"/>
      <c r="B1189" s="166"/>
      <c r="C1189" s="189"/>
      <c r="D1189" s="167"/>
      <c r="E1189" s="168">
        <f t="shared" si="18"/>
        <v>519506.61800008913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hidden="1" x14ac:dyDescent="0.3">
      <c r="A1190" s="165"/>
      <c r="B1190" s="166"/>
      <c r="C1190" s="189"/>
      <c r="D1190" s="167"/>
      <c r="E1190" s="168">
        <f t="shared" si="18"/>
        <v>519506.61800008913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hidden="1" x14ac:dyDescent="0.3">
      <c r="A1191" s="165"/>
      <c r="B1191" s="166"/>
      <c r="C1191" s="189"/>
      <c r="D1191" s="167"/>
      <c r="E1191" s="168">
        <f t="shared" si="18"/>
        <v>519506.61800008913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hidden="1" x14ac:dyDescent="0.3">
      <c r="A1192" s="165"/>
      <c r="B1192" s="166"/>
      <c r="C1192" s="189"/>
      <c r="D1192" s="167"/>
      <c r="E1192" s="168">
        <f t="shared" si="18"/>
        <v>519506.61800008913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hidden="1" x14ac:dyDescent="0.3">
      <c r="A1193" s="165"/>
      <c r="B1193" s="166"/>
      <c r="C1193" s="189"/>
      <c r="D1193" s="167"/>
      <c r="E1193" s="168">
        <f t="shared" si="18"/>
        <v>519506.61800008913</v>
      </c>
      <c r="F1193" s="134"/>
      <c r="G1193" s="202"/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hidden="1" x14ac:dyDescent="0.3">
      <c r="A1194" s="165"/>
      <c r="B1194" s="166"/>
      <c r="C1194" s="189"/>
      <c r="D1194" s="201"/>
      <c r="E1194" s="168">
        <f t="shared" si="18"/>
        <v>519506.61800008913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hidden="1" x14ac:dyDescent="0.3">
      <c r="A1195" s="165"/>
      <c r="B1195" s="166"/>
      <c r="C1195" s="189"/>
      <c r="D1195" s="167"/>
      <c r="E1195" s="168">
        <f t="shared" si="18"/>
        <v>519506.61800008913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hidden="1" x14ac:dyDescent="0.3">
      <c r="A1196" s="165"/>
      <c r="B1196" s="166"/>
      <c r="C1196" s="189"/>
      <c r="D1196" s="167"/>
      <c r="E1196" s="168">
        <f t="shared" si="18"/>
        <v>519506.61800008913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hidden="1" x14ac:dyDescent="0.3">
      <c r="A1197" s="165"/>
      <c r="B1197" s="166"/>
      <c r="C1197" s="189"/>
      <c r="D1197" s="167"/>
      <c r="E1197" s="168">
        <f t="shared" si="18"/>
        <v>519506.61800008913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hidden="1" x14ac:dyDescent="0.3">
      <c r="A1198" s="165"/>
      <c r="B1198" s="166"/>
      <c r="C1198" s="189"/>
      <c r="D1198" s="167"/>
      <c r="E1198" s="168">
        <f t="shared" si="18"/>
        <v>519506.61800008913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hidden="1" x14ac:dyDescent="0.3">
      <c r="A1199" s="165"/>
      <c r="B1199" s="166"/>
      <c r="C1199" s="189"/>
      <c r="D1199" s="167"/>
      <c r="E1199" s="168">
        <f t="shared" si="18"/>
        <v>519506.61800008913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hidden="1" x14ac:dyDescent="0.3">
      <c r="A1200" s="165"/>
      <c r="B1200" s="166"/>
      <c r="C1200" s="189"/>
      <c r="D1200" s="167"/>
      <c r="E1200" s="168">
        <f t="shared" si="18"/>
        <v>519506.61800008913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hidden="1" x14ac:dyDescent="0.3">
      <c r="A1201" s="165"/>
      <c r="B1201" s="166"/>
      <c r="C1201" s="189"/>
      <c r="D1201" s="167"/>
      <c r="E1201" s="168">
        <f t="shared" si="18"/>
        <v>519506.61800008913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hidden="1" x14ac:dyDescent="0.3">
      <c r="A1202" s="165"/>
      <c r="B1202" s="166"/>
      <c r="C1202" s="189"/>
      <c r="D1202" s="167"/>
      <c r="E1202" s="168">
        <f t="shared" si="18"/>
        <v>519506.61800008913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hidden="1" x14ac:dyDescent="0.3">
      <c r="A1203" s="165"/>
      <c r="B1203" s="166"/>
      <c r="C1203" s="189"/>
      <c r="D1203" s="167"/>
      <c r="E1203" s="168">
        <f t="shared" si="18"/>
        <v>519506.61800008913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hidden="1" x14ac:dyDescent="0.3">
      <c r="A1204" s="165"/>
      <c r="B1204" s="166"/>
      <c r="C1204" s="189"/>
      <c r="D1204" s="167"/>
      <c r="E1204" s="168">
        <f t="shared" si="18"/>
        <v>519506.61800008913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hidden="1" x14ac:dyDescent="0.3">
      <c r="A1205" s="165"/>
      <c r="B1205" s="166"/>
      <c r="C1205" s="189"/>
      <c r="D1205" s="167"/>
      <c r="E1205" s="168">
        <f t="shared" si="18"/>
        <v>519506.61800008913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hidden="1" x14ac:dyDescent="0.3">
      <c r="A1206" s="165"/>
      <c r="B1206" s="166"/>
      <c r="C1206" s="189"/>
      <c r="D1206" s="167"/>
      <c r="E1206" s="168">
        <f t="shared" si="18"/>
        <v>519506.61800008913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hidden="1" x14ac:dyDescent="0.3">
      <c r="A1207" s="165"/>
      <c r="B1207" s="166"/>
      <c r="C1207" s="189"/>
      <c r="D1207" s="167"/>
      <c r="E1207" s="168">
        <f t="shared" si="18"/>
        <v>519506.61800008913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hidden="1" x14ac:dyDescent="0.3">
      <c r="A1208" s="165"/>
      <c r="B1208" s="166"/>
      <c r="C1208" s="189"/>
      <c r="D1208" s="167"/>
      <c r="E1208" s="168">
        <f t="shared" si="18"/>
        <v>519506.61800008913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hidden="1" x14ac:dyDescent="0.3">
      <c r="A1209" s="165"/>
      <c r="B1209" s="166"/>
      <c r="C1209" s="189"/>
      <c r="D1209" s="167"/>
      <c r="E1209" s="168">
        <f t="shared" si="18"/>
        <v>519506.61800008913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hidden="1" x14ac:dyDescent="0.3">
      <c r="A1210" s="165"/>
      <c r="B1210" s="166"/>
      <c r="C1210" s="189"/>
      <c r="D1210" s="167"/>
      <c r="E1210" s="168">
        <f t="shared" si="18"/>
        <v>519506.61800008913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hidden="1" x14ac:dyDescent="0.3">
      <c r="A1211" s="165"/>
      <c r="B1211" s="166"/>
      <c r="C1211" s="189"/>
      <c r="D1211" s="167"/>
      <c r="E1211" s="168">
        <f t="shared" si="18"/>
        <v>519506.61800008913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hidden="1" x14ac:dyDescent="0.3">
      <c r="A1212" s="165"/>
      <c r="B1212" s="166"/>
      <c r="C1212" s="189"/>
      <c r="D1212" s="167"/>
      <c r="E1212" s="168">
        <f t="shared" si="18"/>
        <v>519506.61800008913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hidden="1" x14ac:dyDescent="0.3">
      <c r="A1213" s="165"/>
      <c r="B1213" s="166"/>
      <c r="C1213" s="189"/>
      <c r="D1213" s="167"/>
      <c r="E1213" s="168">
        <f t="shared" si="18"/>
        <v>519506.61800008913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hidden="1" x14ac:dyDescent="0.3">
      <c r="A1214" s="165"/>
      <c r="B1214" s="166"/>
      <c r="C1214" s="189"/>
      <c r="D1214" s="167"/>
      <c r="E1214" s="168">
        <f t="shared" si="18"/>
        <v>519506.61800008913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hidden="1" x14ac:dyDescent="0.3">
      <c r="A1215" s="165"/>
      <c r="B1215" s="166"/>
      <c r="C1215" s="189"/>
      <c r="D1215" s="167"/>
      <c r="E1215" s="168">
        <f t="shared" si="18"/>
        <v>519506.61800008913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hidden="1" x14ac:dyDescent="0.3">
      <c r="A1216" s="165"/>
      <c r="B1216" s="166"/>
      <c r="C1216" s="189"/>
      <c r="D1216" s="167"/>
      <c r="E1216" s="168">
        <f t="shared" si="18"/>
        <v>519506.61800008913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hidden="1" x14ac:dyDescent="0.3">
      <c r="A1217" s="165"/>
      <c r="B1217" s="166"/>
      <c r="C1217" s="189"/>
      <c r="D1217" s="167"/>
      <c r="E1217" s="168">
        <f t="shared" si="18"/>
        <v>519506.61800008913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hidden="1" x14ac:dyDescent="0.3">
      <c r="A1218" s="165"/>
      <c r="B1218" s="166"/>
      <c r="C1218" s="189"/>
      <c r="D1218" s="167"/>
      <c r="E1218" s="168">
        <f t="shared" si="18"/>
        <v>519506.61800008913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hidden="1" x14ac:dyDescent="0.3">
      <c r="A1219" s="165"/>
      <c r="B1219" s="166"/>
      <c r="C1219" s="189"/>
      <c r="D1219" s="167"/>
      <c r="E1219" s="168">
        <f t="shared" si="18"/>
        <v>519506.61800008913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hidden="1" x14ac:dyDescent="0.3">
      <c r="A1220" s="165"/>
      <c r="B1220" s="166"/>
      <c r="C1220" s="189"/>
      <c r="D1220" s="167"/>
      <c r="E1220" s="168">
        <f t="shared" ref="E1220:E1283" si="19">E1219+C1220-D1220</f>
        <v>519506.61800008913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hidden="1" x14ac:dyDescent="0.3">
      <c r="A1221" s="165"/>
      <c r="B1221" s="166"/>
      <c r="C1221" s="189"/>
      <c r="D1221" s="167"/>
      <c r="E1221" s="168">
        <f t="shared" si="19"/>
        <v>519506.61800008913</v>
      </c>
      <c r="F1221" s="134"/>
      <c r="G1221" s="202"/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hidden="1" x14ac:dyDescent="0.3">
      <c r="A1222" s="165"/>
      <c r="B1222" s="166"/>
      <c r="C1222" s="189"/>
      <c r="D1222" s="167"/>
      <c r="E1222" s="168">
        <f t="shared" si="19"/>
        <v>519506.61800008913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hidden="1" x14ac:dyDescent="0.3">
      <c r="A1223" s="165"/>
      <c r="B1223" s="166"/>
      <c r="C1223" s="189"/>
      <c r="D1223" s="167"/>
      <c r="E1223" s="168">
        <f t="shared" si="19"/>
        <v>519506.61800008913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hidden="1" x14ac:dyDescent="0.3">
      <c r="A1224" s="165"/>
      <c r="B1224" s="166"/>
      <c r="C1224" s="189"/>
      <c r="D1224" s="167"/>
      <c r="E1224" s="168">
        <f t="shared" si="19"/>
        <v>519506.61800008913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hidden="1" x14ac:dyDescent="0.3">
      <c r="A1225" s="165"/>
      <c r="B1225" s="166"/>
      <c r="C1225" s="189"/>
      <c r="D1225" s="167"/>
      <c r="E1225" s="168">
        <f t="shared" si="19"/>
        <v>519506.61800008913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hidden="1" x14ac:dyDescent="0.3">
      <c r="A1226" s="165"/>
      <c r="B1226" s="166"/>
      <c r="C1226" s="189"/>
      <c r="D1226" s="167"/>
      <c r="E1226" s="168">
        <f t="shared" si="19"/>
        <v>519506.61800008913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hidden="1" x14ac:dyDescent="0.3">
      <c r="A1227" s="165"/>
      <c r="B1227" s="166"/>
      <c r="C1227" s="189"/>
      <c r="D1227" s="167"/>
      <c r="E1227" s="168">
        <f t="shared" si="19"/>
        <v>519506.61800008913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hidden="1" x14ac:dyDescent="0.3">
      <c r="A1228" s="165"/>
      <c r="B1228" s="166"/>
      <c r="C1228" s="189"/>
      <c r="D1228" s="167"/>
      <c r="E1228" s="168">
        <f t="shared" si="19"/>
        <v>519506.61800008913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hidden="1" x14ac:dyDescent="0.3">
      <c r="A1229" s="165"/>
      <c r="B1229" s="166"/>
      <c r="C1229" s="189"/>
      <c r="D1229" s="167"/>
      <c r="E1229" s="168">
        <f t="shared" si="19"/>
        <v>519506.61800008913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hidden="1" x14ac:dyDescent="0.3">
      <c r="A1230" s="165"/>
      <c r="B1230" s="166"/>
      <c r="C1230" s="189"/>
      <c r="D1230" s="167"/>
      <c r="E1230" s="168">
        <f t="shared" si="19"/>
        <v>519506.61800008913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hidden="1" x14ac:dyDescent="0.3">
      <c r="A1231" s="165"/>
      <c r="B1231" s="166"/>
      <c r="C1231" s="189"/>
      <c r="D1231" s="167"/>
      <c r="E1231" s="168">
        <f t="shared" si="19"/>
        <v>519506.61800008913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hidden="1" x14ac:dyDescent="0.3">
      <c r="A1232" s="165"/>
      <c r="B1232" s="166"/>
      <c r="C1232" s="189"/>
      <c r="D1232" s="167"/>
      <c r="E1232" s="168">
        <f t="shared" si="19"/>
        <v>519506.61800008913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hidden="1" x14ac:dyDescent="0.3">
      <c r="A1233" s="165"/>
      <c r="B1233" s="166"/>
      <c r="C1233" s="189"/>
      <c r="D1233" s="167"/>
      <c r="E1233" s="168">
        <f t="shared" si="19"/>
        <v>519506.61800008913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hidden="1" x14ac:dyDescent="0.3">
      <c r="A1234" s="165"/>
      <c r="B1234" s="166"/>
      <c r="C1234" s="189"/>
      <c r="D1234" s="167"/>
      <c r="E1234" s="168">
        <f t="shared" si="19"/>
        <v>519506.61800008913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hidden="1" x14ac:dyDescent="0.3">
      <c r="A1235" s="165"/>
      <c r="B1235" s="166"/>
      <c r="C1235" s="189"/>
      <c r="D1235" s="167"/>
      <c r="E1235" s="168">
        <f t="shared" si="19"/>
        <v>519506.61800008913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hidden="1" x14ac:dyDescent="0.3">
      <c r="A1236" s="165"/>
      <c r="B1236" s="166"/>
      <c r="C1236" s="189"/>
      <c r="D1236" s="167"/>
      <c r="E1236" s="168">
        <f t="shared" si="19"/>
        <v>519506.61800008913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hidden="1" x14ac:dyDescent="0.3">
      <c r="A1237" s="165"/>
      <c r="B1237" s="166"/>
      <c r="C1237" s="189"/>
      <c r="D1237" s="167"/>
      <c r="E1237" s="168">
        <f t="shared" si="19"/>
        <v>519506.61800008913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hidden="1" x14ac:dyDescent="0.3">
      <c r="A1238" s="165"/>
      <c r="B1238" s="166"/>
      <c r="C1238" s="189"/>
      <c r="D1238" s="167"/>
      <c r="E1238" s="168">
        <f t="shared" si="19"/>
        <v>519506.61800008913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hidden="1" x14ac:dyDescent="0.3">
      <c r="A1239" s="165"/>
      <c r="B1239" s="166"/>
      <c r="C1239" s="189"/>
      <c r="D1239" s="167"/>
      <c r="E1239" s="168">
        <f t="shared" si="19"/>
        <v>519506.61800008913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hidden="1" x14ac:dyDescent="0.3">
      <c r="A1240" s="165"/>
      <c r="B1240" s="166"/>
      <c r="C1240" s="189"/>
      <c r="D1240" s="167"/>
      <c r="E1240" s="168">
        <f t="shared" si="19"/>
        <v>519506.61800008913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hidden="1" x14ac:dyDescent="0.3">
      <c r="A1241" s="165"/>
      <c r="B1241" s="166"/>
      <c r="C1241" s="189"/>
      <c r="D1241" s="167"/>
      <c r="E1241" s="168">
        <f t="shared" si="19"/>
        <v>519506.61800008913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hidden="1" x14ac:dyDescent="0.3">
      <c r="A1242" s="165"/>
      <c r="B1242" s="166"/>
      <c r="C1242" s="189"/>
      <c r="D1242" s="167"/>
      <c r="E1242" s="168">
        <f t="shared" si="19"/>
        <v>519506.61800008913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hidden="1" x14ac:dyDescent="0.3">
      <c r="A1243" s="165"/>
      <c r="B1243" s="166"/>
      <c r="C1243" s="189"/>
      <c r="D1243" s="167"/>
      <c r="E1243" s="168">
        <f t="shared" si="19"/>
        <v>519506.61800008913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hidden="1" x14ac:dyDescent="0.3">
      <c r="A1244" s="165"/>
      <c r="B1244" s="166"/>
      <c r="C1244" s="189"/>
      <c r="D1244" s="167"/>
      <c r="E1244" s="168">
        <f t="shared" si="19"/>
        <v>519506.61800008913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hidden="1" x14ac:dyDescent="0.3">
      <c r="A1245" s="165"/>
      <c r="B1245" s="166"/>
      <c r="C1245" s="189"/>
      <c r="D1245" s="167"/>
      <c r="E1245" s="168">
        <f t="shared" si="19"/>
        <v>519506.61800008913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hidden="1" x14ac:dyDescent="0.3">
      <c r="A1246" s="165"/>
      <c r="B1246" s="166"/>
      <c r="C1246" s="189"/>
      <c r="D1246" s="167"/>
      <c r="E1246" s="168">
        <f t="shared" si="19"/>
        <v>519506.61800008913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hidden="1" x14ac:dyDescent="0.3">
      <c r="A1247" s="165"/>
      <c r="B1247" s="166"/>
      <c r="C1247" s="189"/>
      <c r="D1247" s="167"/>
      <c r="E1247" s="168">
        <f t="shared" si="19"/>
        <v>519506.61800008913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hidden="1" x14ac:dyDescent="0.3">
      <c r="A1248" s="165"/>
      <c r="B1248" s="166"/>
      <c r="C1248" s="189"/>
      <c r="D1248" s="167"/>
      <c r="E1248" s="168">
        <f t="shared" si="19"/>
        <v>519506.61800008913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hidden="1" x14ac:dyDescent="0.3">
      <c r="A1249" s="165"/>
      <c r="B1249" s="166"/>
      <c r="C1249" s="189"/>
      <c r="D1249" s="167"/>
      <c r="E1249" s="168">
        <f t="shared" si="19"/>
        <v>519506.61800008913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hidden="1" x14ac:dyDescent="0.3">
      <c r="A1250" s="165"/>
      <c r="B1250" s="166"/>
      <c r="C1250" s="189"/>
      <c r="D1250" s="167"/>
      <c r="E1250" s="168">
        <f t="shared" si="19"/>
        <v>519506.61800008913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hidden="1" x14ac:dyDescent="0.3">
      <c r="A1251" s="165"/>
      <c r="B1251" s="166"/>
      <c r="C1251" s="189"/>
      <c r="D1251" s="167"/>
      <c r="E1251" s="168">
        <f t="shared" si="19"/>
        <v>519506.61800008913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hidden="1" x14ac:dyDescent="0.3">
      <c r="A1252" s="165"/>
      <c r="B1252" s="166"/>
      <c r="C1252" s="189"/>
      <c r="D1252" s="167"/>
      <c r="E1252" s="168">
        <f t="shared" si="19"/>
        <v>519506.61800008913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hidden="1" x14ac:dyDescent="0.3">
      <c r="A1253" s="165"/>
      <c r="B1253" s="166"/>
      <c r="C1253" s="189"/>
      <c r="D1253" s="167"/>
      <c r="E1253" s="168">
        <f t="shared" si="19"/>
        <v>519506.61800008913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hidden="1" x14ac:dyDescent="0.3">
      <c r="A1254" s="165"/>
      <c r="B1254" s="166"/>
      <c r="C1254" s="189"/>
      <c r="D1254" s="167"/>
      <c r="E1254" s="168">
        <f t="shared" si="19"/>
        <v>519506.61800008913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hidden="1" x14ac:dyDescent="0.3">
      <c r="A1255" s="165"/>
      <c r="B1255" s="166"/>
      <c r="C1255" s="189"/>
      <c r="D1255" s="167"/>
      <c r="E1255" s="168">
        <f t="shared" si="19"/>
        <v>519506.61800008913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hidden="1" x14ac:dyDescent="0.3">
      <c r="A1256" s="165"/>
      <c r="B1256" s="166"/>
      <c r="C1256" s="189"/>
      <c r="D1256" s="167"/>
      <c r="E1256" s="168">
        <f t="shared" si="19"/>
        <v>519506.61800008913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hidden="1" x14ac:dyDescent="0.3">
      <c r="A1257" s="165"/>
      <c r="B1257" s="166"/>
      <c r="C1257" s="189"/>
      <c r="D1257" s="167"/>
      <c r="E1257" s="168">
        <f t="shared" si="19"/>
        <v>519506.61800008913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hidden="1" x14ac:dyDescent="0.3">
      <c r="A1258" s="165"/>
      <c r="B1258" s="166"/>
      <c r="C1258" s="189"/>
      <c r="D1258" s="167"/>
      <c r="E1258" s="168">
        <f t="shared" si="19"/>
        <v>519506.61800008913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hidden="1" x14ac:dyDescent="0.3">
      <c r="A1259" s="165"/>
      <c r="B1259" s="166"/>
      <c r="C1259" s="189"/>
      <c r="D1259" s="167"/>
      <c r="E1259" s="168">
        <f t="shared" si="19"/>
        <v>519506.61800008913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hidden="1" x14ac:dyDescent="0.3">
      <c r="A1260" s="165"/>
      <c r="B1260" s="166"/>
      <c r="C1260" s="189"/>
      <c r="D1260" s="167"/>
      <c r="E1260" s="168">
        <f t="shared" si="19"/>
        <v>519506.61800008913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hidden="1" x14ac:dyDescent="0.3">
      <c r="A1261" s="165"/>
      <c r="B1261" s="166"/>
      <c r="C1261" s="189"/>
      <c r="D1261" s="167"/>
      <c r="E1261" s="168">
        <f t="shared" si="19"/>
        <v>519506.61800008913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hidden="1" x14ac:dyDescent="0.3">
      <c r="A1262" s="165"/>
      <c r="B1262" s="166"/>
      <c r="C1262" s="189"/>
      <c r="D1262" s="167"/>
      <c r="E1262" s="168">
        <f t="shared" si="19"/>
        <v>519506.61800008913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hidden="1" x14ac:dyDescent="0.3">
      <c r="A1263" s="165"/>
      <c r="B1263" s="166"/>
      <c r="C1263" s="189"/>
      <c r="D1263" s="167"/>
      <c r="E1263" s="168">
        <f t="shared" si="19"/>
        <v>519506.61800008913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hidden="1" x14ac:dyDescent="0.3">
      <c r="A1264" s="165"/>
      <c r="B1264" s="166"/>
      <c r="C1264" s="189"/>
      <c r="D1264" s="167"/>
      <c r="E1264" s="168">
        <f t="shared" si="19"/>
        <v>519506.61800008913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hidden="1" x14ac:dyDescent="0.3">
      <c r="A1265" s="165"/>
      <c r="B1265" s="166"/>
      <c r="C1265" s="189"/>
      <c r="D1265" s="167"/>
      <c r="E1265" s="168">
        <f t="shared" si="19"/>
        <v>519506.61800008913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hidden="1" x14ac:dyDescent="0.3">
      <c r="A1266" s="165"/>
      <c r="B1266" s="166"/>
      <c r="C1266" s="189"/>
      <c r="D1266" s="167"/>
      <c r="E1266" s="168">
        <f t="shared" si="19"/>
        <v>519506.61800008913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hidden="1" x14ac:dyDescent="0.3">
      <c r="A1267" s="165"/>
      <c r="B1267" s="166"/>
      <c r="C1267" s="189"/>
      <c r="D1267" s="167"/>
      <c r="E1267" s="168">
        <f t="shared" si="19"/>
        <v>519506.61800008913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hidden="1" x14ac:dyDescent="0.3">
      <c r="A1268" s="165"/>
      <c r="B1268" s="166"/>
      <c r="C1268" s="189"/>
      <c r="D1268" s="167"/>
      <c r="E1268" s="168">
        <f t="shared" si="19"/>
        <v>519506.61800008913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hidden="1" x14ac:dyDescent="0.3">
      <c r="A1269" s="165"/>
      <c r="B1269" s="166"/>
      <c r="C1269" s="189"/>
      <c r="D1269" s="167"/>
      <c r="E1269" s="168">
        <f t="shared" si="19"/>
        <v>519506.61800008913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hidden="1" x14ac:dyDescent="0.3">
      <c r="A1270" s="165"/>
      <c r="B1270" s="166"/>
      <c r="C1270" s="189"/>
      <c r="D1270" s="167"/>
      <c r="E1270" s="168">
        <f t="shared" si="19"/>
        <v>519506.61800008913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hidden="1" x14ac:dyDescent="0.3">
      <c r="A1271" s="165"/>
      <c r="B1271" s="166"/>
      <c r="C1271" s="189"/>
      <c r="D1271" s="167"/>
      <c r="E1271" s="168">
        <f t="shared" si="19"/>
        <v>519506.61800008913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hidden="1" x14ac:dyDescent="0.3">
      <c r="A1272" s="165"/>
      <c r="B1272" s="166"/>
      <c r="C1272" s="189"/>
      <c r="D1272" s="167"/>
      <c r="E1272" s="168">
        <f t="shared" si="19"/>
        <v>519506.61800008913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hidden="1" x14ac:dyDescent="0.3">
      <c r="A1273" s="165"/>
      <c r="B1273" s="166"/>
      <c r="C1273" s="189"/>
      <c r="D1273" s="167"/>
      <c r="E1273" s="168">
        <f t="shared" si="19"/>
        <v>519506.61800008913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hidden="1" x14ac:dyDescent="0.3">
      <c r="A1274" s="165"/>
      <c r="B1274" s="166"/>
      <c r="C1274" s="189"/>
      <c r="D1274" s="167"/>
      <c r="E1274" s="168">
        <f t="shared" si="19"/>
        <v>519506.61800008913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hidden="1" x14ac:dyDescent="0.3">
      <c r="A1275" s="165"/>
      <c r="B1275" s="166"/>
      <c r="C1275" s="189"/>
      <c r="D1275" s="167"/>
      <c r="E1275" s="168">
        <f t="shared" si="19"/>
        <v>519506.61800008913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hidden="1" x14ac:dyDescent="0.3">
      <c r="A1276" s="165"/>
      <c r="B1276" s="166"/>
      <c r="C1276" s="189"/>
      <c r="D1276" s="167"/>
      <c r="E1276" s="168">
        <f t="shared" si="19"/>
        <v>519506.61800008913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hidden="1" x14ac:dyDescent="0.3">
      <c r="A1277" s="165"/>
      <c r="B1277" s="166"/>
      <c r="C1277" s="189"/>
      <c r="D1277" s="167"/>
      <c r="E1277" s="168">
        <f t="shared" si="19"/>
        <v>519506.61800008913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hidden="1" x14ac:dyDescent="0.3">
      <c r="A1278" s="165"/>
      <c r="B1278" s="166"/>
      <c r="C1278" s="189"/>
      <c r="D1278" s="167"/>
      <c r="E1278" s="168">
        <f t="shared" si="19"/>
        <v>519506.61800008913</v>
      </c>
      <c r="F1278" s="134"/>
      <c r="G1278" s="202"/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hidden="1" x14ac:dyDescent="0.3">
      <c r="A1279" s="165"/>
      <c r="B1279" s="166"/>
      <c r="C1279" s="189"/>
      <c r="D1279" s="167"/>
      <c r="E1279" s="168">
        <f t="shared" si="19"/>
        <v>519506.61800008913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hidden="1" x14ac:dyDescent="0.3">
      <c r="A1280" s="165"/>
      <c r="B1280" s="166"/>
      <c r="C1280" s="189"/>
      <c r="D1280" s="167"/>
      <c r="E1280" s="168">
        <f t="shared" si="19"/>
        <v>519506.61800008913</v>
      </c>
      <c r="F1280" s="134"/>
      <c r="G1280" s="202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hidden="1" x14ac:dyDescent="0.3">
      <c r="A1281" s="165"/>
      <c r="B1281" s="166"/>
      <c r="C1281" s="189"/>
      <c r="D1281" s="167"/>
      <c r="E1281" s="168">
        <f t="shared" si="19"/>
        <v>519506.61800008913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hidden="1" x14ac:dyDescent="0.3">
      <c r="A1282" s="165"/>
      <c r="B1282" s="166"/>
      <c r="C1282" s="189"/>
      <c r="D1282" s="167"/>
      <c r="E1282" s="168">
        <f t="shared" si="19"/>
        <v>519506.61800008913</v>
      </c>
      <c r="F1282" s="134"/>
      <c r="G1282" s="169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hidden="1" x14ac:dyDescent="0.3">
      <c r="A1283" s="165"/>
      <c r="B1283" s="166"/>
      <c r="C1283" s="189"/>
      <c r="D1283" s="167"/>
      <c r="E1283" s="168">
        <f t="shared" si="19"/>
        <v>519506.61800008913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hidden="1" x14ac:dyDescent="0.3">
      <c r="A1284" s="165"/>
      <c r="B1284" s="166"/>
      <c r="C1284" s="189"/>
      <c r="D1284" s="167"/>
      <c r="E1284" s="168">
        <f t="shared" ref="E1284:E1340" si="20">E1283+C1284-D1284</f>
        <v>519506.61800008913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hidden="1" x14ac:dyDescent="0.3">
      <c r="A1285" s="165"/>
      <c r="B1285" s="166"/>
      <c r="C1285" s="189"/>
      <c r="D1285" s="167"/>
      <c r="E1285" s="168">
        <f t="shared" si="20"/>
        <v>519506.61800008913</v>
      </c>
      <c r="F1285" s="134"/>
      <c r="G1285" s="202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hidden="1" x14ac:dyDescent="0.3">
      <c r="A1286" s="165"/>
      <c r="B1286" s="166"/>
      <c r="C1286" s="189"/>
      <c r="D1286" s="167"/>
      <c r="E1286" s="168">
        <f t="shared" si="20"/>
        <v>519506.61800008913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hidden="1" x14ac:dyDescent="0.3">
      <c r="A1287" s="165"/>
      <c r="B1287" s="166"/>
      <c r="C1287" s="189"/>
      <c r="D1287" s="167"/>
      <c r="E1287" s="168">
        <f t="shared" si="20"/>
        <v>519506.61800008913</v>
      </c>
      <c r="F1287" s="134"/>
      <c r="G1287" s="169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hidden="1" x14ac:dyDescent="0.3">
      <c r="A1288" s="165"/>
      <c r="B1288" s="166"/>
      <c r="C1288" s="189"/>
      <c r="D1288" s="167"/>
      <c r="E1288" s="168">
        <f t="shared" si="20"/>
        <v>519506.61800008913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hidden="1" x14ac:dyDescent="0.3">
      <c r="A1289" s="165"/>
      <c r="B1289" s="166"/>
      <c r="C1289" s="189"/>
      <c r="D1289" s="167"/>
      <c r="E1289" s="168">
        <f t="shared" si="20"/>
        <v>519506.61800008913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hidden="1" x14ac:dyDescent="0.3">
      <c r="A1290" s="165"/>
      <c r="B1290" s="166"/>
      <c r="C1290" s="189"/>
      <c r="D1290" s="167"/>
      <c r="E1290" s="168">
        <f t="shared" si="20"/>
        <v>519506.61800008913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hidden="1" x14ac:dyDescent="0.3">
      <c r="A1291" s="165"/>
      <c r="B1291" s="166"/>
      <c r="C1291" s="189"/>
      <c r="D1291" s="167"/>
      <c r="E1291" s="168">
        <f t="shared" si="20"/>
        <v>519506.61800008913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hidden="1" x14ac:dyDescent="0.3">
      <c r="A1292" s="165"/>
      <c r="B1292" s="166"/>
      <c r="C1292" s="189"/>
      <c r="D1292" s="167"/>
      <c r="E1292" s="168">
        <f t="shared" si="20"/>
        <v>519506.61800008913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hidden="1" x14ac:dyDescent="0.3">
      <c r="A1293" s="165"/>
      <c r="B1293" s="166"/>
      <c r="C1293" s="189"/>
      <c r="D1293" s="167"/>
      <c r="E1293" s="168">
        <f t="shared" si="20"/>
        <v>519506.61800008913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hidden="1" x14ac:dyDescent="0.3">
      <c r="A1294" s="165"/>
      <c r="B1294" s="166"/>
      <c r="C1294" s="189"/>
      <c r="D1294" s="167"/>
      <c r="E1294" s="168">
        <f t="shared" si="20"/>
        <v>519506.61800008913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hidden="1" x14ac:dyDescent="0.3">
      <c r="A1295" s="165"/>
      <c r="B1295" s="166"/>
      <c r="C1295" s="189"/>
      <c r="D1295" s="167"/>
      <c r="E1295" s="168">
        <f t="shared" si="20"/>
        <v>519506.61800008913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hidden="1" x14ac:dyDescent="0.3">
      <c r="A1296" s="165"/>
      <c r="B1296" s="166"/>
      <c r="C1296" s="189"/>
      <c r="D1296" s="167"/>
      <c r="E1296" s="168">
        <f t="shared" si="20"/>
        <v>519506.61800008913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hidden="1" x14ac:dyDescent="0.3">
      <c r="A1297" s="165"/>
      <c r="B1297" s="166"/>
      <c r="C1297" s="189"/>
      <c r="D1297" s="167"/>
      <c r="E1297" s="168">
        <f t="shared" si="20"/>
        <v>519506.61800008913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hidden="1" x14ac:dyDescent="0.3">
      <c r="A1298" s="165"/>
      <c r="B1298" s="166"/>
      <c r="C1298" s="189"/>
      <c r="D1298" s="167"/>
      <c r="E1298" s="168">
        <f t="shared" si="20"/>
        <v>519506.61800008913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hidden="1" x14ac:dyDescent="0.3">
      <c r="A1299" s="165"/>
      <c r="B1299" s="166"/>
      <c r="C1299" s="189"/>
      <c r="D1299" s="167"/>
      <c r="E1299" s="168">
        <f t="shared" si="20"/>
        <v>519506.61800008913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hidden="1" x14ac:dyDescent="0.3">
      <c r="A1300" s="165"/>
      <c r="B1300" s="166"/>
      <c r="C1300" s="189"/>
      <c r="D1300" s="167"/>
      <c r="E1300" s="168">
        <f t="shared" si="20"/>
        <v>519506.61800008913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hidden="1" x14ac:dyDescent="0.3">
      <c r="A1301" s="165"/>
      <c r="B1301" s="166"/>
      <c r="C1301" s="189"/>
      <c r="D1301" s="167"/>
      <c r="E1301" s="168">
        <f t="shared" si="20"/>
        <v>519506.61800008913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hidden="1" x14ac:dyDescent="0.3">
      <c r="A1302" s="165"/>
      <c r="B1302" s="166"/>
      <c r="C1302" s="189"/>
      <c r="D1302" s="167"/>
      <c r="E1302" s="168">
        <f t="shared" si="20"/>
        <v>519506.61800008913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hidden="1" x14ac:dyDescent="0.3">
      <c r="A1303" s="165"/>
      <c r="B1303" s="166"/>
      <c r="C1303" s="189"/>
      <c r="D1303" s="167"/>
      <c r="E1303" s="168">
        <f t="shared" si="20"/>
        <v>519506.61800008913</v>
      </c>
      <c r="F1303" s="134"/>
      <c r="G1303" s="202"/>
      <c r="H1303" s="203"/>
      <c r="I1303" s="170"/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hidden="1" x14ac:dyDescent="0.3">
      <c r="A1304" s="165"/>
      <c r="B1304" s="166"/>
      <c r="C1304" s="189"/>
      <c r="D1304" s="167"/>
      <c r="E1304" s="168">
        <f t="shared" si="20"/>
        <v>519506.61800008913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/>
      <c r="B1305" s="166"/>
      <c r="C1305" s="189"/>
      <c r="D1305" s="167"/>
      <c r="E1305" s="168">
        <f t="shared" si="20"/>
        <v>519506.61800008913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hidden="1" x14ac:dyDescent="0.3">
      <c r="A1306" s="165"/>
      <c r="B1306" s="166"/>
      <c r="C1306" s="189"/>
      <c r="D1306" s="167"/>
      <c r="E1306" s="168">
        <f t="shared" si="20"/>
        <v>519506.61800008913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hidden="1" x14ac:dyDescent="0.3">
      <c r="A1307" s="165"/>
      <c r="B1307" s="166"/>
      <c r="C1307" s="189"/>
      <c r="D1307" s="167"/>
      <c r="E1307" s="168">
        <f t="shared" si="20"/>
        <v>519506.61800008913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hidden="1" x14ac:dyDescent="0.3">
      <c r="A1308" s="165"/>
      <c r="B1308" s="166"/>
      <c r="C1308" s="189"/>
      <c r="D1308" s="167"/>
      <c r="E1308" s="168">
        <f t="shared" si="20"/>
        <v>519506.61800008913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hidden="1" x14ac:dyDescent="0.3">
      <c r="A1309" s="165"/>
      <c r="B1309" s="166"/>
      <c r="C1309" s="189"/>
      <c r="D1309" s="167"/>
      <c r="E1309" s="168">
        <f t="shared" si="20"/>
        <v>519506.61800008913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hidden="1" x14ac:dyDescent="0.3">
      <c r="A1310" s="165"/>
      <c r="B1310" s="166"/>
      <c r="C1310" s="189"/>
      <c r="D1310" s="167"/>
      <c r="E1310" s="168">
        <f t="shared" si="20"/>
        <v>519506.61800008913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hidden="1" x14ac:dyDescent="0.3">
      <c r="A1311" s="165"/>
      <c r="B1311" s="166"/>
      <c r="C1311" s="189"/>
      <c r="D1311" s="167"/>
      <c r="E1311" s="168">
        <f t="shared" si="20"/>
        <v>519506.61800008913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hidden="1" x14ac:dyDescent="0.3">
      <c r="A1312" s="165"/>
      <c r="B1312" s="166"/>
      <c r="C1312" s="189"/>
      <c r="D1312" s="167"/>
      <c r="E1312" s="168">
        <f t="shared" si="20"/>
        <v>519506.61800008913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hidden="1" x14ac:dyDescent="0.3">
      <c r="A1313" s="165"/>
      <c r="B1313" s="166"/>
      <c r="C1313" s="189"/>
      <c r="D1313" s="167"/>
      <c r="E1313" s="168">
        <f t="shared" si="20"/>
        <v>519506.61800008913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hidden="1" x14ac:dyDescent="0.3">
      <c r="A1314" s="165"/>
      <c r="B1314" s="166"/>
      <c r="C1314" s="189"/>
      <c r="D1314" s="167"/>
      <c r="E1314" s="168">
        <f t="shared" si="20"/>
        <v>519506.61800008913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hidden="1" x14ac:dyDescent="0.3">
      <c r="A1315" s="165"/>
      <c r="B1315" s="166"/>
      <c r="C1315" s="189"/>
      <c r="D1315" s="167"/>
      <c r="E1315" s="168">
        <f t="shared" si="20"/>
        <v>519506.61800008913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hidden="1" x14ac:dyDescent="0.3">
      <c r="A1316" s="165"/>
      <c r="B1316" s="166"/>
      <c r="C1316" s="189"/>
      <c r="D1316" s="167"/>
      <c r="E1316" s="168">
        <f t="shared" si="20"/>
        <v>519506.61800008913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hidden="1" x14ac:dyDescent="0.3">
      <c r="A1317" s="165"/>
      <c r="B1317" s="166"/>
      <c r="C1317" s="189"/>
      <c r="D1317" s="167"/>
      <c r="E1317" s="168">
        <f t="shared" si="20"/>
        <v>519506.61800008913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hidden="1" x14ac:dyDescent="0.3">
      <c r="A1318" s="165"/>
      <c r="B1318" s="166"/>
      <c r="C1318" s="189"/>
      <c r="D1318" s="167"/>
      <c r="E1318" s="168">
        <f t="shared" si="20"/>
        <v>519506.61800008913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hidden="1" x14ac:dyDescent="0.3">
      <c r="A1319" s="165"/>
      <c r="B1319" s="166"/>
      <c r="C1319" s="189"/>
      <c r="D1319" s="167"/>
      <c r="E1319" s="168">
        <f t="shared" si="20"/>
        <v>519506.61800008913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hidden="1" x14ac:dyDescent="0.3">
      <c r="A1320" s="165"/>
      <c r="B1320" s="166"/>
      <c r="C1320" s="189"/>
      <c r="D1320" s="167"/>
      <c r="E1320" s="168">
        <f t="shared" si="20"/>
        <v>519506.61800008913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hidden="1" x14ac:dyDescent="0.3">
      <c r="A1321" s="165"/>
      <c r="B1321" s="166"/>
      <c r="C1321" s="189"/>
      <c r="D1321" s="167"/>
      <c r="E1321" s="168">
        <f t="shared" si="20"/>
        <v>519506.61800008913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hidden="1" x14ac:dyDescent="0.3">
      <c r="A1322" s="165"/>
      <c r="B1322" s="166"/>
      <c r="C1322" s="189"/>
      <c r="D1322" s="167"/>
      <c r="E1322" s="168">
        <f t="shared" si="20"/>
        <v>519506.61800008913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hidden="1" x14ac:dyDescent="0.3">
      <c r="A1323" s="165"/>
      <c r="B1323" s="166"/>
      <c r="C1323" s="189"/>
      <c r="D1323" s="167"/>
      <c r="E1323" s="168">
        <f t="shared" si="20"/>
        <v>519506.61800008913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hidden="1" x14ac:dyDescent="0.3">
      <c r="A1324" s="165"/>
      <c r="B1324" s="166"/>
      <c r="C1324" s="189"/>
      <c r="D1324" s="167"/>
      <c r="E1324" s="168">
        <f t="shared" si="20"/>
        <v>519506.61800008913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hidden="1" x14ac:dyDescent="0.3">
      <c r="A1325" s="165"/>
      <c r="B1325" s="166"/>
      <c r="C1325" s="189"/>
      <c r="D1325" s="167"/>
      <c r="E1325" s="168">
        <f t="shared" si="20"/>
        <v>519506.61800008913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hidden="1" x14ac:dyDescent="0.3">
      <c r="A1326" s="165"/>
      <c r="B1326" s="166"/>
      <c r="C1326" s="189"/>
      <c r="D1326" s="167"/>
      <c r="E1326" s="168">
        <f t="shared" si="20"/>
        <v>519506.61800008913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hidden="1" x14ac:dyDescent="0.3">
      <c r="A1327" s="165"/>
      <c r="B1327" s="166"/>
      <c r="C1327" s="189"/>
      <c r="D1327" s="167"/>
      <c r="E1327" s="168">
        <f t="shared" si="20"/>
        <v>519506.61800008913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hidden="1" x14ac:dyDescent="0.3">
      <c r="A1328" s="165"/>
      <c r="B1328" s="166"/>
      <c r="C1328" s="189"/>
      <c r="D1328" s="167"/>
      <c r="E1328" s="168">
        <f t="shared" si="20"/>
        <v>519506.61800008913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hidden="1" x14ac:dyDescent="0.3">
      <c r="A1329" s="165"/>
      <c r="B1329" s="166"/>
      <c r="C1329" s="189"/>
      <c r="D1329" s="167"/>
      <c r="E1329" s="168">
        <f t="shared" si="20"/>
        <v>519506.61800008913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hidden="1" x14ac:dyDescent="0.3">
      <c r="A1330" s="165"/>
      <c r="B1330" s="166"/>
      <c r="C1330" s="189"/>
      <c r="D1330" s="167"/>
      <c r="E1330" s="168">
        <f t="shared" si="20"/>
        <v>519506.61800008913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hidden="1" x14ac:dyDescent="0.3">
      <c r="A1331" s="165"/>
      <c r="B1331" s="166"/>
      <c r="C1331" s="189"/>
      <c r="D1331" s="167"/>
      <c r="E1331" s="168">
        <f t="shared" si="20"/>
        <v>519506.61800008913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hidden="1" x14ac:dyDescent="0.3">
      <c r="A1332" s="165"/>
      <c r="B1332" s="166"/>
      <c r="C1332" s="189"/>
      <c r="D1332" s="167"/>
      <c r="E1332" s="168">
        <f t="shared" si="20"/>
        <v>519506.61800008913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hidden="1" x14ac:dyDescent="0.3">
      <c r="A1333" s="165"/>
      <c r="B1333" s="166"/>
      <c r="C1333" s="189"/>
      <c r="D1333" s="167"/>
      <c r="E1333" s="168">
        <f t="shared" si="20"/>
        <v>519506.61800008913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hidden="1" x14ac:dyDescent="0.3">
      <c r="A1334" s="165"/>
      <c r="B1334" s="166"/>
      <c r="C1334" s="189"/>
      <c r="D1334" s="167"/>
      <c r="E1334" s="168">
        <f t="shared" si="20"/>
        <v>519506.61800008913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hidden="1" x14ac:dyDescent="0.3">
      <c r="A1335" s="165"/>
      <c r="B1335" s="166"/>
      <c r="C1335" s="189"/>
      <c r="D1335" s="167"/>
      <c r="E1335" s="168">
        <f t="shared" si="20"/>
        <v>519506.61800008913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hidden="1" x14ac:dyDescent="0.3">
      <c r="A1336" s="165"/>
      <c r="B1336" s="166"/>
      <c r="C1336" s="189"/>
      <c r="D1336" s="167"/>
      <c r="E1336" s="168">
        <f t="shared" si="20"/>
        <v>519506.61800008913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hidden="1" x14ac:dyDescent="0.3">
      <c r="A1337" s="165"/>
      <c r="B1337" s="166"/>
      <c r="C1337" s="189"/>
      <c r="D1337" s="167"/>
      <c r="E1337" s="168">
        <f t="shared" si="20"/>
        <v>519506.61800008913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hidden="1" x14ac:dyDescent="0.3">
      <c r="A1338" s="165"/>
      <c r="B1338" s="166"/>
      <c r="C1338" s="189"/>
      <c r="D1338" s="167"/>
      <c r="E1338" s="168">
        <f t="shared" si="20"/>
        <v>519506.61800008913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hidden="1" x14ac:dyDescent="0.3">
      <c r="A1339" s="165"/>
      <c r="B1339" s="166"/>
      <c r="C1339" s="189"/>
      <c r="D1339" s="167"/>
      <c r="E1339" s="168">
        <f t="shared" si="20"/>
        <v>519506.61800008913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/>
      <c r="B1340" s="166"/>
      <c r="C1340" s="189"/>
      <c r="D1340" s="167"/>
      <c r="E1340" s="168">
        <f t="shared" si="20"/>
        <v>519506.61800008913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54"/>
      <c r="C1341" s="204"/>
      <c r="D1341" s="204"/>
      <c r="E1341" s="205"/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thickBot="1" x14ac:dyDescent="0.3">
      <c r="A1342" s="206"/>
      <c r="B1342" s="207"/>
      <c r="C1342" s="208"/>
      <c r="D1342" s="208"/>
      <c r="E1342" s="209"/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thickBot="1" x14ac:dyDescent="0.3">
      <c r="A1343" s="206"/>
      <c r="B1343" s="210" t="s">
        <v>384</v>
      </c>
      <c r="C1343" s="208"/>
      <c r="D1343" s="208"/>
      <c r="E1343" s="211">
        <f>SUM(C$2:C1340)-SUM(D$2:D1340)</f>
        <v>519506.61800010502</v>
      </c>
      <c r="F1343" s="134"/>
      <c r="G1343" s="212">
        <f t="shared" ref="G1343:N1343" si="21">SUM(G2:G1342)</f>
        <v>1006210</v>
      </c>
      <c r="H1343" s="213">
        <f t="shared" si="21"/>
        <v>768982.98000000045</v>
      </c>
      <c r="I1343" s="214">
        <f t="shared" si="21"/>
        <v>5122901</v>
      </c>
      <c r="J1343" s="215">
        <f t="shared" si="21"/>
        <v>4647901</v>
      </c>
      <c r="K1343" s="216">
        <f t="shared" si="21"/>
        <v>130421</v>
      </c>
      <c r="L1343" s="217">
        <f t="shared" si="21"/>
        <v>0</v>
      </c>
      <c r="M1343" s="218">
        <f t="shared" si="21"/>
        <v>0</v>
      </c>
      <c r="N1343" s="219">
        <f t="shared" si="21"/>
        <v>0</v>
      </c>
      <c r="O1343"/>
      <c r="P1343"/>
      <c r="Q1343"/>
      <c r="R1343"/>
      <c r="S1343"/>
      <c r="T1343"/>
      <c r="U1343"/>
      <c r="V1343"/>
      <c r="W1343"/>
      <c r="X1343"/>
    </row>
    <row r="1344" spans="1:24" s="26" customFormat="1" thickBot="1" x14ac:dyDescent="0.3">
      <c r="A1344" s="206"/>
      <c r="B1344" s="220"/>
      <c r="C1344" s="208"/>
      <c r="D1344" s="208"/>
      <c r="E1344" s="209"/>
      <c r="F1344" s="134"/>
      <c r="G1344" s="377">
        <f>G1343-H1343</f>
        <v>237227.01999999955</v>
      </c>
      <c r="H1344" s="378"/>
      <c r="I1344" s="379">
        <f>I1343-J1343</f>
        <v>475000</v>
      </c>
      <c r="J1344" s="380"/>
      <c r="K1344" s="381">
        <f>K1343-L1343</f>
        <v>130421</v>
      </c>
      <c r="L1344" s="382"/>
      <c r="M1344" s="383">
        <f>M1343-N1343</f>
        <v>0</v>
      </c>
      <c r="N1344" s="38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thickBot="1" x14ac:dyDescent="0.3">
      <c r="A1345" s="206"/>
      <c r="B1345" s="220"/>
      <c r="C1345" s="208"/>
      <c r="D1345" s="208"/>
      <c r="E1345" s="209"/>
      <c r="F1345" s="134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ht="23.25" thickBot="1" x14ac:dyDescent="0.3">
      <c r="A1346" s="206"/>
      <c r="B1346" s="221" t="s">
        <v>385</v>
      </c>
      <c r="C1346" s="208"/>
      <c r="D1346" s="208"/>
      <c r="E1346" s="222">
        <f>G2+D23+D35+D203+D211+D363+D416+D431+D527+D601+D657+D905+D910</f>
        <v>1006210</v>
      </c>
      <c r="F1346" s="134"/>
      <c r="G1346" s="6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93">
        <v>44208</v>
      </c>
      <c r="B1347" s="223" t="s">
        <v>380</v>
      </c>
      <c r="C1347" s="224"/>
      <c r="D1347" s="196"/>
      <c r="E1347" s="225">
        <f>-H804</f>
        <v>-768982.98000000045</v>
      </c>
      <c r="F1347" s="134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ht="16.5" thickBot="1" x14ac:dyDescent="0.35">
      <c r="A1348" s="154"/>
      <c r="B1348" s="226"/>
      <c r="C1348" s="227"/>
      <c r="D1348" s="196"/>
      <c r="E1348" s="228"/>
      <c r="F1348" s="200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ht="23.25" thickBot="1" x14ac:dyDescent="0.35">
      <c r="A1349" s="229"/>
      <c r="B1349" s="232" t="s">
        <v>385</v>
      </c>
      <c r="C1349" s="39"/>
      <c r="D1349" s="204"/>
      <c r="E1349" s="233">
        <f>SUM(E1346:E1348)</f>
        <v>237227.01999999955</v>
      </c>
      <c r="F1349" s="134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ht="15" x14ac:dyDescent="0.25">
      <c r="F1350" s="134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ht="16.5" thickBot="1" x14ac:dyDescent="0.35">
      <c r="A1351" s="229"/>
      <c r="B1351" s="231"/>
      <c r="C1351" s="39"/>
      <c r="D1351" s="204"/>
      <c r="E1351" s="205"/>
      <c r="F1351" s="134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ht="16.5" thickBot="1" x14ac:dyDescent="0.35">
      <c r="A1352" s="229"/>
      <c r="B1352" s="234" t="s">
        <v>386</v>
      </c>
      <c r="C1352" s="204"/>
      <c r="D1352" s="204"/>
      <c r="E1352" s="235">
        <f>I1343</f>
        <v>5122901</v>
      </c>
      <c r="F1352" s="134"/>
      <c r="G1352" s="26">
        <v>4412683.9800000004</v>
      </c>
      <c r="H1352" s="26">
        <v>3643701</v>
      </c>
      <c r="I1352">
        <f>G1352-H1352</f>
        <v>768982.98000000045</v>
      </c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349">
        <v>44053</v>
      </c>
      <c r="B1353" s="350" t="s">
        <v>322</v>
      </c>
      <c r="C1353" s="183"/>
      <c r="D1353" s="183"/>
      <c r="E1353" s="348">
        <f>-J144</f>
        <v>-990000</v>
      </c>
      <c r="F1353" s="134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349"/>
      <c r="B1354" s="181" t="s">
        <v>356</v>
      </c>
      <c r="C1354" s="183"/>
      <c r="D1354" s="183"/>
      <c r="E1354" s="348">
        <f>-J383</f>
        <v>-14200</v>
      </c>
      <c r="F1354" s="13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ht="16.5" thickBot="1" x14ac:dyDescent="0.35">
      <c r="A1355" s="349">
        <v>44208</v>
      </c>
      <c r="B1355" s="181" t="s">
        <v>380</v>
      </c>
      <c r="C1355" s="183"/>
      <c r="D1355" s="183"/>
      <c r="E1355" s="348">
        <f>-J804</f>
        <v>-3643701</v>
      </c>
      <c r="F1355" s="134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ht="16.5" thickBot="1" x14ac:dyDescent="0.35">
      <c r="A1356" s="229"/>
      <c r="B1356" s="236"/>
      <c r="C1356" s="204"/>
      <c r="D1356" s="204"/>
      <c r="E1356" s="235">
        <f>SUM(E1352:E1355)</f>
        <v>475000</v>
      </c>
      <c r="F1356" s="134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54"/>
      <c r="E1357" s="177"/>
      <c r="F1357" s="134"/>
      <c r="G1357" s="16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ht="16.5" thickBot="1" x14ac:dyDescent="0.35">
      <c r="A1358" s="154"/>
      <c r="B1358" s="237"/>
      <c r="C1358" s="204"/>
      <c r="D1358" s="204"/>
      <c r="E1358" s="177"/>
      <c r="F1358" s="134"/>
      <c r="G1358" s="34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ht="16.5" thickBot="1" x14ac:dyDescent="0.35">
      <c r="A1359" s="154"/>
      <c r="B1359" s="238" t="s">
        <v>387</v>
      </c>
      <c r="C1359" s="204"/>
      <c r="D1359" s="204"/>
      <c r="E1359" s="239">
        <f>K1344</f>
        <v>130421</v>
      </c>
      <c r="F1359" s="134"/>
      <c r="G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54"/>
      <c r="B1360" s="237"/>
      <c r="C1360" s="204"/>
      <c r="D1360" s="204"/>
      <c r="E1360" s="205"/>
      <c r="F1360" s="134"/>
      <c r="G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54"/>
      <c r="B1361" s="237"/>
      <c r="C1361" s="204"/>
      <c r="D1361" s="204"/>
      <c r="E1361" s="205"/>
      <c r="F1361" s="134"/>
      <c r="G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54"/>
      <c r="B1362" s="237"/>
      <c r="C1362" s="204"/>
      <c r="D1362" s="204"/>
      <c r="E1362" s="205"/>
      <c r="F1362" s="134"/>
      <c r="G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54"/>
      <c r="B1363" s="237"/>
      <c r="C1363" s="204"/>
      <c r="D1363" s="204"/>
      <c r="E1363" s="205"/>
      <c r="F1363" s="134"/>
      <c r="G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54"/>
      <c r="B1364" s="237"/>
      <c r="C1364" s="204"/>
      <c r="D1364" s="204"/>
      <c r="E1364" s="205"/>
      <c r="F1364" s="134"/>
      <c r="G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54"/>
      <c r="B1365" s="237"/>
      <c r="C1365" s="204"/>
      <c r="D1365" s="204"/>
      <c r="E1365" s="205"/>
      <c r="F1365" s="134"/>
      <c r="G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54"/>
      <c r="B1366" s="237"/>
      <c r="C1366" s="204"/>
      <c r="D1366" s="204"/>
      <c r="E1366" s="205"/>
      <c r="F1366" s="134"/>
      <c r="G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B1367" s="237"/>
      <c r="C1367" s="204"/>
      <c r="D1367" s="204"/>
      <c r="E1367" s="205"/>
      <c r="F1367" s="134"/>
      <c r="G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54"/>
      <c r="B1368" s="237"/>
      <c r="C1368" s="204"/>
      <c r="D1368" s="204"/>
      <c r="E1368" s="205"/>
      <c r="F1368" s="134"/>
      <c r="G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54"/>
      <c r="B1369" s="237"/>
      <c r="C1369" s="204"/>
      <c r="D1369" s="204"/>
      <c r="E1369" s="205"/>
      <c r="F1369" s="134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54"/>
      <c r="B1370" s="237"/>
      <c r="C1370" s="204"/>
      <c r="D1370" s="204"/>
      <c r="E1370" s="205"/>
      <c r="F1370" s="134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54"/>
      <c r="B1371" s="237"/>
      <c r="C1371" s="204"/>
      <c r="D1371" s="204"/>
      <c r="E1371" s="205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54"/>
      <c r="B1372" s="237"/>
      <c r="C1372" s="204"/>
      <c r="D1372" s="204"/>
      <c r="E1372" s="205"/>
      <c r="F1372" s="134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54"/>
      <c r="B1373" s="237"/>
      <c r="C1373" s="204"/>
      <c r="D1373" s="204"/>
      <c r="E1373" s="205"/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54"/>
      <c r="B1374" s="237"/>
      <c r="C1374" s="204"/>
      <c r="D1374" s="204"/>
      <c r="E1374" s="205"/>
      <c r="F1374" s="13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54"/>
      <c r="B1375" s="237"/>
      <c r="C1375" s="204"/>
      <c r="D1375" s="204"/>
      <c r="E1375" s="205"/>
      <c r="F1375" s="134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54"/>
      <c r="B1376" s="237"/>
      <c r="C1376" s="204"/>
      <c r="D1376" s="204"/>
      <c r="E1376" s="205"/>
      <c r="F1376" s="134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54"/>
      <c r="B1377" s="237"/>
      <c r="C1377" s="204"/>
      <c r="D1377" s="204"/>
      <c r="E1377" s="205"/>
      <c r="F1377" s="134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54"/>
      <c r="B1378" s="237"/>
      <c r="C1378" s="204"/>
      <c r="D1378" s="204"/>
      <c r="E1378" s="205"/>
      <c r="F1378" s="134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54"/>
      <c r="B1379" s="237"/>
      <c r="C1379" s="204"/>
      <c r="D1379" s="204"/>
      <c r="E1379" s="205"/>
      <c r="F1379" s="134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54"/>
      <c r="B1380" s="237"/>
      <c r="C1380" s="204"/>
      <c r="D1380" s="204"/>
      <c r="E1380" s="205"/>
      <c r="F1380" s="134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54"/>
      <c r="B1381" s="237"/>
      <c r="C1381" s="204"/>
      <c r="D1381" s="204"/>
      <c r="E1381" s="205"/>
      <c r="F1381" s="134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54"/>
      <c r="B1382" s="237"/>
      <c r="C1382" s="204"/>
      <c r="D1382" s="204"/>
      <c r="E1382" s="205"/>
      <c r="F1382" s="134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B1383" s="237"/>
      <c r="C1383" s="204"/>
      <c r="D1383" s="204"/>
      <c r="E1383" s="205"/>
      <c r="F1383" s="134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54"/>
      <c r="B1384" s="237"/>
      <c r="C1384" s="204"/>
      <c r="D1384" s="204"/>
      <c r="E1384" s="205"/>
      <c r="F1384" s="13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54"/>
      <c r="B1385" s="237"/>
      <c r="C1385" s="204"/>
      <c r="D1385" s="204"/>
      <c r="E1385" s="205"/>
      <c r="F1385" s="134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7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6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7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7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6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237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154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7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237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7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6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7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7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6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04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40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04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40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40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40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B1542" s="237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41"/>
      <c r="C1544" s="204"/>
      <c r="D1544" s="204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7"/>
      <c r="C1545" s="230"/>
      <c r="D1545" s="240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B1546" s="237"/>
      <c r="C1546" s="204"/>
      <c r="D1546" s="230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C1547" s="230"/>
      <c r="D1547" s="240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30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7"/>
      <c r="C1556" s="204"/>
      <c r="D1556" s="204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6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04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04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7"/>
      <c r="C1562" s="204"/>
      <c r="D1562" s="204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6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</row>
    <row r="1566" spans="1:24" s="26" customFormat="1" x14ac:dyDescent="0.3">
      <c r="A1566" s="154"/>
      <c r="B1566" s="237"/>
      <c r="C1566" s="204"/>
      <c r="D1566" s="204"/>
      <c r="E1566" s="205"/>
      <c r="F1566" s="134"/>
      <c r="G1566"/>
      <c r="H1566"/>
      <c r="I1566"/>
      <c r="J1566"/>
      <c r="K1566"/>
      <c r="L1566"/>
      <c r="M1566"/>
      <c r="N1566"/>
      <c r="O1566"/>
      <c r="P1566"/>
    </row>
    <row r="1567" spans="1:24" s="26" customFormat="1" x14ac:dyDescent="0.3">
      <c r="A1567" s="154"/>
      <c r="B1567" s="237"/>
      <c r="C1567" s="204"/>
      <c r="D1567" s="204"/>
      <c r="E1567" s="205"/>
      <c r="F1567" s="191"/>
      <c r="G1567"/>
      <c r="H1567"/>
      <c r="I1567"/>
      <c r="J1567"/>
      <c r="K1567"/>
      <c r="L1567"/>
      <c r="M1567"/>
    </row>
    <row r="1568" spans="1:24" s="26" customFormat="1" x14ac:dyDescent="0.3">
      <c r="A1568" s="154"/>
      <c r="B1568" s="237"/>
      <c r="C1568" s="204"/>
      <c r="D1568" s="204"/>
      <c r="E1568" s="205"/>
      <c r="F1568" s="191"/>
      <c r="G1568"/>
      <c r="H1568"/>
      <c r="I1568"/>
      <c r="J1568"/>
      <c r="K1568"/>
      <c r="L1568"/>
      <c r="M1568"/>
    </row>
    <row r="1569" spans="1:13" s="26" customFormat="1" x14ac:dyDescent="0.3">
      <c r="A1569" s="154"/>
      <c r="B1569" s="237"/>
      <c r="C1569" s="204"/>
      <c r="D1569" s="204"/>
      <c r="E1569" s="205"/>
      <c r="F1569" s="191"/>
      <c r="G1569"/>
      <c r="H1569"/>
      <c r="I1569"/>
      <c r="J1569"/>
      <c r="K1569"/>
      <c r="L1569"/>
      <c r="M1569"/>
    </row>
    <row r="1570" spans="1:13" s="26" customFormat="1" x14ac:dyDescent="0.3">
      <c r="A1570" s="154"/>
      <c r="C1570" s="204"/>
      <c r="D1570" s="204"/>
      <c r="E1570" s="205"/>
      <c r="F1570" s="191"/>
      <c r="G1570"/>
      <c r="H1570"/>
      <c r="I1570"/>
      <c r="J1570"/>
      <c r="K1570"/>
      <c r="L1570"/>
      <c r="M1570"/>
    </row>
    <row r="1571" spans="1:13" s="26" customFormat="1" x14ac:dyDescent="0.3">
      <c r="A1571" s="154"/>
      <c r="B1571" s="237"/>
      <c r="C1571" s="204"/>
      <c r="D1571" s="204"/>
      <c r="E1571" s="205"/>
      <c r="F1571" s="191"/>
      <c r="G1571"/>
      <c r="H1571"/>
      <c r="I1571"/>
      <c r="J1571"/>
      <c r="K1571"/>
      <c r="L1571"/>
      <c r="M1571"/>
    </row>
    <row r="1572" spans="1:13" s="26" customFormat="1" x14ac:dyDescent="0.3">
      <c r="A1572" s="154"/>
      <c r="B1572" s="241"/>
      <c r="C1572" s="204"/>
      <c r="D1572" s="204"/>
      <c r="E1572" s="205"/>
      <c r="F1572" s="191"/>
      <c r="G1572"/>
      <c r="H1572"/>
      <c r="I1572"/>
      <c r="J1572"/>
      <c r="K1572"/>
      <c r="L1572"/>
      <c r="M1572"/>
    </row>
    <row r="1573" spans="1:13" s="26" customFormat="1" x14ac:dyDescent="0.3">
      <c r="A1573" s="154"/>
      <c r="B1573" s="237"/>
      <c r="C1573" s="204"/>
      <c r="D1573" s="204"/>
      <c r="E1573" s="205"/>
      <c r="F1573" s="191"/>
      <c r="G1573"/>
      <c r="H1573"/>
      <c r="I1573"/>
      <c r="J1573"/>
      <c r="K1573"/>
      <c r="L1573"/>
      <c r="M1573"/>
    </row>
    <row r="1574" spans="1:13" s="26" customFormat="1" x14ac:dyDescent="0.3">
      <c r="A1574" s="154"/>
      <c r="B1574" s="237"/>
      <c r="C1574" s="204"/>
      <c r="D1574" s="204"/>
      <c r="E1574" s="205"/>
      <c r="F1574" s="191"/>
      <c r="G1574"/>
      <c r="H1574"/>
      <c r="I1574"/>
      <c r="J1574"/>
      <c r="K1574"/>
      <c r="L1574"/>
      <c r="M1574"/>
    </row>
    <row r="1575" spans="1:13" s="26" customFormat="1" x14ac:dyDescent="0.3">
      <c r="A1575" s="154"/>
      <c r="B1575" s="242"/>
      <c r="C1575" s="204"/>
      <c r="D1575" s="230"/>
      <c r="E1575" s="205"/>
      <c r="F1575" s="191"/>
      <c r="G1575"/>
      <c r="H1575"/>
      <c r="I1575"/>
      <c r="J1575"/>
      <c r="K1575"/>
      <c r="L1575"/>
      <c r="M1575"/>
    </row>
    <row r="1576" spans="1:13" s="26" customFormat="1" x14ac:dyDescent="0.3">
      <c r="A1576" s="154"/>
      <c r="B1576" s="237"/>
      <c r="C1576" s="204"/>
      <c r="D1576" s="230"/>
      <c r="E1576" s="205"/>
      <c r="F1576" s="191"/>
      <c r="G1576"/>
      <c r="H1576"/>
      <c r="I1576"/>
      <c r="J1576"/>
      <c r="K1576"/>
      <c r="L1576"/>
      <c r="M1576"/>
    </row>
    <row r="1577" spans="1:13" s="26" customFormat="1" x14ac:dyDescent="0.3">
      <c r="A1577" s="154"/>
      <c r="B1577" s="237"/>
      <c r="C1577" s="204"/>
      <c r="D1577" s="204"/>
      <c r="E1577" s="205"/>
      <c r="F1577" s="191"/>
      <c r="G1577"/>
      <c r="H1577"/>
      <c r="I1577"/>
      <c r="J1577"/>
      <c r="K1577"/>
      <c r="L1577"/>
      <c r="M1577"/>
    </row>
    <row r="1578" spans="1:13" s="26" customFormat="1" x14ac:dyDescent="0.3">
      <c r="A1578" s="154"/>
      <c r="B1578" s="237"/>
      <c r="C1578" s="204"/>
      <c r="D1578" s="204"/>
      <c r="E1578" s="205"/>
      <c r="F1578" s="191"/>
      <c r="G1578"/>
      <c r="H1578"/>
      <c r="I1578"/>
      <c r="J1578"/>
      <c r="K1578"/>
      <c r="L1578"/>
      <c r="M1578"/>
    </row>
    <row r="1579" spans="1:13" s="26" customFormat="1" x14ac:dyDescent="0.3">
      <c r="A1579" s="154"/>
      <c r="B1579" s="237"/>
      <c r="C1579" s="204"/>
      <c r="D1579" s="204"/>
      <c r="E1579" s="205"/>
      <c r="F1579" s="191"/>
      <c r="G1579"/>
      <c r="H1579"/>
      <c r="I1579"/>
      <c r="J1579"/>
      <c r="K1579"/>
      <c r="L1579"/>
      <c r="M1579"/>
    </row>
    <row r="1580" spans="1:13" s="26" customFormat="1" x14ac:dyDescent="0.3">
      <c r="A1580" s="154"/>
      <c r="B1580" s="237"/>
      <c r="C1580" s="204"/>
      <c r="D1580" s="204"/>
      <c r="E1580" s="205"/>
      <c r="F1580" s="191"/>
      <c r="G1580"/>
      <c r="H1580"/>
      <c r="I1580"/>
      <c r="J1580"/>
      <c r="K1580"/>
      <c r="L1580"/>
      <c r="M1580"/>
    </row>
    <row r="1581" spans="1:13" s="26" customFormat="1" x14ac:dyDescent="0.3">
      <c r="A1581" s="154"/>
      <c r="B1581" s="237"/>
      <c r="C1581" s="204"/>
      <c r="D1581" s="204"/>
      <c r="E1581" s="205"/>
      <c r="F1581" s="191"/>
      <c r="G1581"/>
      <c r="H1581"/>
      <c r="I1581"/>
      <c r="J1581"/>
      <c r="K1581"/>
      <c r="L1581"/>
      <c r="M1581"/>
    </row>
    <row r="1582" spans="1:13" s="26" customFormat="1" x14ac:dyDescent="0.3">
      <c r="A1582" s="154"/>
      <c r="B1582" s="237"/>
      <c r="C1582" s="204"/>
      <c r="D1582" s="204"/>
      <c r="E1582" s="205"/>
      <c r="F1582" s="191"/>
      <c r="G1582"/>
      <c r="H1582"/>
      <c r="I1582"/>
      <c r="J1582"/>
      <c r="K1582"/>
      <c r="L1582"/>
      <c r="M1582"/>
    </row>
    <row r="1583" spans="1:13" s="26" customFormat="1" x14ac:dyDescent="0.3">
      <c r="A1583" s="154"/>
      <c r="B1583" s="237"/>
      <c r="C1583" s="204"/>
      <c r="D1583" s="204"/>
      <c r="E1583" s="205"/>
      <c r="F1583" s="191"/>
      <c r="G1583"/>
      <c r="H1583"/>
      <c r="I1583"/>
      <c r="J1583"/>
      <c r="K1583"/>
      <c r="L1583"/>
      <c r="M1583"/>
    </row>
    <row r="1584" spans="1:13" s="26" customFormat="1" x14ac:dyDescent="0.3">
      <c r="A1584" s="154"/>
      <c r="B1584" s="237"/>
      <c r="C1584" s="204"/>
      <c r="D1584" s="204"/>
      <c r="E1584" s="205"/>
      <c r="F1584" s="191"/>
      <c r="G1584"/>
      <c r="H1584"/>
      <c r="I1584"/>
      <c r="J1584"/>
      <c r="K1584"/>
      <c r="L1584"/>
      <c r="M1584"/>
    </row>
    <row r="1585" spans="1:13" s="26" customFormat="1" x14ac:dyDescent="0.3">
      <c r="A1585" s="154"/>
      <c r="B1585" s="237"/>
      <c r="C1585" s="204"/>
      <c r="D1585" s="204"/>
      <c r="E1585" s="205"/>
      <c r="F1585" s="191"/>
      <c r="G1585"/>
      <c r="H1585"/>
      <c r="I1585"/>
      <c r="J1585"/>
      <c r="K1585"/>
      <c r="L1585"/>
      <c r="M1585"/>
    </row>
    <row r="1586" spans="1:13" s="26" customFormat="1" x14ac:dyDescent="0.3">
      <c r="A1586" s="154"/>
      <c r="B1586" s="237"/>
      <c r="C1586" s="204"/>
      <c r="D1586" s="240"/>
      <c r="E1586" s="205"/>
      <c r="F1586" s="191"/>
      <c r="G1586"/>
      <c r="H1586"/>
      <c r="I1586"/>
      <c r="J1586"/>
      <c r="K1586"/>
      <c r="L1586"/>
      <c r="M1586"/>
    </row>
    <row r="1587" spans="1:13" s="26" customFormat="1" x14ac:dyDescent="0.3">
      <c r="A1587" s="154"/>
      <c r="B1587" s="237"/>
      <c r="C1587" s="204"/>
      <c r="D1587" s="240"/>
      <c r="E1587" s="205"/>
      <c r="F1587" s="191"/>
      <c r="G1587"/>
      <c r="H1587"/>
      <c r="I1587"/>
      <c r="J1587"/>
      <c r="K1587"/>
      <c r="L1587"/>
      <c r="M1587"/>
    </row>
    <row r="1588" spans="1:13" s="26" customFormat="1" x14ac:dyDescent="0.3">
      <c r="A1588" s="154"/>
      <c r="B1588" s="237"/>
      <c r="C1588" s="204"/>
      <c r="D1588" s="204"/>
      <c r="E1588" s="205"/>
      <c r="F1588" s="191"/>
      <c r="G1588"/>
      <c r="H1588"/>
      <c r="I1588"/>
      <c r="J1588"/>
      <c r="K1588"/>
      <c r="L1588"/>
      <c r="M1588"/>
    </row>
    <row r="1589" spans="1:13" s="26" customFormat="1" x14ac:dyDescent="0.3">
      <c r="A1589" s="154"/>
      <c r="B1589" s="237"/>
      <c r="C1589" s="204"/>
      <c r="D1589" s="243"/>
      <c r="E1589" s="205"/>
      <c r="F1589" s="191"/>
      <c r="G1589"/>
      <c r="H1589"/>
      <c r="I1589"/>
      <c r="J1589"/>
      <c r="K1589"/>
      <c r="L1589"/>
      <c r="M1589"/>
    </row>
    <row r="1590" spans="1:13" s="26" customFormat="1" x14ac:dyDescent="0.3">
      <c r="A1590" s="154"/>
      <c r="B1590" s="237"/>
      <c r="C1590" s="204"/>
      <c r="D1590" s="230"/>
      <c r="E1590" s="205"/>
      <c r="F1590" s="191"/>
      <c r="G1590"/>
      <c r="H1590"/>
      <c r="I1590"/>
      <c r="J1590"/>
      <c r="K1590"/>
      <c r="L1590"/>
      <c r="M1590"/>
    </row>
    <row r="1591" spans="1:13" s="26" customFormat="1" x14ac:dyDescent="0.3">
      <c r="A1591" s="154"/>
      <c r="B1591" s="237"/>
      <c r="C1591" s="204"/>
      <c r="D1591" s="230"/>
      <c r="E1591" s="205"/>
      <c r="F1591" s="191"/>
      <c r="G1591"/>
      <c r="H1591"/>
      <c r="I1591"/>
      <c r="J1591"/>
      <c r="K1591"/>
      <c r="L1591"/>
      <c r="M1591"/>
    </row>
    <row r="1592" spans="1:13" s="26" customFormat="1" x14ac:dyDescent="0.3">
      <c r="A1592" s="154"/>
      <c r="B1592" s="237"/>
      <c r="C1592" s="204"/>
      <c r="D1592" s="230"/>
      <c r="E1592" s="205"/>
      <c r="F1592" s="191"/>
      <c r="G1592"/>
      <c r="H1592"/>
      <c r="I1592"/>
      <c r="J1592"/>
      <c r="K1592"/>
      <c r="L1592"/>
      <c r="M1592"/>
    </row>
    <row r="1593" spans="1:13" s="26" customFormat="1" x14ac:dyDescent="0.3">
      <c r="A1593" s="154"/>
      <c r="B1593" s="237"/>
      <c r="C1593" s="204"/>
      <c r="D1593" s="240"/>
      <c r="E1593" s="205"/>
      <c r="F1593" s="191"/>
      <c r="G1593"/>
      <c r="H1593"/>
      <c r="I1593"/>
      <c r="J1593"/>
      <c r="K1593"/>
      <c r="L1593"/>
      <c r="M1593"/>
    </row>
    <row r="1594" spans="1:13" s="26" customFormat="1" x14ac:dyDescent="0.3">
      <c r="A1594" s="154"/>
      <c r="B1594" s="237"/>
      <c r="C1594" s="204"/>
      <c r="D1594" s="240"/>
      <c r="E1594" s="205"/>
      <c r="F1594" s="191"/>
      <c r="G1594"/>
      <c r="H1594"/>
      <c r="I1594"/>
      <c r="J1594"/>
      <c r="K1594"/>
      <c r="L1594"/>
      <c r="M1594"/>
    </row>
    <row r="1595" spans="1:13" s="26" customFormat="1" x14ac:dyDescent="0.3">
      <c r="A1595" s="154"/>
      <c r="B1595" s="237"/>
      <c r="C1595" s="204"/>
      <c r="D1595" s="204"/>
      <c r="E1595" s="205"/>
      <c r="F1595" s="191"/>
      <c r="G1595"/>
      <c r="H1595"/>
      <c r="I1595"/>
      <c r="J1595"/>
      <c r="K1595"/>
      <c r="L1595"/>
      <c r="M1595"/>
    </row>
    <row r="1596" spans="1:13" s="26" customFormat="1" x14ac:dyDescent="0.3">
      <c r="A1596" s="154"/>
      <c r="B1596" s="237"/>
      <c r="C1596" s="204"/>
      <c r="D1596" s="243"/>
      <c r="E1596" s="205"/>
      <c r="F1596" s="191"/>
      <c r="G1596"/>
      <c r="H1596"/>
      <c r="I1596"/>
      <c r="J1596"/>
      <c r="K1596"/>
      <c r="L1596"/>
      <c r="M1596"/>
    </row>
    <row r="1597" spans="1:13" s="26" customFormat="1" x14ac:dyDescent="0.3">
      <c r="A1597" s="154"/>
      <c r="B1597" s="237"/>
      <c r="C1597" s="204"/>
      <c r="D1597" s="230"/>
      <c r="E1597" s="205"/>
      <c r="F1597" s="191"/>
      <c r="G1597"/>
      <c r="H1597"/>
      <c r="I1597"/>
      <c r="J1597"/>
      <c r="K1597"/>
      <c r="L1597"/>
      <c r="M1597"/>
    </row>
    <row r="1598" spans="1:13" s="26" customFormat="1" x14ac:dyDescent="0.3">
      <c r="A1598" s="154"/>
      <c r="B1598" s="237"/>
      <c r="C1598" s="204"/>
      <c r="D1598" s="204"/>
      <c r="E1598" s="205"/>
      <c r="F1598" s="191"/>
      <c r="G1598"/>
      <c r="H1598"/>
      <c r="I1598"/>
      <c r="J1598"/>
      <c r="K1598"/>
      <c r="L1598"/>
      <c r="M1598"/>
    </row>
    <row r="1599" spans="1:13" s="26" customFormat="1" x14ac:dyDescent="0.3">
      <c r="A1599" s="154"/>
      <c r="B1599" s="237"/>
      <c r="C1599" s="204"/>
      <c r="D1599" s="230"/>
      <c r="E1599" s="205"/>
      <c r="F1599" s="191"/>
      <c r="G1599"/>
      <c r="H1599"/>
      <c r="I1599"/>
      <c r="J1599"/>
      <c r="K1599"/>
      <c r="L1599"/>
      <c r="M1599"/>
    </row>
    <row r="1600" spans="1:13" s="26" customFormat="1" x14ac:dyDescent="0.3">
      <c r="A1600" s="154"/>
      <c r="B1600" s="237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44"/>
      <c r="C1601" s="204"/>
      <c r="D1601" s="204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04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30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30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30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30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7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36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44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44"/>
      <c r="C1610" s="204"/>
      <c r="D1610" s="204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40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04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04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30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30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37"/>
      <c r="C1617" s="204"/>
      <c r="D1617" s="230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44"/>
      <c r="C1618" s="204"/>
      <c r="D1618" s="204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3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37"/>
      <c r="C1620" s="204"/>
      <c r="D1620" s="230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44"/>
      <c r="C1621" s="204"/>
      <c r="D1621" s="204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40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30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37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44"/>
      <c r="C1625" s="204"/>
      <c r="D1625" s="204"/>
      <c r="E1625" s="205"/>
      <c r="F1625" s="191"/>
      <c r="G1625"/>
      <c r="H1625"/>
      <c r="I1625"/>
      <c r="J1625"/>
      <c r="K1625"/>
      <c r="L1625"/>
      <c r="M1625"/>
    </row>
    <row r="1626" spans="1:13" s="26" customFormat="1" x14ac:dyDescent="0.3">
      <c r="A1626" s="154"/>
      <c r="B1626" s="237"/>
      <c r="C1626" s="204"/>
      <c r="D1626" s="230"/>
      <c r="E1626" s="205"/>
      <c r="F1626" s="191"/>
      <c r="G1626"/>
      <c r="H1626"/>
      <c r="I1626"/>
      <c r="J1626"/>
      <c r="K1626"/>
      <c r="L1626"/>
      <c r="M1626"/>
    </row>
    <row r="1627" spans="1:13" s="237" customFormat="1" x14ac:dyDescent="0.3">
      <c r="A1627" s="154"/>
      <c r="C1627" s="204"/>
      <c r="D1627" s="230"/>
      <c r="E1627" s="205"/>
      <c r="F1627" s="245"/>
      <c r="G1627"/>
      <c r="H1627"/>
      <c r="I1627"/>
      <c r="J1627"/>
      <c r="K1627"/>
      <c r="L1627"/>
      <c r="M1627"/>
    </row>
    <row r="1628" spans="1:13" s="237" customFormat="1" x14ac:dyDescent="0.3">
      <c r="A1628" s="154"/>
      <c r="C1628" s="204"/>
      <c r="D1628" s="204"/>
      <c r="E1628" s="205"/>
      <c r="F1628" s="245"/>
      <c r="G1628"/>
      <c r="H1628"/>
      <c r="I1628"/>
      <c r="J1628"/>
      <c r="K1628"/>
      <c r="L1628"/>
      <c r="M1628"/>
    </row>
    <row r="1629" spans="1:13" s="237" customFormat="1" x14ac:dyDescent="0.3">
      <c r="A1629" s="154"/>
      <c r="C1629" s="204"/>
      <c r="D1629" s="204"/>
      <c r="E1629" s="205"/>
      <c r="F1629" s="245"/>
      <c r="G1629"/>
      <c r="H1629"/>
      <c r="I1629"/>
      <c r="J1629"/>
      <c r="K1629"/>
      <c r="L1629"/>
      <c r="M1629"/>
    </row>
    <row r="1630" spans="1:13" s="237" customFormat="1" x14ac:dyDescent="0.3">
      <c r="A1630" s="154"/>
      <c r="C1630" s="204"/>
      <c r="D1630" s="230"/>
      <c r="E1630" s="205"/>
      <c r="F1630" s="245"/>
      <c r="G1630"/>
      <c r="H1630"/>
      <c r="I1630"/>
      <c r="J1630"/>
      <c r="K1630"/>
      <c r="L1630"/>
      <c r="M1630"/>
    </row>
    <row r="1631" spans="1:13" s="237" customFormat="1" x14ac:dyDescent="0.3">
      <c r="A1631" s="154"/>
      <c r="C1631" s="204"/>
      <c r="D1631" s="230"/>
      <c r="E1631" s="205"/>
      <c r="F1631" s="245"/>
      <c r="G1631"/>
      <c r="H1631"/>
      <c r="I1631"/>
      <c r="J1631"/>
      <c r="K1631"/>
      <c r="L1631"/>
      <c r="M1631"/>
    </row>
    <row r="1632" spans="1:13" s="237" customFormat="1" x14ac:dyDescent="0.3">
      <c r="A1632" s="154"/>
      <c r="C1632" s="204"/>
      <c r="D1632" s="240"/>
      <c r="E1632" s="205"/>
      <c r="F1632" s="245"/>
      <c r="G1632"/>
      <c r="H1632"/>
      <c r="I1632"/>
      <c r="J1632"/>
      <c r="K1632"/>
      <c r="L1632"/>
      <c r="M1632"/>
    </row>
    <row r="1633" spans="1:13" s="237" customFormat="1" x14ac:dyDescent="0.3">
      <c r="A1633" s="154"/>
      <c r="C1633" s="204"/>
      <c r="D1633" s="204"/>
      <c r="E1633" s="205"/>
      <c r="F1633" s="245"/>
      <c r="G1633"/>
      <c r="H1633"/>
      <c r="I1633"/>
      <c r="J1633"/>
      <c r="K1633"/>
      <c r="L1633"/>
      <c r="M1633"/>
    </row>
    <row r="1634" spans="1:13" s="237" customFormat="1" x14ac:dyDescent="0.3">
      <c r="A1634" s="154"/>
      <c r="C1634" s="204"/>
      <c r="D1634" s="204"/>
      <c r="E1634" s="205"/>
      <c r="F1634" s="245"/>
      <c r="G1634"/>
      <c r="H1634"/>
      <c r="I1634"/>
      <c r="J1634"/>
      <c r="K1634"/>
      <c r="L1634"/>
      <c r="M1634"/>
    </row>
    <row r="1635" spans="1:13" s="237" customFormat="1" x14ac:dyDescent="0.3">
      <c r="A1635" s="154"/>
      <c r="C1635" s="204"/>
      <c r="D1635" s="204"/>
      <c r="E1635" s="205"/>
      <c r="F1635" s="245"/>
      <c r="G1635"/>
      <c r="H1635"/>
      <c r="I1635"/>
      <c r="J1635"/>
      <c r="K1635"/>
      <c r="L1635"/>
      <c r="M1635"/>
    </row>
    <row r="1636" spans="1:13" s="237" customFormat="1" x14ac:dyDescent="0.3">
      <c r="A1636" s="154"/>
      <c r="C1636" s="204"/>
      <c r="D1636" s="204"/>
      <c r="E1636" s="205"/>
      <c r="F1636" s="245"/>
      <c r="G1636"/>
      <c r="H1636"/>
      <c r="I1636"/>
      <c r="J1636"/>
      <c r="K1636"/>
      <c r="L1636"/>
      <c r="M1636"/>
    </row>
    <row r="1637" spans="1:13" s="237" customFormat="1" x14ac:dyDescent="0.3">
      <c r="A1637" s="154"/>
      <c r="C1637" s="204"/>
      <c r="D1637" s="204"/>
      <c r="E1637" s="205"/>
      <c r="F1637" s="245"/>
      <c r="G1637"/>
      <c r="H1637"/>
      <c r="I1637"/>
      <c r="J1637"/>
      <c r="K1637"/>
      <c r="L1637"/>
      <c r="M1637"/>
    </row>
    <row r="1638" spans="1:13" s="237" customFormat="1" x14ac:dyDescent="0.3">
      <c r="A1638" s="154"/>
      <c r="C1638" s="204"/>
      <c r="D1638" s="204"/>
      <c r="E1638" s="205"/>
      <c r="F1638" s="245"/>
      <c r="G1638"/>
      <c r="H1638"/>
      <c r="I1638"/>
      <c r="J1638"/>
      <c r="K1638"/>
      <c r="L1638"/>
      <c r="M1638"/>
    </row>
    <row r="1639" spans="1:13" s="237" customFormat="1" x14ac:dyDescent="0.3">
      <c r="A1639" s="154"/>
      <c r="C1639" s="204"/>
      <c r="D1639" s="204"/>
      <c r="E1639" s="205"/>
      <c r="F1639" s="245"/>
      <c r="G1639"/>
      <c r="H1639"/>
      <c r="I1639"/>
      <c r="J1639"/>
      <c r="K1639"/>
      <c r="L1639"/>
      <c r="M1639"/>
    </row>
    <row r="1640" spans="1:13" s="237" customFormat="1" x14ac:dyDescent="0.3">
      <c r="A1640" s="154"/>
      <c r="B1640" s="244"/>
      <c r="C1640" s="204"/>
      <c r="D1640" s="204"/>
      <c r="E1640" s="205"/>
      <c r="F1640" s="245"/>
      <c r="G1640"/>
      <c r="H1640"/>
      <c r="I1640"/>
      <c r="J1640"/>
      <c r="K1640"/>
      <c r="L1640"/>
      <c r="M1640"/>
    </row>
    <row r="1641" spans="1:13" s="237" customFormat="1" x14ac:dyDescent="0.3">
      <c r="A1641" s="154"/>
      <c r="C1641" s="204"/>
      <c r="D1641" s="230"/>
      <c r="E1641" s="205"/>
      <c r="F1641" s="245"/>
      <c r="G1641"/>
      <c r="H1641"/>
      <c r="I1641"/>
      <c r="J1641"/>
      <c r="K1641"/>
      <c r="L1641"/>
      <c r="M1641"/>
    </row>
    <row r="1642" spans="1:13" s="237" customFormat="1" x14ac:dyDescent="0.3">
      <c r="A1642" s="154"/>
      <c r="C1642" s="204"/>
      <c r="D1642" s="230"/>
      <c r="E1642" s="205"/>
      <c r="F1642" s="245"/>
      <c r="G1642"/>
      <c r="H1642"/>
      <c r="I1642"/>
      <c r="J1642"/>
      <c r="K1642"/>
      <c r="L1642"/>
      <c r="M1642"/>
    </row>
    <row r="1643" spans="1:13" s="237" customFormat="1" x14ac:dyDescent="0.3">
      <c r="A1643" s="154"/>
      <c r="C1643" s="204"/>
      <c r="D1643" s="230"/>
      <c r="E1643" s="205"/>
      <c r="F1643" s="245"/>
      <c r="G1643"/>
      <c r="H1643"/>
      <c r="I1643"/>
      <c r="J1643"/>
      <c r="K1643"/>
      <c r="L1643"/>
      <c r="M1643"/>
    </row>
    <row r="1644" spans="1:13" s="237" customFormat="1" x14ac:dyDescent="0.3">
      <c r="A1644" s="154"/>
      <c r="C1644" s="204"/>
      <c r="D1644" s="204"/>
      <c r="E1644" s="205"/>
      <c r="F1644" s="245"/>
      <c r="G1644"/>
      <c r="H1644"/>
      <c r="I1644"/>
      <c r="J1644"/>
      <c r="K1644"/>
      <c r="L1644"/>
      <c r="M1644"/>
    </row>
    <row r="1645" spans="1:13" s="237" customFormat="1" x14ac:dyDescent="0.3">
      <c r="A1645" s="154"/>
      <c r="C1645" s="204"/>
      <c r="D1645" s="230"/>
      <c r="E1645" s="205"/>
      <c r="F1645" s="245"/>
      <c r="G1645"/>
      <c r="H1645"/>
      <c r="I1645"/>
      <c r="J1645"/>
      <c r="K1645"/>
      <c r="L1645"/>
      <c r="M1645"/>
    </row>
    <row r="1646" spans="1:13" s="237" customFormat="1" x14ac:dyDescent="0.3">
      <c r="A1646" s="154"/>
      <c r="C1646" s="204"/>
      <c r="D1646" s="204"/>
      <c r="E1646" s="205"/>
      <c r="F1646" s="245"/>
      <c r="G1646"/>
      <c r="H1646"/>
      <c r="I1646"/>
      <c r="J1646"/>
      <c r="K1646"/>
      <c r="L1646"/>
      <c r="M1646"/>
    </row>
    <row r="1647" spans="1:13" s="237" customFormat="1" x14ac:dyDescent="0.3">
      <c r="A1647" s="154"/>
      <c r="C1647" s="204"/>
      <c r="D1647" s="204"/>
      <c r="E1647" s="205"/>
      <c r="F1647" s="245"/>
      <c r="G1647"/>
      <c r="H1647"/>
      <c r="I1647"/>
      <c r="J1647"/>
      <c r="K1647"/>
      <c r="L1647"/>
      <c r="M1647"/>
    </row>
    <row r="1648" spans="1:13" s="237" customFormat="1" x14ac:dyDescent="0.3">
      <c r="A1648" s="154"/>
      <c r="B1648" s="236"/>
      <c r="C1648" s="204"/>
      <c r="D1648" s="204"/>
      <c r="E1648" s="205"/>
      <c r="F1648" s="245"/>
      <c r="G1648"/>
      <c r="H1648"/>
      <c r="I1648"/>
      <c r="J1648"/>
      <c r="K1648"/>
      <c r="L1648"/>
      <c r="M1648"/>
    </row>
    <row r="1649" spans="1:13" s="237" customFormat="1" x14ac:dyDescent="0.3">
      <c r="A1649" s="154"/>
      <c r="C1649" s="204"/>
      <c r="D1649" s="204"/>
      <c r="E1649" s="205"/>
      <c r="F1649" s="245"/>
      <c r="G1649"/>
      <c r="H1649"/>
      <c r="I1649"/>
      <c r="J1649"/>
      <c r="K1649"/>
      <c r="L1649"/>
      <c r="M1649"/>
    </row>
    <row r="1650" spans="1:13" s="237" customFormat="1" x14ac:dyDescent="0.3">
      <c r="A1650" s="154"/>
      <c r="C1650" s="204"/>
      <c r="D1650" s="230"/>
      <c r="E1650" s="205"/>
      <c r="F1650" s="245"/>
      <c r="G1650"/>
      <c r="H1650"/>
      <c r="I1650"/>
      <c r="J1650"/>
      <c r="K1650"/>
      <c r="L1650"/>
      <c r="M1650"/>
    </row>
    <row r="1651" spans="1:13" s="237" customFormat="1" x14ac:dyDescent="0.3">
      <c r="A1651" s="154"/>
      <c r="C1651" s="204"/>
      <c r="D1651" s="230"/>
      <c r="E1651" s="205"/>
      <c r="F1651" s="245"/>
      <c r="G1651"/>
      <c r="H1651"/>
      <c r="I1651"/>
      <c r="J1651"/>
      <c r="K1651"/>
      <c r="L1651"/>
      <c r="M1651"/>
    </row>
    <row r="1652" spans="1:13" s="237" customFormat="1" x14ac:dyDescent="0.3">
      <c r="A1652" s="154"/>
      <c r="B1652" s="244"/>
      <c r="C1652" s="204"/>
      <c r="D1652" s="204"/>
      <c r="E1652" s="205"/>
      <c r="F1652" s="245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04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C1656" s="204"/>
      <c r="D1656" s="204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B1657" s="244"/>
      <c r="C1657" s="204"/>
      <c r="D1657" s="204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04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B1661" s="26"/>
      <c r="C1661" s="204"/>
      <c r="D1661" s="204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30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30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04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04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04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C1670" s="204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B1671" s="244"/>
      <c r="C1671" s="240"/>
      <c r="D1671" s="204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B1672" s="246"/>
      <c r="C1672" s="240"/>
      <c r="D1672" s="240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B1673" s="246"/>
      <c r="C1673" s="204"/>
      <c r="D1673" s="240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B1675"/>
      <c r="C1675" s="204"/>
      <c r="D1675" s="204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30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s="237" customFormat="1" x14ac:dyDescent="0.3">
      <c r="A1679" s="154"/>
      <c r="C1679" s="204"/>
      <c r="D1679" s="204"/>
      <c r="E1679" s="205"/>
      <c r="F1679" s="245"/>
      <c r="G1679"/>
      <c r="H1679"/>
      <c r="I1679"/>
      <c r="J1679"/>
      <c r="K1679"/>
      <c r="L1679"/>
      <c r="M1679"/>
    </row>
    <row r="1680" spans="1:13" x14ac:dyDescent="0.3">
      <c r="A1680" s="154"/>
      <c r="B1680" s="237"/>
      <c r="C1680" s="204"/>
      <c r="D1680" s="204"/>
      <c r="E1680" s="205"/>
    </row>
    <row r="1681" spans="1:5" x14ac:dyDescent="0.3">
      <c r="A1681" s="154"/>
      <c r="B1681" s="237"/>
      <c r="C1681" s="204"/>
      <c r="D1681" s="204"/>
      <c r="E1681" s="205"/>
    </row>
    <row r="1682" spans="1:5" x14ac:dyDescent="0.3">
      <c r="A1682" s="154"/>
      <c r="B1682" s="237"/>
      <c r="C1682" s="204"/>
      <c r="D1682" s="204"/>
      <c r="E1682" s="205"/>
    </row>
    <row r="1683" spans="1:5" x14ac:dyDescent="0.3">
      <c r="A1683" s="154"/>
      <c r="B1683" s="237"/>
      <c r="C1683" s="204"/>
      <c r="D1683" s="204"/>
      <c r="E1683" s="205"/>
    </row>
    <row r="1684" spans="1:5" x14ac:dyDescent="0.3">
      <c r="A1684" s="154"/>
      <c r="B1684" s="237"/>
      <c r="C1684" s="204"/>
      <c r="D1684" s="204"/>
      <c r="E1684" s="205"/>
    </row>
    <row r="1685" spans="1:5" x14ac:dyDescent="0.3">
      <c r="A1685" s="154"/>
      <c r="B1685" s="237"/>
      <c r="C1685" s="204"/>
      <c r="D1685" s="204"/>
      <c r="E1685" s="205"/>
    </row>
    <row r="1686" spans="1:5" x14ac:dyDescent="0.3">
      <c r="A1686" s="154"/>
      <c r="B1686" s="237"/>
      <c r="C1686" s="204"/>
      <c r="D1686" s="204"/>
      <c r="E1686" s="205"/>
    </row>
    <row r="1687" spans="1:5" ht="16.5" x14ac:dyDescent="0.3">
      <c r="A1687" s="154"/>
      <c r="B1687" s="237"/>
      <c r="D1687" s="204"/>
      <c r="E1687" s="205"/>
    </row>
    <row r="1688" spans="1:5" ht="16.5" x14ac:dyDescent="0.3">
      <c r="E1688" s="205"/>
    </row>
    <row r="1689" spans="1:5" ht="16.5" x14ac:dyDescent="0.3">
      <c r="E1689" s="205"/>
    </row>
    <row r="1690" spans="1:5" ht="16.5" x14ac:dyDescent="0.3">
      <c r="E1690" s="205"/>
    </row>
    <row r="1691" spans="1:5" ht="16.5" x14ac:dyDescent="0.3">
      <c r="E1691" s="205"/>
    </row>
    <row r="1692" spans="1:5" ht="16.5" x14ac:dyDescent="0.3">
      <c r="E1692" s="205"/>
    </row>
    <row r="1693" spans="1:5" ht="16.5" x14ac:dyDescent="0.3">
      <c r="E1693" s="205"/>
    </row>
    <row r="1694" spans="1:5" ht="16.5" x14ac:dyDescent="0.3">
      <c r="E1694" s="205"/>
    </row>
    <row r="1695" spans="1:5" ht="16.5" x14ac:dyDescent="0.3">
      <c r="E1695" s="205"/>
    </row>
    <row r="1696" spans="1:5" ht="16.5" x14ac:dyDescent="0.3">
      <c r="E1696" s="205"/>
    </row>
    <row r="1697" spans="5:5" ht="16.5" x14ac:dyDescent="0.3">
      <c r="E1697" s="205"/>
    </row>
    <row r="1698" spans="5:5" ht="16.5" x14ac:dyDescent="0.3">
      <c r="E1698" s="205"/>
    </row>
    <row r="1699" spans="5:5" ht="16.5" x14ac:dyDescent="0.3">
      <c r="E1699" s="205"/>
    </row>
    <row r="1700" spans="5:5" ht="16.5" x14ac:dyDescent="0.3">
      <c r="E1700" s="205"/>
    </row>
    <row r="1701" spans="5:5" ht="16.5" x14ac:dyDescent="0.3">
      <c r="E1701" s="205"/>
    </row>
    <row r="1702" spans="5:5" ht="16.5" x14ac:dyDescent="0.3">
      <c r="E1702" s="205"/>
    </row>
    <row r="1703" spans="5:5" ht="16.5" x14ac:dyDescent="0.3">
      <c r="E1703" s="205"/>
    </row>
    <row r="1704" spans="5:5" ht="16.5" x14ac:dyDescent="0.3">
      <c r="E1704" s="205"/>
    </row>
    <row r="1705" spans="5:5" ht="16.5" x14ac:dyDescent="0.3">
      <c r="E1705" s="205"/>
    </row>
    <row r="1706" spans="5:5" ht="16.5" x14ac:dyDescent="0.3">
      <c r="E1706" s="205"/>
    </row>
    <row r="1707" spans="5:5" ht="16.5" x14ac:dyDescent="0.3">
      <c r="E1707" s="205"/>
    </row>
    <row r="1708" spans="5:5" ht="16.5" x14ac:dyDescent="0.3">
      <c r="E1708" s="205"/>
    </row>
    <row r="1709" spans="5:5" ht="16.5" x14ac:dyDescent="0.3">
      <c r="E1709" s="205"/>
    </row>
    <row r="1710" spans="5:5" ht="16.5" x14ac:dyDescent="0.3">
      <c r="E1710" s="205"/>
    </row>
    <row r="1711" spans="5:5" ht="16.5" x14ac:dyDescent="0.3">
      <c r="E1711" s="205"/>
    </row>
    <row r="1712" spans="5:5" ht="16.5" x14ac:dyDescent="0.3">
      <c r="E1712" s="205"/>
    </row>
    <row r="1713" spans="5:5" ht="16.5" x14ac:dyDescent="0.3">
      <c r="E1713" s="205"/>
    </row>
    <row r="1714" spans="5:5" ht="16.5" x14ac:dyDescent="0.3">
      <c r="E1714" s="205"/>
    </row>
    <row r="1715" spans="5:5" ht="16.5" x14ac:dyDescent="0.3">
      <c r="E1715" s="205"/>
    </row>
    <row r="1716" spans="5:5" ht="16.5" x14ac:dyDescent="0.3">
      <c r="E1716" s="205"/>
    </row>
    <row r="1717" spans="5:5" ht="16.5" x14ac:dyDescent="0.3">
      <c r="E1717" s="205"/>
    </row>
    <row r="1718" spans="5:5" ht="16.5" x14ac:dyDescent="0.3">
      <c r="E1718" s="205"/>
    </row>
    <row r="1719" spans="5:5" ht="16.5" x14ac:dyDescent="0.3">
      <c r="E1719" s="205"/>
    </row>
    <row r="1720" spans="5:5" ht="16.5" x14ac:dyDescent="0.3">
      <c r="E1720" s="205"/>
    </row>
    <row r="1721" spans="5:5" ht="16.5" x14ac:dyDescent="0.3">
      <c r="E1721" s="205"/>
    </row>
    <row r="1722" spans="5:5" ht="16.5" x14ac:dyDescent="0.3">
      <c r="E1722" s="205"/>
    </row>
    <row r="1723" spans="5:5" ht="16.5" x14ac:dyDescent="0.3">
      <c r="E1723" s="205"/>
    </row>
    <row r="1724" spans="5:5" ht="16.5" x14ac:dyDescent="0.3">
      <c r="E1724" s="205"/>
    </row>
    <row r="1725" spans="5:5" ht="16.5" x14ac:dyDescent="0.3">
      <c r="E1725" s="205"/>
    </row>
    <row r="1726" spans="5:5" ht="16.5" x14ac:dyDescent="0.3">
      <c r="E1726" s="205"/>
    </row>
    <row r="1727" spans="5:5" ht="16.5" x14ac:dyDescent="0.3">
      <c r="E1727" s="205"/>
    </row>
    <row r="1728" spans="5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  <row r="1895" spans="5:5" ht="16.5" x14ac:dyDescent="0.3">
      <c r="E1895" s="205"/>
    </row>
  </sheetData>
  <mergeCells count="4">
    <mergeCell ref="G1344:H1344"/>
    <mergeCell ref="I1344:J1344"/>
    <mergeCell ref="K1344:L1344"/>
    <mergeCell ref="M1344:N134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3"/>
  <sheetViews>
    <sheetView topLeftCell="A10" zoomScaleNormal="100" workbookViewId="0">
      <selection activeCell="B26" sqref="B26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bestFit="1" customWidth="1"/>
    <col min="4" max="4" width="15.42578125" bestFit="1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5"/>
      <c r="B4" s="386"/>
      <c r="C4" s="386"/>
      <c r="D4" s="386"/>
      <c r="E4" s="386"/>
      <c r="F4" s="386"/>
      <c r="G4" s="386"/>
      <c r="H4" s="386"/>
    </row>
    <row r="5" spans="1:11" ht="52.5" thickBot="1" x14ac:dyDescent="0.3">
      <c r="A5" s="251"/>
      <c r="B5" s="252" t="s">
        <v>388</v>
      </c>
      <c r="C5" s="253" t="s">
        <v>389</v>
      </c>
      <c r="D5" s="254" t="s">
        <v>194</v>
      </c>
      <c r="E5" s="255" t="s">
        <v>390</v>
      </c>
      <c r="F5" s="256" t="s">
        <v>391</v>
      </c>
      <c r="G5" s="257" t="s">
        <v>392</v>
      </c>
      <c r="H5" s="258" t="s">
        <v>393</v>
      </c>
      <c r="J5">
        <f>434.35+25.56</f>
        <v>459.91</v>
      </c>
      <c r="K5" t="s">
        <v>394</v>
      </c>
    </row>
    <row r="6" spans="1:11" ht="27" thickBot="1" x14ac:dyDescent="0.3">
      <c r="A6" s="259" t="s">
        <v>395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396</v>
      </c>
      <c r="J6" s="26">
        <f>-18.26-301.81-4370.6-87.13-0.24-459.91</f>
        <v>-5237.95</v>
      </c>
    </row>
    <row r="7" spans="1:11" ht="16.5" thickBot="1" x14ac:dyDescent="0.35">
      <c r="A7" s="267" t="s">
        <v>397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1">
        <f>'CAJA NAP BUE'!G23+'CAJA NAP BUE'!G35</f>
        <v>71625</v>
      </c>
      <c r="F7" s="340">
        <f>'CAJA NAP BUE'!I8</f>
        <v>375000</v>
      </c>
      <c r="G7" s="269"/>
      <c r="H7" s="270"/>
      <c r="I7" s="345">
        <v>3847608.81</v>
      </c>
      <c r="J7" s="66">
        <f>B7-I7</f>
        <v>-4846.2199999969453</v>
      </c>
      <c r="K7" s="230"/>
    </row>
    <row r="8" spans="1:11" ht="16.5" thickBot="1" x14ac:dyDescent="0.35">
      <c r="A8" s="267" t="s">
        <v>398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7">
        <f>'CAJA NAP BUE'!I143-'CAJA NAP BUE'!J144</f>
        <v>-608750</v>
      </c>
      <c r="G8" s="274"/>
      <c r="H8" s="275"/>
      <c r="I8" s="345">
        <v>4126683.7</v>
      </c>
      <c r="J8" s="66">
        <f t="shared" ref="J8:J17" si="1">B8-I8</f>
        <v>-153250.00000000466</v>
      </c>
    </row>
    <row r="9" spans="1:11" ht="16.5" thickBot="1" x14ac:dyDescent="0.35">
      <c r="A9" s="267" t="s">
        <v>399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6310270.8200000003</v>
      </c>
      <c r="J9" s="66">
        <f t="shared" si="1"/>
        <v>-39425.65000000596</v>
      </c>
    </row>
    <row r="10" spans="1:11" ht="16.5" thickBot="1" x14ac:dyDescent="0.35">
      <c r="A10" s="267" t="s">
        <v>400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4334995.7</v>
      </c>
      <c r="J10" s="66">
        <f t="shared" si="1"/>
        <v>-7866.0299999965355</v>
      </c>
    </row>
    <row r="11" spans="1:11" ht="16.5" thickBot="1" x14ac:dyDescent="0.35">
      <c r="A11" s="267" t="s">
        <v>401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402</v>
      </c>
      <c r="B12" s="167">
        <f>SUM('CAJA NAP BUE'!C650:C789)</f>
        <v>5443358.6499999966</v>
      </c>
      <c r="C12" s="271">
        <f>SUM('CAJA NAP BUE'!D659:D661)</f>
        <v>3829748.88</v>
      </c>
      <c r="D12" s="168">
        <f t="shared" si="0"/>
        <v>7678539.2080000946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5360164.8</v>
      </c>
      <c r="J12" s="66">
        <f t="shared" si="1"/>
        <v>83193.849999996834</v>
      </c>
    </row>
    <row r="13" spans="1:11" ht="16.5" thickBot="1" x14ac:dyDescent="0.35">
      <c r="A13" s="267" t="s">
        <v>403</v>
      </c>
      <c r="B13" s="167">
        <f>SUM('CAJA NAP BUE'!C790:C901)</f>
        <v>3998024.4699999951</v>
      </c>
      <c r="C13" s="271">
        <f>SUM('CAJA NAP BUE'!D801:D805)</f>
        <v>7227792</v>
      </c>
      <c r="D13" s="168">
        <f>+D12+B13-C13</f>
        <v>4448771.6780000888</v>
      </c>
      <c r="E13" s="358">
        <f>-'CAJA NAP BUE'!H804</f>
        <v>-768982.98000000045</v>
      </c>
      <c r="F13" s="347">
        <f>'CAJA NAP BUE'!I806-'CAJA NAP BUE'!J804</f>
        <v>-3193701</v>
      </c>
      <c r="G13" s="274"/>
      <c r="H13" s="275"/>
      <c r="I13" s="276">
        <v>3997370.11</v>
      </c>
      <c r="J13" s="66">
        <f t="shared" si="1"/>
        <v>654.359999995213</v>
      </c>
    </row>
    <row r="14" spans="1:11" ht="16.5" thickBot="1" x14ac:dyDescent="0.35">
      <c r="A14" s="267" t="s">
        <v>404</v>
      </c>
      <c r="B14" s="167">
        <f>SUM('CAJA NAP BUE'!C902:C990)</f>
        <v>1017213.4600000001</v>
      </c>
      <c r="C14" s="271">
        <f>SUM('CAJA NAP BUE'!D912:D915)</f>
        <v>4857603.5199999996</v>
      </c>
      <c r="D14" s="168">
        <f>+D13+B14-C14-E14</f>
        <v>519506.61800008919</v>
      </c>
      <c r="E14" s="272">
        <f>'CAJA NAP BUE'!G905+'CAJA NAP BUE'!G910</f>
        <v>88875</v>
      </c>
      <c r="F14" s="273">
        <f>'CAJA NAP BUE'!I916</f>
        <v>475000</v>
      </c>
      <c r="G14" s="278"/>
      <c r="H14" s="275"/>
      <c r="I14" s="276">
        <v>1001034.96</v>
      </c>
      <c r="J14" s="279">
        <f t="shared" si="1"/>
        <v>16178.500000000116</v>
      </c>
    </row>
    <row r="15" spans="1:11" ht="16.5" thickBot="1" x14ac:dyDescent="0.35">
      <c r="A15" s="267" t="s">
        <v>405</v>
      </c>
      <c r="B15" s="167">
        <f>SUM('CAJA NAP BUE'!C991:C1037)</f>
        <v>0</v>
      </c>
      <c r="C15" s="271">
        <f>SUM('CAJA NAP BUE'!D957:D961)</f>
        <v>0</v>
      </c>
      <c r="D15" s="168">
        <f>+D14+B15-C15-E15</f>
        <v>519506.61800008919</v>
      </c>
      <c r="E15" s="272"/>
      <c r="F15" s="273"/>
      <c r="G15" s="278"/>
      <c r="H15" s="275"/>
      <c r="I15" s="276"/>
      <c r="J15" s="279">
        <f t="shared" si="1"/>
        <v>0</v>
      </c>
    </row>
    <row r="16" spans="1:11" ht="16.5" thickBot="1" x14ac:dyDescent="0.35">
      <c r="A16" s="267" t="s">
        <v>406</v>
      </c>
      <c r="B16" s="167">
        <f>SUM('CAJA NAP BUE'!C1038:C1148)</f>
        <v>0</v>
      </c>
      <c r="C16" s="271">
        <f>SUM('CAJA NAP BUE'!D1048:D1051)</f>
        <v>0</v>
      </c>
      <c r="D16" s="168">
        <f>+D15+B16-C16-E16</f>
        <v>519506.61800008919</v>
      </c>
      <c r="E16" s="272"/>
      <c r="F16" s="273"/>
      <c r="G16" s="278"/>
      <c r="H16" s="275"/>
      <c r="I16" s="276"/>
      <c r="J16" s="279">
        <f t="shared" si="1"/>
        <v>0</v>
      </c>
    </row>
    <row r="17" spans="1:13" ht="16.5" thickBot="1" x14ac:dyDescent="0.35">
      <c r="A17" s="267" t="s">
        <v>407</v>
      </c>
      <c r="B17" s="167">
        <f>SUM('CAJA NAP BUE'!C1149:C1295)</f>
        <v>0</v>
      </c>
      <c r="C17" s="271">
        <f>SUM('CAJA NAP BUE'!D1172:D1176)</f>
        <v>0</v>
      </c>
      <c r="D17" s="168">
        <f t="shared" ref="D17:D18" si="2">+D16+B17-C17-E17</f>
        <v>519506.61800008919</v>
      </c>
      <c r="E17" s="272"/>
      <c r="F17" s="273"/>
      <c r="G17" s="278"/>
      <c r="H17" s="275"/>
      <c r="I17" s="276"/>
      <c r="J17" s="279">
        <f t="shared" si="1"/>
        <v>0</v>
      </c>
      <c r="M17" s="26"/>
    </row>
    <row r="18" spans="1:13" ht="16.5" thickBot="1" x14ac:dyDescent="0.35">
      <c r="A18" s="267" t="s">
        <v>408</v>
      </c>
      <c r="B18" s="167">
        <f>SUM('CAJA NAP BUE'!C1296:C1342)</f>
        <v>0</v>
      </c>
      <c r="C18" s="280">
        <f>SUM('CAJA NAP BUE'!D1218:D1220)</f>
        <v>0</v>
      </c>
      <c r="D18" s="168">
        <f t="shared" si="2"/>
        <v>519506.61800008919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409</v>
      </c>
      <c r="B19" s="284">
        <f>SUM(B7:B18)</f>
        <v>34553061.979999989</v>
      </c>
      <c r="C19" s="285">
        <f>SUM(C7:C18)</f>
        <v>34248055.890000001</v>
      </c>
      <c r="D19" s="286">
        <f>+D18</f>
        <v>519506.61800008919</v>
      </c>
      <c r="E19" s="287">
        <f>SUM(E6:E18)</f>
        <v>237227.01999999955</v>
      </c>
      <c r="F19" s="288">
        <f>SUM(F6:F18)</f>
        <v>475000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-153250.00000000576</v>
      </c>
      <c r="K19" s="66"/>
    </row>
    <row r="20" spans="1:13" x14ac:dyDescent="0.25">
      <c r="B20" s="230">
        <f>B19+C21</f>
        <v>34701074.029999986</v>
      </c>
      <c r="J20" s="291">
        <f>J19+B22</f>
        <v>-5.7625584304332733E-9</v>
      </c>
    </row>
    <row r="21" spans="1:13" x14ac:dyDescent="0.25">
      <c r="B21" s="292">
        <f>B19-B20</f>
        <v>-148012.04999999702</v>
      </c>
      <c r="C21" s="293">
        <f>153250-18.26-301.81-4370.6-87.13-0.24-459.91</f>
        <v>148012.04999999999</v>
      </c>
      <c r="D21" s="66">
        <f>B21+C21</f>
        <v>2.9685907065868378E-9</v>
      </c>
    </row>
    <row r="22" spans="1:13" x14ac:dyDescent="0.25">
      <c r="B22" s="66">
        <v>153250</v>
      </c>
      <c r="C22" t="s">
        <v>410</v>
      </c>
      <c r="D22" s="26">
        <f>18.26+301.81+4370.6+87.13+0.24+456.91</f>
        <v>5234.95</v>
      </c>
      <c r="E22" t="s">
        <v>411</v>
      </c>
    </row>
    <row r="23" spans="1:13" x14ac:dyDescent="0.25">
      <c r="B23" s="66"/>
      <c r="C23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8 B14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352"/>
  <sheetViews>
    <sheetView topLeftCell="B52" zoomScaleNormal="100" workbookViewId="0">
      <selection activeCell="B52" sqref="B52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231</v>
      </c>
    </row>
    <row r="4" spans="1:3" x14ac:dyDescent="0.25">
      <c r="B4" t="s">
        <v>412</v>
      </c>
    </row>
    <row r="5" spans="1:3" x14ac:dyDescent="0.25">
      <c r="A5" t="s">
        <v>2</v>
      </c>
      <c r="B5" t="s">
        <v>232</v>
      </c>
    </row>
    <row r="6" spans="1:3" x14ac:dyDescent="0.25">
      <c r="A6" t="s">
        <v>413</v>
      </c>
      <c r="B6" t="s">
        <v>217</v>
      </c>
    </row>
    <row r="7" spans="1:3" x14ac:dyDescent="0.25">
      <c r="A7" t="s">
        <v>3</v>
      </c>
      <c r="B7" t="s">
        <v>414</v>
      </c>
    </row>
    <row r="8" spans="1:3" x14ac:dyDescent="0.25">
      <c r="A8" t="s">
        <v>4</v>
      </c>
      <c r="B8" t="s">
        <v>335</v>
      </c>
    </row>
    <row r="9" spans="1:3" x14ac:dyDescent="0.25">
      <c r="A9" t="s">
        <v>415</v>
      </c>
      <c r="B9" t="s">
        <v>250</v>
      </c>
    </row>
    <row r="10" spans="1:3" x14ac:dyDescent="0.25">
      <c r="A10" t="s">
        <v>5</v>
      </c>
      <c r="B10" t="s">
        <v>416</v>
      </c>
    </row>
    <row r="11" spans="1:3" x14ac:dyDescent="0.25">
      <c r="B11" t="s">
        <v>285</v>
      </c>
      <c r="C11" s="298" t="s">
        <v>417</v>
      </c>
    </row>
    <row r="12" spans="1:3" x14ac:dyDescent="0.25">
      <c r="A12" t="s">
        <v>7</v>
      </c>
      <c r="B12" t="s">
        <v>418</v>
      </c>
    </row>
    <row r="13" spans="1:3" x14ac:dyDescent="0.25">
      <c r="A13" t="s">
        <v>419</v>
      </c>
      <c r="B13" t="s">
        <v>233</v>
      </c>
    </row>
    <row r="14" spans="1:3" x14ac:dyDescent="0.25">
      <c r="A14" t="s">
        <v>420</v>
      </c>
      <c r="B14" t="s">
        <v>297</v>
      </c>
    </row>
    <row r="15" spans="1:3" x14ac:dyDescent="0.25">
      <c r="A15" t="s">
        <v>10</v>
      </c>
      <c r="B15" t="s">
        <v>218</v>
      </c>
    </row>
    <row r="16" spans="1:3" x14ac:dyDescent="0.25">
      <c r="A16" t="s">
        <v>12</v>
      </c>
      <c r="B16" t="s">
        <v>421</v>
      </c>
    </row>
    <row r="17" spans="1:2" x14ac:dyDescent="0.25">
      <c r="A17" t="s">
        <v>13</v>
      </c>
      <c r="B17" t="s">
        <v>291</v>
      </c>
    </row>
    <row r="18" spans="1:2" x14ac:dyDescent="0.25">
      <c r="A18" t="s">
        <v>14</v>
      </c>
      <c r="B18" t="s">
        <v>422</v>
      </c>
    </row>
    <row r="19" spans="1:2" x14ac:dyDescent="0.25">
      <c r="A19" t="s">
        <v>423</v>
      </c>
      <c r="B19" t="s">
        <v>332</v>
      </c>
    </row>
    <row r="20" spans="1:2" x14ac:dyDescent="0.25">
      <c r="A20" t="s">
        <v>17</v>
      </c>
      <c r="B20" t="s">
        <v>234</v>
      </c>
    </row>
    <row r="21" spans="1:2" x14ac:dyDescent="0.25">
      <c r="A21" t="s">
        <v>18</v>
      </c>
      <c r="B21" t="s">
        <v>336</v>
      </c>
    </row>
    <row r="22" spans="1:2" x14ac:dyDescent="0.25">
      <c r="A22" t="s">
        <v>19</v>
      </c>
      <c r="B22" t="s">
        <v>213</v>
      </c>
    </row>
    <row r="23" spans="1:2" x14ac:dyDescent="0.25">
      <c r="A23" t="s">
        <v>20</v>
      </c>
      <c r="B23" t="s">
        <v>259</v>
      </c>
    </row>
    <row r="24" spans="1:2" x14ac:dyDescent="0.25">
      <c r="A24" t="s">
        <v>21</v>
      </c>
      <c r="B24" t="s">
        <v>292</v>
      </c>
    </row>
    <row r="25" spans="1:2" x14ac:dyDescent="0.25">
      <c r="A25" t="s">
        <v>22</v>
      </c>
      <c r="B25" t="s">
        <v>424</v>
      </c>
    </row>
    <row r="26" spans="1:2" x14ac:dyDescent="0.25">
      <c r="A26" t="s">
        <v>425</v>
      </c>
      <c r="B26" t="s">
        <v>426</v>
      </c>
    </row>
    <row r="27" spans="1:2" x14ac:dyDescent="0.25">
      <c r="A27" t="s">
        <v>23</v>
      </c>
      <c r="B27" t="s">
        <v>235</v>
      </c>
    </row>
    <row r="28" spans="1:2" x14ac:dyDescent="0.25">
      <c r="A28" s="294" t="s">
        <v>427</v>
      </c>
      <c r="B28" t="s">
        <v>219</v>
      </c>
    </row>
    <row r="29" spans="1:2" x14ac:dyDescent="0.25">
      <c r="A29" t="s">
        <v>25</v>
      </c>
      <c r="B29" t="s">
        <v>202</v>
      </c>
    </row>
    <row r="30" spans="1:2" x14ac:dyDescent="0.25">
      <c r="A30" t="s">
        <v>26</v>
      </c>
      <c r="B30" t="s">
        <v>261</v>
      </c>
    </row>
    <row r="31" spans="1:2" x14ac:dyDescent="0.25">
      <c r="A31" t="s">
        <v>27</v>
      </c>
      <c r="B31" t="s">
        <v>203</v>
      </c>
    </row>
    <row r="32" spans="1:2" x14ac:dyDescent="0.25">
      <c r="A32" t="s">
        <v>28</v>
      </c>
      <c r="B32" t="s">
        <v>310</v>
      </c>
    </row>
    <row r="33" spans="1:2" x14ac:dyDescent="0.25">
      <c r="A33" t="s">
        <v>29</v>
      </c>
      <c r="B33" t="s">
        <v>220</v>
      </c>
    </row>
    <row r="34" spans="1:2" x14ac:dyDescent="0.25">
      <c r="B34" t="s">
        <v>428</v>
      </c>
    </row>
    <row r="35" spans="1:2" x14ac:dyDescent="0.25">
      <c r="A35" t="s">
        <v>31</v>
      </c>
      <c r="B35" t="s">
        <v>488</v>
      </c>
    </row>
    <row r="36" spans="1:2" x14ac:dyDescent="0.25">
      <c r="A36" t="s">
        <v>32</v>
      </c>
      <c r="B36" t="s">
        <v>429</v>
      </c>
    </row>
    <row r="37" spans="1:2" x14ac:dyDescent="0.25">
      <c r="A37" t="s">
        <v>33</v>
      </c>
      <c r="B37" t="s">
        <v>430</v>
      </c>
    </row>
    <row r="38" spans="1:2" x14ac:dyDescent="0.25">
      <c r="A38" t="s">
        <v>34</v>
      </c>
      <c r="B38" t="s">
        <v>431</v>
      </c>
    </row>
    <row r="39" spans="1:2" x14ac:dyDescent="0.25">
      <c r="A39" t="s">
        <v>36</v>
      </c>
      <c r="B39" t="s">
        <v>432</v>
      </c>
    </row>
    <row r="40" spans="1:2" x14ac:dyDescent="0.25">
      <c r="A40" t="s">
        <v>37</v>
      </c>
      <c r="B40" t="s">
        <v>433</v>
      </c>
    </row>
    <row r="41" spans="1:2" x14ac:dyDescent="0.25">
      <c r="A41" t="s">
        <v>38</v>
      </c>
      <c r="B41" t="s">
        <v>434</v>
      </c>
    </row>
    <row r="42" spans="1:2" x14ac:dyDescent="0.25">
      <c r="A42" t="s">
        <v>39</v>
      </c>
      <c r="B42" t="s">
        <v>435</v>
      </c>
    </row>
    <row r="43" spans="1:2" x14ac:dyDescent="0.25">
      <c r="A43" t="s">
        <v>40</v>
      </c>
      <c r="B43" s="298" t="s">
        <v>436</v>
      </c>
    </row>
    <row r="44" spans="1:2" x14ac:dyDescent="0.25">
      <c r="A44" t="s">
        <v>41</v>
      </c>
      <c r="B44" t="s">
        <v>437</v>
      </c>
    </row>
    <row r="45" spans="1:2" x14ac:dyDescent="0.25">
      <c r="A45" t="s">
        <v>42</v>
      </c>
      <c r="B45" t="s">
        <v>438</v>
      </c>
    </row>
    <row r="46" spans="1:2" x14ac:dyDescent="0.25">
      <c r="A46" t="s">
        <v>43</v>
      </c>
      <c r="B46" t="s">
        <v>439</v>
      </c>
    </row>
    <row r="47" spans="1:2" x14ac:dyDescent="0.25">
      <c r="A47" t="s">
        <v>44</v>
      </c>
      <c r="B47" t="s">
        <v>440</v>
      </c>
    </row>
    <row r="48" spans="1:2" x14ac:dyDescent="0.25">
      <c r="A48" t="s">
        <v>45</v>
      </c>
      <c r="B48" t="s">
        <v>441</v>
      </c>
    </row>
    <row r="49" spans="1:3" x14ac:dyDescent="0.25">
      <c r="A49" t="s">
        <v>47</v>
      </c>
      <c r="B49" t="s">
        <v>442</v>
      </c>
    </row>
    <row r="50" spans="1:3" x14ac:dyDescent="0.25">
      <c r="A50" t="s">
        <v>48</v>
      </c>
      <c r="B50" t="s">
        <v>443</v>
      </c>
    </row>
    <row r="51" spans="1:3" x14ac:dyDescent="0.25">
      <c r="A51" t="s">
        <v>49</v>
      </c>
      <c r="B51" s="298" t="s">
        <v>444</v>
      </c>
    </row>
    <row r="52" spans="1:3" x14ac:dyDescent="0.25">
      <c r="A52" t="s">
        <v>50</v>
      </c>
      <c r="B52" t="s">
        <v>445</v>
      </c>
    </row>
    <row r="53" spans="1:3" x14ac:dyDescent="0.25">
      <c r="A53" t="s">
        <v>51</v>
      </c>
      <c r="B53" s="298" t="s">
        <v>446</v>
      </c>
    </row>
    <row r="54" spans="1:3" x14ac:dyDescent="0.25">
      <c r="B54" t="s">
        <v>447</v>
      </c>
    </row>
    <row r="55" spans="1:3" x14ac:dyDescent="0.25">
      <c r="B55" t="s">
        <v>448</v>
      </c>
    </row>
    <row r="56" spans="1:3" x14ac:dyDescent="0.25">
      <c r="A56" t="s">
        <v>450</v>
      </c>
      <c r="B56" s="298" t="s">
        <v>449</v>
      </c>
    </row>
    <row r="57" spans="1:3" x14ac:dyDescent="0.25">
      <c r="A57" t="s">
        <v>57</v>
      </c>
      <c r="B57" t="s">
        <v>299</v>
      </c>
    </row>
    <row r="58" spans="1:3" x14ac:dyDescent="0.25">
      <c r="A58" t="s">
        <v>58</v>
      </c>
      <c r="B58" t="s">
        <v>287</v>
      </c>
    </row>
    <row r="59" spans="1:3" x14ac:dyDescent="0.25">
      <c r="A59" t="s">
        <v>59</v>
      </c>
      <c r="B59" t="s">
        <v>338</v>
      </c>
    </row>
    <row r="60" spans="1:3" x14ac:dyDescent="0.25">
      <c r="B60" t="s">
        <v>214</v>
      </c>
    </row>
    <row r="61" spans="1:3" x14ac:dyDescent="0.25">
      <c r="A61" t="s">
        <v>60</v>
      </c>
      <c r="B61" t="s">
        <v>324</v>
      </c>
    </row>
    <row r="62" spans="1:3" x14ac:dyDescent="0.25">
      <c r="A62" t="s">
        <v>61</v>
      </c>
      <c r="B62" t="s">
        <v>364</v>
      </c>
    </row>
    <row r="63" spans="1:3" x14ac:dyDescent="0.25">
      <c r="A63" t="s">
        <v>62</v>
      </c>
      <c r="B63" s="351" t="s">
        <v>410</v>
      </c>
      <c r="C63" t="s">
        <v>451</v>
      </c>
    </row>
    <row r="64" spans="1:3" x14ac:dyDescent="0.25">
      <c r="A64" t="s">
        <v>63</v>
      </c>
      <c r="B64" t="s">
        <v>244</v>
      </c>
    </row>
    <row r="65" spans="1:2" x14ac:dyDescent="0.25">
      <c r="A65" t="s">
        <v>64</v>
      </c>
      <c r="B65" t="s">
        <v>245</v>
      </c>
    </row>
    <row r="66" spans="1:2" x14ac:dyDescent="0.25">
      <c r="A66" t="s">
        <v>65</v>
      </c>
      <c r="B66" t="s">
        <v>204</v>
      </c>
    </row>
    <row r="67" spans="1:2" x14ac:dyDescent="0.25">
      <c r="A67" t="s">
        <v>452</v>
      </c>
      <c r="B67" t="s">
        <v>238</v>
      </c>
    </row>
    <row r="68" spans="1:2" x14ac:dyDescent="0.25">
      <c r="A68" t="s">
        <v>66</v>
      </c>
      <c r="B68" t="s">
        <v>305</v>
      </c>
    </row>
    <row r="69" spans="1:2" x14ac:dyDescent="0.25">
      <c r="A69" t="s">
        <v>67</v>
      </c>
      <c r="B69" t="s">
        <v>252</v>
      </c>
    </row>
    <row r="70" spans="1:2" x14ac:dyDescent="0.25">
      <c r="A70" t="s">
        <v>69</v>
      </c>
      <c r="B70" t="s">
        <v>267</v>
      </c>
    </row>
    <row r="71" spans="1:2" x14ac:dyDescent="0.25">
      <c r="A71" t="s">
        <v>70</v>
      </c>
      <c r="B71" t="s">
        <v>352</v>
      </c>
    </row>
    <row r="72" spans="1:2" x14ac:dyDescent="0.25">
      <c r="A72" t="s">
        <v>71</v>
      </c>
      <c r="B72" t="s">
        <v>328</v>
      </c>
    </row>
    <row r="73" spans="1:2" x14ac:dyDescent="0.25">
      <c r="A73" t="s">
        <v>72</v>
      </c>
      <c r="B73" t="s">
        <v>453</v>
      </c>
    </row>
    <row r="74" spans="1:2" x14ac:dyDescent="0.25">
      <c r="A74" t="s">
        <v>454</v>
      </c>
      <c r="B74" t="s">
        <v>294</v>
      </c>
    </row>
    <row r="75" spans="1:2" x14ac:dyDescent="0.25">
      <c r="A75" t="s">
        <v>73</v>
      </c>
      <c r="B75" t="s">
        <v>205</v>
      </c>
    </row>
    <row r="76" spans="1:2" x14ac:dyDescent="0.25">
      <c r="A76" t="s">
        <v>455</v>
      </c>
      <c r="B76" t="s">
        <v>347</v>
      </c>
    </row>
    <row r="77" spans="1:2" x14ac:dyDescent="0.25">
      <c r="A77" t="s">
        <v>77</v>
      </c>
      <c r="B77" t="s">
        <v>456</v>
      </c>
    </row>
    <row r="78" spans="1:2" x14ac:dyDescent="0.25">
      <c r="A78" t="s">
        <v>79</v>
      </c>
      <c r="B78" t="s">
        <v>306</v>
      </c>
    </row>
    <row r="79" spans="1:2" x14ac:dyDescent="0.25">
      <c r="A79" t="s">
        <v>80</v>
      </c>
      <c r="B79" t="s">
        <v>344</v>
      </c>
    </row>
    <row r="80" spans="1:2" x14ac:dyDescent="0.25">
      <c r="B80" t="s">
        <v>268</v>
      </c>
    </row>
    <row r="81" spans="1:2" x14ac:dyDescent="0.25">
      <c r="A81" t="s">
        <v>82</v>
      </c>
      <c r="B81" t="s">
        <v>318</v>
      </c>
    </row>
    <row r="82" spans="1:2" x14ac:dyDescent="0.25">
      <c r="A82" t="s">
        <v>83</v>
      </c>
      <c r="B82" t="s">
        <v>333</v>
      </c>
    </row>
    <row r="83" spans="1:2" x14ac:dyDescent="0.25">
      <c r="A83" t="s">
        <v>84</v>
      </c>
      <c r="B83" t="s">
        <v>206</v>
      </c>
    </row>
    <row r="84" spans="1:2" x14ac:dyDescent="0.25">
      <c r="A84" t="s">
        <v>85</v>
      </c>
      <c r="B84" t="s">
        <v>457</v>
      </c>
    </row>
    <row r="85" spans="1:2" x14ac:dyDescent="0.25">
      <c r="A85" t="s">
        <v>86</v>
      </c>
      <c r="B85" t="s">
        <v>300</v>
      </c>
    </row>
    <row r="86" spans="1:2" x14ac:dyDescent="0.25">
      <c r="A86" t="s">
        <v>87</v>
      </c>
      <c r="B86" t="s">
        <v>458</v>
      </c>
    </row>
    <row r="87" spans="1:2" x14ac:dyDescent="0.25">
      <c r="A87" t="s">
        <v>88</v>
      </c>
      <c r="B87" s="298" t="s">
        <v>350</v>
      </c>
    </row>
    <row r="88" spans="1:2" x14ac:dyDescent="0.25">
      <c r="A88" t="s">
        <v>89</v>
      </c>
      <c r="B88" t="s">
        <v>246</v>
      </c>
    </row>
    <row r="89" spans="1:2" x14ac:dyDescent="0.25">
      <c r="A89" t="s">
        <v>90</v>
      </c>
      <c r="B89" t="s">
        <v>269</v>
      </c>
    </row>
    <row r="90" spans="1:2" x14ac:dyDescent="0.25">
      <c r="A90" t="s">
        <v>91</v>
      </c>
      <c r="B90" t="s">
        <v>222</v>
      </c>
    </row>
    <row r="91" spans="1:2" x14ac:dyDescent="0.25">
      <c r="A91" t="s">
        <v>92</v>
      </c>
      <c r="B91" t="s">
        <v>459</v>
      </c>
    </row>
    <row r="92" spans="1:2" x14ac:dyDescent="0.25">
      <c r="A92" t="s">
        <v>93</v>
      </c>
      <c r="B92" t="s">
        <v>460</v>
      </c>
    </row>
    <row r="93" spans="1:2" x14ac:dyDescent="0.25">
      <c r="B93" t="s">
        <v>239</v>
      </c>
    </row>
    <row r="94" spans="1:2" x14ac:dyDescent="0.25">
      <c r="A94" t="s">
        <v>95</v>
      </c>
      <c r="B94" t="s">
        <v>288</v>
      </c>
    </row>
    <row r="95" spans="1:2" x14ac:dyDescent="0.25">
      <c r="A95" t="s">
        <v>97</v>
      </c>
      <c r="B95" t="s">
        <v>270</v>
      </c>
    </row>
    <row r="96" spans="1:2" x14ac:dyDescent="0.25">
      <c r="A96" t="s">
        <v>98</v>
      </c>
      <c r="B96" t="s">
        <v>295</v>
      </c>
    </row>
    <row r="97" spans="1:2" x14ac:dyDescent="0.25">
      <c r="A97" t="s">
        <v>99</v>
      </c>
      <c r="B97" t="s">
        <v>346</v>
      </c>
    </row>
    <row r="98" spans="1:2" x14ac:dyDescent="0.25">
      <c r="A98" t="s">
        <v>100</v>
      </c>
      <c r="B98" t="s">
        <v>240</v>
      </c>
    </row>
    <row r="99" spans="1:2" x14ac:dyDescent="0.25">
      <c r="B99" t="s">
        <v>223</v>
      </c>
    </row>
    <row r="100" spans="1:2" x14ac:dyDescent="0.25">
      <c r="A100" t="s">
        <v>102</v>
      </c>
      <c r="B100" t="s">
        <v>253</v>
      </c>
    </row>
    <row r="101" spans="1:2" x14ac:dyDescent="0.25">
      <c r="A101" t="s">
        <v>104</v>
      </c>
      <c r="B101" t="s">
        <v>313</v>
      </c>
    </row>
    <row r="102" spans="1:2" x14ac:dyDescent="0.25">
      <c r="A102" t="s">
        <v>107</v>
      </c>
      <c r="B102" t="s">
        <v>207</v>
      </c>
    </row>
    <row r="103" spans="1:2" x14ac:dyDescent="0.25">
      <c r="A103" t="s">
        <v>108</v>
      </c>
      <c r="B103" t="s">
        <v>461</v>
      </c>
    </row>
    <row r="104" spans="1:2" x14ac:dyDescent="0.25">
      <c r="A104" t="s">
        <v>109</v>
      </c>
      <c r="B104" t="s">
        <v>224</v>
      </c>
    </row>
    <row r="105" spans="1:2" x14ac:dyDescent="0.25">
      <c r="A105" t="s">
        <v>110</v>
      </c>
      <c r="B105" s="294" t="s">
        <v>208</v>
      </c>
    </row>
    <row r="106" spans="1:2" x14ac:dyDescent="0.25">
      <c r="A106" t="s">
        <v>111</v>
      </c>
      <c r="B106" t="s">
        <v>271</v>
      </c>
    </row>
    <row r="107" spans="1:2" x14ac:dyDescent="0.25">
      <c r="A107" t="s">
        <v>112</v>
      </c>
      <c r="B107" t="s">
        <v>462</v>
      </c>
    </row>
    <row r="108" spans="1:2" x14ac:dyDescent="0.25">
      <c r="A108" t="s">
        <v>113</v>
      </c>
      <c r="B108" t="s">
        <v>301</v>
      </c>
    </row>
    <row r="109" spans="1:2" x14ac:dyDescent="0.25">
      <c r="A109" t="s">
        <v>114</v>
      </c>
      <c r="B109" t="s">
        <v>225</v>
      </c>
    </row>
    <row r="110" spans="1:2" x14ac:dyDescent="0.25">
      <c r="A110" t="s">
        <v>115</v>
      </c>
      <c r="B110" t="s">
        <v>254</v>
      </c>
    </row>
    <row r="111" spans="1:2" x14ac:dyDescent="0.25">
      <c r="A111" t="s">
        <v>116</v>
      </c>
      <c r="B111" t="s">
        <v>241</v>
      </c>
    </row>
    <row r="112" spans="1:2" x14ac:dyDescent="0.25">
      <c r="A112" t="s">
        <v>117</v>
      </c>
      <c r="B112" s="294" t="s">
        <v>209</v>
      </c>
    </row>
    <row r="113" spans="1:2" x14ac:dyDescent="0.25">
      <c r="A113" t="s">
        <v>118</v>
      </c>
      <c r="B113" t="s">
        <v>463</v>
      </c>
    </row>
    <row r="114" spans="1:2" x14ac:dyDescent="0.25">
      <c r="A114" t="s">
        <v>119</v>
      </c>
      <c r="B114" t="s">
        <v>272</v>
      </c>
    </row>
    <row r="115" spans="1:2" x14ac:dyDescent="0.25">
      <c r="A115" t="s">
        <v>120</v>
      </c>
      <c r="B115" s="298" t="s">
        <v>363</v>
      </c>
    </row>
    <row r="116" spans="1:2" x14ac:dyDescent="0.25">
      <c r="A116" t="s">
        <v>464</v>
      </c>
      <c r="B116" t="s">
        <v>331</v>
      </c>
    </row>
    <row r="117" spans="1:2" x14ac:dyDescent="0.25">
      <c r="A117" t="s">
        <v>122</v>
      </c>
      <c r="B117" t="s">
        <v>465</v>
      </c>
    </row>
    <row r="118" spans="1:2" x14ac:dyDescent="0.25">
      <c r="A118" t="s">
        <v>123</v>
      </c>
      <c r="B118" t="s">
        <v>319</v>
      </c>
    </row>
    <row r="119" spans="1:2" x14ac:dyDescent="0.25">
      <c r="A119" t="s">
        <v>124</v>
      </c>
      <c r="B119" t="s">
        <v>210</v>
      </c>
    </row>
    <row r="120" spans="1:2" x14ac:dyDescent="0.25">
      <c r="A120" t="s">
        <v>125</v>
      </c>
      <c r="B120" t="s">
        <v>372</v>
      </c>
    </row>
    <row r="121" spans="1:2" x14ac:dyDescent="0.25">
      <c r="A121" t="s">
        <v>466</v>
      </c>
      <c r="B121" t="s">
        <v>211</v>
      </c>
    </row>
    <row r="122" spans="1:2" x14ac:dyDescent="0.25">
      <c r="A122" t="s">
        <v>127</v>
      </c>
      <c r="B122" s="298" t="s">
        <v>370</v>
      </c>
    </row>
    <row r="123" spans="1:2" x14ac:dyDescent="0.25">
      <c r="A123" t="s">
        <v>128</v>
      </c>
      <c r="B123" t="s">
        <v>467</v>
      </c>
    </row>
    <row r="124" spans="1:2" x14ac:dyDescent="0.25">
      <c r="A124" t="s">
        <v>129</v>
      </c>
      <c r="B124" t="s">
        <v>255</v>
      </c>
    </row>
    <row r="125" spans="1:2" x14ac:dyDescent="0.25">
      <c r="A125" t="s">
        <v>130</v>
      </c>
      <c r="B125" t="s">
        <v>296</v>
      </c>
    </row>
    <row r="126" spans="1:2" x14ac:dyDescent="0.25">
      <c r="A126" t="s">
        <v>131</v>
      </c>
      <c r="B126" t="s">
        <v>242</v>
      </c>
    </row>
    <row r="127" spans="1:2" x14ac:dyDescent="0.25">
      <c r="A127" t="s">
        <v>132</v>
      </c>
      <c r="B127" t="s">
        <v>314</v>
      </c>
    </row>
    <row r="128" spans="1:2" x14ac:dyDescent="0.25">
      <c r="A128" t="s">
        <v>133</v>
      </c>
      <c r="B128" t="s">
        <v>273</v>
      </c>
    </row>
    <row r="129" spans="1:2" x14ac:dyDescent="0.25">
      <c r="A129" t="s">
        <v>134</v>
      </c>
      <c r="B129" t="s">
        <v>289</v>
      </c>
    </row>
    <row r="130" spans="1:2" x14ac:dyDescent="0.25">
      <c r="A130" t="s">
        <v>135</v>
      </c>
      <c r="B130" t="s">
        <v>274</v>
      </c>
    </row>
    <row r="131" spans="1:2" x14ac:dyDescent="0.25">
      <c r="A131" t="s">
        <v>137</v>
      </c>
      <c r="B131" s="298" t="s">
        <v>360</v>
      </c>
    </row>
    <row r="132" spans="1:2" x14ac:dyDescent="0.25">
      <c r="A132" t="s">
        <v>138</v>
      </c>
      <c r="B132" t="s">
        <v>256</v>
      </c>
    </row>
    <row r="133" spans="1:2" x14ac:dyDescent="0.25">
      <c r="A133" t="s">
        <v>468</v>
      </c>
      <c r="B133" t="s">
        <v>228</v>
      </c>
    </row>
    <row r="134" spans="1:2" x14ac:dyDescent="0.25">
      <c r="A134" t="s">
        <v>141</v>
      </c>
      <c r="B134" t="s">
        <v>469</v>
      </c>
    </row>
    <row r="135" spans="1:2" x14ac:dyDescent="0.25">
      <c r="A135" t="s">
        <v>142</v>
      </c>
      <c r="B135" t="s">
        <v>470</v>
      </c>
    </row>
    <row r="136" spans="1:2" x14ac:dyDescent="0.25">
      <c r="A136" t="s">
        <v>143</v>
      </c>
      <c r="B136" t="s">
        <v>471</v>
      </c>
    </row>
    <row r="137" spans="1:2" x14ac:dyDescent="0.25">
      <c r="A137" t="s">
        <v>144</v>
      </c>
      <c r="B137" t="s">
        <v>278</v>
      </c>
    </row>
    <row r="138" spans="1:2" x14ac:dyDescent="0.25">
      <c r="A138" t="s">
        <v>145</v>
      </c>
      <c r="B138" t="s">
        <v>302</v>
      </c>
    </row>
    <row r="139" spans="1:2" x14ac:dyDescent="0.25">
      <c r="A139" t="s">
        <v>146</v>
      </c>
      <c r="B139" t="s">
        <v>279</v>
      </c>
    </row>
    <row r="140" spans="1:2" x14ac:dyDescent="0.25">
      <c r="A140" t="s">
        <v>147</v>
      </c>
      <c r="B140" t="s">
        <v>280</v>
      </c>
    </row>
    <row r="141" spans="1:2" x14ac:dyDescent="0.25">
      <c r="A141" t="s">
        <v>472</v>
      </c>
      <c r="B141" t="s">
        <v>290</v>
      </c>
    </row>
    <row r="142" spans="1:2" x14ac:dyDescent="0.25">
      <c r="B142" t="s">
        <v>355</v>
      </c>
    </row>
    <row r="143" spans="1:2" x14ac:dyDescent="0.25">
      <c r="B143" t="s">
        <v>325</v>
      </c>
    </row>
    <row r="144" spans="1:2" x14ac:dyDescent="0.25">
      <c r="B144" t="s">
        <v>248</v>
      </c>
    </row>
    <row r="145" spans="1:2" x14ac:dyDescent="0.25">
      <c r="B145" t="s">
        <v>342</v>
      </c>
    </row>
    <row r="146" spans="1:2" x14ac:dyDescent="0.25">
      <c r="B146" t="s">
        <v>281</v>
      </c>
    </row>
    <row r="147" spans="1:2" x14ac:dyDescent="0.25">
      <c r="A147" t="s">
        <v>231</v>
      </c>
      <c r="B147" t="s">
        <v>282</v>
      </c>
    </row>
    <row r="148" spans="1:2" x14ac:dyDescent="0.25">
      <c r="B148" t="s">
        <v>212</v>
      </c>
    </row>
    <row r="149" spans="1:2" x14ac:dyDescent="0.25">
      <c r="B149" t="s">
        <v>307</v>
      </c>
    </row>
    <row r="150" spans="1:2" x14ac:dyDescent="0.25">
      <c r="B150" t="s">
        <v>315</v>
      </c>
    </row>
    <row r="151" spans="1:2" x14ac:dyDescent="0.25">
      <c r="B151" t="s">
        <v>308</v>
      </c>
    </row>
    <row r="152" spans="1:2" x14ac:dyDescent="0.25">
      <c r="B152" t="s">
        <v>490</v>
      </c>
    </row>
    <row r="153" spans="1:2" x14ac:dyDescent="0.25">
      <c r="B153" t="s">
        <v>309</v>
      </c>
    </row>
    <row r="154" spans="1:2" x14ac:dyDescent="0.25">
      <c r="B154" t="s">
        <v>229</v>
      </c>
    </row>
    <row r="155" spans="1:2" x14ac:dyDescent="0.25">
      <c r="B155" t="s">
        <v>283</v>
      </c>
    </row>
    <row r="156" spans="1:2" x14ac:dyDescent="0.25">
      <c r="B156" t="s">
        <v>303</v>
      </c>
    </row>
    <row r="157" spans="1:2" x14ac:dyDescent="0.25">
      <c r="B157" t="s">
        <v>230</v>
      </c>
    </row>
    <row r="158" spans="1:2" x14ac:dyDescent="0.25">
      <c r="B158" t="s">
        <v>249</v>
      </c>
    </row>
    <row r="159" spans="1:2" x14ac:dyDescent="0.25">
      <c r="B159" t="s">
        <v>215</v>
      </c>
    </row>
    <row r="160" spans="1:2" x14ac:dyDescent="0.25">
      <c r="B160" t="s">
        <v>284</v>
      </c>
    </row>
    <row r="161" spans="1:2" x14ac:dyDescent="0.25">
      <c r="B161" t="s">
        <v>348</v>
      </c>
    </row>
    <row r="162" spans="1:2" x14ac:dyDescent="0.25">
      <c r="B162" t="s">
        <v>316</v>
      </c>
    </row>
    <row r="163" spans="1:2" x14ac:dyDescent="0.25">
      <c r="B163" t="s">
        <v>365</v>
      </c>
    </row>
    <row r="168" spans="1:2" x14ac:dyDescent="0.25">
      <c r="B168" t="s">
        <v>473</v>
      </c>
    </row>
    <row r="169" spans="1:2" x14ac:dyDescent="0.25">
      <c r="B169" t="s">
        <v>474</v>
      </c>
    </row>
    <row r="170" spans="1:2" x14ac:dyDescent="0.25">
      <c r="B170" t="s">
        <v>475</v>
      </c>
    </row>
    <row r="171" spans="1:2" x14ac:dyDescent="0.25">
      <c r="A171" t="s">
        <v>475</v>
      </c>
      <c r="B171" t="s">
        <v>341</v>
      </c>
    </row>
    <row r="173" spans="1:2" x14ac:dyDescent="0.25">
      <c r="A173" t="s">
        <v>412</v>
      </c>
      <c r="B173" t="s">
        <v>476</v>
      </c>
    </row>
    <row r="174" spans="1:2" x14ac:dyDescent="0.25">
      <c r="A174" t="s">
        <v>232</v>
      </c>
    </row>
    <row r="175" spans="1:2" x14ac:dyDescent="0.25">
      <c r="A175" t="s">
        <v>217</v>
      </c>
      <c r="B175" t="s">
        <v>257</v>
      </c>
    </row>
    <row r="176" spans="1:2" x14ac:dyDescent="0.25">
      <c r="A176" t="s">
        <v>414</v>
      </c>
      <c r="B176" t="s">
        <v>258</v>
      </c>
    </row>
    <row r="177" spans="1:2" x14ac:dyDescent="0.25">
      <c r="A177" t="s">
        <v>335</v>
      </c>
      <c r="B177" t="s">
        <v>259</v>
      </c>
    </row>
    <row r="178" spans="1:2" x14ac:dyDescent="0.25">
      <c r="A178" t="s">
        <v>416</v>
      </c>
      <c r="B178" t="s">
        <v>260</v>
      </c>
    </row>
    <row r="179" spans="1:2" x14ac:dyDescent="0.25">
      <c r="A179" t="s">
        <v>285</v>
      </c>
      <c r="B179" t="s">
        <v>261</v>
      </c>
    </row>
    <row r="180" spans="1:2" x14ac:dyDescent="0.25">
      <c r="A180" t="s">
        <v>417</v>
      </c>
      <c r="B180" t="s">
        <v>262</v>
      </c>
    </row>
    <row r="181" spans="1:2" x14ac:dyDescent="0.25">
      <c r="A181" t="s">
        <v>418</v>
      </c>
      <c r="B181" t="s">
        <v>264</v>
      </c>
    </row>
    <row r="182" spans="1:2" x14ac:dyDescent="0.25">
      <c r="A182" t="s">
        <v>233</v>
      </c>
      <c r="B182" t="s">
        <v>266</v>
      </c>
    </row>
    <row r="183" spans="1:2" x14ac:dyDescent="0.25">
      <c r="A183" t="s">
        <v>218</v>
      </c>
      <c r="B183" t="s">
        <v>267</v>
      </c>
    </row>
    <row r="184" spans="1:2" x14ac:dyDescent="0.25">
      <c r="A184" t="s">
        <v>421</v>
      </c>
      <c r="B184" t="s">
        <v>269</v>
      </c>
    </row>
    <row r="185" spans="1:2" x14ac:dyDescent="0.25">
      <c r="A185" t="s">
        <v>291</v>
      </c>
      <c r="B185" t="s">
        <v>271</v>
      </c>
    </row>
    <row r="186" spans="1:2" x14ac:dyDescent="0.25">
      <c r="A186" t="s">
        <v>422</v>
      </c>
      <c r="B186" t="s">
        <v>272</v>
      </c>
    </row>
    <row r="187" spans="1:2" x14ac:dyDescent="0.25">
      <c r="A187" t="s">
        <v>234</v>
      </c>
      <c r="B187" t="s">
        <v>107</v>
      </c>
    </row>
    <row r="188" spans="1:2" x14ac:dyDescent="0.25">
      <c r="A188" t="s">
        <v>336</v>
      </c>
      <c r="B188" t="s">
        <v>275</v>
      </c>
    </row>
    <row r="189" spans="1:2" x14ac:dyDescent="0.25">
      <c r="A189" t="s">
        <v>477</v>
      </c>
      <c r="B189" t="s">
        <v>276</v>
      </c>
    </row>
    <row r="190" spans="1:2" x14ac:dyDescent="0.25">
      <c r="A190" t="s">
        <v>213</v>
      </c>
      <c r="B190" t="s">
        <v>277</v>
      </c>
    </row>
    <row r="191" spans="1:2" x14ac:dyDescent="0.25">
      <c r="A191" t="s">
        <v>259</v>
      </c>
      <c r="B191" t="s">
        <v>278</v>
      </c>
    </row>
    <row r="192" spans="1:2" x14ac:dyDescent="0.25">
      <c r="A192" t="s">
        <v>292</v>
      </c>
      <c r="B192" t="s">
        <v>281</v>
      </c>
    </row>
    <row r="193" spans="1:4" x14ac:dyDescent="0.25">
      <c r="A193" t="s">
        <v>424</v>
      </c>
      <c r="B193" t="s">
        <v>283</v>
      </c>
    </row>
    <row r="194" spans="1:4" x14ac:dyDescent="0.25">
      <c r="A194" t="s">
        <v>426</v>
      </c>
      <c r="B194" t="s">
        <v>215</v>
      </c>
    </row>
    <row r="195" spans="1:4" x14ac:dyDescent="0.25">
      <c r="A195" t="s">
        <v>235</v>
      </c>
      <c r="B195" t="s">
        <v>284</v>
      </c>
    </row>
    <row r="196" spans="1:4" x14ac:dyDescent="0.25">
      <c r="A196" t="s">
        <v>219</v>
      </c>
    </row>
    <row r="197" spans="1:4" x14ac:dyDescent="0.25">
      <c r="A197" t="s">
        <v>202</v>
      </c>
    </row>
    <row r="198" spans="1:4" x14ac:dyDescent="0.25">
      <c r="A198" t="s">
        <v>261</v>
      </c>
    </row>
    <row r="199" spans="1:4" x14ac:dyDescent="0.25">
      <c r="A199" t="s">
        <v>203</v>
      </c>
    </row>
    <row r="200" spans="1:4" x14ac:dyDescent="0.25">
      <c r="A200" t="s">
        <v>310</v>
      </c>
    </row>
    <row r="201" spans="1:4" x14ac:dyDescent="0.25">
      <c r="A201" t="s">
        <v>220</v>
      </c>
    </row>
    <row r="202" spans="1:4" x14ac:dyDescent="0.25">
      <c r="A202" t="s">
        <v>478</v>
      </c>
    </row>
    <row r="203" spans="1:4" x14ac:dyDescent="0.25">
      <c r="A203" t="s">
        <v>479</v>
      </c>
    </row>
    <row r="204" spans="1:4" x14ac:dyDescent="0.25">
      <c r="A204" t="s">
        <v>311</v>
      </c>
    </row>
    <row r="205" spans="1:4" x14ac:dyDescent="0.25">
      <c r="A205" t="s">
        <v>312</v>
      </c>
    </row>
    <row r="206" spans="1:4" x14ac:dyDescent="0.25">
      <c r="A206" t="s">
        <v>317</v>
      </c>
    </row>
    <row r="207" spans="1:4" x14ac:dyDescent="0.25">
      <c r="A207" t="s">
        <v>243</v>
      </c>
      <c r="B207" t="s">
        <v>2</v>
      </c>
      <c r="D207" t="s">
        <v>161</v>
      </c>
    </row>
    <row r="208" spans="1:4" x14ac:dyDescent="0.25">
      <c r="A208" t="s">
        <v>293</v>
      </c>
      <c r="B208" t="s">
        <v>3</v>
      </c>
      <c r="D208" t="s">
        <v>480</v>
      </c>
    </row>
    <row r="209" spans="1:4" x14ac:dyDescent="0.25">
      <c r="A209" t="s">
        <v>263</v>
      </c>
      <c r="B209" t="s">
        <v>4</v>
      </c>
      <c r="D209" t="s">
        <v>162</v>
      </c>
    </row>
    <row r="210" spans="1:4" x14ac:dyDescent="0.25">
      <c r="A210" t="s">
        <v>323</v>
      </c>
      <c r="B210" t="s">
        <v>5</v>
      </c>
      <c r="D210" t="s">
        <v>163</v>
      </c>
    </row>
    <row r="211" spans="1:4" x14ac:dyDescent="0.25">
      <c r="A211" t="s">
        <v>442</v>
      </c>
      <c r="B211" t="s">
        <v>6</v>
      </c>
      <c r="D211" t="s">
        <v>164</v>
      </c>
    </row>
    <row r="212" spans="1:4" x14ac:dyDescent="0.25">
      <c r="A212" t="s">
        <v>443</v>
      </c>
      <c r="B212" t="s">
        <v>7</v>
      </c>
      <c r="D212" t="s">
        <v>165</v>
      </c>
    </row>
    <row r="213" spans="1:4" x14ac:dyDescent="0.25">
      <c r="A213" t="s">
        <v>237</v>
      </c>
      <c r="B213" t="s">
        <v>8</v>
      </c>
      <c r="D213" t="s">
        <v>166</v>
      </c>
    </row>
    <row r="214" spans="1:4" x14ac:dyDescent="0.25">
      <c r="A214" t="s">
        <v>265</v>
      </c>
      <c r="B214" t="s">
        <v>481</v>
      </c>
      <c r="D214" t="s">
        <v>167</v>
      </c>
    </row>
    <row r="215" spans="1:4" x14ac:dyDescent="0.25">
      <c r="A215" t="s">
        <v>349</v>
      </c>
      <c r="B215" t="s">
        <v>10</v>
      </c>
      <c r="D215" t="s">
        <v>168</v>
      </c>
    </row>
    <row r="216" spans="1:4" x14ac:dyDescent="0.25">
      <c r="A216" t="s">
        <v>299</v>
      </c>
      <c r="B216" t="s">
        <v>11</v>
      </c>
      <c r="D216" t="s">
        <v>169</v>
      </c>
    </row>
    <row r="217" spans="1:4" x14ac:dyDescent="0.25">
      <c r="A217" t="s">
        <v>287</v>
      </c>
      <c r="B217" t="s">
        <v>12</v>
      </c>
      <c r="D217" t="s">
        <v>170</v>
      </c>
    </row>
    <row r="218" spans="1:4" x14ac:dyDescent="0.25">
      <c r="A218" t="s">
        <v>338</v>
      </c>
      <c r="B218" t="s">
        <v>13</v>
      </c>
      <c r="D218" t="s">
        <v>171</v>
      </c>
    </row>
    <row r="219" spans="1:4" x14ac:dyDescent="0.25">
      <c r="A219" t="s">
        <v>214</v>
      </c>
      <c r="B219" t="s">
        <v>14</v>
      </c>
      <c r="D219" t="s">
        <v>172</v>
      </c>
    </row>
    <row r="220" spans="1:4" x14ac:dyDescent="0.25">
      <c r="A220" t="s">
        <v>324</v>
      </c>
      <c r="B220" t="s">
        <v>15</v>
      </c>
      <c r="D220" t="s">
        <v>482</v>
      </c>
    </row>
    <row r="221" spans="1:4" x14ac:dyDescent="0.25">
      <c r="A221" t="s">
        <v>364</v>
      </c>
      <c r="B221" t="s">
        <v>16</v>
      </c>
      <c r="D221" t="s">
        <v>174</v>
      </c>
    </row>
    <row r="222" spans="1:4" x14ac:dyDescent="0.25">
      <c r="A222" t="s">
        <v>451</v>
      </c>
      <c r="B222" t="s">
        <v>17</v>
      </c>
    </row>
    <row r="223" spans="1:4" x14ac:dyDescent="0.25">
      <c r="A223" t="s">
        <v>305</v>
      </c>
      <c r="B223" t="s">
        <v>18</v>
      </c>
    </row>
    <row r="224" spans="1:4" x14ac:dyDescent="0.25">
      <c r="A224" t="s">
        <v>252</v>
      </c>
      <c r="B224" t="s">
        <v>19</v>
      </c>
    </row>
    <row r="225" spans="1:2" x14ac:dyDescent="0.25">
      <c r="A225" t="s">
        <v>267</v>
      </c>
      <c r="B225" t="s">
        <v>20</v>
      </c>
    </row>
    <row r="226" spans="1:2" x14ac:dyDescent="0.25">
      <c r="A226" t="s">
        <v>352</v>
      </c>
      <c r="B226" t="s">
        <v>21</v>
      </c>
    </row>
    <row r="227" spans="1:2" x14ac:dyDescent="0.25">
      <c r="A227" t="s">
        <v>328</v>
      </c>
      <c r="B227" t="s">
        <v>22</v>
      </c>
    </row>
    <row r="228" spans="1:2" x14ac:dyDescent="0.25">
      <c r="A228" t="s">
        <v>453</v>
      </c>
      <c r="B228" t="s">
        <v>23</v>
      </c>
    </row>
    <row r="229" spans="1:2" x14ac:dyDescent="0.25">
      <c r="A229" t="s">
        <v>294</v>
      </c>
      <c r="B229" t="s">
        <v>24</v>
      </c>
    </row>
    <row r="230" spans="1:2" x14ac:dyDescent="0.25">
      <c r="A230" t="s">
        <v>205</v>
      </c>
      <c r="B230" t="s">
        <v>25</v>
      </c>
    </row>
    <row r="231" spans="1:2" x14ac:dyDescent="0.25">
      <c r="A231" t="s">
        <v>347</v>
      </c>
      <c r="B231" t="s">
        <v>26</v>
      </c>
    </row>
    <row r="232" spans="1:2" x14ac:dyDescent="0.25">
      <c r="A232" t="s">
        <v>456</v>
      </c>
      <c r="B232" t="s">
        <v>27</v>
      </c>
    </row>
    <row r="233" spans="1:2" x14ac:dyDescent="0.25">
      <c r="A233" t="s">
        <v>306</v>
      </c>
      <c r="B233" t="s">
        <v>28</v>
      </c>
    </row>
    <row r="234" spans="1:2" x14ac:dyDescent="0.25">
      <c r="A234" t="s">
        <v>344</v>
      </c>
      <c r="B234" t="s">
        <v>29</v>
      </c>
    </row>
    <row r="235" spans="1:2" x14ac:dyDescent="0.25">
      <c r="A235" t="s">
        <v>221</v>
      </c>
      <c r="B235" t="s">
        <v>30</v>
      </c>
    </row>
    <row r="236" spans="1:2" x14ac:dyDescent="0.25">
      <c r="A236" t="s">
        <v>268</v>
      </c>
      <c r="B236" t="s">
        <v>31</v>
      </c>
    </row>
    <row r="237" spans="1:2" x14ac:dyDescent="0.25">
      <c r="A237" t="s">
        <v>318</v>
      </c>
      <c r="B237" t="s">
        <v>32</v>
      </c>
    </row>
    <row r="238" spans="1:2" x14ac:dyDescent="0.25">
      <c r="A238" t="s">
        <v>333</v>
      </c>
      <c r="B238" t="s">
        <v>33</v>
      </c>
    </row>
    <row r="239" spans="1:2" x14ac:dyDescent="0.25">
      <c r="A239" t="s">
        <v>206</v>
      </c>
      <c r="B239" t="s">
        <v>34</v>
      </c>
    </row>
    <row r="240" spans="1:2" x14ac:dyDescent="0.25">
      <c r="A240" t="s">
        <v>483</v>
      </c>
      <c r="B240" t="s">
        <v>35</v>
      </c>
    </row>
    <row r="241" spans="1:2" x14ac:dyDescent="0.25">
      <c r="A241" t="s">
        <v>458</v>
      </c>
      <c r="B241" t="s">
        <v>36</v>
      </c>
    </row>
    <row r="242" spans="1:2" x14ac:dyDescent="0.25">
      <c r="A242" t="s">
        <v>337</v>
      </c>
      <c r="B242" t="s">
        <v>153</v>
      </c>
    </row>
    <row r="243" spans="1:2" x14ac:dyDescent="0.25">
      <c r="A243" t="s">
        <v>269</v>
      </c>
      <c r="B243" t="s">
        <v>37</v>
      </c>
    </row>
    <row r="244" spans="1:2" x14ac:dyDescent="0.25">
      <c r="A244" t="s">
        <v>222</v>
      </c>
      <c r="B244" t="s">
        <v>38</v>
      </c>
    </row>
    <row r="245" spans="1:2" x14ac:dyDescent="0.25">
      <c r="A245" t="s">
        <v>459</v>
      </c>
      <c r="B245" t="s">
        <v>39</v>
      </c>
    </row>
    <row r="246" spans="1:2" x14ac:dyDescent="0.25">
      <c r="A246" t="s">
        <v>239</v>
      </c>
      <c r="B246" t="s">
        <v>40</v>
      </c>
    </row>
    <row r="247" spans="1:2" x14ac:dyDescent="0.25">
      <c r="A247" t="s">
        <v>288</v>
      </c>
      <c r="B247" t="s">
        <v>41</v>
      </c>
    </row>
    <row r="248" spans="1:2" x14ac:dyDescent="0.25">
      <c r="A248" t="s">
        <v>270</v>
      </c>
      <c r="B248" t="s">
        <v>42</v>
      </c>
    </row>
    <row r="249" spans="1:2" x14ac:dyDescent="0.25">
      <c r="A249" t="s">
        <v>295</v>
      </c>
      <c r="B249" t="s">
        <v>43</v>
      </c>
    </row>
    <row r="250" spans="1:2" x14ac:dyDescent="0.25">
      <c r="A250" t="s">
        <v>346</v>
      </c>
      <c r="B250" t="s">
        <v>44</v>
      </c>
    </row>
    <row r="251" spans="1:2" x14ac:dyDescent="0.25">
      <c r="A251" t="s">
        <v>240</v>
      </c>
      <c r="B251" t="s">
        <v>45</v>
      </c>
    </row>
    <row r="252" spans="1:2" x14ac:dyDescent="0.25">
      <c r="A252" t="s">
        <v>223</v>
      </c>
      <c r="B252" t="s">
        <v>46</v>
      </c>
    </row>
    <row r="253" spans="1:2" x14ac:dyDescent="0.25">
      <c r="A253" t="s">
        <v>253</v>
      </c>
      <c r="B253" t="s">
        <v>47</v>
      </c>
    </row>
    <row r="254" spans="1:2" x14ac:dyDescent="0.25">
      <c r="A254" t="s">
        <v>313</v>
      </c>
      <c r="B254" t="s">
        <v>48</v>
      </c>
    </row>
    <row r="255" spans="1:2" x14ac:dyDescent="0.25">
      <c r="A255" t="s">
        <v>207</v>
      </c>
      <c r="B255" t="s">
        <v>49</v>
      </c>
    </row>
    <row r="256" spans="1:2" x14ac:dyDescent="0.25">
      <c r="A256" t="s">
        <v>461</v>
      </c>
      <c r="B256" t="s">
        <v>50</v>
      </c>
    </row>
    <row r="257" spans="1:2" x14ac:dyDescent="0.25">
      <c r="A257" t="s">
        <v>224</v>
      </c>
      <c r="B257" t="s">
        <v>51</v>
      </c>
    </row>
    <row r="258" spans="1:2" x14ac:dyDescent="0.25">
      <c r="A258" t="s">
        <v>271</v>
      </c>
      <c r="B258" t="s">
        <v>52</v>
      </c>
    </row>
    <row r="259" spans="1:2" x14ac:dyDescent="0.25">
      <c r="A259" t="s">
        <v>301</v>
      </c>
      <c r="B259" t="s">
        <v>53</v>
      </c>
    </row>
    <row r="260" spans="1:2" x14ac:dyDescent="0.25">
      <c r="A260" t="s">
        <v>225</v>
      </c>
      <c r="B260" t="s">
        <v>54</v>
      </c>
    </row>
    <row r="261" spans="1:2" x14ac:dyDescent="0.25">
      <c r="A261" t="s">
        <v>254</v>
      </c>
      <c r="B261" t="s">
        <v>55</v>
      </c>
    </row>
    <row r="262" spans="1:2" x14ac:dyDescent="0.25">
      <c r="A262" t="s">
        <v>241</v>
      </c>
      <c r="B262" t="s">
        <v>57</v>
      </c>
    </row>
    <row r="263" spans="1:2" x14ac:dyDescent="0.25">
      <c r="A263" t="s">
        <v>209</v>
      </c>
      <c r="B263" t="s">
        <v>58</v>
      </c>
    </row>
    <row r="264" spans="1:2" x14ac:dyDescent="0.25">
      <c r="A264" t="s">
        <v>463</v>
      </c>
      <c r="B264" t="s">
        <v>59</v>
      </c>
    </row>
    <row r="265" spans="1:2" x14ac:dyDescent="0.25">
      <c r="A265" t="s">
        <v>226</v>
      </c>
      <c r="B265" t="s">
        <v>60</v>
      </c>
    </row>
    <row r="266" spans="1:2" x14ac:dyDescent="0.25">
      <c r="A266" t="s">
        <v>272</v>
      </c>
      <c r="B266" t="s">
        <v>61</v>
      </c>
    </row>
    <row r="267" spans="1:2" x14ac:dyDescent="0.25">
      <c r="A267" t="s">
        <v>334</v>
      </c>
      <c r="B267" t="s">
        <v>62</v>
      </c>
    </row>
    <row r="268" spans="1:2" x14ac:dyDescent="0.25">
      <c r="A268" t="s">
        <v>465</v>
      </c>
      <c r="B268" t="s">
        <v>63</v>
      </c>
    </row>
    <row r="269" spans="1:2" x14ac:dyDescent="0.25">
      <c r="A269" t="s">
        <v>319</v>
      </c>
      <c r="B269" t="s">
        <v>64</v>
      </c>
    </row>
    <row r="270" spans="1:2" x14ac:dyDescent="0.25">
      <c r="A270" t="s">
        <v>210</v>
      </c>
      <c r="B270" t="s">
        <v>65</v>
      </c>
    </row>
    <row r="271" spans="1:2" x14ac:dyDescent="0.25">
      <c r="A271" t="s">
        <v>211</v>
      </c>
      <c r="B271" t="s">
        <v>66</v>
      </c>
    </row>
    <row r="272" spans="1:2" x14ac:dyDescent="0.25">
      <c r="A272" t="s">
        <v>467</v>
      </c>
      <c r="B272" t="s">
        <v>67</v>
      </c>
    </row>
    <row r="273" spans="1:3" x14ac:dyDescent="0.25">
      <c r="A273" t="s">
        <v>255</v>
      </c>
      <c r="B273" t="s">
        <v>68</v>
      </c>
    </row>
    <row r="274" spans="1:3" x14ac:dyDescent="0.25">
      <c r="A274" t="s">
        <v>296</v>
      </c>
      <c r="B274" t="s">
        <v>69</v>
      </c>
    </row>
    <row r="275" spans="1:3" x14ac:dyDescent="0.25">
      <c r="A275" t="s">
        <v>242</v>
      </c>
      <c r="B275" t="s">
        <v>70</v>
      </c>
    </row>
    <row r="276" spans="1:3" x14ac:dyDescent="0.25">
      <c r="A276" t="s">
        <v>484</v>
      </c>
      <c r="B276" t="s">
        <v>71</v>
      </c>
    </row>
    <row r="277" spans="1:3" x14ac:dyDescent="0.25">
      <c r="A277" t="s">
        <v>273</v>
      </c>
      <c r="B277" t="s">
        <v>72</v>
      </c>
    </row>
    <row r="278" spans="1:3" x14ac:dyDescent="0.25">
      <c r="A278" t="s">
        <v>289</v>
      </c>
      <c r="B278" t="s">
        <v>73</v>
      </c>
    </row>
    <row r="279" spans="1:3" x14ac:dyDescent="0.25">
      <c r="A279" t="s">
        <v>274</v>
      </c>
      <c r="B279" t="s">
        <v>74</v>
      </c>
    </row>
    <row r="280" spans="1:3" x14ac:dyDescent="0.25">
      <c r="A280" t="s">
        <v>485</v>
      </c>
      <c r="B280" t="s">
        <v>75</v>
      </c>
      <c r="C280" t="s">
        <v>350</v>
      </c>
    </row>
    <row r="281" spans="1:3" x14ac:dyDescent="0.25">
      <c r="A281" t="s">
        <v>228</v>
      </c>
      <c r="B281" t="s">
        <v>76</v>
      </c>
    </row>
    <row r="282" spans="1:3" x14ac:dyDescent="0.25">
      <c r="A282" t="s">
        <v>469</v>
      </c>
      <c r="B282" t="s">
        <v>77</v>
      </c>
    </row>
    <row r="283" spans="1:3" x14ac:dyDescent="0.25">
      <c r="A283" t="s">
        <v>470</v>
      </c>
      <c r="B283" t="s">
        <v>78</v>
      </c>
    </row>
    <row r="284" spans="1:3" x14ac:dyDescent="0.25">
      <c r="A284" t="s">
        <v>471</v>
      </c>
      <c r="B284" t="s">
        <v>79</v>
      </c>
    </row>
    <row r="285" spans="1:3" x14ac:dyDescent="0.25">
      <c r="A285" t="s">
        <v>278</v>
      </c>
      <c r="B285" t="s">
        <v>80</v>
      </c>
    </row>
    <row r="286" spans="1:3" x14ac:dyDescent="0.25">
      <c r="A286" t="s">
        <v>302</v>
      </c>
      <c r="B286" t="s">
        <v>81</v>
      </c>
    </row>
    <row r="287" spans="1:3" x14ac:dyDescent="0.25">
      <c r="A287" t="s">
        <v>279</v>
      </c>
      <c r="B287" t="s">
        <v>82</v>
      </c>
    </row>
    <row r="288" spans="1:3" x14ac:dyDescent="0.25">
      <c r="A288" t="s">
        <v>280</v>
      </c>
      <c r="B288" t="s">
        <v>83</v>
      </c>
    </row>
    <row r="289" spans="1:2" x14ac:dyDescent="0.25">
      <c r="A289" t="s">
        <v>486</v>
      </c>
      <c r="B289" t="s">
        <v>84</v>
      </c>
    </row>
    <row r="290" spans="1:2" x14ac:dyDescent="0.25">
      <c r="A290" t="s">
        <v>355</v>
      </c>
      <c r="B290" t="s">
        <v>85</v>
      </c>
    </row>
    <row r="291" spans="1:2" x14ac:dyDescent="0.25">
      <c r="A291" t="s">
        <v>325</v>
      </c>
      <c r="B291" t="s">
        <v>86</v>
      </c>
    </row>
    <row r="292" spans="1:2" x14ac:dyDescent="0.25">
      <c r="A292" t="s">
        <v>248</v>
      </c>
      <c r="B292" t="s">
        <v>87</v>
      </c>
    </row>
    <row r="293" spans="1:2" x14ac:dyDescent="0.25">
      <c r="A293" t="s">
        <v>342</v>
      </c>
      <c r="B293" t="s">
        <v>88</v>
      </c>
    </row>
    <row r="294" spans="1:2" x14ac:dyDescent="0.25">
      <c r="A294" t="s">
        <v>281</v>
      </c>
      <c r="B294" t="s">
        <v>89</v>
      </c>
    </row>
    <row r="295" spans="1:2" x14ac:dyDescent="0.25">
      <c r="A295" t="s">
        <v>282</v>
      </c>
      <c r="B295" t="s">
        <v>90</v>
      </c>
    </row>
    <row r="296" spans="1:2" x14ac:dyDescent="0.25">
      <c r="A296" t="s">
        <v>212</v>
      </c>
      <c r="B296" t="s">
        <v>91</v>
      </c>
    </row>
    <row r="297" spans="1:2" x14ac:dyDescent="0.25">
      <c r="A297" t="s">
        <v>315</v>
      </c>
      <c r="B297" t="s">
        <v>92</v>
      </c>
    </row>
    <row r="298" spans="1:2" x14ac:dyDescent="0.25">
      <c r="A298" t="s">
        <v>308</v>
      </c>
      <c r="B298" t="s">
        <v>93</v>
      </c>
    </row>
    <row r="299" spans="1:2" x14ac:dyDescent="0.25">
      <c r="A299" t="s">
        <v>229</v>
      </c>
      <c r="B299" t="s">
        <v>94</v>
      </c>
    </row>
    <row r="300" spans="1:2" x14ac:dyDescent="0.25">
      <c r="A300" t="s">
        <v>283</v>
      </c>
      <c r="B300" t="s">
        <v>95</v>
      </c>
    </row>
    <row r="301" spans="1:2" x14ac:dyDescent="0.25">
      <c r="A301" t="s">
        <v>303</v>
      </c>
      <c r="B301" t="s">
        <v>96</v>
      </c>
    </row>
    <row r="302" spans="1:2" x14ac:dyDescent="0.25">
      <c r="A302" t="s">
        <v>230</v>
      </c>
      <c r="B302" t="s">
        <v>97</v>
      </c>
    </row>
    <row r="303" spans="1:2" x14ac:dyDescent="0.25">
      <c r="A303" t="s">
        <v>487</v>
      </c>
      <c r="B303" t="s">
        <v>98</v>
      </c>
    </row>
    <row r="304" spans="1:2" x14ac:dyDescent="0.25">
      <c r="A304" t="s">
        <v>284</v>
      </c>
      <c r="B304" t="s">
        <v>99</v>
      </c>
    </row>
    <row r="305" spans="1:2" x14ac:dyDescent="0.25">
      <c r="A305" t="s">
        <v>348</v>
      </c>
      <c r="B305" t="s">
        <v>100</v>
      </c>
    </row>
    <row r="306" spans="1:2" x14ac:dyDescent="0.25">
      <c r="A306" t="s">
        <v>316</v>
      </c>
      <c r="B306" t="s">
        <v>101</v>
      </c>
    </row>
    <row r="307" spans="1:2" x14ac:dyDescent="0.25">
      <c r="B307" t="s">
        <v>102</v>
      </c>
    </row>
    <row r="308" spans="1:2" x14ac:dyDescent="0.25">
      <c r="A308" t="s">
        <v>345</v>
      </c>
      <c r="B308" t="s">
        <v>103</v>
      </c>
    </row>
    <row r="309" spans="1:2" x14ac:dyDescent="0.25">
      <c r="B309" t="s">
        <v>104</v>
      </c>
    </row>
    <row r="310" spans="1:2" x14ac:dyDescent="0.25">
      <c r="B310" t="s">
        <v>105</v>
      </c>
    </row>
    <row r="311" spans="1:2" x14ac:dyDescent="0.25">
      <c r="B311" t="s">
        <v>106</v>
      </c>
    </row>
    <row r="312" spans="1:2" x14ac:dyDescent="0.25">
      <c r="B312" t="s">
        <v>107</v>
      </c>
    </row>
    <row r="313" spans="1:2" x14ac:dyDescent="0.25">
      <c r="B313" t="s">
        <v>108</v>
      </c>
    </row>
    <row r="314" spans="1:2" x14ac:dyDescent="0.25">
      <c r="B314" t="s">
        <v>109</v>
      </c>
    </row>
    <row r="315" spans="1:2" x14ac:dyDescent="0.25">
      <c r="B315" t="s">
        <v>110</v>
      </c>
    </row>
    <row r="316" spans="1:2" x14ac:dyDescent="0.25">
      <c r="B316" t="s">
        <v>111</v>
      </c>
    </row>
    <row r="317" spans="1:2" x14ac:dyDescent="0.25">
      <c r="B317" t="s">
        <v>112</v>
      </c>
    </row>
    <row r="318" spans="1:2" x14ac:dyDescent="0.25">
      <c r="B318" t="s">
        <v>113</v>
      </c>
    </row>
    <row r="319" spans="1:2" x14ac:dyDescent="0.25">
      <c r="B319" t="s">
        <v>114</v>
      </c>
    </row>
    <row r="320" spans="1:2" x14ac:dyDescent="0.25">
      <c r="B320" t="s">
        <v>115</v>
      </c>
    </row>
    <row r="321" spans="2:2" x14ac:dyDescent="0.25">
      <c r="B321" t="s">
        <v>116</v>
      </c>
    </row>
    <row r="322" spans="2:2" x14ac:dyDescent="0.25">
      <c r="B322" t="s">
        <v>117</v>
      </c>
    </row>
    <row r="323" spans="2:2" x14ac:dyDescent="0.25">
      <c r="B323" t="s">
        <v>118</v>
      </c>
    </row>
    <row r="324" spans="2:2" x14ac:dyDescent="0.25">
      <c r="B324" t="s">
        <v>119</v>
      </c>
    </row>
    <row r="325" spans="2:2" x14ac:dyDescent="0.25">
      <c r="B325" t="s">
        <v>120</v>
      </c>
    </row>
    <row r="326" spans="2:2" x14ac:dyDescent="0.25">
      <c r="B326" t="s">
        <v>121</v>
      </c>
    </row>
    <row r="327" spans="2:2" x14ac:dyDescent="0.25">
      <c r="B327" t="s">
        <v>122</v>
      </c>
    </row>
    <row r="328" spans="2:2" x14ac:dyDescent="0.25">
      <c r="B328" t="s">
        <v>123</v>
      </c>
    </row>
    <row r="329" spans="2:2" x14ac:dyDescent="0.25">
      <c r="B329" t="s">
        <v>124</v>
      </c>
    </row>
    <row r="330" spans="2:2" x14ac:dyDescent="0.25">
      <c r="B330" t="s">
        <v>125</v>
      </c>
    </row>
    <row r="331" spans="2:2" x14ac:dyDescent="0.25">
      <c r="B331" t="s">
        <v>126</v>
      </c>
    </row>
    <row r="332" spans="2:2" x14ac:dyDescent="0.25">
      <c r="B332" t="s">
        <v>127</v>
      </c>
    </row>
    <row r="333" spans="2:2" x14ac:dyDescent="0.25">
      <c r="B333" t="s">
        <v>128</v>
      </c>
    </row>
    <row r="334" spans="2:2" x14ac:dyDescent="0.25">
      <c r="B334" t="s">
        <v>129</v>
      </c>
    </row>
    <row r="335" spans="2:2" x14ac:dyDescent="0.25">
      <c r="B335" t="s">
        <v>130</v>
      </c>
    </row>
    <row r="336" spans="2:2" x14ac:dyDescent="0.25">
      <c r="B336" t="s">
        <v>131</v>
      </c>
    </row>
    <row r="337" spans="2:2" x14ac:dyDescent="0.25">
      <c r="B337" t="s">
        <v>132</v>
      </c>
    </row>
    <row r="338" spans="2:2" x14ac:dyDescent="0.25">
      <c r="B338" t="s">
        <v>133</v>
      </c>
    </row>
    <row r="339" spans="2:2" x14ac:dyDescent="0.25">
      <c r="B339" t="s">
        <v>134</v>
      </c>
    </row>
    <row r="340" spans="2:2" x14ac:dyDescent="0.25">
      <c r="B340" t="s">
        <v>135</v>
      </c>
    </row>
    <row r="341" spans="2:2" x14ac:dyDescent="0.25">
      <c r="B341" t="s">
        <v>136</v>
      </c>
    </row>
    <row r="342" spans="2:2" x14ac:dyDescent="0.25">
      <c r="B342" t="s">
        <v>137</v>
      </c>
    </row>
    <row r="343" spans="2:2" x14ac:dyDescent="0.25">
      <c r="B343" t="s">
        <v>138</v>
      </c>
    </row>
    <row r="344" spans="2:2" x14ac:dyDescent="0.25">
      <c r="B344" t="s">
        <v>139</v>
      </c>
    </row>
    <row r="345" spans="2:2" x14ac:dyDescent="0.25">
      <c r="B345" t="s">
        <v>468</v>
      </c>
    </row>
    <row r="346" spans="2:2" x14ac:dyDescent="0.25">
      <c r="B346" t="s">
        <v>141</v>
      </c>
    </row>
    <row r="347" spans="2:2" x14ac:dyDescent="0.25">
      <c r="B347" t="s">
        <v>142</v>
      </c>
    </row>
    <row r="348" spans="2:2" x14ac:dyDescent="0.25">
      <c r="B348" t="s">
        <v>143</v>
      </c>
    </row>
    <row r="349" spans="2:2" x14ac:dyDescent="0.25">
      <c r="B349" t="s">
        <v>144</v>
      </c>
    </row>
    <row r="350" spans="2:2" x14ac:dyDescent="0.25">
      <c r="B350" t="s">
        <v>145</v>
      </c>
    </row>
    <row r="351" spans="2:2" x14ac:dyDescent="0.25">
      <c r="B351" t="s">
        <v>146</v>
      </c>
    </row>
    <row r="352" spans="2:2" x14ac:dyDescent="0.25">
      <c r="B352" t="s">
        <v>147</v>
      </c>
    </row>
  </sheetData>
  <sortState xmlns:xlrd2="http://schemas.microsoft.com/office/spreadsheetml/2017/richdata2" ref="B148:B163">
    <sortCondition ref="B163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2021-02-17T15:31:42Z</dcterms:modified>
  <cp:category/>
  <cp:contentStatus/>
</cp:coreProperties>
</file>