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abase.sharepoint.com/sites/Administracion365/Documentos compartidos/General/Naps/NAP BUE/"/>
    </mc:Choice>
  </mc:AlternateContent>
  <xr:revisionPtr revIDLastSave="0" documentId="14_{17EBA0D7-AE34-413C-BF8F-6F47A1F8F135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CTA CTE SOCIOS BUE" sheetId="1" r:id="rId1"/>
    <sheet name="CAJA NAP BUE" sheetId="2" r:id="rId2"/>
    <sheet name="Grá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89" i="2" l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C171" i="1"/>
  <c r="E1541" i="2"/>
  <c r="G1471" i="2"/>
  <c r="E18" i="3" s="1"/>
  <c r="F18" i="3" l="1"/>
  <c r="C18" i="3"/>
  <c r="B18" i="3"/>
  <c r="J18" i="3" s="1"/>
  <c r="C1411" i="2"/>
  <c r="I606" i="1"/>
  <c r="C170" i="1"/>
  <c r="W361" i="1"/>
  <c r="S249" i="1"/>
  <c r="K556" i="1"/>
  <c r="C1307" i="2"/>
  <c r="B17" i="3" s="1"/>
  <c r="J17" i="3" s="1"/>
  <c r="F17" i="3" l="1"/>
  <c r="C17" i="3"/>
  <c r="C1287" i="2" l="1"/>
  <c r="C1291" i="2"/>
  <c r="K430" i="1" l="1"/>
  <c r="X430" i="1" s="1"/>
  <c r="X206" i="1"/>
  <c r="M636" i="1" l="1"/>
  <c r="G1278" i="2"/>
  <c r="X744" i="1"/>
  <c r="X742" i="1"/>
  <c r="X740" i="1"/>
  <c r="X738" i="1"/>
  <c r="X716" i="1"/>
  <c r="G1221" i="2"/>
  <c r="J556" i="1"/>
  <c r="C1216" i="2"/>
  <c r="J5" i="3" l="1"/>
  <c r="J6" i="3"/>
  <c r="C21" i="3"/>
  <c r="C1210" i="2"/>
  <c r="G1193" i="2" l="1"/>
  <c r="E16" i="3" s="1"/>
  <c r="F16" i="3"/>
  <c r="C16" i="3"/>
  <c r="K544" i="1"/>
  <c r="C1167" i="2"/>
  <c r="B16" i="3" s="1"/>
  <c r="B15" i="3" l="1"/>
  <c r="J15" i="3" s="1"/>
  <c r="C15" i="3"/>
  <c r="G1128" i="2"/>
  <c r="E15" i="3" s="1"/>
  <c r="X734" i="1"/>
  <c r="C168" i="1" s="1"/>
  <c r="X732" i="1"/>
  <c r="C167" i="1" s="1"/>
  <c r="E392" i="1" l="1"/>
  <c r="F15" i="3"/>
  <c r="G1014" i="2"/>
  <c r="O381" i="1"/>
  <c r="O383" i="1" s="1"/>
  <c r="H428" i="1"/>
  <c r="C938" i="2"/>
  <c r="H556" i="1"/>
  <c r="C932" i="2"/>
  <c r="D508" i="1"/>
  <c r="C931" i="2"/>
  <c r="E524" i="1" l="1"/>
  <c r="C910" i="2"/>
  <c r="C14" i="3"/>
  <c r="F14" i="3"/>
  <c r="G909" i="2"/>
  <c r="C908" i="2"/>
  <c r="C907" i="2"/>
  <c r="C905" i="2"/>
  <c r="G904" i="2"/>
  <c r="E14" i="3" l="1"/>
  <c r="B14" i="3"/>
  <c r="J14" i="3" s="1"/>
  <c r="I352" i="1"/>
  <c r="X730" i="1"/>
  <c r="C166" i="1" s="1"/>
  <c r="X728" i="1"/>
  <c r="C165" i="1" s="1"/>
  <c r="I203" i="1"/>
  <c r="K249" i="1"/>
  <c r="C13" i="3" l="1"/>
  <c r="E13" i="3"/>
  <c r="F13" i="3"/>
  <c r="E1542" i="2"/>
  <c r="I1547" i="2"/>
  <c r="E1550" i="2"/>
  <c r="G606" i="1"/>
  <c r="C790" i="2"/>
  <c r="G556" i="1" l="1"/>
  <c r="C789" i="2"/>
  <c r="B13" i="3" s="1"/>
  <c r="J13" i="3" l="1"/>
  <c r="D524" i="1" l="1"/>
  <c r="C768" i="2"/>
  <c r="L352" i="1" l="1"/>
  <c r="X726" i="1" l="1"/>
  <c r="C164" i="1" s="1"/>
  <c r="X724" i="1"/>
  <c r="C163" i="1" s="1"/>
  <c r="D576" i="1" l="1"/>
  <c r="C715" i="2"/>
  <c r="X736" i="1" l="1"/>
  <c r="C169" i="1" s="1"/>
  <c r="X722" i="1"/>
  <c r="C162" i="1" s="1"/>
  <c r="B701" i="2" l="1"/>
  <c r="D22" i="3"/>
  <c r="B693" i="2"/>
  <c r="C696" i="2"/>
  <c r="C698" i="2"/>
  <c r="C699" i="2"/>
  <c r="I462" i="1"/>
  <c r="X462" i="1" s="1"/>
  <c r="C32" i="1" s="1"/>
  <c r="F556" i="1"/>
  <c r="F606" i="1"/>
  <c r="X606" i="1" s="1"/>
  <c r="C104" i="1" s="1"/>
  <c r="C670" i="2"/>
  <c r="F636" i="1"/>
  <c r="F12" i="3"/>
  <c r="C12" i="3"/>
  <c r="E1544" i="2"/>
  <c r="G657" i="2"/>
  <c r="E12" i="3" s="1"/>
  <c r="F387" i="1"/>
  <c r="C11" i="3"/>
  <c r="G601" i="2"/>
  <c r="E11" i="3" s="1"/>
  <c r="H249" i="1"/>
  <c r="E556" i="1"/>
  <c r="C547" i="2"/>
  <c r="B11" i="3" s="1"/>
  <c r="J11" i="3" s="1"/>
  <c r="F11" i="3"/>
  <c r="G527" i="2"/>
  <c r="F584" i="1"/>
  <c r="X584" i="1" s="1"/>
  <c r="C93" i="1" s="1"/>
  <c r="C518" i="2"/>
  <c r="E636" i="1"/>
  <c r="C493" i="2"/>
  <c r="H253" i="1"/>
  <c r="C471" i="2"/>
  <c r="D556" i="1"/>
  <c r="H348" i="1"/>
  <c r="G431" i="2"/>
  <c r="G249" i="1"/>
  <c r="G381" i="1" s="1"/>
  <c r="D249" i="1"/>
  <c r="D381" i="1" s="1"/>
  <c r="F249" i="1"/>
  <c r="C249" i="1"/>
  <c r="C381" i="1" s="1"/>
  <c r="X718" i="1"/>
  <c r="C160" i="1" s="1"/>
  <c r="C159" i="1"/>
  <c r="G416" i="2"/>
  <c r="E1549" i="2"/>
  <c r="F10" i="3"/>
  <c r="C10" i="3"/>
  <c r="F9" i="3"/>
  <c r="E1548" i="2"/>
  <c r="C524" i="1"/>
  <c r="X524" i="1" s="1"/>
  <c r="C63" i="1" s="1"/>
  <c r="C349" i="2"/>
  <c r="G363" i="2"/>
  <c r="E9" i="3" s="1"/>
  <c r="C9" i="3"/>
  <c r="X746" i="1"/>
  <c r="X720" i="1"/>
  <c r="C161" i="1" s="1"/>
  <c r="X714" i="1"/>
  <c r="X712" i="1"/>
  <c r="C157" i="1" s="1"/>
  <c r="X710" i="1"/>
  <c r="C156" i="1" s="1"/>
  <c r="B8" i="3"/>
  <c r="J8" i="3" s="1"/>
  <c r="G211" i="2"/>
  <c r="G203" i="2"/>
  <c r="E8" i="3" s="1"/>
  <c r="F8" i="3"/>
  <c r="C8" i="3"/>
  <c r="B7" i="3"/>
  <c r="J7" i="3" s="1"/>
  <c r="C7" i="3"/>
  <c r="G35" i="2"/>
  <c r="G23" i="2"/>
  <c r="F7" i="3"/>
  <c r="C394" i="1"/>
  <c r="X708" i="1"/>
  <c r="C155" i="1" s="1"/>
  <c r="C392" i="1"/>
  <c r="D400" i="1"/>
  <c r="C400" i="1"/>
  <c r="S381" i="1"/>
  <c r="J16" i="3"/>
  <c r="J381" i="1"/>
  <c r="L381" i="1"/>
  <c r="N381" i="1"/>
  <c r="P381" i="1"/>
  <c r="Q381" i="1"/>
  <c r="T381" i="1"/>
  <c r="U381" i="1"/>
  <c r="V381" i="1"/>
  <c r="W381" i="1"/>
  <c r="R381" i="1"/>
  <c r="X706" i="1"/>
  <c r="C154" i="1" s="1"/>
  <c r="X658" i="1"/>
  <c r="C130" i="1" s="1"/>
  <c r="X552" i="1"/>
  <c r="C77" i="1" s="1"/>
  <c r="X704" i="1"/>
  <c r="C153" i="1" s="1"/>
  <c r="X702" i="1"/>
  <c r="C152" i="1" s="1"/>
  <c r="X700" i="1"/>
  <c r="C151" i="1" s="1"/>
  <c r="X516" i="1"/>
  <c r="X464" i="1"/>
  <c r="C33" i="1" s="1"/>
  <c r="E6" i="3"/>
  <c r="F6" i="3"/>
  <c r="G6" i="3"/>
  <c r="G19" i="3" s="1"/>
  <c r="H6" i="3"/>
  <c r="H19" i="3" s="1"/>
  <c r="E2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H1538" i="2"/>
  <c r="I1538" i="2"/>
  <c r="E1547" i="2" s="1"/>
  <c r="J1538" i="2"/>
  <c r="K1538" i="2"/>
  <c r="L1538" i="2"/>
  <c r="M1538" i="2"/>
  <c r="N1538" i="2"/>
  <c r="K381" i="1"/>
  <c r="X410" i="1"/>
  <c r="C6" i="1" s="1"/>
  <c r="X412" i="1"/>
  <c r="C7" i="1" s="1"/>
  <c r="X414" i="1"/>
  <c r="C8" i="1" s="1"/>
  <c r="X416" i="1"/>
  <c r="C9" i="1" s="1"/>
  <c r="X418" i="1"/>
  <c r="C10" i="1" s="1"/>
  <c r="X420" i="1"/>
  <c r="C11" i="1" s="1"/>
  <c r="X422" i="1"/>
  <c r="C12" i="1" s="1"/>
  <c r="X424" i="1"/>
  <c r="C13" i="1" s="1"/>
  <c r="X426" i="1"/>
  <c r="C14" i="1" s="1"/>
  <c r="X428" i="1"/>
  <c r="C15" i="1" s="1"/>
  <c r="C16" i="1"/>
  <c r="X432" i="1"/>
  <c r="C17" i="1" s="1"/>
  <c r="X434" i="1"/>
  <c r="C18" i="1" s="1"/>
  <c r="X436" i="1"/>
  <c r="C19" i="1" s="1"/>
  <c r="X438" i="1"/>
  <c r="C20" i="1" s="1"/>
  <c r="X440" i="1"/>
  <c r="C21" i="1" s="1"/>
  <c r="X442" i="1"/>
  <c r="C22" i="1" s="1"/>
  <c r="X444" i="1"/>
  <c r="C23" i="1" s="1"/>
  <c r="X446" i="1"/>
  <c r="C24" i="1" s="1"/>
  <c r="X448" i="1"/>
  <c r="C25" i="1" s="1"/>
  <c r="X450" i="1"/>
  <c r="C26" i="1" s="1"/>
  <c r="X452" i="1"/>
  <c r="C27" i="1" s="1"/>
  <c r="X454" i="1"/>
  <c r="C28" i="1" s="1"/>
  <c r="X456" i="1"/>
  <c r="C29" i="1" s="1"/>
  <c r="X458" i="1"/>
  <c r="C30" i="1" s="1"/>
  <c r="X460" i="1"/>
  <c r="C31" i="1" s="1"/>
  <c r="X466" i="1"/>
  <c r="C34" i="1" s="1"/>
  <c r="X468" i="1"/>
  <c r="C35" i="1" s="1"/>
  <c r="X470" i="1"/>
  <c r="C36" i="1" s="1"/>
  <c r="X472" i="1"/>
  <c r="C37" i="1" s="1"/>
  <c r="X474" i="1"/>
  <c r="C38" i="1" s="1"/>
  <c r="X476" i="1"/>
  <c r="C39" i="1" s="1"/>
  <c r="X478" i="1"/>
  <c r="C40" i="1" s="1"/>
  <c r="X480" i="1"/>
  <c r="C41" i="1" s="1"/>
  <c r="X482" i="1"/>
  <c r="C42" i="1" s="1"/>
  <c r="X484" i="1"/>
  <c r="C43" i="1" s="1"/>
  <c r="X486" i="1"/>
  <c r="C44" i="1" s="1"/>
  <c r="X488" i="1"/>
  <c r="C45" i="1" s="1"/>
  <c r="X490" i="1"/>
  <c r="C46" i="1" s="1"/>
  <c r="X492" i="1"/>
  <c r="C47" i="1" s="1"/>
  <c r="X494" i="1"/>
  <c r="C48" i="1" s="1"/>
  <c r="X496" i="1"/>
  <c r="C49" i="1" s="1"/>
  <c r="X498" i="1"/>
  <c r="C50" i="1" s="1"/>
  <c r="X500" i="1"/>
  <c r="C51" i="1" s="1"/>
  <c r="X502" i="1"/>
  <c r="C52" i="1" s="1"/>
  <c r="X504" i="1"/>
  <c r="C53" i="1" s="1"/>
  <c r="X506" i="1"/>
  <c r="C54" i="1" s="1"/>
  <c r="X508" i="1"/>
  <c r="C55" i="1" s="1"/>
  <c r="X510" i="1"/>
  <c r="C56" i="1" s="1"/>
  <c r="X512" i="1"/>
  <c r="C57" i="1" s="1"/>
  <c r="X514" i="1"/>
  <c r="C58" i="1" s="1"/>
  <c r="X518" i="1"/>
  <c r="C60" i="1" s="1"/>
  <c r="X520" i="1"/>
  <c r="C61" i="1" s="1"/>
  <c r="X522" i="1"/>
  <c r="C62" i="1" s="1"/>
  <c r="X526" i="1"/>
  <c r="C64" i="1" s="1"/>
  <c r="X528" i="1"/>
  <c r="C65" i="1" s="1"/>
  <c r="X530" i="1"/>
  <c r="C66" i="1" s="1"/>
  <c r="X532" i="1"/>
  <c r="C67" i="1" s="1"/>
  <c r="X534" i="1"/>
  <c r="C68" i="1" s="1"/>
  <c r="X536" i="1"/>
  <c r="C69" i="1" s="1"/>
  <c r="X538" i="1"/>
  <c r="C70" i="1" s="1"/>
  <c r="X540" i="1"/>
  <c r="C71" i="1" s="1"/>
  <c r="X542" i="1"/>
  <c r="C72" i="1" s="1"/>
  <c r="X544" i="1"/>
  <c r="C73" i="1" s="1"/>
  <c r="X546" i="1"/>
  <c r="C74" i="1" s="1"/>
  <c r="X548" i="1"/>
  <c r="C75" i="1" s="1"/>
  <c r="X550" i="1"/>
  <c r="C76" i="1" s="1"/>
  <c r="X554" i="1"/>
  <c r="C78" i="1" s="1"/>
  <c r="X558" i="1"/>
  <c r="C80" i="1" s="1"/>
  <c r="X560" i="1"/>
  <c r="C81" i="1" s="1"/>
  <c r="X562" i="1"/>
  <c r="C82" i="1" s="1"/>
  <c r="X564" i="1"/>
  <c r="C83" i="1" s="1"/>
  <c r="X566" i="1"/>
  <c r="C84" i="1" s="1"/>
  <c r="X568" i="1"/>
  <c r="C85" i="1" s="1"/>
  <c r="X570" i="1"/>
  <c r="C86" i="1" s="1"/>
  <c r="X572" i="1"/>
  <c r="C87" i="1" s="1"/>
  <c r="X574" i="1"/>
  <c r="C88" i="1" s="1"/>
  <c r="X576" i="1"/>
  <c r="C89" i="1" s="1"/>
  <c r="X578" i="1"/>
  <c r="C90" i="1" s="1"/>
  <c r="X580" i="1"/>
  <c r="C91" i="1" s="1"/>
  <c r="X582" i="1"/>
  <c r="C92" i="1" s="1"/>
  <c r="X586" i="1"/>
  <c r="C94" i="1" s="1"/>
  <c r="X588" i="1"/>
  <c r="C95" i="1" s="1"/>
  <c r="X590" i="1"/>
  <c r="C96" i="1" s="1"/>
  <c r="X592" i="1"/>
  <c r="C97" i="1" s="1"/>
  <c r="X594" i="1"/>
  <c r="C98" i="1" s="1"/>
  <c r="X596" i="1"/>
  <c r="C99" i="1" s="1"/>
  <c r="X598" i="1"/>
  <c r="C100" i="1" s="1"/>
  <c r="X600" i="1"/>
  <c r="C101" i="1" s="1"/>
  <c r="X602" i="1"/>
  <c r="C102" i="1" s="1"/>
  <c r="X604" i="1"/>
  <c r="C103" i="1" s="1"/>
  <c r="X608" i="1"/>
  <c r="C105" i="1" s="1"/>
  <c r="X610" i="1"/>
  <c r="C106" i="1" s="1"/>
  <c r="X612" i="1"/>
  <c r="C107" i="1" s="1"/>
  <c r="X614" i="1"/>
  <c r="C108" i="1" s="1"/>
  <c r="X616" i="1"/>
  <c r="C109" i="1" s="1"/>
  <c r="X618" i="1"/>
  <c r="C110" i="1" s="1"/>
  <c r="X620" i="1"/>
  <c r="C111" i="1" s="1"/>
  <c r="X622" i="1"/>
  <c r="C112" i="1" s="1"/>
  <c r="X624" i="1"/>
  <c r="C113" i="1" s="1"/>
  <c r="X626" i="1"/>
  <c r="C114" i="1" s="1"/>
  <c r="X628" i="1"/>
  <c r="C115" i="1" s="1"/>
  <c r="X630" i="1"/>
  <c r="C116" i="1" s="1"/>
  <c r="X632" i="1"/>
  <c r="C117" i="1" s="1"/>
  <c r="X634" i="1"/>
  <c r="C118" i="1" s="1"/>
  <c r="X638" i="1"/>
  <c r="C120" i="1" s="1"/>
  <c r="X640" i="1"/>
  <c r="C121" i="1" s="1"/>
  <c r="X642" i="1"/>
  <c r="C122" i="1" s="1"/>
  <c r="X644" i="1"/>
  <c r="C123" i="1" s="1"/>
  <c r="X646" i="1"/>
  <c r="C124" i="1" s="1"/>
  <c r="X648" i="1"/>
  <c r="C125" i="1" s="1"/>
  <c r="X650" i="1"/>
  <c r="C126" i="1" s="1"/>
  <c r="X652" i="1"/>
  <c r="C127" i="1" s="1"/>
  <c r="X654" i="1"/>
  <c r="C128" i="1" s="1"/>
  <c r="X656" i="1"/>
  <c r="C129" i="1" s="1"/>
  <c r="X660" i="1"/>
  <c r="C131" i="1" s="1"/>
  <c r="X662" i="1"/>
  <c r="C132" i="1" s="1"/>
  <c r="X664" i="1"/>
  <c r="C133" i="1" s="1"/>
  <c r="X666" i="1"/>
  <c r="C134" i="1" s="1"/>
  <c r="X668" i="1"/>
  <c r="C135" i="1" s="1"/>
  <c r="X670" i="1"/>
  <c r="C136" i="1" s="1"/>
  <c r="X672" i="1"/>
  <c r="C137" i="1" s="1"/>
  <c r="X674" i="1"/>
  <c r="C138" i="1" s="1"/>
  <c r="X676" i="1"/>
  <c r="C139" i="1" s="1"/>
  <c r="X678" i="1"/>
  <c r="C140" i="1" s="1"/>
  <c r="X680" i="1"/>
  <c r="C141" i="1" s="1"/>
  <c r="X682" i="1"/>
  <c r="C142" i="1" s="1"/>
  <c r="X684" i="1"/>
  <c r="C143" i="1" s="1"/>
  <c r="X686" i="1"/>
  <c r="C144" i="1" s="1"/>
  <c r="X688" i="1"/>
  <c r="C145" i="1" s="1"/>
  <c r="X690" i="1"/>
  <c r="C146" i="1" s="1"/>
  <c r="X692" i="1"/>
  <c r="C147" i="1" s="1"/>
  <c r="X694" i="1"/>
  <c r="C148" i="1" s="1"/>
  <c r="X696" i="1"/>
  <c r="C149" i="1" s="1"/>
  <c r="X698" i="1"/>
  <c r="C150" i="1" s="1"/>
  <c r="X748" i="1"/>
  <c r="C175" i="1" s="1"/>
  <c r="X750" i="1"/>
  <c r="C176" i="1" s="1"/>
  <c r="X752" i="1"/>
  <c r="C177" i="1" s="1"/>
  <c r="X754" i="1"/>
  <c r="C178" i="1" s="1"/>
  <c r="X756" i="1"/>
  <c r="C179" i="1" s="1"/>
  <c r="X758" i="1"/>
  <c r="C180" i="1" s="1"/>
  <c r="X760" i="1"/>
  <c r="C181" i="1" s="1"/>
  <c r="X762" i="1"/>
  <c r="C182" i="1" s="1"/>
  <c r="X764" i="1"/>
  <c r="C183" i="1" s="1"/>
  <c r="X766" i="1"/>
  <c r="C184" i="1" s="1"/>
  <c r="X768" i="1"/>
  <c r="C185" i="1" s="1"/>
  <c r="X770" i="1"/>
  <c r="C186" i="1" s="1"/>
  <c r="X772" i="1"/>
  <c r="C187" i="1" s="1"/>
  <c r="X774" i="1"/>
  <c r="C188" i="1" s="1"/>
  <c r="X776" i="1"/>
  <c r="X778" i="1"/>
  <c r="M381" i="1"/>
  <c r="E381" i="1"/>
  <c r="B9" i="3"/>
  <c r="J9" i="3" s="1"/>
  <c r="F381" i="1"/>
  <c r="I381" i="1"/>
  <c r="E774" i="2" l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H381" i="1"/>
  <c r="X381" i="1" s="1"/>
  <c r="X636" i="1"/>
  <c r="C119" i="1" s="1"/>
  <c r="D6" i="3"/>
  <c r="E10" i="3"/>
  <c r="C158" i="1"/>
  <c r="X556" i="1"/>
  <c r="C79" i="1" s="1"/>
  <c r="E1538" i="2"/>
  <c r="B10" i="3"/>
  <c r="J10" i="3" s="1"/>
  <c r="E7" i="3"/>
  <c r="G1538" i="2"/>
  <c r="G1539" i="2" s="1"/>
  <c r="F19" i="3"/>
  <c r="B12" i="3"/>
  <c r="J12" i="3" s="1"/>
  <c r="C59" i="1"/>
  <c r="K1539" i="2"/>
  <c r="E1554" i="2" s="1"/>
  <c r="M1539" i="2"/>
  <c r="C19" i="3"/>
  <c r="E1551" i="2"/>
  <c r="I1539" i="2"/>
  <c r="J19" i="3" l="1"/>
  <c r="J20" i="3" s="1"/>
  <c r="X779" i="1"/>
  <c r="E1238" i="2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D191" i="1"/>
  <c r="D7" i="3"/>
  <c r="D8" i="3" s="1"/>
  <c r="D9" i="3" s="1"/>
  <c r="D10" i="3" s="1"/>
  <c r="D11" i="3" s="1"/>
  <c r="D12" i="3" s="1"/>
  <c r="C191" i="1"/>
  <c r="D192" i="1" s="1"/>
  <c r="E19" i="3"/>
  <c r="B19" i="3"/>
  <c r="F191" i="1" l="1"/>
  <c r="E192" i="1"/>
  <c r="E1335" i="2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F192" i="1"/>
  <c r="B20" i="3"/>
  <c r="B21" i="3" s="1"/>
  <c r="D21" i="3" s="1"/>
  <c r="D13" i="3"/>
  <c r="E1364" i="2" l="1"/>
  <c r="E1365" i="2" s="1"/>
  <c r="E1366" i="2" s="1"/>
  <c r="E1367" i="2" s="1"/>
  <c r="E1368" i="2" s="1"/>
  <c r="E1369" i="2" s="1"/>
  <c r="E1370" i="2" s="1"/>
  <c r="E1371" i="2" s="1"/>
  <c r="E1372" i="2" s="1"/>
  <c r="D14" i="3"/>
  <c r="D15" i="3" s="1"/>
  <c r="D16" i="3" s="1"/>
  <c r="D17" i="3" s="1"/>
  <c r="D18" i="3" s="1"/>
  <c r="D19" i="3" s="1"/>
  <c r="E1373" i="2" l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l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l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</calcChain>
</file>

<file path=xl/sharedStrings.xml><?xml version="1.0" encoding="utf-8"?>
<sst xmlns="http://schemas.openxmlformats.org/spreadsheetml/2006/main" count="19141" uniqueCount="531">
  <si>
    <t>CTA CTE SOCIOS NAP BUENOS AIRES</t>
  </si>
  <si>
    <t>SALDO</t>
  </si>
  <si>
    <t>ADVANTUN SA</t>
  </si>
  <si>
    <t>ALLOCATTI (IMPULSAR)</t>
  </si>
  <si>
    <t>ALPHA 2000 SOLUCIONES INFORMÁTICAS SRL</t>
  </si>
  <si>
    <t>ALTERPLAN SOLUTION SRL</t>
  </si>
  <si>
    <t>AMAZON</t>
  </si>
  <si>
    <t>ANDROS-NET COMUNICACIONES S.R.L.</t>
  </si>
  <si>
    <t>ANTEL TELECOMUNIC.ARGENTINA S.A.</t>
  </si>
  <si>
    <t>AZION TECHNOLOGIES, INC</t>
  </si>
  <si>
    <t>ANURA SA</t>
  </si>
  <si>
    <t>ARPA NET RAMALLO SA</t>
  </si>
  <si>
    <t>ASOCIACION MUTUAL OBRERA DE COMUNICACIONES AMOC (ex Lucas Valeria)</t>
  </si>
  <si>
    <t>AT&amp;T COMMUNICATIONS SERVICES ARGENTINA SRL</t>
  </si>
  <si>
    <t>BARONE MATIAS (antes GRUPO BARONE SRL)</t>
  </si>
  <si>
    <t>BENTO IVAN GABRIEL</t>
  </si>
  <si>
    <t>BERTORA RICARDO JORGE</t>
  </si>
  <si>
    <t>BIT2NET</t>
  </si>
  <si>
    <t>BROADBANDTECH SA</t>
  </si>
  <si>
    <t xml:space="preserve">BT LATAM ARGENTINA SA/ EX COMSAT </t>
  </si>
  <si>
    <t>CABLENET SA (ANTES SAN VICENTE CABLE Y TELECOMUNICACIONES SRL)</t>
  </si>
  <si>
    <t>CAGNOLI CONRADO ATILIO</t>
  </si>
  <si>
    <t>CANEPA JUAN CRUZ</t>
  </si>
  <si>
    <t>CAÑETE GLADIS ROXANA</t>
  </si>
  <si>
    <t>CENTURYLINK ARG (LEVEL 3 ARGENTINA SA )</t>
  </si>
  <si>
    <t>CICCHETTI JOEL ALEJANDRO</t>
  </si>
  <si>
    <t>CITARELLA SA</t>
  </si>
  <si>
    <t>CLOUDFLARE</t>
  </si>
  <si>
    <t>COBWEB CONECTION SRL</t>
  </si>
  <si>
    <t>COOP BATAN DE OBRAS Y SERV PCOS LTDA</t>
  </si>
  <si>
    <t>COOP DE ELECT CONSUMO Y SERV DE ANTONIO CARBONI LTDA</t>
  </si>
  <si>
    <t xml:space="preserve">COOP DE ELECT DE TRENQUE </t>
  </si>
  <si>
    <t>COOP DE ELECT Y SERV POS LUJANENSE LTDA</t>
  </si>
  <si>
    <t>COOP DE P.S.P.VIV Y CRÉD TRES LÍMITES</t>
  </si>
  <si>
    <t>COOP DE PROV DE ELEC Y O SERV PCOSLDA CAMET</t>
  </si>
  <si>
    <t>COOP DE PROV DE SERV PCOS TORTUGUITAS</t>
  </si>
  <si>
    <t>COOP ELEC DE CONS Y O. SERV. DE SALADILLO LTDA</t>
  </si>
  <si>
    <t>COOP ELEC Y DE SERV MARIANO MORENO LTA</t>
  </si>
  <si>
    <t>COOP TELEF OB. Y SERV DE CAP BERMÚDEZ</t>
  </si>
  <si>
    <t>COOP TELEF VILLA GOBERNADOR GALVEZ</t>
  </si>
  <si>
    <t>COOP TELEFONICA DE GRAND BOURG</t>
  </si>
  <si>
    <t>COOP TELEFONICA DEL VISO</t>
  </si>
  <si>
    <t>COOP.REG PROV TRANS DE DATOS</t>
  </si>
  <si>
    <t>COOPERATIVA ELECTRICA DE MONTE LTDA</t>
  </si>
  <si>
    <t>COOPERATIVA MARIANO ACOSTA LTDA</t>
  </si>
  <si>
    <t>CORTUC SA</t>
  </si>
  <si>
    <t>COSEIDI SA</t>
  </si>
  <si>
    <t>COTELCAM LTDA</t>
  </si>
  <si>
    <t>CPS COMUNICACIONES SA /METROTEL</t>
  </si>
  <si>
    <t>CUARTEL QUINTO COMUNICACIONES</t>
  </si>
  <si>
    <t>CYBERWAVE SA</t>
  </si>
  <si>
    <t>DANAIDE S A</t>
  </si>
  <si>
    <t>DIRECTV ARGENTINA SA (ex Alpha Tel)</t>
  </si>
  <si>
    <t>EDGE ARGENTINA SRL</t>
  </si>
  <si>
    <t>EDGEUNO INC</t>
  </si>
  <si>
    <t>EMPRESA DE SERVICIOS Y APLIC TECNOLOGICAS SRL (ESAT)</t>
  </si>
  <si>
    <t>ENLACE SOLUCIONES INFORM. SRL</t>
  </si>
  <si>
    <t>EREZUMA MARTIN</t>
  </si>
  <si>
    <t>ESCOBAR MARCELINO</t>
  </si>
  <si>
    <t>EUROSAT S.A.</t>
  </si>
  <si>
    <t>FIBERNEXT SRL</t>
  </si>
  <si>
    <t>FUNDACION INNOVA-T</t>
  </si>
  <si>
    <t>FUNDACION UNIVERSIDAD DE PALERMO</t>
  </si>
  <si>
    <t>G2K ARGENTINA SA</t>
  </si>
  <si>
    <t>GALARED SRL  (GALAXIA)</t>
  </si>
  <si>
    <t>GALLO VICENTE (GYATEL)</t>
  </si>
  <si>
    <t>GENERACION WI-FI SA</t>
  </si>
  <si>
    <t>GIGARED SA</t>
  </si>
  <si>
    <t>GOOGLE INFRAESTRUCURA ARGENTINA SRL</t>
  </si>
  <si>
    <t>GOW INTERNET SRL</t>
  </si>
  <si>
    <t>GRAMAGLIA VIVIANA MONICA (PC ONLINE)</t>
  </si>
  <si>
    <t>GRUPO FULL SAT (antes RODRÍGUEZ ROBERTO EDGARDO)</t>
  </si>
  <si>
    <t>HEGUIABEHERE PABLO MARTIN</t>
  </si>
  <si>
    <t>I - SUR WISP S.R.L  (STAND BY)</t>
  </si>
  <si>
    <t>IBOSS INC</t>
  </si>
  <si>
    <t>IDT CORPORATION DE ARGENTINA SA</t>
  </si>
  <si>
    <t>IFX NETWORKS SRL</t>
  </si>
  <si>
    <t>IMAGEN SATELITAL SA</t>
  </si>
  <si>
    <t>IMPERVA INC</t>
  </si>
  <si>
    <t>INFORMATICA Y TELECOMUNIC SA</t>
  </si>
  <si>
    <t>INFOSPORT SA</t>
  </si>
  <si>
    <t>INTELIGLOBE COMUNICAC ARGENT S.R</t>
  </si>
  <si>
    <t>INTERLINK SRL</t>
  </si>
  <si>
    <t>INTERNET SERVICES S.A.</t>
  </si>
  <si>
    <t>IPNEXT SA</t>
  </si>
  <si>
    <t>JOCKEY CLUB A. C.</t>
  </si>
  <si>
    <t>JR INTERCOM SRL</t>
  </si>
  <si>
    <t>JUAN PABLO FLORENTIN</t>
  </si>
  <si>
    <t xml:space="preserve">JUMPNET SOLUCIONES DE </t>
  </si>
  <si>
    <t>LATINA NET TELECOM.SRL</t>
  </si>
  <si>
    <t>LIMA VIDEO CABLE</t>
  </si>
  <si>
    <t>LINEIP SRL</t>
  </si>
  <si>
    <t>LINK NET ARGENTINA S.R.L.</t>
  </si>
  <si>
    <t>LINKEAR SRL</t>
  </si>
  <si>
    <t>LINKUP INTERNET SRL</t>
  </si>
  <si>
    <t>LISA DANIEL ADRIAN</t>
  </si>
  <si>
    <t>LLAMADAIP SRL</t>
  </si>
  <si>
    <t>MONICABOZZI,LAUTAROPAZ,Y.BORAGNOSO</t>
  </si>
  <si>
    <t>MUSURIT SRL</t>
  </si>
  <si>
    <t>NETSKOPE INC</t>
  </si>
  <si>
    <t>NEUNET SA</t>
  </si>
  <si>
    <t>NSCW SA</t>
  </si>
  <si>
    <t>NSS SA / IPLAN</t>
  </si>
  <si>
    <t>OATH HOLDINGS  (YAHOO DE ARGENTINA SRL)</t>
  </si>
  <si>
    <t>PARKNET SRL  (antes BLUEBERRY SRL)</t>
  </si>
  <si>
    <t>PCCP SA</t>
  </si>
  <si>
    <t>PEDRAZA LUIS</t>
  </si>
  <si>
    <t>PERALTA LEANDRO NAHUEL</t>
  </si>
  <si>
    <t>PRISMA MEDIOS DE PAGO SA</t>
  </si>
  <si>
    <t>PROTEC ARGENTINA S.A.</t>
  </si>
  <si>
    <t>PXT Y ASOCIADOS</t>
  </si>
  <si>
    <t>RED INTERCABLE DIGITAL</t>
  </si>
  <si>
    <t>RED LINK SOCIEDAD ANONIMA</t>
  </si>
  <si>
    <t>REDES Y COMUNICACIONES DE MORENO SRL</t>
  </si>
  <si>
    <t>RIOT GAMES</t>
  </si>
  <si>
    <t>ROSERO MARCELO JORGE M.</t>
  </si>
  <si>
    <t>RSO APOLO HIDALGO SRL (EX SUCESIÒN APOLO HECTOR HIDALGO)</t>
  </si>
  <si>
    <t>SERVICIOS PARA EL TRANSPORTE DE INFORMACION</t>
  </si>
  <si>
    <t>SERVICIOS Y TELECOMUNICACIONES SA</t>
  </si>
  <si>
    <t>SES  SISTEMAS ELECTRONICOS SA</t>
  </si>
  <si>
    <t>SILICA NETWORKS  (GRUPO DATCO- ANTES VIANETWORKS)</t>
  </si>
  <si>
    <t>SINTURION MARTIN MAXIMILIANO</t>
  </si>
  <si>
    <t>SION SA</t>
  </si>
  <si>
    <t>SKYCORP SA</t>
  </si>
  <si>
    <t>SN COMUNICACIONES S.R.L. BAJA 30.04.2020</t>
  </si>
  <si>
    <t>SOCIEDAD COOPERATIVA POPULAR LIMITADA (COMOD RIVADAVIA)</t>
  </si>
  <si>
    <t>SPRYNET SRL (ANTES DIGITAL SAVIO SA)</t>
  </si>
  <si>
    <t>TECOAR SA</t>
  </si>
  <si>
    <t>TELCONET SA</t>
  </si>
  <si>
    <t>TELECENTRO SA</t>
  </si>
  <si>
    <t>TELECOM ARGENTINA SA (EX CABLEVISION SA)</t>
  </si>
  <si>
    <t>TELEFAS SA</t>
  </si>
  <si>
    <t>TELESPAZIO SA</t>
  </si>
  <si>
    <t xml:space="preserve">TELMEX ARGENTINA SA </t>
  </si>
  <si>
    <t>TI SPARKLE S.P.A.</t>
  </si>
  <si>
    <t>TRANSAMERICAN TELECOMUNICATION SA</t>
  </si>
  <si>
    <t>UNIVERSIDAD ARGENTINA DE LA EMPRESA (UADE)</t>
  </si>
  <si>
    <t>USINA POPULAR COOPERATIVA DE OBRAS,SERVICIOS PUBLICOS Y SOCIALES LTDA.DE NECOCHEA</t>
  </si>
  <si>
    <t>ANDESAT ARGENTINA S.A. (ex VELCONET SA)</t>
  </si>
  <si>
    <t>VELOCOM ARGENTINA SA</t>
  </si>
  <si>
    <t>VER TV SA (TELERED)</t>
  </si>
  <si>
    <t>VERIZON ARGENTINA SRL  (EX UUNET)</t>
  </si>
  <si>
    <t>VHG SISTEMAS SOC DE RESP LTDA</t>
  </si>
  <si>
    <t xml:space="preserve">VILLENEUVE GROUP S A </t>
  </si>
  <si>
    <t>VISIO RED SRL</t>
  </si>
  <si>
    <t>VIZION GROUP S.R.L.</t>
  </si>
  <si>
    <t>COOTELSER LTDA - COOP TELEF Y OTROS SERV STA CLARA DEL MAR</t>
  </si>
  <si>
    <t>VILLA GESELL TV COMUNITARIA SA</t>
  </si>
  <si>
    <t>COOPERATIVA DE PROVISIÓN Y SERVICIOS TELEFÓNICOS Y OTROS SERVICIOS PÚBLICOS VIRREY DEL PINO</t>
  </si>
  <si>
    <t>COOP. TELEFONICA DE PINAMAR LTDA</t>
  </si>
  <si>
    <t>COOP DE PROVISDE O.YSERVPCOS PEREZ MILLAN</t>
  </si>
  <si>
    <t>COOP DE USUARIOS DE ELEC Y CONS DE CASTELLI LTA</t>
  </si>
  <si>
    <t>SCDPLANET SA</t>
  </si>
  <si>
    <t>WN INTERNET SRL</t>
  </si>
  <si>
    <t>POGLIOTTI &amp; POGLIOTTI CONSTRUC SA</t>
  </si>
  <si>
    <t>PROLUX COMSER S.A.</t>
  </si>
  <si>
    <t>URCHIPIA FERNANDO DIEGO</t>
  </si>
  <si>
    <t>LE PERA SERGIO PATRICIO</t>
  </si>
  <si>
    <t>AFIP</t>
  </si>
  <si>
    <t>ASI GCABA</t>
  </si>
  <si>
    <t>BANCO GALICIA</t>
  </si>
  <si>
    <t>BANCO PROVINCIA DE BS AS</t>
  </si>
  <si>
    <t>COMISION ARBITRAL DEL CONVENIO MULTILATERAL</t>
  </si>
  <si>
    <t>CONS DE LA MAGISTRATURA DE LA C.A.B.A</t>
  </si>
  <si>
    <t>FONDODECOOPERTECNYFINANC-CECBA-SL LEY 23.412 (NIC.AR)</t>
  </si>
  <si>
    <t>MICROSOFT ARGENTINA SA</t>
  </si>
  <si>
    <t>MINISTERIO PCO FDE LA C.A.B.A.</t>
  </si>
  <si>
    <t>PODER JUDICIAL CONSEJO DE LA MAGISTRATUR</t>
  </si>
  <si>
    <t>PREFECTURA NAVAL ARGENTINA</t>
  </si>
  <si>
    <t>PROYECTO PNUD ARG 08/009 ASIS</t>
  </si>
  <si>
    <t>REDES DE INTERC UNIV ASOC CIVIL (ARIU)</t>
  </si>
  <si>
    <t>UNIVERSIDAD NACIONAL DE LANUS</t>
  </si>
  <si>
    <t>TOTAL DEUDA NAP BUENOS AIRES</t>
  </si>
  <si>
    <t>SERVICIOS NAP FACTURADOS</t>
  </si>
  <si>
    <t>SALDO 30/06/2020</t>
  </si>
  <si>
    <t>Ap Inicial y Fdo Reserva</t>
  </si>
  <si>
    <t>NC</t>
  </si>
  <si>
    <t>Concepto</t>
  </si>
  <si>
    <t>Facturado</t>
  </si>
  <si>
    <t>ACUERDOS ESPECIALES NAP (FONDO DE RESERVA)</t>
  </si>
  <si>
    <t>Facturado 2020</t>
  </si>
  <si>
    <t>Cobrado 2020</t>
  </si>
  <si>
    <t>Facturado 2021</t>
  </si>
  <si>
    <t>Cobrado 2021</t>
  </si>
  <si>
    <t>REDES DE INTERC UNIV ASOC CIVIL (ARIU )</t>
  </si>
  <si>
    <t>COBRANZAS</t>
  </si>
  <si>
    <t xml:space="preserve">TOTAL </t>
  </si>
  <si>
    <t>TOTAL</t>
  </si>
  <si>
    <t>Fecha</t>
  </si>
  <si>
    <t>Ingresos/ cobrado</t>
  </si>
  <si>
    <t>Egresos</t>
  </si>
  <si>
    <t>Saldo</t>
  </si>
  <si>
    <t>Ingresos</t>
  </si>
  <si>
    <t>Saldo 30 de Junio 2020</t>
  </si>
  <si>
    <t xml:space="preserve">   Gtos Directos Julio 2020</t>
  </si>
  <si>
    <t xml:space="preserve">   Gtos Indirectos Julio 2020</t>
  </si>
  <si>
    <t xml:space="preserve">   Prorratero Gastos Ind. Miembros Especiales (ARIU, AFIP, ASIS, GOOGLE, NIC.ar)</t>
  </si>
  <si>
    <t xml:space="preserve">Energía Eléctrica Previsión .   </t>
  </si>
  <si>
    <t xml:space="preserve">   CONSTITUCIÓN FONDO DE RESERVA u$d 5.000 a partir 2018</t>
  </si>
  <si>
    <t>Centurylink Arg (Level 3 Argentina SA )</t>
  </si>
  <si>
    <t>Citarella SA</t>
  </si>
  <si>
    <t>Edge Argentina SRL</t>
  </si>
  <si>
    <t>Fundacion Universidad de Palermo</t>
  </si>
  <si>
    <t>Gramaglia Viviana Monica (Pc Online)</t>
  </si>
  <si>
    <t>Latina Net Telecom.SRL</t>
  </si>
  <si>
    <t>Link Net Argentina S.R.L.</t>
  </si>
  <si>
    <t>Netskope Inc</t>
  </si>
  <si>
    <t>Peralta Leandro Nahuel</t>
  </si>
  <si>
    <t>Prisma Medios de Pago SA</t>
  </si>
  <si>
    <t>Telmex Argentina SA</t>
  </si>
  <si>
    <t>Broadbandtech SA</t>
  </si>
  <si>
    <t>CPS Comunicaciones SA /Metrotel</t>
  </si>
  <si>
    <t>Villa Gesell TV Comunitaria SA</t>
  </si>
  <si>
    <t xml:space="preserve">    Fondo de Reserva Villa Gesell TV Comunitaria SA</t>
  </si>
  <si>
    <t>Alpha 2000 Soluciones Informáticas Srl</t>
  </si>
  <si>
    <t>Arpa Net Ramallo SA</t>
  </si>
  <si>
    <t>Cañete Gladis Roxana</t>
  </si>
  <si>
    <t>Cobweb Conection SRL</t>
  </si>
  <si>
    <t>Generación Wi-Fi SA</t>
  </si>
  <si>
    <t>Imagen Satelital SA</t>
  </si>
  <si>
    <t>Jr Intercom SRL</t>
  </si>
  <si>
    <t>Lineip SRL</t>
  </si>
  <si>
    <t>Llamadaip SRL</t>
  </si>
  <si>
    <t>Nscw SA</t>
  </si>
  <si>
    <t xml:space="preserve">    Fondo de Reserva Nscw SA</t>
  </si>
  <si>
    <t>Servicios y Telecomunicaciones SA</t>
  </si>
  <si>
    <t>Velconet SA</t>
  </si>
  <si>
    <t>Verizon Argentina SRT  (Ex Uunet)</t>
  </si>
  <si>
    <t>Advantun SA</t>
  </si>
  <si>
    <t>Allocatti (Impulsar)</t>
  </si>
  <si>
    <t>Anura SA</t>
  </si>
  <si>
    <t>Bertora Ricardo Jorge</t>
  </si>
  <si>
    <t>Canepa Juan Cruz</t>
  </si>
  <si>
    <t xml:space="preserve">Coop de Elect de Trenque </t>
  </si>
  <si>
    <t>Coop.Reg Prov Trans de Datos</t>
  </si>
  <si>
    <t>Edgeuno Inc</t>
  </si>
  <si>
    <t>Infosport SA</t>
  </si>
  <si>
    <t>Jockey Club A. C.</t>
  </si>
  <si>
    <t>Musurit SRL</t>
  </si>
  <si>
    <t>Red Link Sociedad Anonima</t>
  </si>
  <si>
    <t>Coop Elec de Cons y O. Serv. de Saladillo Ltda</t>
  </si>
  <si>
    <t>Danaide S A</t>
  </si>
  <si>
    <t>Directv Argentina SA (ex Alpha Tel)</t>
  </si>
  <si>
    <t>IDT Corporation De Argentina SA</t>
  </si>
  <si>
    <t>Microsoft Argentina SA</t>
  </si>
  <si>
    <t>Telecentro SA</t>
  </si>
  <si>
    <t>VHG Sistemas Soc de Resp Ltda</t>
  </si>
  <si>
    <t>Amazon</t>
  </si>
  <si>
    <t>Coop Batan de Obras y Serv Pcos LTDA</t>
  </si>
  <si>
    <t>Enlace Soluciones Inform. SRL</t>
  </si>
  <si>
    <t>Juan Pablo Florentin</t>
  </si>
  <si>
    <t>Monicabozzi,Lautaropaz,y.Boragnoso</t>
  </si>
  <si>
    <t>Pxt y Asociados</t>
  </si>
  <si>
    <t>Servicios para el Transporte de Informacion</t>
  </si>
  <si>
    <t>Andros-Net Comunicaciones SRL</t>
  </si>
  <si>
    <t xml:space="preserve">Asociación Mutual Obrera De Comunicaciones </t>
  </si>
  <si>
    <t xml:space="preserve">Bt Latam Argentina Sa/ Ex Comsat </t>
  </si>
  <si>
    <t>Cagnoli Conrado A.</t>
  </si>
  <si>
    <t>Cicchetti Joel Alejandro</t>
  </si>
  <si>
    <t>Coop Telef de Grand Bourg</t>
  </si>
  <si>
    <t>Coop Telef Ob. y Serv de Cap Bermúdez</t>
  </si>
  <si>
    <t>Coop Telef de Viv y O. Ser Pcos Del Viso</t>
  </si>
  <si>
    <t>Cooperativa Electrica de Monte Ltda</t>
  </si>
  <si>
    <t>COOTELSER LTDA - Coop Telef y Otros Serv Sta Clara del Mar</t>
  </si>
  <si>
    <t>Erezuma Martin</t>
  </si>
  <si>
    <t>Gigared SA</t>
  </si>
  <si>
    <t>Ifx Networks SRL</t>
  </si>
  <si>
    <t>Interlink SRL</t>
  </si>
  <si>
    <t>Linkear SRL</t>
  </si>
  <si>
    <t>Nss SA / Iplan</t>
  </si>
  <si>
    <t>Riot Games</t>
  </si>
  <si>
    <t>Rso Apolo Hidalgo SRL (Ex Sucesiòn Apolo Hector Hidalgo)</t>
  </si>
  <si>
    <t>SES Sistemas Electrónncos SA</t>
  </si>
  <si>
    <t>Silica Networks Argentina SA</t>
  </si>
  <si>
    <t>Sinturion Martín Maximiliano</t>
  </si>
  <si>
    <t>Sion SA</t>
  </si>
  <si>
    <t>SN Comunicaciones S.R.L.</t>
  </si>
  <si>
    <t>Sociedad Cooperativa Popular Limitada (Comod Rivadavia)</t>
  </si>
  <si>
    <t>Telefas SA</t>
  </si>
  <si>
    <t>Telespazio SA</t>
  </si>
  <si>
    <t>Velocom Argentina SA</t>
  </si>
  <si>
    <t xml:space="preserve">Villeneuve Group S A </t>
  </si>
  <si>
    <t>Antel Telecomu. NIC. Argentina S.A.</t>
  </si>
  <si>
    <t>Coop de Elect Consumo y Serv de Antonio Carboni Ltda</t>
  </si>
  <si>
    <t>Coseidi SA</t>
  </si>
  <si>
    <t>Inteliglobe Comunicac Argent S.R</t>
  </si>
  <si>
    <t>Rosero Marcelo Jorge M.</t>
  </si>
  <si>
    <t>Sprynet SRL(Antes Digital Savio SA)</t>
  </si>
  <si>
    <t>At&amp;T Communications Services Argentina SRL</t>
  </si>
  <si>
    <t>Cablenet SA (Antes San Vicente Cable y Telecomunicaciones SRL)</t>
  </si>
  <si>
    <t>Coop Elec y de Serv Mariano Moreno Lta</t>
  </si>
  <si>
    <t>Fundacion Innova-T</t>
  </si>
  <si>
    <t>Internet Services S.A.</t>
  </si>
  <si>
    <t>Red Intercable Digital</t>
  </si>
  <si>
    <t>Coop. Telefonica de Pinamar LTDA</t>
  </si>
  <si>
    <t>Cortuc SA</t>
  </si>
  <si>
    <t>Heguiabehere Pablo Martin</t>
  </si>
  <si>
    <t>Lisa Daniel Adrian</t>
  </si>
  <si>
    <t>Skycorp SA</t>
  </si>
  <si>
    <t>Ver Tv SA (Telered)</t>
  </si>
  <si>
    <t>se descuenta,hice NC</t>
  </si>
  <si>
    <t>Empresa de Servicios y Aplic Tecnologicas SRL (Esat)</t>
  </si>
  <si>
    <t>Galared SRL (Galaxia)</t>
  </si>
  <si>
    <t>Ti Sparkle S.P.A.</t>
  </si>
  <si>
    <t>Universidad Argentina de La Empresa (UADE)</t>
  </si>
  <si>
    <t>Usina Popular Cooperativa de Obras,Servicios Publicos y Sociales Ltda.de Necochea</t>
  </si>
  <si>
    <t>Cloudflare</t>
  </si>
  <si>
    <t>Coop de Elect y Serv Pos Lujanense Ltda</t>
  </si>
  <si>
    <t>Coop de P.S.P.Viv y Créd Tres Límites</t>
  </si>
  <si>
    <t xml:space="preserve">Jumpnet Soluciones de </t>
  </si>
  <si>
    <t>Redes y Comunicaciones de Moreno SRL</t>
  </si>
  <si>
    <t>Transamerican Telecomunication SA</t>
  </si>
  <si>
    <t>Vizion Group S.R.L.</t>
  </si>
  <si>
    <t>Coop de Prov de Serv Pcos Tortuguitas</t>
  </si>
  <si>
    <t>Google Infraestrucura Argentina SRL</t>
  </si>
  <si>
    <t>Pedraza Luis</t>
  </si>
  <si>
    <t xml:space="preserve">   Gtos Directos Agosto 2020</t>
  </si>
  <si>
    <t xml:space="preserve">   Gtos Indirectos Agosto 2020</t>
  </si>
  <si>
    <t>12 Módulos x 100 GB</t>
  </si>
  <si>
    <t>Coop Telef Villa Gobernador Galvez</t>
  </si>
  <si>
    <t>Cuartel Quinto Comunicaciones</t>
  </si>
  <si>
    <t>Telconet SA</t>
  </si>
  <si>
    <t>Cooperativa de Provisión y Servicios Telefónicos y Otros Servicios Públicos Virrey Del Pino</t>
  </si>
  <si>
    <t xml:space="preserve">    Fondo de Reserva Cooperativa de Provisión y Servicios Telefónicos y Otros Servicios Públicos Virrey Del Pino</t>
  </si>
  <si>
    <t>Eurosat S.A.</t>
  </si>
  <si>
    <t>Coop. Telefónica de Pinamar LTDA</t>
  </si>
  <si>
    <t xml:space="preserve">    Fondo de Reserva Coop. Telefónica de Pinamar LTDA</t>
  </si>
  <si>
    <t>Parknet SRL  (antes Blueberry SRL)</t>
  </si>
  <si>
    <t>Barone Matrias (ex Grupo Barone)</t>
  </si>
  <si>
    <t>Gow Internet SRL</t>
  </si>
  <si>
    <t>Oath Holdings inc (Yahoo De Argentina SRL)</t>
  </si>
  <si>
    <t>Alterplan Solution SRL</t>
  </si>
  <si>
    <t>Bit2net</t>
  </si>
  <si>
    <t>Idt Corporation De Argentina SA</t>
  </si>
  <si>
    <t>Cotelcam Ltda</t>
  </si>
  <si>
    <t xml:space="preserve">   Gtos Directos Septiembre 2020</t>
  </si>
  <si>
    <t xml:space="preserve">   Gtos Indirectos Septiembre 2020</t>
  </si>
  <si>
    <t>Microsoft  Argentina SA</t>
  </si>
  <si>
    <t>Telecom Argentina SA (Ex Cablevision SA)</t>
  </si>
  <si>
    <t>Coop de Provisde O.y Servpcos Perez Millan</t>
  </si>
  <si>
    <t>Gallo Vicente (Gyatel)</t>
  </si>
  <si>
    <t>Poder Judicial Consejo de la Magistratura</t>
  </si>
  <si>
    <t>Ipnext SA</t>
  </si>
  <si>
    <t>G2k Argentina SA</t>
  </si>
  <si>
    <t>Visio Red SRL</t>
  </si>
  <si>
    <t>Cooperativa Mariano Acosta Ltda</t>
  </si>
  <si>
    <t>Iboss NC</t>
  </si>
  <si>
    <t>sociedad Cooperativa Popular Limitada (Comod Rivadavia)</t>
  </si>
  <si>
    <t>Escobar Marcelino</t>
  </si>
  <si>
    <t>Coop de Usuarios de Elec y Cons de Castelli Lta</t>
  </si>
  <si>
    <t xml:space="preserve">    Fondo de Reserva Coop de Usuarios de Elec y Cons de Castelli Lta</t>
  </si>
  <si>
    <t>Tecoar SA</t>
  </si>
  <si>
    <t>Bateria</t>
  </si>
  <si>
    <t xml:space="preserve">   Gtos Directos Octubre 2020</t>
  </si>
  <si>
    <t xml:space="preserve">   Gtos Indirectos Octubre 2020</t>
  </si>
  <si>
    <t xml:space="preserve">    Fondo de Reserva COOTELSER LTDA - Coop Telef y Otros Serv Sta Clara del Mar</t>
  </si>
  <si>
    <t>Scdplanet SA</t>
  </si>
  <si>
    <t xml:space="preserve">    Fondo de Reserva Scdplanet SA</t>
  </si>
  <si>
    <t>Oath Holdings  (Yahoo de Argentina SRL)</t>
  </si>
  <si>
    <t>Cyberwave SA</t>
  </si>
  <si>
    <t>Wn Internet SRL</t>
  </si>
  <si>
    <t xml:space="preserve">    Fondo de Reserva Wn Internet SRL</t>
  </si>
  <si>
    <t xml:space="preserve">   Gtos Directos Noviembre 2020</t>
  </si>
  <si>
    <t xml:space="preserve">   Gtos Indirectos Noviembre 2020</t>
  </si>
  <si>
    <t xml:space="preserve">Edgeuno NC </t>
  </si>
  <si>
    <t>Prolux Comser S.A.</t>
  </si>
  <si>
    <t xml:space="preserve">    Fondo de Reserva Prolux Comser S.A.</t>
  </si>
  <si>
    <t>Pogliotti &amp; Pogliotti Construc SA</t>
  </si>
  <si>
    <t xml:space="preserve">    Fondo de Reserva Pogliotti &amp; Pogliotti Construc SA2</t>
  </si>
  <si>
    <t xml:space="preserve">   Gtos Directos Diciembre 2020</t>
  </si>
  <si>
    <t xml:space="preserve">   Gtos Indirectos Diciembre 2020</t>
  </si>
  <si>
    <t>Prorratero Gastos Ind. Miembros Especiales (ARIU, AFIP, ASIS,  Nic.Ar)</t>
  </si>
  <si>
    <r>
      <t xml:space="preserve">Coop de Elect de </t>
    </r>
    <r>
      <rPr>
        <sz val="11"/>
        <rFont val="Calibri"/>
        <family val="2"/>
      </rPr>
      <t>Trenque</t>
    </r>
    <r>
      <rPr>
        <sz val="11"/>
        <rFont val="Calibri"/>
        <family val="2"/>
      </rPr>
      <t xml:space="preserve"> </t>
    </r>
  </si>
  <si>
    <t xml:space="preserve">   Gtos Directos Enero 2021</t>
  </si>
  <si>
    <t xml:space="preserve">   Gtos Indirectos Enero 2021</t>
  </si>
  <si>
    <t>Equipo Switch Cisco 9516 (descon de fondos)USD 50.286,10</t>
  </si>
  <si>
    <t>Soporte Técnico Servicio HUAWEI ( Solution Box)</t>
  </si>
  <si>
    <t>Andesat SA</t>
  </si>
  <si>
    <t>SALDO DE CAJA</t>
  </si>
  <si>
    <t>TOTAL FONDO DE RESERVA ESPECIAL + MIEMBROS NVOS</t>
  </si>
  <si>
    <t>TOTAL FONDO DE RESERVA 2 $</t>
  </si>
  <si>
    <t>TOTAL FONDO DE RESERVA  U$D</t>
  </si>
  <si>
    <t>Ingreso</t>
  </si>
  <si>
    <t>Egreso</t>
  </si>
  <si>
    <t>Fondo de reserva 1</t>
  </si>
  <si>
    <t>Constitucion fondo de Rva $ para compra de U$D 5000</t>
  </si>
  <si>
    <t>Fondo de reserva U$D</t>
  </si>
  <si>
    <t>Fondo de reserva Plazo Fijo</t>
  </si>
  <si>
    <t>iboss</t>
  </si>
  <si>
    <t>Saldo 30.06.2020</t>
  </si>
  <si>
    <t>sit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</si>
  <si>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</si>
  <si>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</si>
  <si>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</si>
  <si>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</si>
  <si>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</si>
  <si>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</si>
  <si>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</si>
  <si>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</si>
  <si>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</si>
  <si>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</si>
  <si>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</si>
  <si>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</si>
  <si>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SALDO TOTAL AL 30.06.2021</t>
  </si>
  <si>
    <t>DA.VI.TEL</t>
  </si>
  <si>
    <t>Aguirre Cesar Eduardo</t>
  </si>
  <si>
    <t>AGUIRRE CESAR EDUARDO</t>
  </si>
  <si>
    <t>Alpha Tel SA</t>
  </si>
  <si>
    <t>ALPHA TEL SA</t>
  </si>
  <si>
    <t>Andros-Net Comunicaciones S.R.L.</t>
  </si>
  <si>
    <t>Antel -UY</t>
  </si>
  <si>
    <t>Antena Delta Srl  (Wiredcom)</t>
  </si>
  <si>
    <t>ANTEL -UY</t>
  </si>
  <si>
    <t>ANTENA DELTA SRL  (WIREDCOM)</t>
  </si>
  <si>
    <t>Asociacion Mutual Obrera de Comunicaciones Amoc (Ex Lucas Valeria)</t>
  </si>
  <si>
    <t>Audibel Telecomunicaciones SA</t>
  </si>
  <si>
    <t>AUDIBEL TELECOMUNICACIONES SA</t>
  </si>
  <si>
    <t>Cagnoli Conrado Atilio</t>
  </si>
  <si>
    <t>CAMIÑA PABLO FABIAN</t>
  </si>
  <si>
    <t>Camiña Pablo Fabian</t>
  </si>
  <si>
    <t>Parket SRL  (antes Blueberry SRL)</t>
  </si>
  <si>
    <t>Comisión Arbitral del Convenio Multilateral</t>
  </si>
  <si>
    <r>
      <t xml:space="preserve">Coop </t>
    </r>
    <r>
      <rPr>
        <sz val="11"/>
        <color indexed="10"/>
        <rFont val="Calibri"/>
        <family val="2"/>
      </rPr>
      <t>Batan</t>
    </r>
    <r>
      <rPr>
        <sz val="11"/>
        <color theme="1"/>
        <rFont val="Calibri"/>
        <family val="2"/>
        <scheme val="minor"/>
      </rPr>
      <t xml:space="preserve"> de Obras y Serv Pcos LTDA</t>
    </r>
  </si>
  <si>
    <r>
      <t xml:space="preserve">Coop de Elect Consumo y Serv de Antonio </t>
    </r>
    <r>
      <rPr>
        <sz val="11"/>
        <color indexed="10"/>
        <rFont val="Calibri"/>
        <family val="2"/>
      </rPr>
      <t>Carboni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</si>
  <si>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Elect de </t>
    </r>
    <r>
      <rPr>
        <sz val="11"/>
        <color indexed="10"/>
        <rFont val="Calibri"/>
        <family val="2"/>
      </rPr>
      <t>Trenque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</si>
  <si>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Coop de Elect y Serv Pos </t>
    </r>
    <r>
      <rPr>
        <sz val="11"/>
        <color indexed="10"/>
        <rFont val="Calibri"/>
        <family val="2"/>
      </rPr>
      <t>Lujanense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</si>
  <si>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P.S.P.Viv y Créd </t>
    </r>
    <r>
      <rPr>
        <sz val="11"/>
        <color indexed="10"/>
        <rFont val="Calibri"/>
        <family val="2"/>
      </rPr>
      <t>Tres Límites</t>
    </r>
  </si>
  <si>
    <t>Coop de Prov de Elec y O Serv Pcoslda Camet</t>
  </si>
  <si>
    <r>
      <t xml:space="preserve">Coop de Prov de Serv Pcos </t>
    </r>
    <r>
      <rPr>
        <sz val="11"/>
        <color indexed="10"/>
        <rFont val="Calibri"/>
        <family val="2"/>
      </rPr>
      <t>Tortuguitas</t>
    </r>
  </si>
  <si>
    <r>
      <rPr>
        <sz val="11"/>
        <rFont val="Calibri"/>
        <family val="2"/>
      </rPr>
      <t>Coop de Provisde O.y Servpcos</t>
    </r>
    <r>
      <rPr>
        <sz val="11"/>
        <color indexed="10"/>
        <rFont val="Calibri"/>
        <family val="2"/>
      </rPr>
      <t xml:space="preserve"> Perez Millan</t>
    </r>
  </si>
  <si>
    <r>
      <t xml:space="preserve">Coop de Usuarios de Elec y Cons de </t>
    </r>
    <r>
      <rPr>
        <sz val="11"/>
        <color rgb="FFFF0000"/>
        <rFont val="Calibri"/>
        <family val="2"/>
        <scheme val="minor"/>
      </rPr>
      <t>Castelli</t>
    </r>
    <r>
      <rPr>
        <sz val="11"/>
        <color theme="1"/>
        <rFont val="Calibri"/>
        <family val="2"/>
        <scheme val="minor"/>
      </rPr>
      <t xml:space="preserve"> Lta</t>
    </r>
  </si>
  <si>
    <r>
      <t xml:space="preserve">Coop Elec de Cons y O. Serv. de </t>
    </r>
    <r>
      <rPr>
        <sz val="11"/>
        <color indexed="10"/>
        <rFont val="Calibri"/>
        <family val="2"/>
      </rPr>
      <t>Saladillo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</si>
  <si>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Elec y de Serv </t>
    </r>
    <r>
      <rPr>
        <sz val="11"/>
        <color indexed="10"/>
        <rFont val="Calibri"/>
        <family val="2"/>
      </rPr>
      <t>Mariano Moreno</t>
    </r>
    <r>
      <rPr>
        <sz val="11"/>
        <color theme="1"/>
        <rFont val="Calibri"/>
        <family val="2"/>
        <scheme val="minor"/>
      </rPr>
      <t xml:space="preserve"> Lta</t>
    </r>
  </si>
  <si>
    <r>
      <t>Coop Telef Ob. y Serv de</t>
    </r>
    <r>
      <rPr>
        <sz val="11"/>
        <color indexed="10"/>
        <rFont val="Calibri"/>
        <family val="2"/>
      </rPr>
      <t xml:space="preserve"> Cap Bermúdez</t>
    </r>
  </si>
  <si>
    <r>
      <t xml:space="preserve">Coop Telef Villa Gobernador </t>
    </r>
    <r>
      <rPr>
        <sz val="11"/>
        <color indexed="10"/>
        <rFont val="Calibri"/>
        <family val="2"/>
      </rPr>
      <t>Galvez</t>
    </r>
  </si>
  <si>
    <t>Coop Telefonica de Grand Bourg</t>
  </si>
  <si>
    <t>Coop Telefonica Del Viso</t>
  </si>
  <si>
    <r>
      <rPr>
        <sz val="11"/>
        <rFont val="Calibri"/>
        <family val="2"/>
      </rPr>
      <t>Coop. Telefonica de</t>
    </r>
    <r>
      <rPr>
        <sz val="11"/>
        <color indexed="10"/>
        <rFont val="Calibri"/>
        <family val="2"/>
      </rPr>
      <t xml:space="preserve"> Pinamar </t>
    </r>
    <r>
      <rPr>
        <sz val="11"/>
        <rFont val="Calibri"/>
        <family val="2"/>
      </rPr>
      <t>LTDA</t>
    </r>
  </si>
  <si>
    <r>
      <t xml:space="preserve">Coop.Reg Prov Trans de </t>
    </r>
    <r>
      <rPr>
        <sz val="11"/>
        <color indexed="10"/>
        <rFont val="Calibri"/>
        <family val="2"/>
      </rPr>
      <t>Datos</t>
    </r>
  </si>
  <si>
    <r>
      <rPr>
        <sz val="11"/>
        <rFont val="Calibri"/>
        <family val="2"/>
      </rPr>
      <t xml:space="preserve">Cooperativa de Provisión y Servicios Telefónicos y Otros Servicios Públicos </t>
    </r>
    <r>
      <rPr>
        <sz val="11"/>
        <color indexed="10"/>
        <rFont val="Calibri"/>
        <family val="2"/>
      </rPr>
      <t>Virrey Del Pino</t>
    </r>
  </si>
  <si>
    <r>
      <t xml:space="preserve">Cooperativa Electrica de </t>
    </r>
    <r>
      <rPr>
        <sz val="11"/>
        <color indexed="10"/>
        <rFont val="Calibri"/>
        <family val="2"/>
      </rPr>
      <t>Monte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</si>
  <si>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Cooperativa </t>
    </r>
    <r>
      <rPr>
        <sz val="11"/>
        <color indexed="10"/>
        <rFont val="Calibri"/>
        <family val="2"/>
      </rPr>
      <t>Mariano</t>
    </r>
    <r>
      <rPr>
        <sz val="11"/>
        <color theme="1"/>
        <rFont val="Calibri"/>
        <family val="2"/>
        <scheme val="minor"/>
      </rPr>
      <t xml:space="preserve"> Acosta Ltda</t>
    </r>
  </si>
  <si>
    <r>
      <t>COOTELSER LTDA -</t>
    </r>
    <r>
      <rPr>
        <sz val="11"/>
        <rFont val="Calibri"/>
        <family val="2"/>
      </rPr>
      <t xml:space="preserve"> Coop Telef y Otros Serv Sta Clara del Ma</t>
    </r>
    <r>
      <rPr>
        <sz val="11"/>
        <color indexed="10"/>
        <rFont val="Calibri"/>
        <family val="2"/>
      </rPr>
      <t>r</t>
    </r>
  </si>
  <si>
    <t>EDGE NETWORK SERVICE LIMITED</t>
  </si>
  <si>
    <t>Edge Network Service Limited</t>
  </si>
  <si>
    <t>GABRIEL F. ERBETTA Y MARIANO ANDRES CARRIZO RICHELET SOCIEDAD DE HECHO</t>
  </si>
  <si>
    <t>Fibernext SRL</t>
  </si>
  <si>
    <t>GRUPO BARONE SRL</t>
  </si>
  <si>
    <t>I - SUR WISP S.R.L</t>
  </si>
  <si>
    <t>Gabriel F. Erbetta y Mariano Andres Carrizo Richelet Sociedad de Hecho</t>
  </si>
  <si>
    <t>Grupo Full SAT (antes Rodríguez Roberto Edgardo)</t>
  </si>
  <si>
    <t>I - Sur Wisp S.R.L</t>
  </si>
  <si>
    <t>Imperva Inc</t>
  </si>
  <si>
    <t>Informatica y Telecomunic SA</t>
  </si>
  <si>
    <t>Lima Video Cable</t>
  </si>
  <si>
    <t>Linkup Internet SRL</t>
  </si>
  <si>
    <t>Neunet SA</t>
  </si>
  <si>
    <t>SES,  SISTEMAS ELECTRONICOS SA</t>
  </si>
  <si>
    <t>Pccp SA</t>
  </si>
  <si>
    <t>SN COMUNICACIONES S.R.L.</t>
  </si>
  <si>
    <t>Protec Argentina S.A.</t>
  </si>
  <si>
    <t>VELCONET SA</t>
  </si>
  <si>
    <t>SES,  Sistemas Electronicos SA</t>
  </si>
  <si>
    <t>Silica Networks  (Grupo Datco- Antes Vianetworks)</t>
  </si>
  <si>
    <t>Sinturion Martin Maximiliano</t>
  </si>
  <si>
    <t>YAHOO DE ARGENTINA SRL</t>
  </si>
  <si>
    <t>Fondo De Coopertecn y Financ-CECBA-SL LEY 23.412 (NIC.AR)</t>
  </si>
  <si>
    <t>Universidad Nacional de Lanus</t>
  </si>
  <si>
    <t>Ministerio Pco Fde La C.A.B.A.</t>
  </si>
  <si>
    <t>debitos</t>
  </si>
  <si>
    <t>Blueberry SRL</t>
  </si>
  <si>
    <t>Coop De Elect Consumo y Serv de Antonio Carboni Ltda</t>
  </si>
  <si>
    <t xml:space="preserve">Coop De Elect De Trenque </t>
  </si>
  <si>
    <t>ARIU (REDES DE INTER UNIV ASOC CIVIL)</t>
  </si>
  <si>
    <t>ANTENA DELTA SRL  (WIREDCOM) BAJA 30.04.2020</t>
  </si>
  <si>
    <t>REDES DE INTERC UNIV ASOC CIVIL</t>
  </si>
  <si>
    <t>Grupo Barone SRL</t>
  </si>
  <si>
    <t>Redes y Comunicaciones De Moreno SRL</t>
  </si>
  <si>
    <t>Servicios Para El Transporte De Informacion</t>
  </si>
  <si>
    <t>Sprynet Srl (Antes Digital Savio SA)</t>
  </si>
  <si>
    <t>Vhg Sistemas Soc de Resp Ltda</t>
  </si>
  <si>
    <t>Urchipia Fernando Diego</t>
  </si>
  <si>
    <t xml:space="preserve">    Fondo de Reserva Urchipia Fernando Diego</t>
  </si>
  <si>
    <t xml:space="preserve">   Gtos Directos Febrero 2021</t>
  </si>
  <si>
    <t xml:space="preserve">   Gtos Indirectos Febrero 2021</t>
  </si>
  <si>
    <t>Aire acondicionado + materiales + instalacion</t>
  </si>
  <si>
    <t>Azion Technologies, Inc</t>
  </si>
  <si>
    <t xml:space="preserve">    Fondo de Reserva Azion Technologies, Inc</t>
  </si>
  <si>
    <t xml:space="preserve">   Gtos Directos Marzo 2021</t>
  </si>
  <si>
    <t xml:space="preserve">   Gtos Indirectos Marzo 2021</t>
  </si>
  <si>
    <t>12 Módulos se cambiaron y compramos 1 Módulo</t>
  </si>
  <si>
    <t>Le Pera Sergio Patricio</t>
  </si>
  <si>
    <t>FULLNET SOLUTIONS</t>
  </si>
  <si>
    <t>RESEARCH SRL</t>
  </si>
  <si>
    <t xml:space="preserve">TECNET ARGENTINA S.A. </t>
  </si>
  <si>
    <t>TR TECHNICAL SERVICES INC</t>
  </si>
  <si>
    <t>Research SRL</t>
  </si>
  <si>
    <t xml:space="preserve">    Fondo de Reserva Research SRL</t>
  </si>
  <si>
    <t>Cons de la Magistratura de la C.A.B.A</t>
  </si>
  <si>
    <t xml:space="preserve">   Gtos Directos Abril 2021</t>
  </si>
  <si>
    <t xml:space="preserve">   Gtos Indirectos Abril 2021</t>
  </si>
  <si>
    <t xml:space="preserve">48 Módulos Huawei SFP+ 10 gigas </t>
  </si>
  <si>
    <t>Tecnet Argentina S.A.</t>
  </si>
  <si>
    <t>Tr Technical Services INC</t>
  </si>
  <si>
    <t>escobar+iboss+ riot+google</t>
  </si>
  <si>
    <t>APINTER SRL</t>
  </si>
  <si>
    <t>Apinter SRL</t>
  </si>
  <si>
    <t>Fullnet Solutions</t>
  </si>
  <si>
    <t>TWITCH INTERACTIVE, INC</t>
  </si>
  <si>
    <t>COOP DE PROV DE ENERGIA ELECTRICA OBRAS Y SERV PUB YDE VIV DE GRAL VIAMONTE LTD</t>
  </si>
  <si>
    <t>Coop de Prov de Energia Electrica Obras y Serv Pub y de Viv de Gral Viamonte LTD</t>
  </si>
  <si>
    <r>
      <rPr>
        <sz val="11"/>
        <rFont val="Calibri"/>
        <family val="2"/>
        <scheme val="minor"/>
      </rPr>
      <t>Coop de Prov de Energia Electrica Obras y Serv Pub y de Viv de</t>
    </r>
    <r>
      <rPr>
        <sz val="11"/>
        <color rgb="FFFF0000"/>
        <rFont val="Calibri"/>
        <family val="2"/>
        <scheme val="minor"/>
      </rPr>
      <t xml:space="preserve"> Gral Viamonte LTD</t>
    </r>
  </si>
  <si>
    <t>edgeuno</t>
  </si>
  <si>
    <t xml:space="preserve">   Gtos Directos Mayo 2021</t>
  </si>
  <si>
    <t xml:space="preserve">   Gtos Indirectos Mayo 2021</t>
  </si>
  <si>
    <t>Azion Technologies, INC</t>
  </si>
  <si>
    <t>Connflex</t>
  </si>
  <si>
    <t xml:space="preserve">    Fondo de Reserva Connflex</t>
  </si>
  <si>
    <t>CONNFLEX</t>
  </si>
  <si>
    <t>Prefectura Naval Argentina</t>
  </si>
  <si>
    <t>G-Core Labs S.A.</t>
  </si>
  <si>
    <t xml:space="preserve">ETERNET SRL </t>
  </si>
  <si>
    <t>nc credito</t>
  </si>
  <si>
    <t xml:space="preserve">   Gtos Directos Junio 2021</t>
  </si>
  <si>
    <t xml:space="preserve">   Gtos Indirectos Junio 2021</t>
  </si>
  <si>
    <t>Edgeuno</t>
  </si>
  <si>
    <t>Eternet SRL</t>
  </si>
  <si>
    <t xml:space="preserve">    Fondo de Reserva Tecnet Argentina S.A.</t>
  </si>
  <si>
    <t xml:space="preserve">    Fondo de Reserva Fullnet Solutions</t>
  </si>
  <si>
    <t xml:space="preserve">    Fondo de Reserva Coop de Prov de Energia Electrica Obras y Serv Pub y de Viv de Gral Viamonte LTD</t>
  </si>
  <si>
    <t xml:space="preserve">    Fondo de Reserva Eternet SRL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</si>
</sst>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164" formatCode="&quot;$&quot;\ #,##0.00"/>
    <numFmt numFmtId="165" formatCode="&quot;$&quot;\ #,##0.00;[Red]&quot;$&quot;\ \-#,##0.00"/>
    <numFmt numFmtId="166" formatCode="&quot;$&quot;#,##0.00"/>
    <numFmt numFmtId="167" formatCode="&quot;$&quot;\ #,##0.00;&quot;$&quot;\ \-#,##0.00"/>
    <numFmt numFmtId="168" formatCode="[$$-2C0A]\ #,##0.00"/>
    <numFmt numFmtId="169" formatCode="#,##0.00\ [$USD]"/>
    <numFmt numFmtId="170" formatCode="[$USD]\ #,##0.00"/>
  </numFmts>
  <fonts count="48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8"/>
      <name val="Arial"/>
      <family val="2"/>
    </font>
    <font>
      <b/>
      <u/>
      <sz val="11"/>
      <name val="Bookman Old Style"/>
      <family val="1"/>
    </font>
    <font>
      <b/>
      <sz val="11"/>
      <name val="Arial"/>
      <family val="2"/>
    </font>
    <font>
      <b/>
      <sz val="12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indexed="12"/>
      <name val="Bookman Old Style"/>
      <family val="1"/>
    </font>
    <font>
      <sz val="8"/>
      <name val="Bookman Old Style"/>
      <family val="1"/>
    </font>
    <font>
      <sz val="8"/>
      <name val="Arial"/>
      <family val="2"/>
    </font>
    <font>
      <b/>
      <sz val="8"/>
      <name val="Bookman Old Style"/>
      <family val="1"/>
    </font>
    <font>
      <sz val="11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42"/>
      <name val="Arial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3"/>
      <name val="Arial"/>
      <family val="2"/>
    </font>
    <font>
      <sz val="10"/>
      <color rgb="FF000080"/>
      <name val="Arial"/>
      <family val="2"/>
    </font>
    <font>
      <sz val="10"/>
      <color rgb="FF0000FF"/>
      <name val="Arial"/>
      <family val="2"/>
    </font>
    <font>
      <sz val="10"/>
      <color rgb="FF002060"/>
      <name val="Arial"/>
      <family val="2"/>
    </font>
    <font>
      <b/>
      <sz val="12"/>
      <color rgb="FFFF0000"/>
      <name val="Arial"/>
      <family val="2"/>
    </font>
    <font>
      <sz val="10"/>
      <color rgb="FF0000FF"/>
      <name val="Bookman Old Style"/>
      <family val="1"/>
    </font>
    <font>
      <b/>
      <sz val="10"/>
      <color rgb="FFFF0000"/>
      <name val="Arial"/>
      <family val="2"/>
    </font>
    <font>
      <b/>
      <sz val="10"/>
      <color theme="0"/>
      <name val="Bookman Old Style"/>
      <family val="1"/>
    </font>
    <font>
      <b/>
      <sz val="11"/>
      <color rgb="FFFF0000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9"/>
      <color rgb="FF008000"/>
      <name val="Arial"/>
      <family val="2"/>
    </font>
    <font>
      <i/>
      <sz val="9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FF"/>
      <name val="Arial"/>
      <family val="2"/>
    </font>
    <font>
      <sz val="11"/>
      <name val="Calibri"/>
      <family val="2"/>
      <scheme val="minor"/>
    </font>
    <font>
      <b/>
      <sz val="14"/>
      <color theme="0"/>
      <name val="Arial"/>
      <family val="2"/>
    </font>
    <font>
      <sz val="10"/>
      <name val="Arial"/>
      <family val="2"/>
    </font>
    <font>
      <sz val="10"/>
      <color rgb="FF000080"/>
      <name val="Arial"/>
      <family val="2"/>
    </font>
    <font>
      <sz val="10"/>
      <color indexed="12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99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394">
    <xf numFmtId="0" fontId="0" fillId="0" borderId="0" xfId="0"/>
    <xf numFmtId="164" fontId="26" fillId="0" borderId="0" xfId="0" applyNumberFormat="1" applyFont="1"/>
    <xf numFmtId="0" fontId="1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0" fontId="27" fillId="4" borderId="3" xfId="1" applyFont="1" applyFill="1" applyBorder="1" applyProtection="1">
      <protection locked="0"/>
    </xf>
    <xf numFmtId="165" fontId="2" fillId="4" borderId="4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0" xfId="0" applyFill="1"/>
    <xf numFmtId="0" fontId="0" fillId="4" borderId="5" xfId="0" applyFill="1" applyBorder="1" applyAlignment="1">
      <alignment horizontal="center"/>
    </xf>
    <xf numFmtId="0" fontId="27" fillId="4" borderId="6" xfId="1" applyFont="1" applyFill="1" applyBorder="1" applyProtection="1">
      <protection locked="0"/>
    </xf>
    <xf numFmtId="165" fontId="2" fillId="4" borderId="7" xfId="0" applyNumberFormat="1" applyFont="1" applyFill="1" applyBorder="1"/>
    <xf numFmtId="0" fontId="0" fillId="0" borderId="0" xfId="0" applyFill="1"/>
    <xf numFmtId="164" fontId="27" fillId="4" borderId="6" xfId="0" applyNumberFormat="1" applyFont="1" applyFill="1" applyBorder="1"/>
    <xf numFmtId="0" fontId="2" fillId="0" borderId="0" xfId="0" applyFont="1" applyAlignment="1">
      <alignment horizontal="left"/>
    </xf>
    <xf numFmtId="165" fontId="0" fillId="0" borderId="0" xfId="0" applyNumberFormat="1"/>
    <xf numFmtId="0" fontId="27" fillId="4" borderId="6" xfId="0" applyFont="1" applyFill="1" applyBorder="1" applyProtection="1">
      <protection locked="0"/>
    </xf>
    <xf numFmtId="0" fontId="27" fillId="4" borderId="6" xfId="0" applyFont="1" applyFill="1" applyBorder="1" applyAlignment="1">
      <alignment horizontal="left"/>
    </xf>
    <xf numFmtId="0" fontId="27" fillId="4" borderId="6" xfId="1" applyFont="1" applyFill="1" applyBorder="1" applyAlignment="1" applyProtection="1">
      <alignment horizontal="left"/>
      <protection locked="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2" fillId="0" borderId="0" xfId="0" applyFont="1" applyAlignment="1">
      <alignment horizontal="center"/>
    </xf>
    <xf numFmtId="0" fontId="27" fillId="4" borderId="6" xfId="0" applyFont="1" applyFill="1" applyBorder="1" applyAlignment="1" applyProtection="1">
      <alignment horizontal="left"/>
      <protection locked="0"/>
    </xf>
    <xf numFmtId="0" fontId="27" fillId="4" borderId="6" xfId="0" applyFont="1" applyFill="1" applyBorder="1"/>
    <xf numFmtId="0" fontId="27" fillId="0" borderId="0" xfId="1" applyFont="1" applyProtection="1">
      <protection locked="0"/>
    </xf>
    <xf numFmtId="0" fontId="2" fillId="0" borderId="0" xfId="0" applyFont="1"/>
    <xf numFmtId="0" fontId="0" fillId="7" borderId="5" xfId="0" applyFill="1" applyBorder="1" applyAlignment="1">
      <alignment horizontal="center"/>
    </xf>
    <xf numFmtId="0" fontId="2" fillId="7" borderId="6" xfId="1" applyFont="1" applyFill="1" applyBorder="1" applyProtection="1">
      <protection locked="0"/>
    </xf>
    <xf numFmtId="165" fontId="2" fillId="7" borderId="7" xfId="0" applyNumberFormat="1" applyFont="1" applyFill="1" applyBorder="1"/>
    <xf numFmtId="0" fontId="2" fillId="7" borderId="0" xfId="1" applyFont="1" applyFill="1" applyProtection="1">
      <protection locked="0"/>
    </xf>
    <xf numFmtId="0" fontId="0" fillId="7" borderId="8" xfId="0" applyFill="1" applyBorder="1" applyAlignment="1">
      <alignment horizontal="center"/>
    </xf>
    <xf numFmtId="0" fontId="1" fillId="0" borderId="0" xfId="0" applyFont="1" applyAlignment="1">
      <alignment horizontal="right"/>
    </xf>
    <xf numFmtId="165" fontId="2" fillId="0" borderId="0" xfId="0" applyNumberFormat="1" applyFont="1"/>
    <xf numFmtId="8" fontId="0" fillId="0" borderId="0" xfId="0" applyNumberFormat="1"/>
    <xf numFmtId="15" fontId="27" fillId="3" borderId="9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164" fontId="4" fillId="0" borderId="0" xfId="0" applyNumberFormat="1" applyFont="1"/>
    <xf numFmtId="164" fontId="5" fillId="0" borderId="0" xfId="0" applyNumberFormat="1" applyFont="1"/>
    <xf numFmtId="0" fontId="2" fillId="4" borderId="0" xfId="1" applyFont="1" applyFill="1" applyAlignment="1" applyProtection="1">
      <alignment horizontal="center"/>
      <protection locked="0"/>
    </xf>
    <xf numFmtId="0" fontId="27" fillId="4" borderId="0" xfId="1" applyFont="1" applyFill="1" applyProtection="1">
      <protection locked="0"/>
    </xf>
    <xf numFmtId="164" fontId="4" fillId="4" borderId="0" xfId="0" applyNumberFormat="1" applyFont="1" applyFill="1"/>
    <xf numFmtId="164" fontId="5" fillId="4" borderId="0" xfId="0" applyNumberFormat="1" applyFont="1" applyFill="1"/>
    <xf numFmtId="164" fontId="27" fillId="0" borderId="0" xfId="0" applyNumberFormat="1" applyFont="1"/>
    <xf numFmtId="0" fontId="27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4" fontId="5" fillId="0" borderId="0" xfId="0" applyNumberFormat="1" applyFont="1"/>
    <xf numFmtId="0" fontId="2" fillId="7" borderId="0" xfId="0" applyFont="1" applyFill="1" applyAlignment="1">
      <alignment horizontal="center"/>
    </xf>
    <xf numFmtId="0" fontId="2" fillId="7" borderId="0" xfId="0" applyFont="1" applyFill="1"/>
    <xf numFmtId="164" fontId="4" fillId="7" borderId="0" xfId="0" applyNumberFormat="1" applyFont="1" applyFill="1"/>
    <xf numFmtId="164" fontId="5" fillId="7" borderId="0" xfId="0" applyNumberFormat="1" applyFont="1" applyFill="1"/>
    <xf numFmtId="4" fontId="5" fillId="7" borderId="0" xfId="0" applyNumberFormat="1" applyFont="1" applyFill="1"/>
    <xf numFmtId="166" fontId="3" fillId="0" borderId="0" xfId="0" applyNumberFormat="1" applyFont="1"/>
    <xf numFmtId="164" fontId="3" fillId="0" borderId="0" xfId="0" applyNumberFormat="1" applyFont="1"/>
    <xf numFmtId="167" fontId="27" fillId="0" borderId="0" xfId="0" applyNumberFormat="1" applyFont="1"/>
    <xf numFmtId="168" fontId="27" fillId="0" borderId="0" xfId="0" applyNumberFormat="1" applyFont="1"/>
    <xf numFmtId="0" fontId="6" fillId="0" borderId="0" xfId="0" applyFont="1" applyAlignment="1">
      <alignment horizontal="left" indent="1"/>
    </xf>
    <xf numFmtId="166" fontId="4" fillId="3" borderId="1" xfId="0" applyNumberFormat="1" applyFont="1" applyFill="1" applyBorder="1"/>
    <xf numFmtId="166" fontId="28" fillId="3" borderId="1" xfId="0" applyNumberFormat="1" applyFont="1" applyFill="1" applyBorder="1"/>
    <xf numFmtId="164" fontId="1" fillId="8" borderId="1" xfId="0" applyNumberFormat="1" applyFont="1" applyFill="1" applyBorder="1"/>
    <xf numFmtId="166" fontId="0" fillId="0" borderId="0" xfId="0" applyNumberFormat="1"/>
    <xf numFmtId="4" fontId="0" fillId="0" borderId="0" xfId="0" applyNumberForma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0" fontId="1" fillId="9" borderId="9" xfId="0" applyFont="1" applyFill="1" applyBorder="1"/>
    <xf numFmtId="14" fontId="1" fillId="9" borderId="10" xfId="0" applyNumberFormat="1" applyFont="1" applyFill="1" applyBorder="1"/>
    <xf numFmtId="0" fontId="2" fillId="7" borderId="11" xfId="0" applyFont="1" applyFill="1" applyBorder="1"/>
    <xf numFmtId="164" fontId="29" fillId="7" borderId="11" xfId="0" applyNumberFormat="1" applyFont="1" applyFill="1" applyBorder="1"/>
    <xf numFmtId="164" fontId="2" fillId="7" borderId="12" xfId="0" applyNumberFormat="1" applyFont="1" applyFill="1" applyBorder="1"/>
    <xf numFmtId="166" fontId="1" fillId="0" borderId="0" xfId="0" applyNumberFormat="1" applyFont="1"/>
    <xf numFmtId="0" fontId="2" fillId="7" borderId="12" xfId="0" applyFont="1" applyFill="1" applyBorder="1"/>
    <xf numFmtId="164" fontId="29" fillId="7" borderId="12" xfId="0" applyNumberFormat="1" applyFont="1" applyFill="1" applyBorder="1"/>
    <xf numFmtId="0" fontId="2" fillId="7" borderId="0" xfId="0" applyFont="1" applyFill="1" applyBorder="1"/>
    <xf numFmtId="0" fontId="0" fillId="0" borderId="13" xfId="0" applyBorder="1"/>
    <xf numFmtId="0" fontId="3" fillId="0" borderId="13" xfId="0" applyFont="1" applyBorder="1" applyAlignment="1">
      <alignment horizontal="center"/>
    </xf>
    <xf numFmtId="14" fontId="3" fillId="0" borderId="13" xfId="0" applyNumberFormat="1" applyFont="1" applyBorder="1" applyAlignment="1">
      <alignment horizontal="center"/>
    </xf>
    <xf numFmtId="0" fontId="7" fillId="10" borderId="14" xfId="0" applyFont="1" applyFill="1" applyBorder="1"/>
    <xf numFmtId="166" fontId="0" fillId="10" borderId="14" xfId="0" applyNumberFormat="1" applyFill="1" applyBorder="1"/>
    <xf numFmtId="166" fontId="3" fillId="10" borderId="14" xfId="0" applyNumberFormat="1" applyFont="1" applyFill="1" applyBorder="1"/>
    <xf numFmtId="0" fontId="7" fillId="10" borderId="15" xfId="0" applyFont="1" applyFill="1" applyBorder="1"/>
    <xf numFmtId="166" fontId="0" fillId="10" borderId="15" xfId="0" applyNumberFormat="1" applyFill="1" applyBorder="1"/>
    <xf numFmtId="166" fontId="3" fillId="10" borderId="15" xfId="0" applyNumberFormat="1" applyFont="1" applyFill="1" applyBorder="1"/>
    <xf numFmtId="0" fontId="3" fillId="0" borderId="0" xfId="0" applyFont="1" applyAlignment="1" applyProtection="1">
      <alignment horizontal="left"/>
      <protection locked="0"/>
    </xf>
    <xf numFmtId="14" fontId="3" fillId="0" borderId="14" xfId="0" applyNumberFormat="1" applyFont="1" applyBorder="1"/>
    <xf numFmtId="14" fontId="0" fillId="0" borderId="14" xfId="0" applyNumberFormat="1" applyBorder="1"/>
    <xf numFmtId="14" fontId="26" fillId="0" borderId="14" xfId="0" applyNumberFormat="1" applyFont="1" applyBorder="1"/>
    <xf numFmtId="164" fontId="1" fillId="0" borderId="16" xfId="0" applyNumberFormat="1" applyFont="1" applyBorder="1"/>
    <xf numFmtId="0" fontId="27" fillId="0" borderId="15" xfId="1" applyFont="1" applyBorder="1" applyProtection="1">
      <protection locked="0"/>
    </xf>
    <xf numFmtId="164" fontId="3" fillId="0" borderId="15" xfId="0" applyNumberFormat="1" applyFont="1" applyBorder="1"/>
    <xf numFmtId="166" fontId="0" fillId="0" borderId="15" xfId="0" applyNumberFormat="1" applyBorder="1"/>
    <xf numFmtId="164" fontId="26" fillId="0" borderId="15" xfId="0" applyNumberFormat="1" applyFont="1" applyBorder="1"/>
    <xf numFmtId="164" fontId="1" fillId="0" borderId="11" xfId="0" applyNumberFormat="1" applyFont="1" applyBorder="1"/>
    <xf numFmtId="0" fontId="0" fillId="11" borderId="0" xfId="0" applyFill="1" applyAlignment="1">
      <alignment horizontal="center"/>
    </xf>
    <xf numFmtId="0" fontId="0" fillId="11" borderId="0" xfId="0" applyFill="1"/>
    <xf numFmtId="14" fontId="3" fillId="11" borderId="0" xfId="0" applyNumberFormat="1" applyFont="1" applyFill="1"/>
    <xf numFmtId="164" fontId="3" fillId="11" borderId="0" xfId="0" applyNumberFormat="1" applyFont="1" applyFill="1"/>
    <xf numFmtId="166" fontId="0" fillId="11" borderId="0" xfId="0" applyNumberFormat="1" applyFill="1"/>
    <xf numFmtId="164" fontId="26" fillId="11" borderId="0" xfId="0" applyNumberFormat="1" applyFont="1" applyFill="1"/>
    <xf numFmtId="164" fontId="1" fillId="11" borderId="17" xfId="0" applyNumberFormat="1" applyFont="1" applyFill="1" applyBorder="1"/>
    <xf numFmtId="0" fontId="27" fillId="11" borderId="15" xfId="0" applyFont="1" applyFill="1" applyBorder="1" applyAlignment="1">
      <alignment horizontal="left"/>
    </xf>
    <xf numFmtId="164" fontId="1" fillId="11" borderId="11" xfId="0" applyNumberFormat="1" applyFont="1" applyFill="1" applyBorder="1"/>
    <xf numFmtId="164" fontId="1" fillId="0" borderId="0" xfId="0" applyNumberFormat="1" applyFont="1"/>
    <xf numFmtId="0" fontId="27" fillId="11" borderId="15" xfId="0" applyFont="1" applyFill="1" applyBorder="1" applyProtection="1">
      <protection locked="0"/>
    </xf>
    <xf numFmtId="0" fontId="27" fillId="0" borderId="15" xfId="1" applyFont="1" applyFill="1" applyBorder="1" applyProtection="1">
      <protection locked="0"/>
    </xf>
    <xf numFmtId="0" fontId="27" fillId="11" borderId="15" xfId="0" applyFont="1" applyFill="1" applyBorder="1"/>
    <xf numFmtId="164" fontId="0" fillId="0" borderId="0" xfId="0" applyNumberFormat="1" applyAlignment="1">
      <alignment horizontal="center"/>
    </xf>
    <xf numFmtId="0" fontId="2" fillId="0" borderId="14" xfId="0" applyFont="1" applyBorder="1"/>
    <xf numFmtId="0" fontId="0" fillId="0" borderId="14" xfId="0" applyBorder="1"/>
    <xf numFmtId="164" fontId="26" fillId="0" borderId="14" xfId="0" applyNumberFormat="1" applyFont="1" applyBorder="1"/>
    <xf numFmtId="0" fontId="0" fillId="0" borderId="15" xfId="0" applyBorder="1"/>
    <xf numFmtId="166" fontId="3" fillId="11" borderId="15" xfId="0" applyNumberFormat="1" applyFont="1" applyFill="1" applyBorder="1"/>
    <xf numFmtId="164" fontId="3" fillId="11" borderId="15" xfId="0" applyNumberFormat="1" applyFont="1" applyFill="1" applyBorder="1"/>
    <xf numFmtId="166" fontId="0" fillId="11" borderId="15" xfId="0" applyNumberFormat="1" applyFill="1" applyBorder="1"/>
    <xf numFmtId="164" fontId="26" fillId="11" borderId="15" xfId="0" applyNumberFormat="1" applyFont="1" applyFill="1" applyBorder="1"/>
    <xf numFmtId="166" fontId="0" fillId="11" borderId="18" xfId="0" applyNumberFormat="1" applyFill="1" applyBorder="1"/>
    <xf numFmtId="0" fontId="0" fillId="12" borderId="0" xfId="0" applyFill="1" applyAlignment="1">
      <alignment horizontal="center"/>
    </xf>
    <xf numFmtId="0" fontId="3" fillId="12" borderId="0" xfId="0" applyFont="1" applyFill="1" applyAlignment="1" applyProtection="1">
      <alignment horizontal="left"/>
      <protection locked="0"/>
    </xf>
    <xf numFmtId="14" fontId="3" fillId="12" borderId="0" xfId="0" applyNumberFormat="1" applyFont="1" applyFill="1"/>
    <xf numFmtId="164" fontId="3" fillId="12" borderId="0" xfId="0" applyNumberFormat="1" applyFont="1" applyFill="1"/>
    <xf numFmtId="166" fontId="0" fillId="12" borderId="0" xfId="0" applyNumberFormat="1" applyFill="1"/>
    <xf numFmtId="164" fontId="26" fillId="12" borderId="0" xfId="0" applyNumberFormat="1" applyFont="1" applyFill="1"/>
    <xf numFmtId="164" fontId="1" fillId="12" borderId="17" xfId="0" applyNumberFormat="1" applyFont="1" applyFill="1" applyBorder="1"/>
    <xf numFmtId="0" fontId="2" fillId="12" borderId="15" xfId="1" applyFont="1" applyFill="1" applyBorder="1" applyProtection="1">
      <protection locked="0"/>
    </xf>
    <xf numFmtId="166" fontId="3" fillId="12" borderId="0" xfId="0" applyNumberFormat="1" applyFont="1" applyFill="1"/>
    <xf numFmtId="164" fontId="1" fillId="12" borderId="11" xfId="0" applyNumberFormat="1" applyFont="1" applyFill="1" applyBorder="1"/>
    <xf numFmtId="0" fontId="2" fillId="0" borderId="15" xfId="0" applyFont="1" applyBorder="1"/>
    <xf numFmtId="0" fontId="2" fillId="12" borderId="0" xfId="0" applyFont="1" applyFill="1" applyAlignment="1" applyProtection="1">
      <alignment horizontal="left"/>
      <protection locked="0"/>
    </xf>
    <xf numFmtId="0" fontId="1" fillId="0" borderId="0" xfId="0" applyFont="1"/>
    <xf numFmtId="164" fontId="1" fillId="10" borderId="1" xfId="0" applyNumberFormat="1" applyFont="1" applyFill="1" applyBorder="1"/>
    <xf numFmtId="0" fontId="2" fillId="0" borderId="0" xfId="0" applyFont="1" applyAlignment="1">
      <alignment horizontal="right"/>
    </xf>
    <xf numFmtId="14" fontId="0" fillId="0" borderId="0" xfId="0" applyNumberFormat="1"/>
    <xf numFmtId="169" fontId="0" fillId="0" borderId="0" xfId="0" applyNumberFormat="1"/>
    <xf numFmtId="164" fontId="9" fillId="6" borderId="1" xfId="0" applyNumberFormat="1" applyFont="1" applyFill="1" applyBorder="1" applyAlignment="1">
      <alignment horizontal="center"/>
    </xf>
    <xf numFmtId="164" fontId="30" fillId="6" borderId="1" xfId="0" applyNumberFormat="1" applyFont="1" applyFill="1" applyBorder="1" applyAlignment="1">
      <alignment horizontal="center"/>
    </xf>
    <xf numFmtId="164" fontId="9" fillId="13" borderId="1" xfId="0" applyNumberFormat="1" applyFont="1" applyFill="1" applyBorder="1" applyAlignment="1">
      <alignment horizontal="center"/>
    </xf>
    <xf numFmtId="164" fontId="30" fillId="13" borderId="1" xfId="0" applyNumberFormat="1" applyFont="1" applyFill="1" applyBorder="1" applyAlignment="1">
      <alignment horizontal="center"/>
    </xf>
    <xf numFmtId="164" fontId="9" fillId="14" borderId="1" xfId="0" applyNumberFormat="1" applyFont="1" applyFill="1" applyBorder="1" applyAlignment="1">
      <alignment horizontal="center"/>
    </xf>
    <xf numFmtId="164" fontId="30" fillId="14" borderId="1" xfId="0" applyNumberFormat="1" applyFont="1" applyFill="1" applyBorder="1" applyAlignment="1">
      <alignment horizontal="center"/>
    </xf>
    <xf numFmtId="164" fontId="9" fillId="15" borderId="1" xfId="0" applyNumberFormat="1" applyFont="1" applyFill="1" applyBorder="1" applyAlignment="1">
      <alignment horizontal="center"/>
    </xf>
    <xf numFmtId="164" fontId="30" fillId="15" borderId="1" xfId="0" applyNumberFormat="1" applyFont="1" applyFill="1" applyBorder="1" applyAlignment="1">
      <alignment horizontal="center"/>
    </xf>
    <xf numFmtId="14" fontId="10" fillId="16" borderId="0" xfId="0" applyNumberFormat="1" applyFont="1" applyFill="1"/>
    <xf numFmtId="0" fontId="2" fillId="16" borderId="0" xfId="0" applyFont="1" applyFill="1"/>
    <xf numFmtId="165" fontId="11" fillId="16" borderId="0" xfId="0" applyNumberFormat="1" applyFont="1" applyFill="1"/>
    <xf numFmtId="164" fontId="2" fillId="16" borderId="0" xfId="0" applyNumberFormat="1" applyFont="1" applyFill="1"/>
    <xf numFmtId="164" fontId="1" fillId="0" borderId="19" xfId="0" applyNumberFormat="1" applyFont="1" applyBorder="1"/>
    <xf numFmtId="164" fontId="0" fillId="0" borderId="20" xfId="0" applyNumberFormat="1" applyBorder="1"/>
    <xf numFmtId="164" fontId="1" fillId="0" borderId="21" xfId="0" applyNumberFormat="1" applyFont="1" applyBorder="1"/>
    <xf numFmtId="164" fontId="0" fillId="0" borderId="22" xfId="0" applyNumberFormat="1" applyBorder="1"/>
    <xf numFmtId="169" fontId="1" fillId="0" borderId="19" xfId="0" applyNumberFormat="1" applyFont="1" applyBorder="1"/>
    <xf numFmtId="0" fontId="0" fillId="0" borderId="20" xfId="0" applyBorder="1"/>
    <xf numFmtId="164" fontId="2" fillId="0" borderId="20" xfId="0" applyNumberFormat="1" applyFont="1" applyBorder="1"/>
    <xf numFmtId="14" fontId="10" fillId="0" borderId="0" xfId="0" applyNumberFormat="1" applyFont="1"/>
    <xf numFmtId="0" fontId="12" fillId="10" borderId="0" xfId="0" applyFont="1" applyFill="1"/>
    <xf numFmtId="168" fontId="13" fillId="10" borderId="0" xfId="0" applyNumberFormat="1" applyFont="1" applyFill="1"/>
    <xf numFmtId="164" fontId="13" fillId="10" borderId="0" xfId="0" applyNumberFormat="1" applyFont="1" applyFill="1"/>
    <xf numFmtId="165" fontId="13" fillId="10" borderId="0" xfId="0" applyNumberFormat="1" applyFont="1" applyFill="1"/>
    <xf numFmtId="164" fontId="1" fillId="10" borderId="19" xfId="0" applyNumberFormat="1" applyFont="1" applyFill="1" applyBorder="1"/>
    <xf numFmtId="164" fontId="0" fillId="10" borderId="20" xfId="0" applyNumberFormat="1" applyFill="1" applyBorder="1"/>
    <xf numFmtId="164" fontId="0" fillId="10" borderId="19" xfId="0" applyNumberFormat="1" applyFill="1" applyBorder="1"/>
    <xf numFmtId="170" fontId="1" fillId="10" borderId="19" xfId="0" applyNumberFormat="1" applyFont="1" applyFill="1" applyBorder="1"/>
    <xf numFmtId="170" fontId="0" fillId="10" borderId="20" xfId="0" applyNumberFormat="1" applyFill="1" applyBorder="1"/>
    <xf numFmtId="164" fontId="2" fillId="10" borderId="20" xfId="0" applyNumberFormat="1" applyFont="1" applyFill="1" applyBorder="1"/>
    <xf numFmtId="14" fontId="10" fillId="4" borderId="0" xfId="0" applyNumberFormat="1" applyFont="1" applyFill="1"/>
    <xf numFmtId="0" fontId="2" fillId="4" borderId="0" xfId="0" applyFont="1" applyFill="1"/>
    <xf numFmtId="164" fontId="10" fillId="4" borderId="0" xfId="0" applyNumberFormat="1" applyFont="1" applyFill="1"/>
    <xf numFmtId="165" fontId="10" fillId="4" borderId="0" xfId="0" applyNumberFormat="1" applyFont="1" applyFill="1"/>
    <xf numFmtId="164" fontId="0" fillId="17" borderId="19" xfId="0" applyNumberFormat="1" applyFill="1" applyBorder="1"/>
    <xf numFmtId="164" fontId="0" fillId="18" borderId="19" xfId="0" applyNumberFormat="1" applyFill="1" applyBorder="1"/>
    <xf numFmtId="170" fontId="0" fillId="19" borderId="19" xfId="0" applyNumberFormat="1" applyFill="1" applyBorder="1"/>
    <xf numFmtId="170" fontId="0" fillId="19" borderId="20" xfId="0" applyNumberFormat="1" applyFill="1" applyBorder="1"/>
    <xf numFmtId="164" fontId="2" fillId="5" borderId="19" xfId="0" applyNumberFormat="1" applyFont="1" applyFill="1" applyBorder="1"/>
    <xf numFmtId="164" fontId="2" fillId="5" borderId="20" xfId="0" applyNumberFormat="1" applyFont="1" applyFill="1" applyBorder="1"/>
    <xf numFmtId="0" fontId="28" fillId="0" borderId="0" xfId="0" applyFont="1"/>
    <xf numFmtId="168" fontId="31" fillId="0" borderId="0" xfId="0" applyNumberFormat="1" applyFont="1"/>
    <xf numFmtId="164" fontId="14" fillId="0" borderId="0" xfId="0" applyNumberFormat="1" applyFont="1"/>
    <xf numFmtId="164" fontId="0" fillId="17" borderId="20" xfId="0" applyNumberFormat="1" applyFill="1" applyBorder="1"/>
    <xf numFmtId="164" fontId="0" fillId="18" borderId="20" xfId="0" applyNumberFormat="1" applyFill="1" applyBorder="1"/>
    <xf numFmtId="168" fontId="2" fillId="0" borderId="0" xfId="0" applyNumberFormat="1" applyFont="1" applyFill="1"/>
    <xf numFmtId="0" fontId="2" fillId="18" borderId="0" xfId="0" applyFont="1" applyFill="1"/>
    <xf numFmtId="168" fontId="2" fillId="18" borderId="0" xfId="0" applyNumberFormat="1" applyFont="1" applyFill="1"/>
    <xf numFmtId="164" fontId="10" fillId="18" borderId="0" xfId="0" applyNumberFormat="1" applyFont="1" applyFill="1"/>
    <xf numFmtId="164" fontId="32" fillId="5" borderId="20" xfId="0" applyNumberFormat="1" applyFont="1" applyFill="1" applyBorder="1"/>
    <xf numFmtId="0" fontId="10" fillId="4" borderId="0" xfId="0" applyFont="1" applyFill="1"/>
    <xf numFmtId="168" fontId="2" fillId="4" borderId="0" xfId="0" applyNumberFormat="1" applyFont="1" applyFill="1"/>
    <xf numFmtId="164" fontId="32" fillId="17" borderId="20" xfId="0" applyNumberFormat="1" applyFont="1" applyFill="1" applyBorder="1"/>
    <xf numFmtId="170" fontId="2" fillId="19" borderId="19" xfId="0" applyNumberFormat="1" applyFont="1" applyFill="1" applyBorder="1"/>
    <xf numFmtId="168" fontId="10" fillId="4" borderId="0" xfId="0" applyNumberFormat="1" applyFont="1" applyFill="1"/>
    <xf numFmtId="0" fontId="10" fillId="4" borderId="0" xfId="1" applyFont="1" applyFill="1" applyProtection="1">
      <protection locked="0"/>
    </xf>
    <xf numFmtId="169" fontId="2" fillId="0" borderId="0" xfId="0" applyNumberFormat="1" applyFont="1"/>
    <xf numFmtId="164" fontId="2" fillId="5" borderId="23" xfId="0" applyNumberFormat="1" applyFont="1" applyFill="1" applyBorder="1"/>
    <xf numFmtId="14" fontId="10" fillId="17" borderId="0" xfId="0" applyNumberFormat="1" applyFont="1" applyFill="1"/>
    <xf numFmtId="0" fontId="10" fillId="17" borderId="0" xfId="0" applyFont="1" applyFill="1"/>
    <xf numFmtId="168" fontId="10" fillId="17" borderId="0" xfId="0" applyNumberFormat="1" applyFont="1" applyFill="1"/>
    <xf numFmtId="164" fontId="10" fillId="17" borderId="0" xfId="0" applyNumberFormat="1" applyFont="1" applyFill="1"/>
    <xf numFmtId="170" fontId="24" fillId="19" borderId="20" xfId="0" applyNumberFormat="1" applyFont="1" applyFill="1" applyBorder="1"/>
    <xf numFmtId="170" fontId="1" fillId="19" borderId="19" xfId="0" applyNumberFormat="1" applyFont="1" applyFill="1" applyBorder="1"/>
    <xf numFmtId="164" fontId="32" fillId="18" borderId="20" xfId="0" applyNumberFormat="1" applyFont="1" applyFill="1" applyBorder="1"/>
    <xf numFmtId="169" fontId="5" fillId="0" borderId="0" xfId="0" applyNumberFormat="1" applyFont="1"/>
    <xf numFmtId="164" fontId="15" fillId="4" borderId="0" xfId="0" applyNumberFormat="1" applyFont="1" applyFill="1"/>
    <xf numFmtId="0" fontId="0" fillId="17" borderId="19" xfId="0" applyFill="1" applyBorder="1"/>
    <xf numFmtId="0" fontId="0" fillId="17" borderId="20" xfId="0" applyFill="1" applyBorder="1"/>
    <xf numFmtId="164" fontId="10" fillId="0" borderId="0" xfId="0" applyNumberFormat="1" applyFont="1"/>
    <xf numFmtId="165" fontId="10" fillId="0" borderId="0" xfId="0" applyNumberFormat="1" applyFont="1"/>
    <xf numFmtId="14" fontId="15" fillId="0" borderId="0" xfId="0" applyNumberFormat="1" applyFont="1"/>
    <xf numFmtId="0" fontId="16" fillId="0" borderId="0" xfId="0" applyFont="1"/>
    <xf numFmtId="164" fontId="15" fillId="0" borderId="0" xfId="0" applyNumberFormat="1" applyFont="1"/>
    <xf numFmtId="165" fontId="15" fillId="0" borderId="0" xfId="0" applyNumberFormat="1" applyFont="1"/>
    <xf numFmtId="0" fontId="33" fillId="20" borderId="1" xfId="0" applyFont="1" applyFill="1" applyBorder="1" applyAlignment="1">
      <alignment horizontal="center"/>
    </xf>
    <xf numFmtId="165" fontId="11" fillId="8" borderId="1" xfId="0" applyNumberFormat="1" applyFont="1" applyFill="1" applyBorder="1"/>
    <xf numFmtId="164" fontId="25" fillId="17" borderId="1" xfId="0" applyNumberFormat="1" applyFont="1" applyFill="1" applyBorder="1" applyAlignment="1">
      <alignment horizontal="center"/>
    </xf>
    <xf numFmtId="164" fontId="34" fillId="17" borderId="1" xfId="0" applyNumberFormat="1" applyFont="1" applyFill="1" applyBorder="1" applyAlignment="1">
      <alignment horizontal="center"/>
    </xf>
    <xf numFmtId="164" fontId="25" fillId="18" borderId="1" xfId="0" applyNumberFormat="1" applyFont="1" applyFill="1" applyBorder="1" applyAlignment="1">
      <alignment horizontal="center"/>
    </xf>
    <xf numFmtId="164" fontId="34" fillId="18" borderId="1" xfId="0" applyNumberFormat="1" applyFont="1" applyFill="1" applyBorder="1" applyAlignment="1">
      <alignment horizontal="center"/>
    </xf>
    <xf numFmtId="170" fontId="1" fillId="19" borderId="1" xfId="0" applyNumberFormat="1" applyFont="1" applyFill="1" applyBorder="1" applyAlignment="1">
      <alignment horizontal="center"/>
    </xf>
    <xf numFmtId="170" fontId="32" fillId="19" borderId="1" xfId="0" applyNumberFormat="1" applyFont="1" applyFill="1" applyBorder="1" applyAlignment="1">
      <alignment horizontal="center"/>
    </xf>
    <xf numFmtId="164" fontId="25" fillId="5" borderId="1" xfId="0" applyNumberFormat="1" applyFont="1" applyFill="1" applyBorder="1" applyAlignment="1">
      <alignment horizontal="center"/>
    </xf>
    <xf numFmtId="164" fontId="34" fillId="5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17" borderId="1" xfId="0" applyFont="1" applyFill="1" applyBorder="1" applyAlignment="1">
      <alignment horizontal="center" vertical="center" wrapText="1"/>
    </xf>
    <xf numFmtId="165" fontId="17" fillId="17" borderId="1" xfId="0" applyNumberFormat="1" applyFont="1" applyFill="1" applyBorder="1"/>
    <xf numFmtId="0" fontId="1" fillId="17" borderId="0" xfId="0" applyFont="1" applyFill="1"/>
    <xf numFmtId="164" fontId="5" fillId="17" borderId="0" xfId="0" applyNumberFormat="1" applyFont="1" applyFill="1"/>
    <xf numFmtId="165" fontId="10" fillId="17" borderId="0" xfId="0" applyNumberFormat="1" applyFont="1" applyFill="1"/>
    <xf numFmtId="0" fontId="17" fillId="17" borderId="0" xfId="0" applyFont="1" applyFill="1" applyAlignment="1">
      <alignment horizontal="center"/>
    </xf>
    <xf numFmtId="0" fontId="2" fillId="17" borderId="0" xfId="0" applyFont="1" applyFill="1"/>
    <xf numFmtId="164" fontId="34" fillId="17" borderId="0" xfId="0" applyNumberFormat="1" applyFont="1" applyFill="1" applyAlignment="1">
      <alignment horizontal="center"/>
    </xf>
    <xf numFmtId="14" fontId="14" fillId="0" borderId="0" xfId="0" applyNumberFormat="1" applyFont="1"/>
    <xf numFmtId="164" fontId="2" fillId="0" borderId="0" xfId="0" applyNumberFormat="1" applyFont="1"/>
    <xf numFmtId="0" fontId="5" fillId="0" borderId="0" xfId="0" applyFont="1"/>
    <xf numFmtId="0" fontId="17" fillId="6" borderId="1" xfId="0" applyFont="1" applyFill="1" applyBorder="1" applyAlignment="1">
      <alignment horizontal="center" vertical="center" wrapText="1"/>
    </xf>
    <xf numFmtId="8" fontId="11" fillId="6" borderId="1" xfId="0" applyNumberFormat="1" applyFont="1" applyFill="1" applyBorder="1"/>
    <xf numFmtId="0" fontId="11" fillId="13" borderId="1" xfId="0" applyFont="1" applyFill="1" applyBorder="1" applyAlignment="1">
      <alignment horizontal="center"/>
    </xf>
    <xf numFmtId="168" fontId="11" fillId="13" borderId="1" xfId="0" applyNumberFormat="1" applyFont="1" applyFill="1" applyBorder="1"/>
    <xf numFmtId="0" fontId="10" fillId="0" borderId="0" xfId="0" applyFont="1" applyAlignment="1">
      <alignment wrapText="1"/>
    </xf>
    <xf numFmtId="0" fontId="10" fillId="0" borderId="0" xfId="0" applyFont="1"/>
    <xf numFmtId="0" fontId="11" fillId="14" borderId="1" xfId="0" applyFont="1" applyFill="1" applyBorder="1" applyAlignment="1">
      <alignment horizontal="center"/>
    </xf>
    <xf numFmtId="170" fontId="11" fillId="14" borderId="1" xfId="0" applyNumberFormat="1" applyFont="1" applyFill="1" applyBorder="1"/>
    <xf numFmtId="164" fontId="11" fillId="0" borderId="0" xfId="0" applyNumberFormat="1" applyFont="1"/>
    <xf numFmtId="17" fontId="2" fillId="0" borderId="0" xfId="0" applyNumberFormat="1" applyFont="1"/>
    <xf numFmtId="0" fontId="18" fillId="0" borderId="0" xfId="0" applyFont="1" applyAlignment="1">
      <alignment wrapText="1"/>
    </xf>
    <xf numFmtId="164" fontId="2" fillId="0" borderId="0" xfId="0" applyNumberFormat="1" applyFont="1" applyAlignment="1">
      <alignment horizontal="right"/>
    </xf>
    <xf numFmtId="17" fontId="10" fillId="0" borderId="0" xfId="0" applyNumberFormat="1" applyFont="1"/>
    <xf numFmtId="169" fontId="10" fillId="0" borderId="0" xfId="0" applyNumberFormat="1" applyFont="1"/>
    <xf numFmtId="0" fontId="11" fillId="0" borderId="0" xfId="0" applyFont="1"/>
    <xf numFmtId="164" fontId="19" fillId="0" borderId="0" xfId="0" applyNumberFormat="1" applyFont="1"/>
    <xf numFmtId="0" fontId="19" fillId="0" borderId="0" xfId="0" applyFont="1"/>
    <xf numFmtId="165" fontId="19" fillId="0" borderId="0" xfId="0" applyNumberFormat="1" applyFont="1"/>
    <xf numFmtId="0" fontId="20" fillId="0" borderId="0" xfId="0" applyFont="1"/>
    <xf numFmtId="164" fontId="2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6" fillId="3" borderId="1" xfId="0" applyNumberFormat="1" applyFont="1" applyFill="1" applyBorder="1" applyAlignment="1">
      <alignment horizontal="center" vertical="center"/>
    </xf>
    <xf numFmtId="164" fontId="36" fillId="6" borderId="1" xfId="0" applyNumberFormat="1" applyFont="1" applyFill="1" applyBorder="1" applyAlignment="1">
      <alignment horizontal="center" wrapText="1"/>
    </xf>
    <xf numFmtId="164" fontId="36" fillId="13" borderId="1" xfId="0" applyNumberFormat="1" applyFont="1" applyFill="1" applyBorder="1" applyAlignment="1">
      <alignment horizontal="center" wrapText="1"/>
    </xf>
    <xf numFmtId="164" fontId="36" fillId="14" borderId="1" xfId="0" applyNumberFormat="1" applyFont="1" applyFill="1" applyBorder="1" applyAlignment="1">
      <alignment horizontal="center" wrapText="1"/>
    </xf>
    <xf numFmtId="164" fontId="36" fillId="15" borderId="1" xfId="0" applyNumberFormat="1" applyFont="1" applyFill="1" applyBorder="1" applyAlignment="1">
      <alignment horizontal="center" wrapText="1"/>
    </xf>
    <xf numFmtId="0" fontId="1" fillId="16" borderId="1" xfId="0" applyFont="1" applyFill="1" applyBorder="1" applyAlignment="1">
      <alignment wrapText="1"/>
    </xf>
    <xf numFmtId="0" fontId="0" fillId="16" borderId="24" xfId="0" applyFill="1" applyBorder="1"/>
    <xf numFmtId="0" fontId="0" fillId="16" borderId="25" xfId="0" applyFill="1" applyBorder="1"/>
    <xf numFmtId="164" fontId="1" fillId="16" borderId="26" xfId="0" applyNumberFormat="1" applyFont="1" applyFill="1" applyBorder="1"/>
    <xf numFmtId="164" fontId="1" fillId="16" borderId="3" xfId="0" applyNumberFormat="1" applyFont="1" applyFill="1" applyBorder="1"/>
    <xf numFmtId="164" fontId="1" fillId="16" borderId="27" xfId="0" applyNumberFormat="1" applyFont="1" applyFill="1" applyBorder="1"/>
    <xf numFmtId="170" fontId="1" fillId="16" borderId="25" xfId="0" applyNumberFormat="1" applyFont="1" applyFill="1" applyBorder="1"/>
    <xf numFmtId="164" fontId="1" fillId="16" borderId="20" xfId="0" applyNumberFormat="1" applyFont="1" applyFill="1" applyBorder="1"/>
    <xf numFmtId="164" fontId="36" fillId="2" borderId="1" xfId="0" applyNumberFormat="1" applyFont="1" applyFill="1" applyBorder="1" applyAlignment="1">
      <alignment horizontal="left"/>
    </xf>
    <xf numFmtId="164" fontId="31" fillId="4" borderId="28" xfId="0" applyNumberFormat="1" applyFont="1" applyFill="1" applyBorder="1"/>
    <xf numFmtId="170" fontId="2" fillId="19" borderId="28" xfId="0" applyNumberFormat="1" applyFont="1" applyFill="1" applyBorder="1"/>
    <xf numFmtId="164" fontId="37" fillId="5" borderId="20" xfId="0" applyNumberFormat="1" applyFont="1" applyFill="1" applyBorder="1" applyAlignment="1">
      <alignment horizontal="right"/>
    </xf>
    <xf numFmtId="164" fontId="31" fillId="4" borderId="29" xfId="0" applyNumberFormat="1" applyFont="1" applyFill="1" applyBorder="1"/>
    <xf numFmtId="164" fontId="0" fillId="17" borderId="29" xfId="0" applyNumberFormat="1" applyFill="1" applyBorder="1"/>
    <xf numFmtId="164" fontId="0" fillId="18" borderId="29" xfId="0" applyNumberFormat="1" applyFill="1" applyBorder="1" applyAlignment="1">
      <alignment horizontal="right"/>
    </xf>
    <xf numFmtId="170" fontId="2" fillId="19" borderId="29" xfId="0" applyNumberFormat="1" applyFont="1" applyFill="1" applyBorder="1" applyAlignment="1">
      <alignment horizontal="right"/>
    </xf>
    <xf numFmtId="164" fontId="2" fillId="5" borderId="20" xfId="0" applyNumberFormat="1" applyFont="1" applyFill="1" applyBorder="1" applyAlignment="1">
      <alignment horizontal="right"/>
    </xf>
    <xf numFmtId="164" fontId="2" fillId="0" borderId="0" xfId="0" applyNumberFormat="1" applyFont="1" applyFill="1"/>
    <xf numFmtId="170" fontId="2" fillId="19" borderId="29" xfId="0" applyNumberFormat="1" applyFont="1" applyFill="1" applyBorder="1"/>
    <xf numFmtId="170" fontId="0" fillId="19" borderId="29" xfId="0" applyNumberFormat="1" applyFill="1" applyBorder="1" applyAlignment="1">
      <alignment horizontal="right"/>
    </xf>
    <xf numFmtId="164" fontId="0" fillId="0" borderId="0" xfId="0" applyNumberFormat="1" applyFill="1"/>
    <xf numFmtId="164" fontId="31" fillId="4" borderId="30" xfId="0" applyNumberFormat="1" applyFont="1" applyFill="1" applyBorder="1"/>
    <xf numFmtId="164" fontId="0" fillId="17" borderId="30" xfId="0" applyNumberFormat="1" applyFill="1" applyBorder="1"/>
    <xf numFmtId="164" fontId="0" fillId="18" borderId="30" xfId="0" applyNumberFormat="1" applyFill="1" applyBorder="1" applyAlignment="1">
      <alignment horizontal="right"/>
    </xf>
    <xf numFmtId="164" fontId="37" fillId="3" borderId="1" xfId="0" applyNumberFormat="1" applyFont="1" applyFill="1" applyBorder="1" applyAlignment="1">
      <alignment horizontal="left" wrapText="1"/>
    </xf>
    <xf numFmtId="164" fontId="37" fillId="3" borderId="1" xfId="0" applyNumberFormat="1" applyFont="1" applyFill="1" applyBorder="1"/>
    <xf numFmtId="164" fontId="35" fillId="3" borderId="1" xfId="0" applyNumberFormat="1" applyFont="1" applyFill="1" applyBorder="1"/>
    <xf numFmtId="8" fontId="37" fillId="3" borderId="1" xfId="0" applyNumberFormat="1" applyFont="1" applyFill="1" applyBorder="1"/>
    <xf numFmtId="164" fontId="1" fillId="6" borderId="1" xfId="0" applyNumberFormat="1" applyFont="1" applyFill="1" applyBorder="1"/>
    <xf numFmtId="164" fontId="1" fillId="13" borderId="1" xfId="0" applyNumberFormat="1" applyFont="1" applyFill="1" applyBorder="1"/>
    <xf numFmtId="170" fontId="1" fillId="14" borderId="1" xfId="0" applyNumberFormat="1" applyFont="1" applyFill="1" applyBorder="1"/>
    <xf numFmtId="164" fontId="1" fillId="15" borderId="1" xfId="0" applyNumberFormat="1" applyFont="1" applyFill="1" applyBorder="1" applyAlignment="1">
      <alignment horizontal="right" wrapText="1"/>
    </xf>
    <xf numFmtId="164" fontId="0" fillId="21" borderId="0" xfId="0" applyNumberFormat="1" applyFill="1"/>
    <xf numFmtId="164" fontId="38" fillId="0" borderId="0" xfId="0" applyNumberFormat="1" applyFont="1"/>
    <xf numFmtId="164" fontId="2" fillId="22" borderId="0" xfId="0" applyNumberFormat="1" applyFont="1" applyFill="1"/>
    <xf numFmtId="0" fontId="0" fillId="0" borderId="0" xfId="0" applyAlignment="1">
      <alignment vertical="center"/>
    </xf>
    <xf numFmtId="0" fontId="39" fillId="0" borderId="0" xfId="0" applyFont="1"/>
    <xf numFmtId="0" fontId="40" fillId="0" borderId="0" xfId="0" applyFont="1"/>
    <xf numFmtId="8" fontId="0" fillId="23" borderId="0" xfId="0" applyNumberFormat="1" applyFill="1"/>
    <xf numFmtId="0" fontId="24" fillId="0" borderId="0" xfId="0" applyFont="1"/>
    <xf numFmtId="0" fontId="2" fillId="0" borderId="0" xfId="1" applyFont="1" applyFill="1" applyAlignment="1" applyProtection="1">
      <alignment horizontal="center"/>
      <protection locked="0"/>
    </xf>
    <xf numFmtId="0" fontId="27" fillId="0" borderId="0" xfId="1" applyFont="1" applyFill="1" applyProtection="1">
      <protection locked="0"/>
    </xf>
    <xf numFmtId="164" fontId="4" fillId="0" borderId="0" xfId="0" applyNumberFormat="1" applyFont="1" applyFill="1"/>
    <xf numFmtId="164" fontId="5" fillId="0" borderId="0" xfId="0" applyNumberFormat="1" applyFont="1" applyFill="1"/>
    <xf numFmtId="0" fontId="2" fillId="0" borderId="0" xfId="0" applyFont="1" applyFill="1" applyAlignment="1">
      <alignment horizontal="center"/>
    </xf>
    <xf numFmtId="164" fontId="27" fillId="0" borderId="0" xfId="0" applyNumberFormat="1" applyFont="1" applyFill="1"/>
    <xf numFmtId="0" fontId="27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7" fillId="0" borderId="0" xfId="0" applyFont="1" applyFill="1" applyProtection="1">
      <protection locked="0"/>
    </xf>
    <xf numFmtId="164" fontId="4" fillId="24" borderId="0" xfId="0" applyNumberFormat="1" applyFont="1" applyFill="1"/>
    <xf numFmtId="0" fontId="27" fillId="24" borderId="0" xfId="1" applyFont="1" applyFill="1" applyBorder="1" applyProtection="1">
      <protection locked="0"/>
    </xf>
    <xf numFmtId="0" fontId="0" fillId="0" borderId="0" xfId="0" applyFill="1" applyAlignment="1">
      <alignment horizontal="center"/>
    </xf>
    <xf numFmtId="164" fontId="3" fillId="0" borderId="0" xfId="0" applyNumberFormat="1" applyFont="1" applyFill="1" applyBorder="1"/>
    <xf numFmtId="166" fontId="0" fillId="0" borderId="0" xfId="0" applyNumberFormat="1" applyFill="1" applyBorder="1"/>
    <xf numFmtId="164" fontId="26" fillId="0" borderId="0" xfId="0" applyNumberFormat="1" applyFont="1" applyFill="1" applyBorder="1"/>
    <xf numFmtId="166" fontId="0" fillId="0" borderId="0" xfId="0" applyNumberFormat="1" applyFill="1"/>
    <xf numFmtId="164" fontId="1" fillId="0" borderId="17" xfId="0" applyNumberFormat="1" applyFont="1" applyFill="1" applyBorder="1"/>
    <xf numFmtId="164" fontId="28" fillId="7" borderId="0" xfId="0" applyNumberFormat="1" applyFont="1" applyFill="1"/>
    <xf numFmtId="164" fontId="28" fillId="0" borderId="0" xfId="0" applyNumberFormat="1" applyFont="1"/>
    <xf numFmtId="167" fontId="28" fillId="0" borderId="0" xfId="0" applyNumberFormat="1" applyFont="1"/>
    <xf numFmtId="168" fontId="28" fillId="0" borderId="0" xfId="0" applyNumberFormat="1" applyFont="1"/>
    <xf numFmtId="164" fontId="35" fillId="0" borderId="0" xfId="0" applyNumberFormat="1" applyFont="1"/>
    <xf numFmtId="4" fontId="28" fillId="7" borderId="0" xfId="0" applyNumberFormat="1" applyFont="1" applyFill="1"/>
    <xf numFmtId="164" fontId="35" fillId="7" borderId="0" xfId="0" applyNumberFormat="1" applyFont="1" applyFill="1"/>
    <xf numFmtId="166" fontId="28" fillId="0" borderId="0" xfId="0" applyNumberFormat="1" applyFont="1"/>
    <xf numFmtId="0" fontId="2" fillId="7" borderId="31" xfId="1" applyFont="1" applyFill="1" applyBorder="1" applyProtection="1">
      <protection locked="0"/>
    </xf>
    <xf numFmtId="165" fontId="2" fillId="7" borderId="32" xfId="0" applyNumberFormat="1" applyFont="1" applyFill="1" applyBorder="1"/>
    <xf numFmtId="165" fontId="1" fillId="3" borderId="1" xfId="0" applyNumberFormat="1" applyFont="1" applyFill="1" applyBorder="1"/>
    <xf numFmtId="0" fontId="27" fillId="24" borderId="6" xfId="1" applyFont="1" applyFill="1" applyBorder="1" applyProtection="1">
      <protection locked="0"/>
    </xf>
    <xf numFmtId="0" fontId="27" fillId="4" borderId="0" xfId="1" applyFont="1" applyFill="1" applyBorder="1" applyProtection="1">
      <protection locked="0"/>
    </xf>
    <xf numFmtId="0" fontId="2" fillId="7" borderId="6" xfId="0" applyFont="1" applyFill="1" applyBorder="1" applyAlignment="1">
      <alignment horizontal="left"/>
    </xf>
    <xf numFmtId="0" fontId="2" fillId="7" borderId="0" xfId="1" applyFont="1" applyFill="1" applyBorder="1" applyProtection="1">
      <protection locked="0"/>
    </xf>
    <xf numFmtId="0" fontId="0" fillId="7" borderId="33" xfId="0" applyFill="1" applyBorder="1" applyAlignment="1">
      <alignment horizontal="center"/>
    </xf>
    <xf numFmtId="0" fontId="2" fillId="7" borderId="28" xfId="1" applyFont="1" applyFill="1" applyBorder="1" applyProtection="1">
      <protection locked="0"/>
    </xf>
    <xf numFmtId="0" fontId="27" fillId="0" borderId="0" xfId="1" applyFont="1" applyBorder="1" applyProtection="1">
      <protection locked="0"/>
    </xf>
    <xf numFmtId="14" fontId="41" fillId="2" borderId="0" xfId="0" applyNumberFormat="1" applyFont="1" applyFill="1" applyAlignment="1"/>
    <xf numFmtId="0" fontId="41" fillId="2" borderId="0" xfId="0" applyFont="1" applyFill="1" applyAlignment="1"/>
    <xf numFmtId="164" fontId="8" fillId="2" borderId="0" xfId="0" applyNumberFormat="1" applyFont="1" applyFill="1" applyAlignment="1">
      <alignment horizontal="center" wrapText="1"/>
    </xf>
    <xf numFmtId="164" fontId="42" fillId="2" borderId="0" xfId="0" applyNumberFormat="1" applyFont="1" applyFill="1" applyAlignment="1">
      <alignment horizontal="center"/>
    </xf>
    <xf numFmtId="165" fontId="41" fillId="2" borderId="0" xfId="0" applyNumberFormat="1" applyFont="1" applyFill="1" applyAlignment="1">
      <alignment horizontal="center"/>
    </xf>
    <xf numFmtId="164" fontId="2" fillId="18" borderId="29" xfId="0" applyNumberFormat="1" applyFont="1" applyFill="1" applyBorder="1" applyAlignment="1">
      <alignment horizontal="right"/>
    </xf>
    <xf numFmtId="164" fontId="2" fillId="17" borderId="29" xfId="0" applyNumberFormat="1" applyFont="1" applyFill="1" applyBorder="1"/>
    <xf numFmtId="0" fontId="2" fillId="23" borderId="0" xfId="0" applyFont="1" applyFill="1"/>
    <xf numFmtId="164" fontId="38" fillId="7" borderId="0" xfId="0" applyNumberFormat="1" applyFont="1" applyFill="1"/>
    <xf numFmtId="165" fontId="10" fillId="25" borderId="0" xfId="0" applyNumberFormat="1" applyFont="1" applyFill="1"/>
    <xf numFmtId="164" fontId="2" fillId="8" borderId="0" xfId="0" applyNumberFormat="1" applyFont="1" applyFill="1"/>
    <xf numFmtId="164" fontId="24" fillId="18" borderId="20" xfId="0" applyNumberFormat="1" applyFont="1" applyFill="1" applyBorder="1"/>
    <xf numFmtId="164" fontId="24" fillId="18" borderId="29" xfId="0" applyNumberFormat="1" applyFont="1" applyFill="1" applyBorder="1" applyAlignment="1">
      <alignment horizontal="right"/>
    </xf>
    <xf numFmtId="168" fontId="32" fillId="18" borderId="0" xfId="0" applyNumberFormat="1" applyFont="1" applyFill="1"/>
    <xf numFmtId="14" fontId="10" fillId="18" borderId="0" xfId="0" applyNumberFormat="1" applyFont="1" applyFill="1"/>
    <xf numFmtId="0" fontId="11" fillId="18" borderId="0" xfId="0" applyFont="1" applyFill="1"/>
    <xf numFmtId="0" fontId="43" fillId="0" borderId="0" xfId="0" applyFont="1"/>
    <xf numFmtId="0" fontId="27" fillId="0" borderId="0" xfId="0" applyFont="1"/>
    <xf numFmtId="168" fontId="10" fillId="22" borderId="0" xfId="0" applyNumberFormat="1" applyFont="1" applyFill="1"/>
    <xf numFmtId="168" fontId="10" fillId="23" borderId="0" xfId="0" applyNumberFormat="1" applyFont="1" applyFill="1"/>
    <xf numFmtId="0" fontId="27" fillId="23" borderId="0" xfId="1" applyFont="1" applyFill="1" applyProtection="1">
      <protection locked="0"/>
    </xf>
    <xf numFmtId="8" fontId="27" fillId="0" borderId="0" xfId="1" applyNumberFormat="1" applyFont="1" applyProtection="1">
      <protection locked="0"/>
    </xf>
    <xf numFmtId="164" fontId="24" fillId="17" borderId="29" xfId="0" applyNumberFormat="1" applyFont="1" applyFill="1" applyBorder="1"/>
    <xf numFmtId="164" fontId="24" fillId="17" borderId="20" xfId="0" applyNumberFormat="1" applyFont="1" applyFill="1" applyBorder="1"/>
    <xf numFmtId="0" fontId="0" fillId="23" borderId="0" xfId="0" applyFill="1"/>
    <xf numFmtId="164" fontId="5" fillId="23" borderId="0" xfId="0" applyNumberFormat="1" applyFont="1" applyFill="1"/>
    <xf numFmtId="0" fontId="24" fillId="0" borderId="0" xfId="0" applyFont="1" applyAlignment="1">
      <alignment vertical="center"/>
    </xf>
    <xf numFmtId="8" fontId="0" fillId="0" borderId="0" xfId="0" applyNumberFormat="1" applyFill="1"/>
    <xf numFmtId="0" fontId="45" fillId="4" borderId="0" xfId="1" applyFont="1" applyFill="1" applyAlignment="1" applyProtection="1">
      <alignment horizontal="center"/>
      <protection locked="0"/>
    </xf>
    <xf numFmtId="0" fontId="46" fillId="4" borderId="6" xfId="1" applyFont="1" applyFill="1" applyBorder="1" applyProtection="1">
      <protection locked="0"/>
    </xf>
    <xf numFmtId="0" fontId="46" fillId="4" borderId="0" xfId="1" applyFont="1" applyFill="1" applyProtection="1">
      <protection locked="0"/>
    </xf>
    <xf numFmtId="0" fontId="45" fillId="0" borderId="0" xfId="1" applyFont="1" applyFill="1" applyAlignment="1" applyProtection="1">
      <alignment horizontal="center"/>
      <protection locked="0"/>
    </xf>
    <xf numFmtId="164" fontId="47" fillId="0" borderId="0" xfId="0" applyNumberFormat="1" applyFont="1" applyFill="1"/>
    <xf numFmtId="165" fontId="0" fillId="0" borderId="0" xfId="0" applyNumberFormat="1" applyFill="1"/>
    <xf numFmtId="0" fontId="1" fillId="3" borderId="34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14" fontId="3" fillId="3" borderId="9" xfId="0" applyNumberFormat="1" applyFont="1" applyFill="1" applyBorder="1" applyAlignment="1">
      <alignment horizontal="center" wrapText="1"/>
    </xf>
    <xf numFmtId="14" fontId="3" fillId="3" borderId="10" xfId="0" applyNumberFormat="1" applyFont="1" applyFill="1" applyBorder="1" applyAlignment="1">
      <alignment horizontal="center" wrapText="1"/>
    </xf>
    <xf numFmtId="0" fontId="1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14" fontId="3" fillId="9" borderId="9" xfId="0" applyNumberFormat="1" applyFont="1" applyFill="1" applyBorder="1" applyAlignment="1">
      <alignment horizontal="center" vertical="center"/>
    </xf>
    <xf numFmtId="14" fontId="3" fillId="9" borderId="10" xfId="0" applyNumberFormat="1" applyFont="1" applyFill="1" applyBorder="1" applyAlignment="1">
      <alignment horizontal="center" vertical="center"/>
    </xf>
    <xf numFmtId="0" fontId="1" fillId="10" borderId="16" xfId="0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horizontal="center" vertical="center"/>
    </xf>
    <xf numFmtId="15" fontId="27" fillId="3" borderId="9" xfId="0" applyNumberFormat="1" applyFont="1" applyFill="1" applyBorder="1" applyAlignment="1">
      <alignment horizontal="center" wrapText="1"/>
    </xf>
    <xf numFmtId="15" fontId="27" fillId="3" borderId="10" xfId="0" applyNumberFormat="1" applyFont="1" applyFill="1" applyBorder="1" applyAlignment="1">
      <alignment horizontal="center" wrapText="1"/>
    </xf>
    <xf numFmtId="166" fontId="1" fillId="9" borderId="9" xfId="0" applyNumberFormat="1" applyFont="1" applyFill="1" applyBorder="1" applyAlignment="1">
      <alignment horizontal="center" vertical="center"/>
    </xf>
    <xf numFmtId="166" fontId="1" fillId="9" borderId="10" xfId="0" applyNumberFormat="1" applyFont="1" applyFill="1" applyBorder="1" applyAlignment="1">
      <alignment horizontal="center" vertical="center"/>
    </xf>
    <xf numFmtId="164" fontId="25" fillId="6" borderId="34" xfId="0" applyNumberFormat="1" applyFont="1" applyFill="1" applyBorder="1" applyAlignment="1">
      <alignment horizontal="center"/>
    </xf>
    <xf numFmtId="0" fontId="25" fillId="6" borderId="35" xfId="0" applyFont="1" applyFill="1" applyBorder="1" applyAlignment="1">
      <alignment horizontal="center"/>
    </xf>
    <xf numFmtId="164" fontId="25" fillId="13" borderId="34" xfId="0" applyNumberFormat="1" applyFont="1" applyFill="1" applyBorder="1" applyAlignment="1">
      <alignment horizontal="center"/>
    </xf>
    <xf numFmtId="0" fontId="25" fillId="13" borderId="35" xfId="0" applyFont="1" applyFill="1" applyBorder="1" applyAlignment="1">
      <alignment horizontal="center"/>
    </xf>
    <xf numFmtId="170" fontId="1" fillId="14" borderId="34" xfId="0" applyNumberFormat="1" applyFont="1" applyFill="1" applyBorder="1" applyAlignment="1">
      <alignment horizontal="center"/>
    </xf>
    <xf numFmtId="170" fontId="1" fillId="14" borderId="35" xfId="0" applyNumberFormat="1" applyFont="1" applyFill="1" applyBorder="1" applyAlignment="1">
      <alignment horizontal="center"/>
    </xf>
    <xf numFmtId="164" fontId="25" fillId="15" borderId="34" xfId="0" applyNumberFormat="1" applyFont="1" applyFill="1" applyBorder="1" applyAlignment="1">
      <alignment horizontal="center"/>
    </xf>
    <xf numFmtId="0" fontId="25" fillId="15" borderId="35" xfId="0" applyFont="1" applyFill="1" applyBorder="1" applyAlignment="1">
      <alignment horizontal="center"/>
    </xf>
    <xf numFmtId="0" fontId="44" fillId="0" borderId="38" xfId="0" applyFont="1" applyFill="1" applyBorder="1" applyAlignment="1">
      <alignment horizontal="center" vertical="center"/>
    </xf>
    <xf numFmtId="0" fontId="44" fillId="0" borderId="13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00008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0</xdr:colOff>
      <xdr:row>3</xdr:row>
      <xdr:rowOff>190500</xdr:rowOff>
    </xdr:to>
    <xdr:pic>
      <xdr:nvPicPr>
        <xdr:cNvPr id="129171" name="1 Imagen">
          <a:extLst>
            <a:ext uri="{FF2B5EF4-FFF2-40B4-BE49-F238E27FC236}">
              <a16:creationId xmlns:a16="http://schemas.microsoft.com/office/drawing/2014/main" id="{37156D52-00B0-434D-AAF1-AF3D2F6E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775"/>
          <a:ext cx="5819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3343275</xdr:colOff>
      <xdr:row>0</xdr:row>
      <xdr:rowOff>161925</xdr:rowOff>
    </xdr:from>
    <xdr:to>
      <xdr:col>2</xdr:col>
      <xdr:colOff>885825</xdr:colOff>
      <xdr:row>3</xdr:row>
      <xdr:rowOff>133350</xdr:rowOff>
    </xdr:to>
    <xdr:pic>
      <xdr:nvPicPr>
        <xdr:cNvPr id="129172" name="Imagen 3">
          <a:extLst>
            <a:ext uri="{FF2B5EF4-FFF2-40B4-BE49-F238E27FC236}">
              <a16:creationId xmlns:a16="http://schemas.microsoft.com/office/drawing/2014/main" id="{F1E7CA38-35DC-4F84-9F17-12621D0A3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61925"/>
          <a:ext cx="1724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9526</xdr:colOff>
      <xdr:row>0</xdr:row>
      <xdr:rowOff>114300</xdr:rowOff>
    </xdr:from>
    <xdr:to>
      <xdr:col>1</xdr:col>
      <xdr:colOff>1771650</xdr:colOff>
      <xdr:row>3</xdr:row>
      <xdr:rowOff>180975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7CC92A1D-945B-476D-B5F7-F6CBC1680025}"/>
            </a:ext>
          </a:extLst>
        </xdr:cNvPr>
        <xdr:cNvSpPr txBox="1"/>
      </xdr:nvSpPr>
      <xdr:spPr>
        <a:xfrm>
          <a:off x="9526" y="114300"/>
          <a:ext cx="2247899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6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BUENOS</a:t>
          </a:r>
          <a:r>
            <a:rPr lang="es" sz="1600" baseline="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 AIRES</a:t>
          </a:r>
          <a:endParaRPr lang="es" sz="1600">
            <a:solidFill>
              <a:schemeClr val="tx2">
                <a:lumMod val="20000"/>
                <a:lumOff val="80000"/>
              </a:schemeClr>
            </a:solidFill>
            <a:latin typeface="Constantia" panose="02030602050306030303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0</xdr:row>
      <xdr:rowOff>857250</xdr:rowOff>
    </xdr:to>
    <xdr:pic>
      <xdr:nvPicPr>
        <xdr:cNvPr id="130244" name="1 Imagen">
          <a:extLst>
            <a:ext uri="{FF2B5EF4-FFF2-40B4-BE49-F238E27FC236}">
              <a16:creationId xmlns:a16="http://schemas.microsoft.com/office/drawing/2014/main" id="{BAE01ADA-389B-4276-B1AA-99AA51CA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4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981075</xdr:colOff>
      <xdr:row>0</xdr:row>
      <xdr:rowOff>38100</xdr:rowOff>
    </xdr:from>
    <xdr:to>
      <xdr:col>4</xdr:col>
      <xdr:colOff>1066800</xdr:colOff>
      <xdr:row>0</xdr:row>
      <xdr:rowOff>742950</xdr:rowOff>
    </xdr:to>
    <xdr:pic>
      <xdr:nvPicPr>
        <xdr:cNvPr id="130245" name="Imagen 3">
          <a:extLst>
            <a:ext uri="{FF2B5EF4-FFF2-40B4-BE49-F238E27FC236}">
              <a16:creationId xmlns:a16="http://schemas.microsoft.com/office/drawing/2014/main" id="{D374801D-770E-4E1A-BA46-641FFDE3A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10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19050</xdr:rowOff>
    </xdr:from>
    <xdr:to>
      <xdr:col>1</xdr:col>
      <xdr:colOff>1123950</xdr:colOff>
      <xdr:row>0</xdr:row>
      <xdr:rowOff>781050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B31177E0-1673-4C0E-8B1A-F60006117B08}"/>
            </a:ext>
          </a:extLst>
        </xdr:cNvPr>
        <xdr:cNvSpPr txBox="1"/>
      </xdr:nvSpPr>
      <xdr:spPr>
        <a:xfrm>
          <a:off x="104775" y="19050"/>
          <a:ext cx="1857375" cy="7620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CAJA NAP BUE</a:t>
          </a:r>
        </a:p>
      </xdr:txBody>
    </xdr:sp>
    <xdr:clientData/>
  </xdr:twoCellAnchor>
  <xdr:twoCellAnchor editAs="oneCell">
    <xdr:from>
      <xdr:col>5</xdr:col>
      <xdr:colOff>1114425</xdr:colOff>
      <xdr:row>0</xdr:row>
      <xdr:rowOff>0</xdr:rowOff>
    </xdr:from>
    <xdr:to>
      <xdr:col>14</xdr:col>
      <xdr:colOff>38100</xdr:colOff>
      <xdr:row>0</xdr:row>
      <xdr:rowOff>428625</xdr:rowOff>
    </xdr:to>
    <xdr:pic>
      <xdr:nvPicPr>
        <xdr:cNvPr id="130247" name="1 Imagen">
          <a:extLst>
            <a:ext uri="{FF2B5EF4-FFF2-40B4-BE49-F238E27FC236}">
              <a16:creationId xmlns:a16="http://schemas.microsoft.com/office/drawing/2014/main" id="{F610A9D2-1280-4DF9-94F9-6E55F513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794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7</xdr:col>
      <xdr:colOff>923925</xdr:colOff>
      <xdr:row>3</xdr:row>
      <xdr:rowOff>228600</xdr:rowOff>
    </xdr:to>
    <xdr:pic>
      <xdr:nvPicPr>
        <xdr:cNvPr id="131219" name="9 Imagen">
          <a:extLst>
            <a:ext uri="{FF2B5EF4-FFF2-40B4-BE49-F238E27FC236}">
              <a16:creationId xmlns:a16="http://schemas.microsoft.com/office/drawing/2014/main" id="{5BA09ED9-0D6F-48A6-A1F0-D51FBA07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81153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666750</xdr:colOff>
      <xdr:row>0</xdr:row>
      <xdr:rowOff>152400</xdr:rowOff>
    </xdr:from>
    <xdr:to>
      <xdr:col>7</xdr:col>
      <xdr:colOff>942975</xdr:colOff>
      <xdr:row>3</xdr:row>
      <xdr:rowOff>209550</xdr:rowOff>
    </xdr:to>
    <xdr:pic>
      <xdr:nvPicPr>
        <xdr:cNvPr id="131220" name="Imagen 3">
          <a:extLst>
            <a:ext uri="{FF2B5EF4-FFF2-40B4-BE49-F238E27FC236}">
              <a16:creationId xmlns:a16="http://schemas.microsoft.com/office/drawing/2014/main" id="{D6051060-ACF4-4408-A9E1-40758FBFE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5240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66676</xdr:colOff>
      <xdr:row>0</xdr:row>
      <xdr:rowOff>76200</xdr:rowOff>
    </xdr:from>
    <xdr:to>
      <xdr:col>2</xdr:col>
      <xdr:colOff>485775</xdr:colOff>
      <xdr:row>3</xdr:row>
      <xdr:rowOff>133350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67981180-FA6F-43C7-AB4E-4219F27B037B}"/>
            </a:ext>
          </a:extLst>
        </xdr:cNvPr>
        <xdr:cNvSpPr txBox="1"/>
      </xdr:nvSpPr>
      <xdr:spPr>
        <a:xfrm>
          <a:off x="66676" y="76200"/>
          <a:ext cx="244792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BUE 2020-2021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2:AB780"/>
  <sheetViews>
    <sheetView topLeftCell="A187" zoomScale="90" zoomScaleNormal="90" workbookViewId="0">
      <selection activeCell="B37" sqref="B37"/>
    </sheetView>
  </sheetViews>
  <sheetFormatPr baseColWidth="10" defaultColWidth="9.140625" defaultRowHeight="15" x14ac:dyDescent="0.25"/>
  <cols>
    <col min="1" max="1" width="7.28515625" customWidth="1"/>
    <col min="2" max="2" width="62.7109375" customWidth="1"/>
    <col min="3" max="3" width="17.140625" customWidth="1"/>
    <col min="4" max="4" width="14.7109375" customWidth="1"/>
    <col min="5" max="5" width="13.85546875" customWidth="1"/>
    <col min="6" max="6" width="14.42578125" customWidth="1"/>
    <col min="7" max="7" width="13.85546875" customWidth="1"/>
    <col min="8" max="8" width="15" customWidth="1"/>
    <col min="9" max="9" width="14.42578125" customWidth="1"/>
    <col min="10" max="11" width="13.85546875" customWidth="1"/>
    <col min="12" max="13" width="13.5703125" customWidth="1"/>
    <col min="14" max="14" width="12.7109375" customWidth="1"/>
    <col min="15" max="16" width="13.5703125" customWidth="1"/>
    <col min="17" max="17" width="15.140625" customWidth="1"/>
    <col min="18" max="18" width="13.5703125" customWidth="1"/>
    <col min="19" max="19" width="14.7109375" style="1" customWidth="1"/>
    <col min="20" max="20" width="14.42578125" style="1" customWidth="1"/>
    <col min="21" max="23" width="14.28515625" customWidth="1"/>
    <col min="24" max="24" width="15.42578125" customWidth="1"/>
    <col min="25" max="25" width="13.85546875" bestFit="1" customWidth="1"/>
    <col min="26" max="26" width="13.42578125" bestFit="1" customWidth="1"/>
    <col min="27" max="27" width="14" bestFit="1" customWidth="1"/>
    <col min="28" max="28" width="11.85546875" bestFit="1" customWidth="1"/>
    <col min="29" max="256" width="11.42578125" customWidth="1"/>
  </cols>
  <sheetData>
    <row r="2" spans="1:24" x14ac:dyDescent="0.25">
      <c r="D2" s="13"/>
    </row>
    <row r="3" spans="1:24" x14ac:dyDescent="0.25">
      <c r="D3" s="13"/>
    </row>
    <row r="4" spans="1:24" ht="15.75" thickBot="1" x14ac:dyDescent="0.3">
      <c r="D4" s="13"/>
    </row>
    <row r="5" spans="1:24" ht="18" customHeight="1" thickBot="1" x14ac:dyDescent="0.3">
      <c r="A5" s="368" t="s">
        <v>0</v>
      </c>
      <c r="B5" s="369"/>
      <c r="C5" s="2" t="s">
        <v>1</v>
      </c>
      <c r="D5" s="13"/>
      <c r="E5" s="3"/>
    </row>
    <row r="6" spans="1:24" x14ac:dyDescent="0.25">
      <c r="A6" s="4">
        <v>1</v>
      </c>
      <c r="B6" s="5" t="s">
        <v>2</v>
      </c>
      <c r="C6" s="6">
        <f>X410-SUM(C196:W196)</f>
        <v>0</v>
      </c>
      <c r="D6" s="13"/>
      <c r="E6" s="7"/>
      <c r="F6" s="8"/>
      <c r="X6" s="9"/>
    </row>
    <row r="7" spans="1:24" x14ac:dyDescent="0.25">
      <c r="A7" s="10">
        <v>2</v>
      </c>
      <c r="B7" s="14" t="s">
        <v>3</v>
      </c>
      <c r="C7" s="12">
        <f>X412-SUM(C197:W197)</f>
        <v>0</v>
      </c>
      <c r="D7" s="13"/>
      <c r="E7" s="7"/>
      <c r="F7" s="8"/>
    </row>
    <row r="8" spans="1:24" x14ac:dyDescent="0.25">
      <c r="A8" s="10">
        <v>3</v>
      </c>
      <c r="B8" s="17" t="s">
        <v>4</v>
      </c>
      <c r="C8" s="12">
        <f>X414-SUM(C198:W198)</f>
        <v>0</v>
      </c>
      <c r="D8" s="13"/>
      <c r="E8" s="7"/>
      <c r="F8" s="8"/>
      <c r="O8" s="16"/>
      <c r="X8" s="9"/>
    </row>
    <row r="9" spans="1:24" x14ac:dyDescent="0.25">
      <c r="A9" s="10">
        <v>4</v>
      </c>
      <c r="B9" s="19" t="s">
        <v>5</v>
      </c>
      <c r="C9" s="12">
        <f>X416-SUM(C199:W199)</f>
        <v>-178501.61999999988</v>
      </c>
      <c r="D9" s="13"/>
      <c r="E9" s="7"/>
      <c r="F9" s="8"/>
    </row>
    <row r="10" spans="1:24" x14ac:dyDescent="0.25">
      <c r="A10" s="10">
        <v>5</v>
      </c>
      <c r="B10" s="11" t="s">
        <v>6</v>
      </c>
      <c r="C10" s="12">
        <f>X418-SUM(C200:W200)</f>
        <v>0</v>
      </c>
      <c r="D10" s="13"/>
      <c r="E10" s="7"/>
      <c r="F10" s="15"/>
    </row>
    <row r="11" spans="1:24" x14ac:dyDescent="0.25">
      <c r="A11" s="10">
        <v>6</v>
      </c>
      <c r="B11" s="18" t="s">
        <v>7</v>
      </c>
      <c r="C11" s="12">
        <f>X420-SUM(C201:W201)</f>
        <v>0</v>
      </c>
      <c r="D11" s="13"/>
      <c r="E11" s="7"/>
      <c r="F11" s="8"/>
      <c r="X11" s="9"/>
    </row>
    <row r="12" spans="1:24" x14ac:dyDescent="0.25">
      <c r="A12" s="10">
        <v>7</v>
      </c>
      <c r="B12" s="11" t="s">
        <v>8</v>
      </c>
      <c r="C12" s="12">
        <f>X422-SUM(C202:W202)</f>
        <v>0</v>
      </c>
      <c r="D12" s="13"/>
      <c r="E12" s="20"/>
      <c r="F12" s="15"/>
    </row>
    <row r="13" spans="1:24" x14ac:dyDescent="0.25">
      <c r="A13" s="10">
        <v>8</v>
      </c>
      <c r="B13" s="18" t="s">
        <v>9</v>
      </c>
      <c r="C13" s="12">
        <f>X424-SUM(C203:W203)</f>
        <v>-12713.040000000008</v>
      </c>
      <c r="D13" s="358"/>
      <c r="E13" s="20" t="s">
        <v>522</v>
      </c>
      <c r="F13" s="8"/>
      <c r="X13" s="9"/>
    </row>
    <row r="14" spans="1:24" x14ac:dyDescent="0.25">
      <c r="A14" s="10">
        <v>9</v>
      </c>
      <c r="B14" s="11" t="s">
        <v>10</v>
      </c>
      <c r="C14" s="12">
        <f>X426-SUM(C204:W204)</f>
        <v>0</v>
      </c>
      <c r="D14" s="13"/>
      <c r="E14" s="20"/>
      <c r="F14" s="15"/>
      <c r="X14" s="9"/>
    </row>
    <row r="15" spans="1:24" x14ac:dyDescent="0.25">
      <c r="A15" s="10">
        <v>10</v>
      </c>
      <c r="B15" s="11" t="s">
        <v>505</v>
      </c>
      <c r="C15" s="12">
        <f>X428-SUM(C205:W205)</f>
        <v>0</v>
      </c>
      <c r="D15" s="13"/>
      <c r="E15" s="7"/>
      <c r="F15" s="8"/>
    </row>
    <row r="16" spans="1:24" x14ac:dyDescent="0.25">
      <c r="A16" s="10">
        <v>11</v>
      </c>
      <c r="B16" s="18" t="s">
        <v>11</v>
      </c>
      <c r="C16" s="12">
        <f>X430-SUM(C206:W206)</f>
        <v>0</v>
      </c>
      <c r="D16" s="13"/>
      <c r="E16" s="7"/>
      <c r="F16" s="15"/>
    </row>
    <row r="17" spans="1:24" x14ac:dyDescent="0.25">
      <c r="A17" s="10">
        <v>12</v>
      </c>
      <c r="B17" s="18" t="s">
        <v>12</v>
      </c>
      <c r="C17" s="12">
        <f>X432-SUM(C207:W207)</f>
        <v>0</v>
      </c>
      <c r="D17" s="13"/>
      <c r="E17" s="7"/>
      <c r="F17" s="8"/>
    </row>
    <row r="18" spans="1:24" x14ac:dyDescent="0.25">
      <c r="A18" s="10">
        <v>13</v>
      </c>
      <c r="B18" s="11" t="s">
        <v>13</v>
      </c>
      <c r="C18" s="12">
        <f>X434-SUM(C208:W208)</f>
        <v>-11543.399999999994</v>
      </c>
      <c r="D18" s="13"/>
      <c r="E18" s="310"/>
      <c r="F18" s="15"/>
      <c r="X18" s="21"/>
    </row>
    <row r="19" spans="1:24" x14ac:dyDescent="0.25">
      <c r="A19" s="10">
        <v>14</v>
      </c>
      <c r="B19" s="23" t="s">
        <v>14</v>
      </c>
      <c r="C19" s="12">
        <f>X436-SUM(C209:W209)</f>
        <v>-57372.150000000023</v>
      </c>
      <c r="D19" s="13"/>
      <c r="E19" s="7"/>
      <c r="F19" s="8"/>
    </row>
    <row r="20" spans="1:24" x14ac:dyDescent="0.25">
      <c r="A20" s="10">
        <v>15</v>
      </c>
      <c r="B20" s="14" t="s">
        <v>15</v>
      </c>
      <c r="C20" s="12">
        <f>X438-SUM(C210:W210)</f>
        <v>0</v>
      </c>
      <c r="D20" s="13"/>
      <c r="E20" s="7"/>
      <c r="F20" s="15"/>
    </row>
    <row r="21" spans="1:24" x14ac:dyDescent="0.25">
      <c r="A21" s="10">
        <v>16</v>
      </c>
      <c r="B21" s="14" t="s">
        <v>16</v>
      </c>
      <c r="C21" s="12">
        <f>X440-SUM(C211:W211)</f>
        <v>0</v>
      </c>
      <c r="D21" s="13"/>
      <c r="E21" s="7"/>
      <c r="F21" s="8"/>
    </row>
    <row r="22" spans="1:24" x14ac:dyDescent="0.25">
      <c r="A22" s="10">
        <v>17</v>
      </c>
      <c r="B22" s="14" t="s">
        <v>17</v>
      </c>
      <c r="C22" s="12">
        <f>X442-SUM(C212:W212)</f>
        <v>-7695.5999999999985</v>
      </c>
      <c r="D22" s="13"/>
      <c r="F22" s="8"/>
      <c r="X22" s="9"/>
    </row>
    <row r="23" spans="1:24" x14ac:dyDescent="0.25">
      <c r="A23" s="10">
        <v>18</v>
      </c>
      <c r="B23" s="14" t="s">
        <v>18</v>
      </c>
      <c r="C23" s="12">
        <f>X444-SUM(C213:W213)</f>
        <v>0</v>
      </c>
      <c r="D23" s="13"/>
      <c r="E23" s="22"/>
      <c r="F23" s="8"/>
      <c r="X23" s="9"/>
    </row>
    <row r="24" spans="1:24" x14ac:dyDescent="0.25">
      <c r="A24" s="10">
        <v>19</v>
      </c>
      <c r="B24" s="14" t="s">
        <v>19</v>
      </c>
      <c r="C24" s="12">
        <f>X446-SUM(C214:W214)</f>
        <v>-51470.979999999996</v>
      </c>
      <c r="D24" s="13"/>
      <c r="E24" s="7"/>
      <c r="F24" s="15"/>
      <c r="X24" s="9"/>
    </row>
    <row r="25" spans="1:24" x14ac:dyDescent="0.25">
      <c r="A25" s="10">
        <v>20</v>
      </c>
      <c r="B25" s="14" t="s">
        <v>20</v>
      </c>
      <c r="C25" s="12">
        <f>X448-SUM(C215:W215)</f>
        <v>0</v>
      </c>
      <c r="D25" s="13"/>
      <c r="E25" s="7"/>
      <c r="F25" s="8"/>
      <c r="X25" s="9"/>
    </row>
    <row r="26" spans="1:24" x14ac:dyDescent="0.25">
      <c r="A26" s="10">
        <v>21</v>
      </c>
      <c r="B26" s="14" t="s">
        <v>21</v>
      </c>
      <c r="C26" s="12">
        <f>X450-SUM(C216:W216)</f>
        <v>0</v>
      </c>
      <c r="D26" s="13"/>
      <c r="E26" s="7"/>
      <c r="F26" s="8"/>
      <c r="X26" s="9"/>
    </row>
    <row r="27" spans="1:24" x14ac:dyDescent="0.25">
      <c r="A27" s="10">
        <v>22</v>
      </c>
      <c r="B27" s="23" t="s">
        <v>22</v>
      </c>
      <c r="C27" s="12">
        <f>X452-SUM(C217:W217)</f>
        <v>-3847.8000000000029</v>
      </c>
      <c r="D27" s="13"/>
      <c r="F27" s="15"/>
      <c r="X27" s="9"/>
    </row>
    <row r="28" spans="1:24" x14ac:dyDescent="0.25">
      <c r="A28" s="10">
        <v>23</v>
      </c>
      <c r="B28" s="18" t="s">
        <v>23</v>
      </c>
      <c r="C28" s="12">
        <f>X454-SUM(C218:W218)</f>
        <v>0</v>
      </c>
      <c r="D28" s="13"/>
      <c r="F28" s="8"/>
    </row>
    <row r="29" spans="1:24" x14ac:dyDescent="0.25">
      <c r="A29" s="10">
        <v>24</v>
      </c>
      <c r="B29" s="11" t="s">
        <v>24</v>
      </c>
      <c r="C29" s="12">
        <f>X456-SUM(C219:W219)</f>
        <v>-705866.80999999982</v>
      </c>
      <c r="D29" s="367"/>
      <c r="E29" s="358"/>
      <c r="F29" s="15"/>
    </row>
    <row r="30" spans="1:24" x14ac:dyDescent="0.25">
      <c r="A30" s="10">
        <v>25</v>
      </c>
      <c r="B30" s="18" t="s">
        <v>25</v>
      </c>
      <c r="C30" s="12">
        <f>X458-SUM(C220:W220)</f>
        <v>0</v>
      </c>
      <c r="D30" s="13"/>
      <c r="F30" s="34"/>
      <c r="G30" s="34"/>
      <c r="X30" s="9"/>
    </row>
    <row r="31" spans="1:24" x14ac:dyDescent="0.25">
      <c r="A31" s="10">
        <v>26</v>
      </c>
      <c r="B31" s="11" t="s">
        <v>26</v>
      </c>
      <c r="C31" s="12">
        <f>X460-SUM(C221:W221)</f>
        <v>0</v>
      </c>
      <c r="D31" s="13"/>
      <c r="F31" s="15"/>
    </row>
    <row r="32" spans="1:24" x14ac:dyDescent="0.25">
      <c r="A32" s="10">
        <v>27</v>
      </c>
      <c r="B32" s="11" t="s">
        <v>27</v>
      </c>
      <c r="C32" s="12">
        <f>X462-SUM(C222:W222)</f>
        <v>-700812.50000000023</v>
      </c>
      <c r="D32" s="13"/>
      <c r="F32" s="8"/>
      <c r="X32" s="9"/>
    </row>
    <row r="33" spans="1:24" x14ac:dyDescent="0.25">
      <c r="A33" s="10">
        <v>28</v>
      </c>
      <c r="B33" s="11" t="s">
        <v>28</v>
      </c>
      <c r="C33" s="12">
        <f>X464-SUM(C223:W223)</f>
        <v>0</v>
      </c>
      <c r="D33" s="13"/>
      <c r="F33" s="15"/>
    </row>
    <row r="34" spans="1:24" x14ac:dyDescent="0.25">
      <c r="A34" s="10">
        <v>29</v>
      </c>
      <c r="B34" s="11" t="s">
        <v>29</v>
      </c>
      <c r="C34" s="12">
        <f>X466-SUM(C224:W224)</f>
        <v>0</v>
      </c>
      <c r="D34" s="13"/>
      <c r="F34" s="8"/>
    </row>
    <row r="35" spans="1:24" x14ac:dyDescent="0.25">
      <c r="A35" s="10">
        <v>30</v>
      </c>
      <c r="B35" s="11" t="s">
        <v>30</v>
      </c>
      <c r="C35" s="12">
        <f>X468-SUM(C225:W225)</f>
        <v>-11543.400000000009</v>
      </c>
      <c r="D35" s="13"/>
      <c r="F35" s="15"/>
    </row>
    <row r="36" spans="1:24" x14ac:dyDescent="0.25">
      <c r="A36" s="10">
        <v>31</v>
      </c>
      <c r="B36" s="18" t="s">
        <v>31</v>
      </c>
      <c r="C36" s="12">
        <f>X470-SUM(C226:W226)</f>
        <v>0</v>
      </c>
      <c r="D36" s="13"/>
      <c r="F36" s="8"/>
    </row>
    <row r="37" spans="1:24" x14ac:dyDescent="0.25">
      <c r="A37" s="10">
        <v>32</v>
      </c>
      <c r="B37" s="18" t="s">
        <v>32</v>
      </c>
      <c r="C37" s="12">
        <f>X472-SUM(C227:W227)</f>
        <v>0</v>
      </c>
      <c r="D37" s="13"/>
      <c r="F37" s="15"/>
    </row>
    <row r="38" spans="1:24" x14ac:dyDescent="0.25">
      <c r="A38" s="10">
        <v>33</v>
      </c>
      <c r="B38" s="18" t="s">
        <v>33</v>
      </c>
      <c r="C38" s="12">
        <f>X474-SUM(C228:W228)</f>
        <v>0</v>
      </c>
      <c r="D38" s="13"/>
      <c r="F38" s="8"/>
      <c r="X38" s="9"/>
    </row>
    <row r="39" spans="1:24" x14ac:dyDescent="0.25">
      <c r="A39" s="10">
        <v>34</v>
      </c>
      <c r="B39" s="11" t="s">
        <v>34</v>
      </c>
      <c r="C39" s="12">
        <f>X476-SUM(C229:W229)</f>
        <v>0</v>
      </c>
      <c r="D39" s="13"/>
      <c r="F39" s="15"/>
    </row>
    <row r="40" spans="1:24" x14ac:dyDescent="0.25">
      <c r="A40" s="10">
        <v>35</v>
      </c>
      <c r="B40" s="18" t="s">
        <v>35</v>
      </c>
      <c r="C40" s="12">
        <f>X478-SUM(C230:W230)</f>
        <v>0</v>
      </c>
      <c r="D40" s="13"/>
      <c r="F40" s="8"/>
    </row>
    <row r="41" spans="1:24" x14ac:dyDescent="0.25">
      <c r="A41" s="10">
        <v>36</v>
      </c>
      <c r="B41" s="18" t="s">
        <v>36</v>
      </c>
      <c r="C41" s="12">
        <f>X480-SUM(C231:W231)</f>
        <v>0</v>
      </c>
      <c r="D41" s="13"/>
      <c r="F41" s="15"/>
      <c r="X41" s="9"/>
    </row>
    <row r="42" spans="1:24" x14ac:dyDescent="0.25">
      <c r="A42" s="10">
        <v>37</v>
      </c>
      <c r="B42" s="17" t="s">
        <v>37</v>
      </c>
      <c r="C42" s="12">
        <f>X482-SUM(C232:W232)</f>
        <v>0</v>
      </c>
      <c r="D42" s="13"/>
      <c r="F42" s="8"/>
    </row>
    <row r="43" spans="1:24" x14ac:dyDescent="0.25">
      <c r="A43" s="10">
        <v>38</v>
      </c>
      <c r="B43" s="17" t="s">
        <v>38</v>
      </c>
      <c r="C43" s="12">
        <f>X484-SUM(C233:W233)</f>
        <v>0</v>
      </c>
      <c r="D43" s="13"/>
      <c r="F43" s="15"/>
    </row>
    <row r="44" spans="1:24" x14ac:dyDescent="0.25">
      <c r="A44" s="10">
        <v>39</v>
      </c>
      <c r="B44" s="17" t="s">
        <v>39</v>
      </c>
      <c r="C44" s="12">
        <f>X486-SUM(C234:W234)</f>
        <v>0</v>
      </c>
      <c r="D44" s="13"/>
      <c r="F44" s="8"/>
    </row>
    <row r="45" spans="1:24" x14ac:dyDescent="0.25">
      <c r="A45" s="10">
        <v>40</v>
      </c>
      <c r="B45" s="23" t="s">
        <v>40</v>
      </c>
      <c r="C45" s="12">
        <f>X488-SUM(C235:W235)</f>
        <v>0</v>
      </c>
      <c r="D45" s="13"/>
      <c r="F45" s="15"/>
    </row>
    <row r="46" spans="1:24" x14ac:dyDescent="0.25">
      <c r="A46" s="10">
        <v>41</v>
      </c>
      <c r="B46" s="18" t="s">
        <v>41</v>
      </c>
      <c r="C46" s="12">
        <f>X490-SUM(C236:W236)</f>
        <v>0</v>
      </c>
      <c r="D46" s="13"/>
      <c r="F46" s="8"/>
    </row>
    <row r="47" spans="1:24" x14ac:dyDescent="0.25">
      <c r="A47" s="10">
        <v>42</v>
      </c>
      <c r="B47" s="18" t="s">
        <v>42</v>
      </c>
      <c r="C47" s="12">
        <f>X492-SUM(C237:W237)</f>
        <v>0</v>
      </c>
      <c r="D47" s="13"/>
      <c r="F47" s="15"/>
    </row>
    <row r="48" spans="1:24" x14ac:dyDescent="0.25">
      <c r="A48" s="10">
        <v>43</v>
      </c>
      <c r="B48" s="14" t="s">
        <v>43</v>
      </c>
      <c r="C48" s="12">
        <f>X494-SUM(C238:W238)</f>
        <v>0</v>
      </c>
      <c r="D48" s="13"/>
      <c r="F48" s="8"/>
    </row>
    <row r="49" spans="1:6" x14ac:dyDescent="0.25">
      <c r="A49" s="10">
        <v>44</v>
      </c>
      <c r="B49" s="18" t="s">
        <v>44</v>
      </c>
      <c r="C49" s="12">
        <f>X496-SUM(C239:W239)</f>
        <v>-59435.199999999895</v>
      </c>
      <c r="D49" s="13"/>
      <c r="F49" s="15"/>
    </row>
    <row r="50" spans="1:6" x14ac:dyDescent="0.25">
      <c r="A50" s="10">
        <v>45</v>
      </c>
      <c r="B50" s="14" t="s">
        <v>45</v>
      </c>
      <c r="C50" s="12">
        <f>X498-SUM(C240:W240)</f>
        <v>-25651.999999999971</v>
      </c>
      <c r="D50" s="13"/>
      <c r="F50" s="8"/>
    </row>
    <row r="51" spans="1:6" x14ac:dyDescent="0.25">
      <c r="A51" s="10">
        <v>46</v>
      </c>
      <c r="B51" s="14" t="s">
        <v>46</v>
      </c>
      <c r="C51" s="12">
        <f>X500-SUM(C241:W241)</f>
        <v>0</v>
      </c>
      <c r="D51" s="13"/>
      <c r="F51" s="15"/>
    </row>
    <row r="52" spans="1:6" x14ac:dyDescent="0.25">
      <c r="A52" s="10">
        <v>47</v>
      </c>
      <c r="B52" s="23" t="s">
        <v>47</v>
      </c>
      <c r="C52" s="12">
        <f>X502-SUM(C242:W242)</f>
        <v>0</v>
      </c>
      <c r="D52" s="13"/>
      <c r="F52" s="8"/>
    </row>
    <row r="53" spans="1:6" x14ac:dyDescent="0.25">
      <c r="A53" s="10">
        <v>48</v>
      </c>
      <c r="B53" s="11" t="s">
        <v>48</v>
      </c>
      <c r="C53" s="12">
        <f>X504-SUM(C243:W243)</f>
        <v>-254172.59999999998</v>
      </c>
      <c r="D53" s="13"/>
      <c r="F53" s="15"/>
    </row>
    <row r="54" spans="1:6" x14ac:dyDescent="0.25">
      <c r="A54" s="10">
        <v>49</v>
      </c>
      <c r="B54" s="24" t="s">
        <v>49</v>
      </c>
      <c r="C54" s="12">
        <f>X506-SUM(C244:W244)</f>
        <v>0</v>
      </c>
      <c r="D54" s="13"/>
      <c r="F54" s="8"/>
    </row>
    <row r="55" spans="1:6" x14ac:dyDescent="0.25">
      <c r="A55" s="10">
        <v>50</v>
      </c>
      <c r="B55" s="11" t="s">
        <v>50</v>
      </c>
      <c r="C55" s="12">
        <f>X508-SUM(C245:W245)</f>
        <v>0</v>
      </c>
      <c r="D55" s="13"/>
      <c r="F55" s="15"/>
    </row>
    <row r="56" spans="1:6" x14ac:dyDescent="0.25">
      <c r="A56" s="10">
        <v>51</v>
      </c>
      <c r="B56" s="11" t="s">
        <v>51</v>
      </c>
      <c r="C56" s="12">
        <f>X510-SUM(C246:W246)</f>
        <v>0</v>
      </c>
      <c r="D56" s="13"/>
      <c r="F56" s="8"/>
    </row>
    <row r="57" spans="1:6" x14ac:dyDescent="0.25">
      <c r="A57" s="10">
        <v>52</v>
      </c>
      <c r="B57" s="11" t="s">
        <v>52</v>
      </c>
      <c r="C57" s="12">
        <f>X512-SUM(C247:W247)</f>
        <v>0</v>
      </c>
      <c r="D57" s="13"/>
      <c r="F57" s="15"/>
    </row>
    <row r="58" spans="1:6" x14ac:dyDescent="0.25">
      <c r="A58" s="10">
        <v>53</v>
      </c>
      <c r="B58" s="14" t="s">
        <v>53</v>
      </c>
      <c r="C58" s="12">
        <f>X514-SUM(C248:W248)</f>
        <v>0</v>
      </c>
      <c r="D58" s="13"/>
      <c r="F58" s="8"/>
    </row>
    <row r="59" spans="1:6" x14ac:dyDescent="0.25">
      <c r="A59" s="10">
        <v>54</v>
      </c>
      <c r="B59" s="11" t="s">
        <v>54</v>
      </c>
      <c r="C59" s="12">
        <f>X516-SUM(C249:W249)</f>
        <v>0</v>
      </c>
      <c r="D59" s="13"/>
      <c r="E59" s="361"/>
      <c r="F59" s="8"/>
    </row>
    <row r="60" spans="1:6" x14ac:dyDescent="0.25">
      <c r="A60" s="10">
        <v>55</v>
      </c>
      <c r="B60" s="18" t="s">
        <v>55</v>
      </c>
      <c r="C60" s="12">
        <f>X518-SUM(C250:W250)</f>
        <v>0</v>
      </c>
      <c r="D60" s="13"/>
      <c r="E60" s="34"/>
      <c r="F60" s="8"/>
    </row>
    <row r="61" spans="1:6" x14ac:dyDescent="0.25">
      <c r="A61" s="10">
        <v>56</v>
      </c>
      <c r="B61" s="18" t="s">
        <v>56</v>
      </c>
      <c r="C61" s="12">
        <f>X520-SUM(C251:W251)</f>
        <v>0</v>
      </c>
      <c r="D61" s="13"/>
      <c r="F61" s="8"/>
    </row>
    <row r="62" spans="1:6" x14ac:dyDescent="0.25">
      <c r="A62" s="10">
        <v>57</v>
      </c>
      <c r="B62" s="18" t="s">
        <v>57</v>
      </c>
      <c r="C62" s="12">
        <f>X522-SUM(C252:W252)</f>
        <v>-19239</v>
      </c>
      <c r="D62" s="13"/>
    </row>
    <row r="63" spans="1:6" x14ac:dyDescent="0.25">
      <c r="A63" s="10">
        <v>58</v>
      </c>
      <c r="B63" s="18" t="s">
        <v>58</v>
      </c>
      <c r="C63" s="12">
        <f>X524-SUM(C253:W253)</f>
        <v>0</v>
      </c>
      <c r="D63" s="13"/>
    </row>
    <row r="64" spans="1:6" x14ac:dyDescent="0.25">
      <c r="A64" s="10">
        <v>59</v>
      </c>
      <c r="B64" s="18" t="s">
        <v>59</v>
      </c>
      <c r="C64" s="12">
        <f>X526-SUM(C254:W254)</f>
        <v>0</v>
      </c>
      <c r="D64" s="13"/>
      <c r="F64" s="8"/>
    </row>
    <row r="65" spans="1:6" x14ac:dyDescent="0.25">
      <c r="A65" s="10">
        <v>60</v>
      </c>
      <c r="B65" s="18" t="s">
        <v>60</v>
      </c>
      <c r="C65" s="12">
        <f>X528-SUM(C255:W255)</f>
        <v>0</v>
      </c>
      <c r="D65" s="13"/>
      <c r="F65" s="15"/>
    </row>
    <row r="66" spans="1:6" x14ac:dyDescent="0.25">
      <c r="A66" s="10">
        <v>61</v>
      </c>
      <c r="B66" s="18" t="s">
        <v>61</v>
      </c>
      <c r="C66" s="12">
        <f>X530-SUM(C256:W256)</f>
        <v>0</v>
      </c>
      <c r="D66" s="13"/>
      <c r="F66" s="8"/>
    </row>
    <row r="67" spans="1:6" x14ac:dyDescent="0.25">
      <c r="A67" s="10">
        <v>62</v>
      </c>
      <c r="B67" s="18" t="s">
        <v>62</v>
      </c>
      <c r="C67" s="12">
        <f>X532-SUM(C257:W257)</f>
        <v>0</v>
      </c>
      <c r="D67" s="13"/>
      <c r="F67" s="15"/>
    </row>
    <row r="68" spans="1:6" x14ac:dyDescent="0.25">
      <c r="A68" s="10">
        <v>63</v>
      </c>
      <c r="B68" s="18" t="s">
        <v>63</v>
      </c>
      <c r="C68" s="12">
        <f>X534-SUM(C258:W258)</f>
        <v>-7695.6000000000058</v>
      </c>
      <c r="D68" s="13"/>
      <c r="F68" s="15"/>
    </row>
    <row r="69" spans="1:6" x14ac:dyDescent="0.25">
      <c r="A69" s="10">
        <v>64</v>
      </c>
      <c r="B69" s="18" t="s">
        <v>64</v>
      </c>
      <c r="C69" s="12">
        <f>X536-SUM(C259:W259)</f>
        <v>-26230.379999999997</v>
      </c>
      <c r="D69" s="13"/>
      <c r="E69" s="13"/>
      <c r="F69" s="15"/>
    </row>
    <row r="70" spans="1:6" x14ac:dyDescent="0.25">
      <c r="A70" s="10">
        <v>65</v>
      </c>
      <c r="B70" s="18" t="s">
        <v>65</v>
      </c>
      <c r="C70" s="12">
        <f>X538-SUM(C260:W260)</f>
        <v>-6412.9999999999854</v>
      </c>
      <c r="D70" s="13"/>
      <c r="F70" s="8"/>
    </row>
    <row r="71" spans="1:6" x14ac:dyDescent="0.25">
      <c r="A71" s="10">
        <v>66</v>
      </c>
      <c r="B71" s="11" t="s">
        <v>66</v>
      </c>
      <c r="C71" s="12">
        <f>X540-SUM(C261:W261)</f>
        <v>0</v>
      </c>
      <c r="D71" s="13"/>
      <c r="F71" s="15"/>
    </row>
    <row r="72" spans="1:6" x14ac:dyDescent="0.25">
      <c r="A72" s="10">
        <v>67</v>
      </c>
      <c r="B72" s="18" t="s">
        <v>67</v>
      </c>
      <c r="C72" s="12">
        <f>X542-SUM(C262:W262)</f>
        <v>0</v>
      </c>
      <c r="D72" s="13"/>
      <c r="F72" s="8"/>
    </row>
    <row r="73" spans="1:6" x14ac:dyDescent="0.25">
      <c r="A73" s="10">
        <v>68</v>
      </c>
      <c r="B73" s="24" t="s">
        <v>68</v>
      </c>
      <c r="C73" s="12">
        <f>X544-SUM(C263:W263)</f>
        <v>-317352.87999999989</v>
      </c>
      <c r="D73" s="13"/>
      <c r="F73" s="15"/>
    </row>
    <row r="74" spans="1:6" x14ac:dyDescent="0.25">
      <c r="A74" s="10">
        <v>69</v>
      </c>
      <c r="B74" s="18" t="s">
        <v>69</v>
      </c>
      <c r="C74" s="12">
        <f>X546-SUM(C264:W264)</f>
        <v>0</v>
      </c>
      <c r="D74" s="13"/>
      <c r="F74" s="15"/>
    </row>
    <row r="75" spans="1:6" x14ac:dyDescent="0.25">
      <c r="A75" s="10">
        <v>70</v>
      </c>
      <c r="B75" s="11" t="s">
        <v>70</v>
      </c>
      <c r="C75" s="12">
        <f>X548-SUM(C265:W265)</f>
        <v>0</v>
      </c>
      <c r="D75" s="13"/>
      <c r="F75" s="15"/>
    </row>
    <row r="76" spans="1:6" x14ac:dyDescent="0.25">
      <c r="A76" s="10">
        <v>71</v>
      </c>
      <c r="B76" s="24" t="s">
        <v>71</v>
      </c>
      <c r="C76" s="12">
        <f>X550-SUM(C266:W266)</f>
        <v>0</v>
      </c>
      <c r="D76" s="13"/>
      <c r="F76" s="8"/>
    </row>
    <row r="77" spans="1:6" x14ac:dyDescent="0.25">
      <c r="A77" s="10">
        <v>72</v>
      </c>
      <c r="B77" s="11" t="s">
        <v>72</v>
      </c>
      <c r="C77" s="12">
        <f>X552-SUM(C267:W267)</f>
        <v>0</v>
      </c>
      <c r="D77" s="13"/>
      <c r="F77" s="8"/>
    </row>
    <row r="78" spans="1:6" x14ac:dyDescent="0.25">
      <c r="A78" s="10">
        <v>73</v>
      </c>
      <c r="B78" s="11" t="s">
        <v>73</v>
      </c>
      <c r="C78" s="12">
        <f>X554-SUM(C268:W268)</f>
        <v>0</v>
      </c>
      <c r="D78" s="13"/>
      <c r="F78" s="8"/>
    </row>
    <row r="79" spans="1:6" x14ac:dyDescent="0.25">
      <c r="A79" s="10">
        <v>74</v>
      </c>
      <c r="B79" s="11" t="s">
        <v>74</v>
      </c>
      <c r="C79" s="12">
        <f>X556-SUM(C269:W269)</f>
        <v>-8374.4100000000108</v>
      </c>
      <c r="D79" s="13"/>
      <c r="E79" s="8"/>
      <c r="F79" s="8"/>
    </row>
    <row r="80" spans="1:6" x14ac:dyDescent="0.25">
      <c r="A80" s="10">
        <v>75</v>
      </c>
      <c r="B80" s="18" t="s">
        <v>75</v>
      </c>
      <c r="C80" s="12">
        <f>X558-SUM(C270:W270)</f>
        <v>0</v>
      </c>
      <c r="D80" s="13"/>
      <c r="F80" s="8"/>
    </row>
    <row r="81" spans="1:6" x14ac:dyDescent="0.25">
      <c r="A81" s="10">
        <v>76</v>
      </c>
      <c r="B81" s="14" t="s">
        <v>76</v>
      </c>
      <c r="C81" s="12">
        <f>X560-SUM(C271:W271)</f>
        <v>0</v>
      </c>
      <c r="D81" s="13"/>
      <c r="F81" s="8"/>
    </row>
    <row r="82" spans="1:6" x14ac:dyDescent="0.25">
      <c r="A82" s="10">
        <v>77</v>
      </c>
      <c r="B82" s="14" t="s">
        <v>77</v>
      </c>
      <c r="C82" s="12">
        <f>X562-SUM(C272:W272)</f>
        <v>-3847.8000000000029</v>
      </c>
      <c r="D82" s="13"/>
      <c r="F82" s="8"/>
    </row>
    <row r="83" spans="1:6" x14ac:dyDescent="0.25">
      <c r="A83" s="10">
        <v>78</v>
      </c>
      <c r="B83" s="11" t="s">
        <v>78</v>
      </c>
      <c r="C83" s="12">
        <f>X564-SUM(C273:W273)</f>
        <v>0</v>
      </c>
      <c r="D83" s="13"/>
      <c r="F83" s="15"/>
    </row>
    <row r="84" spans="1:6" x14ac:dyDescent="0.25">
      <c r="A84" s="10">
        <v>79</v>
      </c>
      <c r="B84" s="18" t="s">
        <v>79</v>
      </c>
      <c r="C84" s="12">
        <f>X566-SUM(C274:W274)</f>
        <v>0</v>
      </c>
      <c r="D84" s="13"/>
      <c r="E84" s="13"/>
      <c r="F84" s="8"/>
    </row>
    <row r="85" spans="1:6" x14ac:dyDescent="0.25">
      <c r="A85" s="10">
        <v>80</v>
      </c>
      <c r="B85" s="18" t="s">
        <v>80</v>
      </c>
      <c r="C85" s="12">
        <f>X568-SUM(C275:W275)</f>
        <v>0</v>
      </c>
      <c r="D85" s="13"/>
      <c r="E85" s="13"/>
      <c r="F85" s="8"/>
    </row>
    <row r="86" spans="1:6" x14ac:dyDescent="0.25">
      <c r="A86" s="10">
        <v>81</v>
      </c>
      <c r="B86" s="18" t="s">
        <v>81</v>
      </c>
      <c r="C86" s="12">
        <f>X570-SUM(C276:W276)</f>
        <v>0</v>
      </c>
      <c r="D86" s="13"/>
      <c r="E86" s="13"/>
      <c r="F86" s="8"/>
    </row>
    <row r="87" spans="1:6" x14ac:dyDescent="0.25">
      <c r="A87" s="10">
        <v>82</v>
      </c>
      <c r="B87" s="17" t="s">
        <v>82</v>
      </c>
      <c r="C87" s="12">
        <f>X572-SUM(C277:W277)</f>
        <v>0</v>
      </c>
      <c r="D87" s="13"/>
      <c r="F87" s="15"/>
    </row>
    <row r="88" spans="1:6" x14ac:dyDescent="0.25">
      <c r="A88" s="10">
        <v>83</v>
      </c>
      <c r="B88" s="14" t="s">
        <v>83</v>
      </c>
      <c r="C88" s="12">
        <f>X574-SUM(C278:W278)</f>
        <v>0</v>
      </c>
      <c r="D88" s="13"/>
      <c r="F88" s="8"/>
    </row>
    <row r="89" spans="1:6" x14ac:dyDescent="0.25">
      <c r="A89" s="10">
        <v>84</v>
      </c>
      <c r="B89" s="11" t="s">
        <v>84</v>
      </c>
      <c r="C89" s="12">
        <f>X576-SUM(C279:W279)</f>
        <v>0</v>
      </c>
      <c r="D89" s="13"/>
      <c r="F89" s="15"/>
    </row>
    <row r="90" spans="1:6" x14ac:dyDescent="0.25">
      <c r="A90" s="10">
        <v>85</v>
      </c>
      <c r="B90" s="11" t="s">
        <v>85</v>
      </c>
      <c r="C90" s="12">
        <f>X578-SUM(C280:W280)</f>
        <v>0</v>
      </c>
      <c r="D90" s="13"/>
      <c r="F90" s="8"/>
    </row>
    <row r="91" spans="1:6" x14ac:dyDescent="0.25">
      <c r="A91" s="10">
        <v>86</v>
      </c>
      <c r="B91" s="24" t="s">
        <v>86</v>
      </c>
      <c r="C91" s="12">
        <f>X580-SUM(C281:W281)</f>
        <v>0</v>
      </c>
      <c r="D91" s="13"/>
      <c r="F91" s="15"/>
    </row>
    <row r="92" spans="1:6" x14ac:dyDescent="0.25">
      <c r="A92" s="10">
        <v>87</v>
      </c>
      <c r="B92" s="18" t="s">
        <v>87</v>
      </c>
      <c r="C92" s="12">
        <f>X582-SUM(C282:W282)</f>
        <v>-19369.679999999993</v>
      </c>
      <c r="D92" s="13"/>
      <c r="E92" s="295"/>
      <c r="F92" s="8"/>
    </row>
    <row r="93" spans="1:6" x14ac:dyDescent="0.25">
      <c r="A93" s="10">
        <v>88</v>
      </c>
      <c r="B93" s="18" t="s">
        <v>88</v>
      </c>
      <c r="C93" s="12">
        <f>X584-SUM(C283:W283)</f>
        <v>-35912.799999999988</v>
      </c>
      <c r="D93" s="13"/>
      <c r="F93" s="15"/>
    </row>
    <row r="94" spans="1:6" x14ac:dyDescent="0.25">
      <c r="A94" s="10">
        <v>89</v>
      </c>
      <c r="B94" s="18" t="s">
        <v>89</v>
      </c>
      <c r="C94" s="12">
        <f>X586-SUM(C284:W284)</f>
        <v>0</v>
      </c>
      <c r="D94" s="13"/>
      <c r="F94" s="8"/>
    </row>
    <row r="95" spans="1:6" x14ac:dyDescent="0.25">
      <c r="A95" s="10">
        <v>90</v>
      </c>
      <c r="B95" s="18" t="s">
        <v>90</v>
      </c>
      <c r="C95" s="12">
        <f>X588-SUM(C285:W285)</f>
        <v>0</v>
      </c>
      <c r="D95" s="13"/>
      <c r="F95" s="15"/>
    </row>
    <row r="96" spans="1:6" x14ac:dyDescent="0.25">
      <c r="A96" s="10">
        <v>91</v>
      </c>
      <c r="B96" s="11" t="s">
        <v>91</v>
      </c>
      <c r="C96" s="12">
        <f>X590-SUM(C286:W286)</f>
        <v>0</v>
      </c>
      <c r="D96" s="13"/>
      <c r="F96" s="8"/>
    </row>
    <row r="97" spans="1:6" x14ac:dyDescent="0.25">
      <c r="A97" s="10">
        <v>92</v>
      </c>
      <c r="B97" s="11" t="s">
        <v>92</v>
      </c>
      <c r="C97" s="12">
        <f>X592-SUM(C287:W287)</f>
        <v>-5130.3999999999942</v>
      </c>
      <c r="D97" s="13"/>
      <c r="E97" s="13"/>
      <c r="F97" s="13"/>
    </row>
    <row r="98" spans="1:6" x14ac:dyDescent="0.25">
      <c r="A98" s="10">
        <v>93</v>
      </c>
      <c r="B98" s="17" t="s">
        <v>93</v>
      </c>
      <c r="C98" s="12">
        <f>X594-SUM(C288:W288)</f>
        <v>0</v>
      </c>
      <c r="D98" s="13"/>
      <c r="F98" s="8"/>
    </row>
    <row r="99" spans="1:6" x14ac:dyDescent="0.25">
      <c r="A99" s="10">
        <v>94</v>
      </c>
      <c r="B99" s="11" t="s">
        <v>94</v>
      </c>
      <c r="C99" s="12">
        <f>X596-SUM(C289:W289)</f>
        <v>0</v>
      </c>
      <c r="D99" s="13"/>
      <c r="F99" s="15"/>
    </row>
    <row r="100" spans="1:6" x14ac:dyDescent="0.25">
      <c r="A100" s="10">
        <v>95</v>
      </c>
      <c r="B100" s="11" t="s">
        <v>95</v>
      </c>
      <c r="C100" s="12">
        <f>X598-SUM(C290:W290)</f>
        <v>0</v>
      </c>
      <c r="D100" s="13"/>
      <c r="F100" s="8"/>
    </row>
    <row r="101" spans="1:6" x14ac:dyDescent="0.25">
      <c r="A101" s="10">
        <v>96</v>
      </c>
      <c r="B101" s="11" t="s">
        <v>96</v>
      </c>
      <c r="C101" s="12">
        <f>X600-SUM(C291:W291)</f>
        <v>0</v>
      </c>
      <c r="D101" s="13"/>
      <c r="E101" s="296"/>
      <c r="F101" s="15"/>
    </row>
    <row r="102" spans="1:6" x14ac:dyDescent="0.25">
      <c r="A102" s="10">
        <v>97</v>
      </c>
      <c r="B102" s="18" t="s">
        <v>97</v>
      </c>
      <c r="C102" s="12">
        <f>X602-SUM(C292:W292)</f>
        <v>0</v>
      </c>
      <c r="D102" s="13"/>
      <c r="F102" s="8"/>
    </row>
    <row r="103" spans="1:6" x14ac:dyDescent="0.25">
      <c r="A103" s="10">
        <v>98</v>
      </c>
      <c r="B103" s="24" t="s">
        <v>98</v>
      </c>
      <c r="C103" s="12">
        <f>X604-SUM(C293:W293)</f>
        <v>0</v>
      </c>
      <c r="D103" s="13"/>
      <c r="F103" s="15"/>
    </row>
    <row r="104" spans="1:6" x14ac:dyDescent="0.25">
      <c r="A104" s="10">
        <v>99</v>
      </c>
      <c r="B104" s="11" t="s">
        <v>99</v>
      </c>
      <c r="C104" s="12">
        <f>X606-SUM(C294:W294)</f>
        <v>-25126.199999999983</v>
      </c>
      <c r="D104" s="13"/>
      <c r="F104" s="8"/>
    </row>
    <row r="105" spans="1:6" x14ac:dyDescent="0.25">
      <c r="A105" s="10">
        <v>100</v>
      </c>
      <c r="B105" s="18" t="s">
        <v>100</v>
      </c>
      <c r="C105" s="12">
        <f>X608-SUM(C295:W295)</f>
        <v>0</v>
      </c>
      <c r="D105" s="13"/>
      <c r="F105" s="15"/>
    </row>
    <row r="106" spans="1:6" x14ac:dyDescent="0.25">
      <c r="A106" s="10">
        <v>101</v>
      </c>
      <c r="B106" s="11" t="s">
        <v>101</v>
      </c>
      <c r="C106" s="12">
        <f>X610-SUM(C296:W296)</f>
        <v>0</v>
      </c>
      <c r="D106" s="13"/>
      <c r="F106" s="8"/>
    </row>
    <row r="107" spans="1:6" x14ac:dyDescent="0.25">
      <c r="A107" s="10">
        <v>102</v>
      </c>
      <c r="B107" s="11" t="s">
        <v>102</v>
      </c>
      <c r="C107" s="12">
        <f>X612-SUM(C297:W297)</f>
        <v>0</v>
      </c>
      <c r="D107" s="13"/>
      <c r="E107" s="16"/>
      <c r="F107" s="15"/>
    </row>
    <row r="108" spans="1:6" x14ac:dyDescent="0.25">
      <c r="A108" s="10">
        <v>103</v>
      </c>
      <c r="B108" s="11" t="s">
        <v>103</v>
      </c>
      <c r="C108" s="12">
        <f>X614-SUM(C298:W298)</f>
        <v>-361101</v>
      </c>
      <c r="D108" s="13"/>
      <c r="F108" s="8"/>
    </row>
    <row r="109" spans="1:6" x14ac:dyDescent="0.25">
      <c r="A109" s="10">
        <v>104</v>
      </c>
      <c r="B109" s="14" t="s">
        <v>104</v>
      </c>
      <c r="C109" s="12">
        <f>X616-SUM(C299:W299)</f>
        <v>0</v>
      </c>
      <c r="D109" s="13"/>
      <c r="F109" s="15"/>
    </row>
    <row r="110" spans="1:6" x14ac:dyDescent="0.25">
      <c r="A110" s="10">
        <v>105</v>
      </c>
      <c r="B110" s="18" t="s">
        <v>105</v>
      </c>
      <c r="C110" s="12">
        <f>X618-SUM(C300:W300)</f>
        <v>0</v>
      </c>
      <c r="D110" s="13"/>
      <c r="F110" s="25"/>
    </row>
    <row r="111" spans="1:6" x14ac:dyDescent="0.25">
      <c r="A111" s="10">
        <v>106</v>
      </c>
      <c r="B111" s="11" t="s">
        <v>106</v>
      </c>
      <c r="C111" s="12">
        <f>X620-SUM(C301:W301)</f>
        <v>0</v>
      </c>
      <c r="D111" s="13"/>
      <c r="F111" s="25"/>
    </row>
    <row r="112" spans="1:6" x14ac:dyDescent="0.25">
      <c r="A112" s="10">
        <v>107</v>
      </c>
      <c r="B112" s="11" t="s">
        <v>107</v>
      </c>
      <c r="C112" s="12">
        <f>X622-SUM(C302:W302)</f>
        <v>-11543.399999999994</v>
      </c>
      <c r="D112" s="13"/>
      <c r="F112" s="25"/>
    </row>
    <row r="113" spans="1:7" x14ac:dyDescent="0.25">
      <c r="A113" s="10">
        <v>108</v>
      </c>
      <c r="B113" s="18" t="s">
        <v>108</v>
      </c>
      <c r="C113" s="12">
        <f>X624-SUM(C303:W303)</f>
        <v>-38947.360000000015</v>
      </c>
      <c r="D113" s="13"/>
      <c r="F113" s="25"/>
    </row>
    <row r="114" spans="1:7" x14ac:dyDescent="0.25">
      <c r="A114" s="10">
        <v>109</v>
      </c>
      <c r="B114" s="18" t="s">
        <v>109</v>
      </c>
      <c r="C114" s="12">
        <f>X626-SUM(C304:W304)</f>
        <v>0</v>
      </c>
      <c r="D114" s="13"/>
      <c r="F114" s="25"/>
    </row>
    <row r="115" spans="1:7" x14ac:dyDescent="0.25">
      <c r="A115" s="10">
        <v>110</v>
      </c>
      <c r="B115" s="18" t="s">
        <v>110</v>
      </c>
      <c r="C115" s="12">
        <f>X628-SUM(C305:W305)</f>
        <v>-11140.470000000001</v>
      </c>
      <c r="D115" s="13"/>
      <c r="F115" s="25"/>
    </row>
    <row r="116" spans="1:7" x14ac:dyDescent="0.25">
      <c r="A116" s="10">
        <v>111</v>
      </c>
      <c r="B116" s="24" t="s">
        <v>111</v>
      </c>
      <c r="C116" s="12">
        <f>X630-SUM(C306:W306)</f>
        <v>0</v>
      </c>
      <c r="D116" s="13"/>
      <c r="F116" s="25"/>
    </row>
    <row r="117" spans="1:7" x14ac:dyDescent="0.25">
      <c r="A117" s="10">
        <v>112</v>
      </c>
      <c r="B117" s="18" t="s">
        <v>112</v>
      </c>
      <c r="C117" s="12">
        <f>X632-SUM(C307:W307)</f>
        <v>0</v>
      </c>
      <c r="D117" s="13"/>
      <c r="F117" s="25"/>
    </row>
    <row r="118" spans="1:7" x14ac:dyDescent="0.25">
      <c r="A118" s="10">
        <v>113</v>
      </c>
      <c r="B118" s="17" t="s">
        <v>113</v>
      </c>
      <c r="C118" s="12">
        <f>X634-SUM(C308:W308)</f>
        <v>0</v>
      </c>
      <c r="D118" s="13"/>
      <c r="F118" s="25"/>
    </row>
    <row r="119" spans="1:7" x14ac:dyDescent="0.25">
      <c r="A119" s="10">
        <v>114</v>
      </c>
      <c r="B119" s="11" t="s">
        <v>114</v>
      </c>
      <c r="C119" s="12">
        <f>X636-SUM(C309:W309)</f>
        <v>-102660.7899999998</v>
      </c>
      <c r="D119" s="13"/>
      <c r="E119" s="13"/>
      <c r="F119" s="25"/>
    </row>
    <row r="120" spans="1:7" x14ac:dyDescent="0.25">
      <c r="A120" s="10">
        <v>115</v>
      </c>
      <c r="B120" s="24" t="s">
        <v>115</v>
      </c>
      <c r="C120" s="12">
        <f>X638-SUM(C310:W310)</f>
        <v>0</v>
      </c>
      <c r="D120" s="13"/>
      <c r="F120" s="25"/>
    </row>
    <row r="121" spans="1:7" x14ac:dyDescent="0.25">
      <c r="A121" s="10">
        <v>116</v>
      </c>
      <c r="B121" s="17" t="s">
        <v>116</v>
      </c>
      <c r="C121" s="12">
        <f>X640-SUM(C311:W311)</f>
        <v>0</v>
      </c>
      <c r="D121" s="13"/>
      <c r="F121" s="25"/>
    </row>
    <row r="122" spans="1:7" x14ac:dyDescent="0.25">
      <c r="A122" s="10">
        <v>117</v>
      </c>
      <c r="B122" s="11" t="s">
        <v>117</v>
      </c>
      <c r="C122" s="12">
        <f>X642-SUM(C312:W312)</f>
        <v>0</v>
      </c>
      <c r="D122" s="13"/>
      <c r="F122" s="34"/>
      <c r="G122" s="34"/>
    </row>
    <row r="123" spans="1:7" x14ac:dyDescent="0.25">
      <c r="A123" s="10">
        <v>118</v>
      </c>
      <c r="B123" s="18" t="s">
        <v>118</v>
      </c>
      <c r="C123" s="12">
        <f>X644-SUM(C313:W313)</f>
        <v>0</v>
      </c>
      <c r="D123" s="13"/>
      <c r="F123" s="25"/>
    </row>
    <row r="124" spans="1:7" x14ac:dyDescent="0.25">
      <c r="A124" s="10">
        <v>119</v>
      </c>
      <c r="B124" s="18" t="s">
        <v>119</v>
      </c>
      <c r="C124" s="12">
        <f>X646-SUM(C314:W314)</f>
        <v>0</v>
      </c>
      <c r="D124" s="13"/>
      <c r="F124" s="25"/>
    </row>
    <row r="125" spans="1:7" x14ac:dyDescent="0.25">
      <c r="A125" s="10">
        <v>120</v>
      </c>
      <c r="B125" s="18" t="s">
        <v>120</v>
      </c>
      <c r="C125" s="12">
        <f>X648-SUM(C315:W315)</f>
        <v>0</v>
      </c>
      <c r="D125" s="13"/>
      <c r="F125" s="25"/>
    </row>
    <row r="126" spans="1:7" x14ac:dyDescent="0.25">
      <c r="A126" s="10">
        <v>121</v>
      </c>
      <c r="B126" s="18" t="s">
        <v>121</v>
      </c>
      <c r="C126" s="12">
        <f>X650-SUM(C316:W316)</f>
        <v>0</v>
      </c>
      <c r="D126" s="13"/>
      <c r="G126" s="34"/>
    </row>
    <row r="127" spans="1:7" x14ac:dyDescent="0.25">
      <c r="A127" s="10">
        <v>122</v>
      </c>
      <c r="B127" s="14" t="s">
        <v>122</v>
      </c>
      <c r="C127" s="12">
        <f>X652-SUM(C317:W317)</f>
        <v>0</v>
      </c>
      <c r="D127" s="13"/>
      <c r="F127" s="25"/>
    </row>
    <row r="128" spans="1:7" x14ac:dyDescent="0.25">
      <c r="A128" s="10">
        <v>123</v>
      </c>
      <c r="B128" s="18" t="s">
        <v>123</v>
      </c>
      <c r="C128" s="12">
        <f>X654-SUM(C318:W318)</f>
        <v>0</v>
      </c>
      <c r="D128" s="13"/>
      <c r="F128" s="25"/>
    </row>
    <row r="129" spans="1:6" x14ac:dyDescent="0.25">
      <c r="A129" s="10">
        <v>124</v>
      </c>
      <c r="B129" s="18" t="s">
        <v>124</v>
      </c>
      <c r="C129" s="12">
        <f>X656-SUM(C319:W319)</f>
        <v>0</v>
      </c>
      <c r="D129" s="13"/>
      <c r="F129" s="25"/>
    </row>
    <row r="130" spans="1:6" x14ac:dyDescent="0.25">
      <c r="A130" s="10">
        <v>125</v>
      </c>
      <c r="B130" s="18" t="s">
        <v>125</v>
      </c>
      <c r="C130" s="12">
        <f>X658-SUM(C320:W320)</f>
        <v>0</v>
      </c>
      <c r="D130" s="13"/>
      <c r="F130" s="25"/>
    </row>
    <row r="131" spans="1:6" x14ac:dyDescent="0.25">
      <c r="A131" s="10">
        <v>126</v>
      </c>
      <c r="B131" s="18" t="s">
        <v>126</v>
      </c>
      <c r="C131" s="12">
        <f>X660-SUM(C321:W321)</f>
        <v>0</v>
      </c>
      <c r="D131" s="13"/>
      <c r="F131" s="25"/>
    </row>
    <row r="132" spans="1:6" x14ac:dyDescent="0.25">
      <c r="A132" s="10">
        <v>127</v>
      </c>
      <c r="B132" s="18" t="s">
        <v>127</v>
      </c>
      <c r="C132" s="12">
        <f>X662-SUM(C322:W322)</f>
        <v>0</v>
      </c>
      <c r="D132" s="13"/>
      <c r="F132" s="25"/>
    </row>
    <row r="133" spans="1:6" x14ac:dyDescent="0.25">
      <c r="A133" s="10">
        <v>128</v>
      </c>
      <c r="B133" s="18" t="s">
        <v>128</v>
      </c>
      <c r="C133" s="12">
        <f>X664-SUM(C323:W323)</f>
        <v>0</v>
      </c>
      <c r="D133" s="13"/>
      <c r="F133" s="25"/>
    </row>
    <row r="134" spans="1:6" x14ac:dyDescent="0.25">
      <c r="A134" s="10">
        <v>129</v>
      </c>
      <c r="B134" s="18" t="s">
        <v>129</v>
      </c>
      <c r="C134" s="12">
        <f>X666-SUM(C324:W324)</f>
        <v>0</v>
      </c>
      <c r="D134" s="13"/>
      <c r="F134" s="25"/>
    </row>
    <row r="135" spans="1:6" x14ac:dyDescent="0.25">
      <c r="A135" s="10">
        <v>130</v>
      </c>
      <c r="B135" s="24" t="s">
        <v>130</v>
      </c>
      <c r="C135" s="12">
        <f>X668-SUM(C325:W325)</f>
        <v>0</v>
      </c>
      <c r="D135" s="13"/>
      <c r="E135" s="358"/>
      <c r="F135" s="25"/>
    </row>
    <row r="136" spans="1:6" x14ac:dyDescent="0.25">
      <c r="A136" s="10">
        <v>131</v>
      </c>
      <c r="B136" s="18" t="s">
        <v>131</v>
      </c>
      <c r="C136" s="12">
        <f>X670-SUM(C326:W326)</f>
        <v>0</v>
      </c>
      <c r="D136" s="13"/>
    </row>
    <row r="137" spans="1:6" x14ac:dyDescent="0.25">
      <c r="A137" s="10">
        <v>132</v>
      </c>
      <c r="B137" s="11" t="s">
        <v>132</v>
      </c>
      <c r="C137" s="12">
        <f>X672-SUM(C327:W327)</f>
        <v>0</v>
      </c>
      <c r="D137" s="13"/>
      <c r="F137" s="25"/>
    </row>
    <row r="138" spans="1:6" x14ac:dyDescent="0.25">
      <c r="A138" s="10">
        <v>133</v>
      </c>
      <c r="B138" s="11" t="s">
        <v>133</v>
      </c>
      <c r="C138" s="12">
        <f>X674-SUM(C328:W328)</f>
        <v>0</v>
      </c>
      <c r="D138" s="13"/>
      <c r="F138" s="25"/>
    </row>
    <row r="139" spans="1:6" x14ac:dyDescent="0.25">
      <c r="A139" s="10">
        <v>134</v>
      </c>
      <c r="B139" s="327" t="s">
        <v>134</v>
      </c>
      <c r="C139" s="12">
        <f>X676-SUM(C329:W329)</f>
        <v>0</v>
      </c>
      <c r="D139" s="13"/>
      <c r="F139" s="25"/>
    </row>
    <row r="140" spans="1:6" x14ac:dyDescent="0.25">
      <c r="A140" s="10">
        <v>135</v>
      </c>
      <c r="B140" s="11" t="s">
        <v>135</v>
      </c>
      <c r="C140" s="12">
        <f>X678-SUM(C330:W330)</f>
        <v>0</v>
      </c>
      <c r="D140" s="13"/>
      <c r="F140" s="25"/>
    </row>
    <row r="141" spans="1:6" x14ac:dyDescent="0.25">
      <c r="A141" s="10">
        <v>136</v>
      </c>
      <c r="B141" s="11" t="s">
        <v>136</v>
      </c>
      <c r="C141" s="12">
        <f>X680-SUM(C331:W331)</f>
        <v>0</v>
      </c>
      <c r="D141" s="13"/>
      <c r="F141" s="25"/>
    </row>
    <row r="142" spans="1:6" x14ac:dyDescent="0.25">
      <c r="A142" s="10">
        <v>137</v>
      </c>
      <c r="B142" s="11" t="s">
        <v>137</v>
      </c>
      <c r="C142" s="12">
        <f>X682-SUM(C332:W332)</f>
        <v>0</v>
      </c>
      <c r="D142" s="13"/>
      <c r="F142" s="25"/>
    </row>
    <row r="143" spans="1:6" x14ac:dyDescent="0.25">
      <c r="A143" s="10">
        <v>138</v>
      </c>
      <c r="B143" s="11" t="s">
        <v>138</v>
      </c>
      <c r="C143" s="12">
        <f>X684-SUM(C333:W333)</f>
        <v>0</v>
      </c>
      <c r="D143" s="13"/>
      <c r="F143" s="25"/>
    </row>
    <row r="144" spans="1:6" x14ac:dyDescent="0.25">
      <c r="A144" s="10">
        <v>139</v>
      </c>
      <c r="B144" s="11" t="s">
        <v>139</v>
      </c>
      <c r="C144" s="12">
        <f>X686-SUM(C334:W334)</f>
        <v>0</v>
      </c>
      <c r="D144" s="13"/>
      <c r="F144" s="25"/>
    </row>
    <row r="145" spans="1:6" x14ac:dyDescent="0.25">
      <c r="A145" s="10">
        <v>140</v>
      </c>
      <c r="B145" s="11" t="s">
        <v>140</v>
      </c>
      <c r="C145" s="12">
        <f>X688-SUM(C335:W335)</f>
        <v>0</v>
      </c>
      <c r="D145" s="13"/>
      <c r="F145" s="25"/>
    </row>
    <row r="146" spans="1:6" x14ac:dyDescent="0.25">
      <c r="A146" s="10">
        <v>141</v>
      </c>
      <c r="B146" s="11" t="s">
        <v>141</v>
      </c>
      <c r="C146" s="12">
        <f>X690-SUM(C336:W336)</f>
        <v>0</v>
      </c>
      <c r="D146" s="13"/>
      <c r="F146" s="25"/>
    </row>
    <row r="147" spans="1:6" x14ac:dyDescent="0.25">
      <c r="A147" s="10">
        <v>142</v>
      </c>
      <c r="B147" s="11" t="s">
        <v>142</v>
      </c>
      <c r="C147" s="12">
        <f>X692-SUM(C337:W337)</f>
        <v>0</v>
      </c>
      <c r="D147" s="13"/>
      <c r="F147" s="25"/>
    </row>
    <row r="148" spans="1:6" x14ac:dyDescent="0.25">
      <c r="A148" s="10">
        <v>143</v>
      </c>
      <c r="B148" s="328" t="s">
        <v>143</v>
      </c>
      <c r="C148" s="12">
        <f>X694-SUM(C338:W338)</f>
        <v>0</v>
      </c>
      <c r="D148" s="13"/>
      <c r="F148" s="25"/>
    </row>
    <row r="149" spans="1:6" x14ac:dyDescent="0.25">
      <c r="A149" s="10">
        <v>144</v>
      </c>
      <c r="B149" s="11" t="s">
        <v>144</v>
      </c>
      <c r="C149" s="12">
        <f>X696-SUM(C339:W339)</f>
        <v>0</v>
      </c>
      <c r="D149" s="13"/>
      <c r="F149" s="25"/>
    </row>
    <row r="150" spans="1:6" x14ac:dyDescent="0.25">
      <c r="A150" s="10">
        <v>145</v>
      </c>
      <c r="B150" s="11" t="s">
        <v>145</v>
      </c>
      <c r="C150" s="12">
        <f>X698-SUM(C340:W340)</f>
        <v>0</v>
      </c>
      <c r="D150" s="13"/>
      <c r="F150" s="25"/>
    </row>
    <row r="151" spans="1:6" x14ac:dyDescent="0.25">
      <c r="A151" s="10">
        <v>146</v>
      </c>
      <c r="B151" s="328" t="s">
        <v>146</v>
      </c>
      <c r="C151" s="12">
        <f>X700-SUM(C341:W341)</f>
        <v>0</v>
      </c>
      <c r="D151" s="13"/>
      <c r="F151" s="25"/>
    </row>
    <row r="152" spans="1:6" x14ac:dyDescent="0.25">
      <c r="A152" s="10">
        <v>147</v>
      </c>
      <c r="B152" s="11" t="s">
        <v>147</v>
      </c>
      <c r="C152" s="12">
        <f>X702-SUM(C342:W342)</f>
        <v>0</v>
      </c>
      <c r="D152" s="13"/>
      <c r="F152" s="25"/>
    </row>
    <row r="153" spans="1:6" x14ac:dyDescent="0.25">
      <c r="A153" s="10">
        <v>148</v>
      </c>
      <c r="B153" s="11" t="s">
        <v>148</v>
      </c>
      <c r="C153" s="12">
        <f>X704-SUM(C343:W343)</f>
        <v>0</v>
      </c>
      <c r="D153" s="13"/>
      <c r="F153" s="25"/>
    </row>
    <row r="154" spans="1:6" x14ac:dyDescent="0.25">
      <c r="A154" s="10">
        <v>149</v>
      </c>
      <c r="B154" s="11" t="s">
        <v>149</v>
      </c>
      <c r="C154" s="12">
        <f>X706-SUM(C344:W344)</f>
        <v>0</v>
      </c>
      <c r="D154" s="13"/>
      <c r="F154" s="25"/>
    </row>
    <row r="155" spans="1:6" x14ac:dyDescent="0.25">
      <c r="A155" s="10">
        <v>150</v>
      </c>
      <c r="B155" s="11" t="s">
        <v>150</v>
      </c>
      <c r="C155" s="12">
        <f>X708-SUM(C345:W345)</f>
        <v>0</v>
      </c>
      <c r="D155" s="13"/>
      <c r="F155" s="25"/>
    </row>
    <row r="156" spans="1:6" x14ac:dyDescent="0.25">
      <c r="A156" s="10">
        <v>151</v>
      </c>
      <c r="B156" s="11" t="s">
        <v>151</v>
      </c>
      <c r="C156" s="12">
        <f>X710-SUM(C346:W346)</f>
        <v>0</v>
      </c>
      <c r="D156" s="13"/>
      <c r="F156" s="25"/>
    </row>
    <row r="157" spans="1:6" x14ac:dyDescent="0.25">
      <c r="A157" s="10">
        <v>152</v>
      </c>
      <c r="B157" s="11" t="s">
        <v>152</v>
      </c>
      <c r="C157" s="12">
        <f>X712-SUM(C347:W347)</f>
        <v>0</v>
      </c>
      <c r="D157" s="13"/>
      <c r="F157" s="25"/>
    </row>
    <row r="158" spans="1:6" x14ac:dyDescent="0.25">
      <c r="A158" s="10">
        <v>153</v>
      </c>
      <c r="B158" s="11" t="s">
        <v>153</v>
      </c>
      <c r="C158" s="12">
        <f>X714-SUM(C348:W348)</f>
        <v>0</v>
      </c>
      <c r="D158" s="13"/>
      <c r="F158" s="25"/>
    </row>
    <row r="159" spans="1:6" x14ac:dyDescent="0.25">
      <c r="A159" s="10">
        <v>154</v>
      </c>
      <c r="B159" s="11" t="s">
        <v>154</v>
      </c>
      <c r="C159" s="12">
        <f>X716-SUM(C349:W349)</f>
        <v>0</v>
      </c>
      <c r="D159" s="13"/>
      <c r="F159" s="25"/>
    </row>
    <row r="160" spans="1:6" x14ac:dyDescent="0.25">
      <c r="A160" s="10">
        <v>155</v>
      </c>
      <c r="B160" s="11" t="s">
        <v>155</v>
      </c>
      <c r="C160" s="12">
        <f>X718-SUM(C350:W350)</f>
        <v>0</v>
      </c>
      <c r="D160" s="13"/>
      <c r="F160" s="25"/>
    </row>
    <row r="161" spans="1:6" x14ac:dyDescent="0.25">
      <c r="A161" s="10">
        <v>156</v>
      </c>
      <c r="B161" s="11" t="s">
        <v>518</v>
      </c>
      <c r="C161" s="12">
        <f>X720-SUM(C351:W351)</f>
        <v>0</v>
      </c>
      <c r="D161" s="13"/>
      <c r="F161" s="25"/>
    </row>
    <row r="162" spans="1:6" x14ac:dyDescent="0.25">
      <c r="A162" s="10">
        <v>157</v>
      </c>
      <c r="B162" s="11" t="s">
        <v>156</v>
      </c>
      <c r="C162" s="12">
        <f>X722-SUM(C352:W352)</f>
        <v>0</v>
      </c>
      <c r="D162" s="13"/>
      <c r="F162" s="25"/>
    </row>
    <row r="163" spans="1:6" x14ac:dyDescent="0.25">
      <c r="A163" s="10">
        <v>158</v>
      </c>
      <c r="B163" s="11" t="s">
        <v>157</v>
      </c>
      <c r="C163" s="12">
        <f>X724-SUM(C353:W353)</f>
        <v>0</v>
      </c>
      <c r="D163" s="13"/>
      <c r="F163" s="25"/>
    </row>
    <row r="164" spans="1:6" x14ac:dyDescent="0.25">
      <c r="A164" s="10">
        <v>159</v>
      </c>
      <c r="B164" s="11" t="s">
        <v>492</v>
      </c>
      <c r="C164" s="12">
        <f>X726-SUM(C354:W354)</f>
        <v>0</v>
      </c>
      <c r="D164" s="13"/>
      <c r="F164" s="25"/>
    </row>
    <row r="165" spans="1:6" x14ac:dyDescent="0.25">
      <c r="A165" s="10">
        <v>160</v>
      </c>
      <c r="B165" s="11" t="s">
        <v>493</v>
      </c>
      <c r="C165" s="12">
        <f>X728-SUM(C355:W355)</f>
        <v>0</v>
      </c>
      <c r="D165" s="13"/>
      <c r="F165" s="25"/>
    </row>
    <row r="166" spans="1:6" x14ac:dyDescent="0.25">
      <c r="A166" s="10">
        <v>161</v>
      </c>
      <c r="B166" s="11" t="s">
        <v>494</v>
      </c>
      <c r="C166" s="12">
        <f>X730-SUM(C356:W356)</f>
        <v>0</v>
      </c>
      <c r="D166" s="13"/>
      <c r="F166" s="25"/>
    </row>
    <row r="167" spans="1:6" x14ac:dyDescent="0.25">
      <c r="A167" s="10">
        <v>162</v>
      </c>
      <c r="B167" s="11" t="s">
        <v>495</v>
      </c>
      <c r="C167" s="12">
        <f>X732-SUM(C357:W357)</f>
        <v>-192000</v>
      </c>
      <c r="D167" s="13"/>
      <c r="F167" s="25"/>
    </row>
    <row r="168" spans="1:6" x14ac:dyDescent="0.25">
      <c r="A168" s="10">
        <v>163</v>
      </c>
      <c r="B168" s="11" t="s">
        <v>508</v>
      </c>
      <c r="C168" s="12">
        <f>X734-SUM(C358:W358)</f>
        <v>-196500</v>
      </c>
      <c r="D168" s="13"/>
      <c r="F168" s="25"/>
    </row>
    <row r="169" spans="1:6" x14ac:dyDescent="0.25">
      <c r="A169" s="10">
        <v>164</v>
      </c>
      <c r="B169" s="11" t="s">
        <v>509</v>
      </c>
      <c r="C169" s="12">
        <f>X736-SUM(C359:W359)</f>
        <v>0</v>
      </c>
      <c r="D169" s="13"/>
      <c r="F169" s="25"/>
    </row>
    <row r="170" spans="1:6" x14ac:dyDescent="0.25">
      <c r="A170" s="10">
        <v>165</v>
      </c>
      <c r="B170" s="11" t="s">
        <v>520</v>
      </c>
      <c r="C170" s="12">
        <f>X738-SUM(C360:W360)</f>
        <v>0</v>
      </c>
      <c r="D170" s="13"/>
      <c r="F170" s="25"/>
    </row>
    <row r="171" spans="1:6" x14ac:dyDescent="0.25">
      <c r="A171" s="10">
        <v>166</v>
      </c>
      <c r="B171" s="363" t="s">
        <v>521</v>
      </c>
      <c r="C171" s="12">
        <f>X740-SUM(C361:W361)</f>
        <v>0</v>
      </c>
      <c r="D171" s="13"/>
      <c r="F171" s="25"/>
    </row>
    <row r="172" spans="1:6" x14ac:dyDescent="0.25">
      <c r="A172" s="10"/>
      <c r="B172" s="11"/>
      <c r="C172" s="12"/>
      <c r="D172" s="13"/>
      <c r="F172" s="25"/>
    </row>
    <row r="173" spans="1:6" x14ac:dyDescent="0.25">
      <c r="A173" s="10"/>
      <c r="B173" s="11"/>
      <c r="C173" s="12"/>
      <c r="D173" s="13"/>
      <c r="F173" s="25"/>
    </row>
    <row r="174" spans="1:6" x14ac:dyDescent="0.25">
      <c r="A174" s="10"/>
      <c r="B174" s="11"/>
      <c r="C174" s="12"/>
      <c r="D174" s="13"/>
      <c r="F174" s="25"/>
    </row>
    <row r="175" spans="1:6" x14ac:dyDescent="0.25">
      <c r="A175" s="27">
        <v>1</v>
      </c>
      <c r="B175" s="28" t="s">
        <v>158</v>
      </c>
      <c r="C175" s="29">
        <f>X748-SUM(C365:W365)</f>
        <v>0</v>
      </c>
      <c r="D175" s="13"/>
      <c r="F175" s="25"/>
    </row>
    <row r="176" spans="1:6" x14ac:dyDescent="0.25">
      <c r="A176" s="27">
        <v>2</v>
      </c>
      <c r="B176" s="28" t="s">
        <v>159</v>
      </c>
      <c r="C176" s="29">
        <f>X750-SUM(C366:W366)</f>
        <v>0</v>
      </c>
      <c r="D176" s="13"/>
      <c r="F176" s="25"/>
    </row>
    <row r="177" spans="1:14" x14ac:dyDescent="0.25">
      <c r="A177" s="27">
        <v>3</v>
      </c>
      <c r="B177" s="30" t="s">
        <v>160</v>
      </c>
      <c r="C177" s="29">
        <f>X752-SUM(C367:W367)</f>
        <v>0</v>
      </c>
      <c r="D177" s="13"/>
      <c r="F177" s="25"/>
    </row>
    <row r="178" spans="1:14" x14ac:dyDescent="0.25">
      <c r="A178" s="27">
        <v>4</v>
      </c>
      <c r="B178" s="28" t="s">
        <v>161</v>
      </c>
      <c r="C178" s="29">
        <f>X754-SUM(C368:W368)</f>
        <v>-427750</v>
      </c>
      <c r="D178" s="13"/>
      <c r="F178" s="25"/>
    </row>
    <row r="179" spans="1:14" x14ac:dyDescent="0.25">
      <c r="A179" s="27">
        <v>5</v>
      </c>
      <c r="B179" s="28" t="s">
        <v>162</v>
      </c>
      <c r="C179" s="29">
        <f>X756-SUM(C369:W369)</f>
        <v>0</v>
      </c>
      <c r="D179" s="13"/>
      <c r="F179" s="25"/>
    </row>
    <row r="180" spans="1:14" x14ac:dyDescent="0.25">
      <c r="A180" s="27">
        <v>6</v>
      </c>
      <c r="B180" s="329" t="s">
        <v>163</v>
      </c>
      <c r="C180" s="29">
        <f>X758-SUM(C370:W370)</f>
        <v>-3699.5200000000186</v>
      </c>
      <c r="D180" s="13"/>
      <c r="F180" s="25"/>
    </row>
    <row r="181" spans="1:14" x14ac:dyDescent="0.25">
      <c r="A181" s="27">
        <v>7</v>
      </c>
      <c r="B181" s="28" t="s">
        <v>164</v>
      </c>
      <c r="C181" s="29">
        <f>X760-SUM(C371:W371)</f>
        <v>-222500</v>
      </c>
      <c r="D181" s="13"/>
      <c r="F181" s="25"/>
    </row>
    <row r="182" spans="1:14" x14ac:dyDescent="0.25">
      <c r="A182" s="27">
        <v>8</v>
      </c>
      <c r="B182" s="28" t="s">
        <v>165</v>
      </c>
      <c r="C182" s="29">
        <f>X762-SUM(C372:W372)</f>
        <v>0</v>
      </c>
      <c r="D182" s="13"/>
      <c r="E182" s="16"/>
      <c r="F182" s="25"/>
    </row>
    <row r="183" spans="1:14" x14ac:dyDescent="0.25">
      <c r="A183" s="27">
        <v>9</v>
      </c>
      <c r="B183" s="28" t="s">
        <v>166</v>
      </c>
      <c r="C183" s="29">
        <f>X764-SUM(C373:W373)</f>
        <v>0</v>
      </c>
      <c r="D183" s="13"/>
      <c r="F183" s="25"/>
    </row>
    <row r="184" spans="1:14" x14ac:dyDescent="0.25">
      <c r="A184" s="27">
        <v>10</v>
      </c>
      <c r="B184" s="28" t="s">
        <v>167</v>
      </c>
      <c r="C184" s="29">
        <f>X766-SUM(C374:W374)</f>
        <v>0</v>
      </c>
      <c r="D184" s="13"/>
      <c r="F184" s="25"/>
    </row>
    <row r="185" spans="1:14" x14ac:dyDescent="0.25">
      <c r="A185" s="27">
        <v>11</v>
      </c>
      <c r="B185" s="330" t="s">
        <v>168</v>
      </c>
      <c r="C185" s="29">
        <f>X768-SUM(C375:W375)</f>
        <v>0</v>
      </c>
      <c r="D185" s="13"/>
      <c r="F185" s="25"/>
    </row>
    <row r="186" spans="1:14" x14ac:dyDescent="0.25">
      <c r="A186" s="27">
        <v>12</v>
      </c>
      <c r="B186" s="28" t="s">
        <v>169</v>
      </c>
      <c r="C186" s="29">
        <f>X770-SUM(C376:W376)</f>
        <v>0</v>
      </c>
      <c r="D186" s="13"/>
      <c r="F186" s="25"/>
    </row>
    <row r="187" spans="1:14" x14ac:dyDescent="0.25">
      <c r="A187" s="27">
        <v>13</v>
      </c>
      <c r="B187" s="28" t="s">
        <v>170</v>
      </c>
      <c r="C187" s="29">
        <f>X772-SUM(C377:W377)</f>
        <v>0</v>
      </c>
      <c r="D187" s="13"/>
      <c r="F187" s="25"/>
    </row>
    <row r="188" spans="1:14" x14ac:dyDescent="0.25">
      <c r="A188" s="27">
        <v>14</v>
      </c>
      <c r="B188" s="332" t="s">
        <v>171</v>
      </c>
      <c r="C188" s="29">
        <f>X774-SUM(C378:W378)</f>
        <v>0</v>
      </c>
      <c r="D188" s="13"/>
      <c r="F188" s="25"/>
    </row>
    <row r="189" spans="1:14" x14ac:dyDescent="0.25">
      <c r="A189" s="331"/>
      <c r="B189" s="332"/>
      <c r="C189" s="325"/>
      <c r="D189" s="13"/>
      <c r="F189" s="25"/>
    </row>
    <row r="190" spans="1:14" ht="15.75" thickBot="1" x14ac:dyDescent="0.3">
      <c r="A190" s="31"/>
      <c r="B190" s="324"/>
      <c r="C190" s="325"/>
      <c r="D190" s="13"/>
      <c r="F190" s="25"/>
    </row>
    <row r="191" spans="1:14" ht="15.75" thickBot="1" x14ac:dyDescent="0.3">
      <c r="B191" s="32" t="s">
        <v>172</v>
      </c>
      <c r="C191" s="326">
        <f>SUM(C6:C190)</f>
        <v>-4123161.7899999996</v>
      </c>
      <c r="D191" s="33">
        <f>SUM(D6:D190)</f>
        <v>0</v>
      </c>
      <c r="F191" s="33">
        <f>SUM(E6:G59:F190)</f>
        <v>0</v>
      </c>
    </row>
    <row r="192" spans="1:14" x14ac:dyDescent="0.25">
      <c r="C192" s="33">
        <v>4123161.79</v>
      </c>
      <c r="D192" s="297">
        <f>C191+C192</f>
        <v>0</v>
      </c>
      <c r="E192" s="34">
        <f>D191-D192</f>
        <v>0</v>
      </c>
      <c r="F192" s="355">
        <f>C191+C192</f>
        <v>0</v>
      </c>
      <c r="I192" s="34"/>
      <c r="J192" s="16"/>
      <c r="N192" s="16"/>
    </row>
    <row r="193" spans="1:24" ht="15.75" thickBot="1" x14ac:dyDescent="0.3">
      <c r="C193" s="16"/>
      <c r="D193" s="16"/>
      <c r="E193" s="34"/>
    </row>
    <row r="194" spans="1:24" ht="13.5" customHeight="1" x14ac:dyDescent="0.25">
      <c r="A194" s="370" t="s">
        <v>173</v>
      </c>
      <c r="B194" s="371"/>
      <c r="C194" s="372" t="s">
        <v>174</v>
      </c>
      <c r="D194" s="35">
        <v>44029</v>
      </c>
      <c r="E194" s="35">
        <v>44043</v>
      </c>
      <c r="F194" s="35">
        <v>44053</v>
      </c>
      <c r="G194" s="35">
        <v>44083</v>
      </c>
      <c r="H194" s="35">
        <v>44112</v>
      </c>
      <c r="I194" s="380" t="s">
        <v>175</v>
      </c>
      <c r="J194" s="35">
        <v>44148</v>
      </c>
      <c r="K194" s="35" t="s">
        <v>176</v>
      </c>
      <c r="L194" s="35">
        <v>44172</v>
      </c>
      <c r="M194" s="35">
        <v>44207</v>
      </c>
      <c r="N194" s="380" t="s">
        <v>175</v>
      </c>
      <c r="O194" s="35">
        <v>44238</v>
      </c>
      <c r="P194" s="35">
        <v>44266</v>
      </c>
      <c r="Q194" s="380" t="s">
        <v>175</v>
      </c>
      <c r="R194" s="35">
        <v>44295</v>
      </c>
      <c r="S194" s="35" t="s">
        <v>176</v>
      </c>
      <c r="T194" s="380" t="s">
        <v>175</v>
      </c>
      <c r="U194" s="35">
        <v>44328</v>
      </c>
      <c r="V194" s="35">
        <v>44355</v>
      </c>
      <c r="W194" s="35"/>
    </row>
    <row r="195" spans="1:24" ht="15.75" thickBot="1" x14ac:dyDescent="0.3">
      <c r="A195" s="374" t="s">
        <v>177</v>
      </c>
      <c r="B195" s="375"/>
      <c r="C195" s="373"/>
      <c r="D195" s="36" t="s">
        <v>178</v>
      </c>
      <c r="E195" s="36" t="s">
        <v>178</v>
      </c>
      <c r="F195" s="36" t="s">
        <v>178</v>
      </c>
      <c r="G195" s="36" t="s">
        <v>178</v>
      </c>
      <c r="H195" s="36" t="s">
        <v>178</v>
      </c>
      <c r="I195" s="381"/>
      <c r="J195" s="36" t="s">
        <v>178</v>
      </c>
      <c r="K195" s="36" t="s">
        <v>178</v>
      </c>
      <c r="L195" s="36" t="s">
        <v>178</v>
      </c>
      <c r="M195" s="36" t="s">
        <v>178</v>
      </c>
      <c r="N195" s="381"/>
      <c r="O195" s="36" t="s">
        <v>178</v>
      </c>
      <c r="P195" s="36" t="s">
        <v>178</v>
      </c>
      <c r="Q195" s="381"/>
      <c r="R195" s="36" t="s">
        <v>178</v>
      </c>
      <c r="S195" s="36" t="s">
        <v>178</v>
      </c>
      <c r="T195" s="381"/>
      <c r="U195" s="36" t="s">
        <v>178</v>
      </c>
      <c r="V195" s="36" t="s">
        <v>178</v>
      </c>
      <c r="W195" s="36" t="s">
        <v>178</v>
      </c>
    </row>
    <row r="196" spans="1:24" s="13" customFormat="1" x14ac:dyDescent="0.25">
      <c r="A196" s="299">
        <v>1</v>
      </c>
      <c r="B196" s="300" t="s">
        <v>2</v>
      </c>
      <c r="C196" s="301"/>
      <c r="D196" s="302">
        <v>11761.2</v>
      </c>
      <c r="E196" s="302"/>
      <c r="F196" s="302">
        <v>13418.9</v>
      </c>
      <c r="G196" s="302">
        <v>14040.84</v>
      </c>
      <c r="H196" s="302">
        <v>22585.86</v>
      </c>
      <c r="I196" s="302"/>
      <c r="J196" s="302">
        <v>21557.360000000001</v>
      </c>
      <c r="K196" s="302"/>
      <c r="L196" s="302">
        <v>20940.259999999998</v>
      </c>
      <c r="M196" s="302">
        <v>36038.639999999999</v>
      </c>
      <c r="N196" s="302"/>
      <c r="O196" s="302">
        <v>20199.739999999998</v>
      </c>
      <c r="P196" s="302">
        <v>21043.11</v>
      </c>
      <c r="Q196" s="302"/>
      <c r="R196" s="302">
        <v>22174.46</v>
      </c>
      <c r="S196" s="302"/>
      <c r="T196" s="302"/>
      <c r="U196" s="302">
        <v>28217.200000000001</v>
      </c>
      <c r="V196" s="302">
        <v>25688.3</v>
      </c>
      <c r="W196" s="302"/>
    </row>
    <row r="197" spans="1:24" x14ac:dyDescent="0.25">
      <c r="A197" s="40">
        <v>2</v>
      </c>
      <c r="B197" s="41" t="s">
        <v>3</v>
      </c>
      <c r="C197" s="42"/>
      <c r="D197" s="43">
        <v>7056.72</v>
      </c>
      <c r="E197" s="43"/>
      <c r="F197" s="43">
        <v>20128.349999999999</v>
      </c>
      <c r="G197" s="43">
        <v>10530.63</v>
      </c>
      <c r="H197" s="43">
        <v>11957.22</v>
      </c>
      <c r="I197" s="43"/>
      <c r="J197" s="43">
        <v>11412.72</v>
      </c>
      <c r="K197" s="43"/>
      <c r="L197" s="43">
        <v>11086.02</v>
      </c>
      <c r="M197" s="43">
        <v>19079.28</v>
      </c>
      <c r="N197" s="43"/>
      <c r="O197" s="43">
        <v>10693.98</v>
      </c>
      <c r="P197" s="43">
        <v>11140.47</v>
      </c>
      <c r="Q197" s="43"/>
      <c r="R197" s="43">
        <v>11739.42</v>
      </c>
      <c r="S197" s="43"/>
      <c r="T197" s="43"/>
      <c r="U197" s="43">
        <v>11543.4</v>
      </c>
      <c r="V197" s="43">
        <v>10508.85</v>
      </c>
      <c r="W197" s="43"/>
    </row>
    <row r="198" spans="1:24" s="13" customFormat="1" x14ac:dyDescent="0.25">
      <c r="A198" s="303">
        <v>3</v>
      </c>
      <c r="B198" s="304" t="s">
        <v>4</v>
      </c>
      <c r="C198" s="301"/>
      <c r="D198" s="302">
        <v>17641.8</v>
      </c>
      <c r="E198" s="302"/>
      <c r="F198" s="302">
        <v>20128.349999999999</v>
      </c>
      <c r="G198" s="302">
        <v>17551.05</v>
      </c>
      <c r="H198" s="302">
        <v>19928.7</v>
      </c>
      <c r="I198" s="302"/>
      <c r="J198" s="302">
        <v>19021.2</v>
      </c>
      <c r="K198" s="302"/>
      <c r="L198" s="302">
        <v>18476.7</v>
      </c>
      <c r="M198" s="302">
        <v>31798.799999999999</v>
      </c>
      <c r="N198" s="302"/>
      <c r="O198" s="302">
        <v>17823.3</v>
      </c>
      <c r="P198" s="302">
        <v>18567.45</v>
      </c>
      <c r="Q198" s="302"/>
      <c r="R198" s="302">
        <v>19565.7</v>
      </c>
      <c r="S198" s="302"/>
      <c r="T198" s="302"/>
      <c r="U198" s="302">
        <v>19239</v>
      </c>
      <c r="V198" s="302">
        <v>17514.75</v>
      </c>
      <c r="W198" s="302"/>
    </row>
    <row r="199" spans="1:24" x14ac:dyDescent="0.25">
      <c r="A199" s="40">
        <v>4</v>
      </c>
      <c r="B199" s="41" t="s">
        <v>5</v>
      </c>
      <c r="C199" s="42">
        <v>83020.52</v>
      </c>
      <c r="D199" s="43">
        <v>79976.160000000003</v>
      </c>
      <c r="E199" s="43"/>
      <c r="F199" s="43">
        <v>91248.52</v>
      </c>
      <c r="G199" s="43">
        <v>80734.83</v>
      </c>
      <c r="H199" s="43">
        <v>91672.02</v>
      </c>
      <c r="I199" s="43"/>
      <c r="J199" s="43">
        <v>87497.52</v>
      </c>
      <c r="K199" s="43"/>
      <c r="L199" s="43">
        <v>84992.82</v>
      </c>
      <c r="M199" s="43">
        <v>146274.48000000001</v>
      </c>
      <c r="N199" s="43"/>
      <c r="O199" s="43">
        <v>81987.179999999993</v>
      </c>
      <c r="P199" s="43">
        <v>85410.27</v>
      </c>
      <c r="Q199" s="43"/>
      <c r="R199" s="43">
        <v>90002.22</v>
      </c>
      <c r="S199" s="43"/>
      <c r="T199" s="43"/>
      <c r="U199" s="43">
        <v>88499.4</v>
      </c>
      <c r="V199" s="43"/>
      <c r="W199" s="43"/>
    </row>
    <row r="200" spans="1:24" s="13" customFormat="1" x14ac:dyDescent="0.25">
      <c r="A200" s="303">
        <v>5</v>
      </c>
      <c r="B200" s="304" t="s">
        <v>6</v>
      </c>
      <c r="C200" s="301"/>
      <c r="D200" s="302">
        <v>295206.12</v>
      </c>
      <c r="E200" s="302"/>
      <c r="F200" s="302">
        <v>336814.39</v>
      </c>
      <c r="G200" s="302">
        <v>293687.57</v>
      </c>
      <c r="H200" s="302">
        <v>333473.58</v>
      </c>
      <c r="I200" s="302"/>
      <c r="J200" s="302">
        <v>318288.08</v>
      </c>
      <c r="K200" s="302"/>
      <c r="L200" s="302">
        <v>309176.78000000003</v>
      </c>
      <c r="M200" s="302">
        <v>532099.92000000004</v>
      </c>
      <c r="N200" s="302"/>
      <c r="O200" s="302">
        <v>298243.21999999997</v>
      </c>
      <c r="P200" s="302">
        <v>310695.33</v>
      </c>
      <c r="Q200" s="302"/>
      <c r="R200" s="302">
        <v>246527.82</v>
      </c>
      <c r="S200" s="302"/>
      <c r="T200" s="302"/>
      <c r="U200" s="302">
        <v>242411.4</v>
      </c>
      <c r="V200" s="302">
        <v>220685.85</v>
      </c>
      <c r="W200" s="302"/>
    </row>
    <row r="201" spans="1:24" x14ac:dyDescent="0.25">
      <c r="A201" s="40">
        <v>6</v>
      </c>
      <c r="B201" s="41" t="s">
        <v>7</v>
      </c>
      <c r="C201" s="42"/>
      <c r="D201" s="43">
        <v>10585.08</v>
      </c>
      <c r="E201" s="43"/>
      <c r="F201" s="43">
        <v>20128.349999999999</v>
      </c>
      <c r="G201" s="43">
        <v>17551.05</v>
      </c>
      <c r="H201" s="43">
        <v>19928.7</v>
      </c>
      <c r="I201" s="43"/>
      <c r="J201" s="43">
        <v>19021.2</v>
      </c>
      <c r="K201" s="43"/>
      <c r="L201" s="43">
        <v>18476.7</v>
      </c>
      <c r="M201" s="43">
        <v>31798.799999999999</v>
      </c>
      <c r="N201" s="43"/>
      <c r="O201" s="43">
        <v>17823.3</v>
      </c>
      <c r="P201" s="43">
        <v>18567.45</v>
      </c>
      <c r="Q201" s="43"/>
      <c r="R201" s="43">
        <v>19565.7</v>
      </c>
      <c r="S201" s="43"/>
      <c r="T201" s="43"/>
      <c r="U201" s="43">
        <v>19239</v>
      </c>
      <c r="V201" s="43"/>
      <c r="W201" s="43"/>
    </row>
    <row r="202" spans="1:24" s="13" customFormat="1" x14ac:dyDescent="0.25">
      <c r="A202" s="303">
        <v>7</v>
      </c>
      <c r="B202" s="305" t="s">
        <v>8</v>
      </c>
      <c r="C202" s="301"/>
      <c r="D202" s="302">
        <v>54101.520000000004</v>
      </c>
      <c r="E202" s="302"/>
      <c r="F202" s="302">
        <v>61726.94</v>
      </c>
      <c r="G202" s="302">
        <v>53823.22</v>
      </c>
      <c r="H202" s="302">
        <v>61114.68</v>
      </c>
      <c r="I202" s="302"/>
      <c r="J202" s="302">
        <v>58331.68</v>
      </c>
      <c r="K202" s="302"/>
      <c r="L202" s="302">
        <v>56661.88</v>
      </c>
      <c r="M202" s="302">
        <v>97516.32</v>
      </c>
      <c r="N202" s="302"/>
      <c r="O202" s="302">
        <v>55846.34</v>
      </c>
      <c r="P202" s="302">
        <v>58178.01</v>
      </c>
      <c r="Q202" s="302"/>
      <c r="R202" s="302">
        <v>63914.619999999995</v>
      </c>
      <c r="S202" s="302"/>
      <c r="T202" s="302"/>
      <c r="U202" s="302">
        <v>64130</v>
      </c>
      <c r="V202" s="302">
        <v>89909.05</v>
      </c>
      <c r="W202" s="302"/>
    </row>
    <row r="203" spans="1:24" x14ac:dyDescent="0.25">
      <c r="A203" s="40">
        <v>8</v>
      </c>
      <c r="B203" s="354" t="s">
        <v>9</v>
      </c>
      <c r="C203" s="42"/>
      <c r="D203" s="43"/>
      <c r="E203" s="43"/>
      <c r="F203" s="43"/>
      <c r="G203" s="43"/>
      <c r="H203" s="43"/>
      <c r="I203" s="43">
        <f>1500*83.25+41625</f>
        <v>166500</v>
      </c>
      <c r="J203" s="43"/>
      <c r="K203" s="43">
        <v>-166500</v>
      </c>
      <c r="L203" s="43"/>
      <c r="M203" s="43"/>
      <c r="N203" s="43">
        <v>175500</v>
      </c>
      <c r="O203" s="43"/>
      <c r="P203" s="43"/>
      <c r="Q203" s="43"/>
      <c r="R203" s="43">
        <v>23332.68</v>
      </c>
      <c r="S203" s="43"/>
      <c r="T203" s="43"/>
      <c r="U203" s="43">
        <v>25126.2</v>
      </c>
      <c r="V203" s="43"/>
      <c r="W203" s="43"/>
    </row>
    <row r="204" spans="1:24" s="13" customFormat="1" x14ac:dyDescent="0.25">
      <c r="A204" s="303">
        <v>9</v>
      </c>
      <c r="B204" s="305" t="s">
        <v>10</v>
      </c>
      <c r="C204" s="301"/>
      <c r="D204" s="302">
        <v>3528.36</v>
      </c>
      <c r="E204" s="302"/>
      <c r="F204" s="302">
        <v>4025.67</v>
      </c>
      <c r="G204" s="302">
        <v>3510.21</v>
      </c>
      <c r="H204" s="302">
        <v>3985.74</v>
      </c>
      <c r="I204" s="302"/>
      <c r="J204" s="302">
        <v>3804.24</v>
      </c>
      <c r="K204" s="302"/>
      <c r="L204" s="302">
        <v>3695.34</v>
      </c>
      <c r="M204" s="302">
        <v>6359.76</v>
      </c>
      <c r="N204" s="302"/>
      <c r="O204" s="302">
        <v>3564.66</v>
      </c>
      <c r="P204" s="302">
        <v>3713.49</v>
      </c>
      <c r="Q204" s="302"/>
      <c r="R204" s="302">
        <v>3913.14</v>
      </c>
      <c r="S204" s="302"/>
      <c r="T204" s="302"/>
      <c r="U204" s="302">
        <v>3847.8</v>
      </c>
      <c r="V204" s="302">
        <v>3502.95</v>
      </c>
      <c r="W204" s="302"/>
    </row>
    <row r="205" spans="1:24" x14ac:dyDescent="0.25">
      <c r="A205" s="40">
        <v>10</v>
      </c>
      <c r="B205" s="41" t="s">
        <v>505</v>
      </c>
      <c r="C205" s="42"/>
      <c r="D205" s="43">
        <v>10585.08</v>
      </c>
      <c r="E205" s="43"/>
      <c r="F205" s="43">
        <v>12077.01</v>
      </c>
      <c r="G205" s="43">
        <v>10530.63</v>
      </c>
      <c r="H205" s="43">
        <v>11957.22</v>
      </c>
      <c r="I205" s="43"/>
      <c r="J205" s="43">
        <v>11412.72</v>
      </c>
      <c r="K205" s="43"/>
      <c r="L205" s="43">
        <v>11086.02</v>
      </c>
      <c r="M205" s="43">
        <v>19079.28</v>
      </c>
      <c r="N205" s="43"/>
      <c r="O205" s="43">
        <v>10693.98</v>
      </c>
      <c r="P205" s="43">
        <v>11140.47</v>
      </c>
      <c r="Q205" s="43"/>
      <c r="R205" s="43">
        <v>11739.42</v>
      </c>
      <c r="S205" s="43"/>
      <c r="T205" s="43"/>
      <c r="U205" s="43">
        <v>19239</v>
      </c>
      <c r="V205" s="43"/>
      <c r="W205" s="43"/>
    </row>
    <row r="206" spans="1:24" s="13" customFormat="1" x14ac:dyDescent="0.25">
      <c r="A206" s="303">
        <v>11</v>
      </c>
      <c r="B206" s="305" t="s">
        <v>11</v>
      </c>
      <c r="C206" s="301"/>
      <c r="D206" s="302">
        <v>7056.72</v>
      </c>
      <c r="E206" s="302"/>
      <c r="F206" s="302">
        <v>8051.34</v>
      </c>
      <c r="G206" s="302">
        <v>7020.42</v>
      </c>
      <c r="H206" s="302">
        <v>11957.22</v>
      </c>
      <c r="I206" s="302"/>
      <c r="J206" s="302">
        <v>11412.72</v>
      </c>
      <c r="K206" s="302"/>
      <c r="L206" s="302">
        <v>11086.02</v>
      </c>
      <c r="M206" s="302">
        <v>19079.28</v>
      </c>
      <c r="N206" s="302"/>
      <c r="O206" s="302">
        <v>10693.98</v>
      </c>
      <c r="P206" s="302">
        <v>11140.47</v>
      </c>
      <c r="Q206" s="302"/>
      <c r="R206" s="302">
        <v>11739.42</v>
      </c>
      <c r="S206" s="302"/>
      <c r="T206" s="302"/>
      <c r="U206" s="302">
        <v>11543.4</v>
      </c>
      <c r="V206" s="302"/>
      <c r="W206" s="302"/>
      <c r="X206" s="279">
        <f>SUM(C206:W206)</f>
        <v>120780.98999999999</v>
      </c>
    </row>
    <row r="207" spans="1:24" x14ac:dyDescent="0.25">
      <c r="A207" s="40">
        <v>12</v>
      </c>
      <c r="B207" s="41" t="s">
        <v>12</v>
      </c>
      <c r="C207" s="42"/>
      <c r="D207" s="43">
        <v>10585.08</v>
      </c>
      <c r="E207" s="43"/>
      <c r="F207" s="43">
        <v>12077.01</v>
      </c>
      <c r="G207" s="43">
        <v>10530.63</v>
      </c>
      <c r="H207" s="43">
        <v>11957.22</v>
      </c>
      <c r="I207" s="43"/>
      <c r="J207" s="43">
        <v>11412.72</v>
      </c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</row>
    <row r="208" spans="1:24" s="13" customFormat="1" ht="13.5" customHeight="1" x14ac:dyDescent="0.25">
      <c r="A208" s="299">
        <v>13</v>
      </c>
      <c r="B208" s="300" t="s">
        <v>13</v>
      </c>
      <c r="C208" s="301">
        <v>3662.67</v>
      </c>
      <c r="D208" s="302">
        <v>10585.08</v>
      </c>
      <c r="E208" s="302"/>
      <c r="F208" s="302">
        <v>12077.01</v>
      </c>
      <c r="G208" s="302">
        <v>10530.63</v>
      </c>
      <c r="H208" s="302">
        <v>11957.22</v>
      </c>
      <c r="I208" s="302"/>
      <c r="J208" s="302">
        <v>11412.72</v>
      </c>
      <c r="K208" s="302"/>
      <c r="L208" s="302">
        <v>11086.02</v>
      </c>
      <c r="M208" s="302">
        <v>19079.28</v>
      </c>
      <c r="N208" s="302"/>
      <c r="O208" s="302">
        <v>10693.98</v>
      </c>
      <c r="P208" s="302">
        <v>11140.47</v>
      </c>
      <c r="Q208" s="302"/>
      <c r="R208" s="302">
        <v>11739.42</v>
      </c>
      <c r="S208" s="302"/>
      <c r="T208" s="302"/>
      <c r="U208" s="302">
        <v>11543.4</v>
      </c>
      <c r="V208" s="302"/>
      <c r="W208" s="302"/>
    </row>
    <row r="209" spans="1:23" x14ac:dyDescent="0.25">
      <c r="A209" s="40">
        <v>14</v>
      </c>
      <c r="B209" s="41" t="s">
        <v>14</v>
      </c>
      <c r="C209" s="42"/>
      <c r="D209" s="43">
        <v>17641.8</v>
      </c>
      <c r="E209" s="43"/>
      <c r="F209" s="43">
        <v>20128.349999999999</v>
      </c>
      <c r="G209" s="43">
        <v>17551.05</v>
      </c>
      <c r="H209" s="43">
        <v>19928.7</v>
      </c>
      <c r="I209" s="43"/>
      <c r="J209" s="43">
        <v>19021.2</v>
      </c>
      <c r="K209" s="43"/>
      <c r="L209" s="43">
        <v>18476.7</v>
      </c>
      <c r="M209" s="43">
        <v>31798.799999999999</v>
      </c>
      <c r="N209" s="43"/>
      <c r="O209" s="43">
        <v>17823.3</v>
      </c>
      <c r="P209" s="43">
        <v>18567.45</v>
      </c>
      <c r="Q209" s="43"/>
      <c r="R209" s="43">
        <v>19565.7</v>
      </c>
      <c r="S209" s="43"/>
      <c r="T209" s="43"/>
      <c r="U209" s="43">
        <v>19239</v>
      </c>
      <c r="V209" s="43"/>
      <c r="W209" s="43"/>
    </row>
    <row r="210" spans="1:23" s="13" customFormat="1" x14ac:dyDescent="0.25">
      <c r="A210" s="306">
        <v>15</v>
      </c>
      <c r="B210" s="307" t="s">
        <v>15</v>
      </c>
      <c r="C210" s="301"/>
      <c r="D210" s="302"/>
      <c r="E210" s="302"/>
      <c r="F210" s="302"/>
      <c r="G210" s="302"/>
      <c r="H210" s="302"/>
      <c r="I210" s="302"/>
      <c r="J210" s="302"/>
      <c r="K210" s="302"/>
      <c r="L210" s="302"/>
      <c r="M210" s="302"/>
      <c r="N210" s="302"/>
      <c r="O210" s="302"/>
      <c r="P210" s="302"/>
      <c r="Q210" s="302"/>
      <c r="R210" s="302"/>
      <c r="S210" s="302"/>
      <c r="T210" s="302"/>
      <c r="U210" s="302"/>
      <c r="V210" s="302"/>
      <c r="W210" s="302"/>
    </row>
    <row r="211" spans="1:23" x14ac:dyDescent="0.25">
      <c r="A211" s="40">
        <v>16</v>
      </c>
      <c r="B211" s="41" t="s">
        <v>16</v>
      </c>
      <c r="C211" s="42">
        <v>4347.34</v>
      </c>
      <c r="D211" s="43">
        <v>7056.72</v>
      </c>
      <c r="E211" s="43"/>
      <c r="F211" s="43">
        <v>8051.34</v>
      </c>
      <c r="G211" s="43">
        <v>7020.42</v>
      </c>
      <c r="H211" s="43">
        <v>7971.48</v>
      </c>
      <c r="I211" s="43"/>
      <c r="J211" s="43">
        <v>7608.48</v>
      </c>
      <c r="K211" s="43"/>
      <c r="L211" s="43">
        <v>7390.68</v>
      </c>
      <c r="M211" s="43">
        <v>12719.52</v>
      </c>
      <c r="N211" s="43"/>
      <c r="O211" s="43">
        <v>7129.32</v>
      </c>
      <c r="P211" s="43">
        <v>7426.98</v>
      </c>
      <c r="Q211" s="43"/>
      <c r="R211" s="43">
        <v>7826.28</v>
      </c>
      <c r="S211" s="43"/>
      <c r="T211" s="43"/>
      <c r="U211" s="43">
        <v>7695.6</v>
      </c>
      <c r="V211" s="43"/>
      <c r="W211" s="43"/>
    </row>
    <row r="212" spans="1:23" s="13" customFormat="1" x14ac:dyDescent="0.25">
      <c r="A212" s="303">
        <v>17</v>
      </c>
      <c r="B212" s="305" t="s">
        <v>17</v>
      </c>
      <c r="C212" s="301"/>
      <c r="D212" s="302">
        <v>3528.36</v>
      </c>
      <c r="E212" s="302"/>
      <c r="F212" s="302">
        <v>4025.67</v>
      </c>
      <c r="G212" s="302">
        <v>3510.21</v>
      </c>
      <c r="H212" s="302">
        <v>3985.74</v>
      </c>
      <c r="I212" s="302"/>
      <c r="J212" s="302">
        <v>3804.24</v>
      </c>
      <c r="K212" s="302"/>
      <c r="L212" s="302">
        <v>3695.34</v>
      </c>
      <c r="M212" s="302">
        <v>6359.76</v>
      </c>
      <c r="N212" s="302"/>
      <c r="O212" s="302">
        <v>3564.66</v>
      </c>
      <c r="P212" s="302">
        <v>3713.49</v>
      </c>
      <c r="Q212" s="302"/>
      <c r="R212" s="302">
        <v>3913.14</v>
      </c>
      <c r="S212" s="302"/>
      <c r="T212" s="302"/>
      <c r="U212" s="302">
        <v>7695.6</v>
      </c>
      <c r="V212" s="302"/>
      <c r="W212" s="302"/>
    </row>
    <row r="213" spans="1:23" x14ac:dyDescent="0.25">
      <c r="A213" s="40">
        <v>18</v>
      </c>
      <c r="B213" s="41" t="s">
        <v>18</v>
      </c>
      <c r="C213" s="42">
        <v>7456.02</v>
      </c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</row>
    <row r="214" spans="1:23" s="13" customFormat="1" x14ac:dyDescent="0.25">
      <c r="A214" s="299">
        <v>19</v>
      </c>
      <c r="B214" s="300" t="s">
        <v>19</v>
      </c>
      <c r="C214" s="301"/>
      <c r="D214" s="302">
        <v>7056.72</v>
      </c>
      <c r="E214" s="302"/>
      <c r="F214" s="302">
        <v>8051.34</v>
      </c>
      <c r="G214" s="302">
        <v>7020.42</v>
      </c>
      <c r="H214" s="302">
        <v>7971.48</v>
      </c>
      <c r="I214" s="302"/>
      <c r="J214" s="302">
        <v>7608.48</v>
      </c>
      <c r="K214" s="302"/>
      <c r="L214" s="302">
        <v>7390.68</v>
      </c>
      <c r="M214" s="302">
        <v>12719.52</v>
      </c>
      <c r="N214" s="302"/>
      <c r="O214" s="302">
        <v>7129.32</v>
      </c>
      <c r="P214" s="302">
        <v>7426.98</v>
      </c>
      <c r="Q214" s="302"/>
      <c r="R214" s="302">
        <v>7826.28</v>
      </c>
      <c r="S214" s="302"/>
      <c r="T214" s="302"/>
      <c r="U214" s="302">
        <v>8978.2000000000007</v>
      </c>
      <c r="V214" s="302"/>
      <c r="W214" s="302"/>
    </row>
    <row r="215" spans="1:23" x14ac:dyDescent="0.25">
      <c r="A215" s="40">
        <v>20</v>
      </c>
      <c r="B215" s="41" t="s">
        <v>20</v>
      </c>
      <c r="C215" s="42"/>
      <c r="D215" s="43">
        <v>17641.8</v>
      </c>
      <c r="E215" s="43"/>
      <c r="F215" s="43">
        <v>26837.8</v>
      </c>
      <c r="G215" s="43">
        <v>23401.4</v>
      </c>
      <c r="H215" s="43">
        <v>26571.599999999999</v>
      </c>
      <c r="I215" s="43"/>
      <c r="J215" s="43">
        <v>25361.599999999999</v>
      </c>
      <c r="K215" s="43"/>
      <c r="L215" s="43">
        <v>24635.599999999999</v>
      </c>
      <c r="M215" s="43">
        <v>42398.400000000001</v>
      </c>
      <c r="N215" s="43"/>
      <c r="O215" s="43">
        <v>23764.400000000001</v>
      </c>
      <c r="P215" s="43">
        <v>24756.6</v>
      </c>
      <c r="Q215" s="43"/>
      <c r="R215" s="43">
        <v>26087.599999999999</v>
      </c>
      <c r="S215" s="43"/>
      <c r="T215" s="43"/>
      <c r="U215" s="43">
        <v>30782.400000000001</v>
      </c>
      <c r="V215" s="43"/>
      <c r="W215" s="43"/>
    </row>
    <row r="216" spans="1:23" s="13" customFormat="1" x14ac:dyDescent="0.25">
      <c r="A216" s="299">
        <v>21</v>
      </c>
      <c r="B216" s="300" t="s">
        <v>21</v>
      </c>
      <c r="C216" s="301"/>
      <c r="D216" s="302">
        <v>7056.72</v>
      </c>
      <c r="E216" s="302"/>
      <c r="F216" s="302">
        <v>8051.34</v>
      </c>
      <c r="G216" s="302">
        <v>7020.42</v>
      </c>
      <c r="H216" s="302"/>
      <c r="I216" s="302"/>
      <c r="J216" s="302"/>
      <c r="K216" s="302"/>
      <c r="L216" s="302"/>
      <c r="M216" s="302"/>
      <c r="N216" s="302"/>
      <c r="O216" s="302"/>
      <c r="P216" s="302"/>
      <c r="Q216" s="302"/>
      <c r="R216" s="302"/>
      <c r="S216" s="302"/>
      <c r="T216" s="302"/>
      <c r="U216" s="302"/>
      <c r="V216" s="302"/>
      <c r="W216" s="302"/>
    </row>
    <row r="217" spans="1:23" x14ac:dyDescent="0.25">
      <c r="A217" s="40">
        <v>22</v>
      </c>
      <c r="B217" s="41" t="s">
        <v>22</v>
      </c>
      <c r="C217" s="42"/>
      <c r="D217" s="43">
        <v>3528.36</v>
      </c>
      <c r="E217" s="43"/>
      <c r="F217" s="43">
        <v>4025.67</v>
      </c>
      <c r="G217" s="43">
        <v>3510.21</v>
      </c>
      <c r="H217" s="43">
        <v>3985.74</v>
      </c>
      <c r="I217" s="43"/>
      <c r="J217" s="43">
        <v>3804.24</v>
      </c>
      <c r="K217" s="43"/>
      <c r="L217" s="43">
        <v>3695.34</v>
      </c>
      <c r="M217" s="43">
        <v>6359.76</v>
      </c>
      <c r="N217" s="43"/>
      <c r="O217" s="43">
        <v>3564.66</v>
      </c>
      <c r="P217" s="43">
        <v>3713.49</v>
      </c>
      <c r="Q217" s="43"/>
      <c r="R217" s="43">
        <v>3913.14</v>
      </c>
      <c r="S217" s="43"/>
      <c r="T217" s="43"/>
      <c r="U217" s="43">
        <v>3847.8</v>
      </c>
      <c r="V217" s="43"/>
      <c r="W217" s="43"/>
    </row>
    <row r="218" spans="1:23" x14ac:dyDescent="0.25">
      <c r="A218" s="22">
        <v>23</v>
      </c>
      <c r="B218" s="300" t="s">
        <v>23</v>
      </c>
      <c r="C218" s="38"/>
      <c r="D218" s="39">
        <v>7056.72</v>
      </c>
      <c r="E218" s="39"/>
      <c r="F218" s="39">
        <v>8051.34</v>
      </c>
      <c r="G218" s="39">
        <v>7020.42</v>
      </c>
      <c r="H218" s="39">
        <v>7971.48</v>
      </c>
      <c r="I218" s="39"/>
      <c r="J218" s="39">
        <v>7608.48</v>
      </c>
      <c r="K218" s="39"/>
      <c r="L218" s="39">
        <v>7390.68</v>
      </c>
      <c r="M218" s="39">
        <v>12719.52</v>
      </c>
      <c r="N218" s="39"/>
      <c r="O218" s="39">
        <v>7129.32</v>
      </c>
      <c r="P218" s="39">
        <v>7426.9800000000032</v>
      </c>
      <c r="Q218" s="39"/>
      <c r="R218" s="39">
        <v>7826.28</v>
      </c>
      <c r="S218" s="39"/>
      <c r="T218" s="39"/>
      <c r="U218" s="39">
        <v>7695.6</v>
      </c>
      <c r="V218" s="39">
        <v>7005.9</v>
      </c>
      <c r="W218" s="39"/>
    </row>
    <row r="219" spans="1:23" x14ac:dyDescent="0.25">
      <c r="A219" s="40">
        <v>24</v>
      </c>
      <c r="B219" s="41" t="s">
        <v>24</v>
      </c>
      <c r="C219" s="42">
        <v>78833.919999999998</v>
      </c>
      <c r="D219" s="43">
        <v>37635.839999999997</v>
      </c>
      <c r="E219" s="43"/>
      <c r="F219" s="43">
        <v>203967.28</v>
      </c>
      <c r="G219" s="43">
        <v>177850.64</v>
      </c>
      <c r="H219" s="43">
        <v>208587.06</v>
      </c>
      <c r="I219" s="43"/>
      <c r="J219" s="43">
        <v>199088.56</v>
      </c>
      <c r="K219" s="43"/>
      <c r="L219" s="43">
        <v>193389.46</v>
      </c>
      <c r="M219" s="43">
        <v>332827.44</v>
      </c>
      <c r="N219" s="43"/>
      <c r="O219" s="43">
        <v>186550.54</v>
      </c>
      <c r="P219" s="43">
        <v>194339.31</v>
      </c>
      <c r="Q219" s="43"/>
      <c r="R219" s="43">
        <v>178700.06</v>
      </c>
      <c r="S219" s="43"/>
      <c r="T219" s="43"/>
      <c r="U219" s="43">
        <v>174433.6</v>
      </c>
      <c r="V219" s="43">
        <v>158800.4</v>
      </c>
      <c r="W219" s="43"/>
    </row>
    <row r="220" spans="1:23" x14ac:dyDescent="0.25">
      <c r="A220" s="22">
        <v>25</v>
      </c>
      <c r="B220" s="45" t="s">
        <v>25</v>
      </c>
      <c r="C220" s="38"/>
      <c r="D220" s="39">
        <v>17641.8</v>
      </c>
      <c r="E220" s="39"/>
      <c r="F220" s="39">
        <v>20128.349999999999</v>
      </c>
      <c r="G220" s="39">
        <v>10530.63</v>
      </c>
      <c r="H220" s="39">
        <v>11957.22</v>
      </c>
      <c r="I220" s="39"/>
      <c r="J220" s="39">
        <v>11412.72</v>
      </c>
      <c r="K220" s="39"/>
      <c r="L220" s="39">
        <v>11086.02</v>
      </c>
      <c r="M220" s="39">
        <v>19079.28</v>
      </c>
      <c r="N220" s="39"/>
      <c r="O220" s="39">
        <v>10693.98</v>
      </c>
      <c r="P220" s="39">
        <v>11140.47</v>
      </c>
      <c r="Q220" s="39"/>
      <c r="R220" s="39">
        <v>11739.42</v>
      </c>
      <c r="S220" s="39"/>
      <c r="T220" s="39"/>
      <c r="U220" s="39">
        <v>11543.4</v>
      </c>
      <c r="V220" s="39"/>
      <c r="W220" s="39"/>
    </row>
    <row r="221" spans="1:23" x14ac:dyDescent="0.25">
      <c r="A221" s="40">
        <v>26</v>
      </c>
      <c r="B221" s="41" t="s">
        <v>26</v>
      </c>
      <c r="C221" s="42">
        <v>7325.34</v>
      </c>
      <c r="D221" s="43">
        <v>7056.72</v>
      </c>
      <c r="E221" s="43"/>
      <c r="F221" s="43">
        <v>8051.34</v>
      </c>
      <c r="G221" s="43">
        <v>7020.42</v>
      </c>
      <c r="H221" s="43">
        <v>7971.48</v>
      </c>
      <c r="I221" s="43"/>
      <c r="J221" s="43">
        <v>7608.48</v>
      </c>
      <c r="K221" s="43"/>
      <c r="L221" s="43">
        <v>11086.02</v>
      </c>
      <c r="M221" s="43">
        <v>19079.28</v>
      </c>
      <c r="N221" s="43"/>
      <c r="O221" s="43">
        <v>10693.98</v>
      </c>
      <c r="P221" s="43">
        <v>11140.47</v>
      </c>
      <c r="Q221" s="43"/>
      <c r="R221" s="43">
        <v>11739.42</v>
      </c>
      <c r="S221" s="43"/>
      <c r="T221" s="43"/>
      <c r="U221" s="43">
        <v>7695.6</v>
      </c>
      <c r="V221" s="43"/>
      <c r="W221" s="43"/>
    </row>
    <row r="222" spans="1:23" x14ac:dyDescent="0.25">
      <c r="A222" s="22">
        <v>27</v>
      </c>
      <c r="B222" s="45" t="s">
        <v>27</v>
      </c>
      <c r="C222" s="38">
        <v>363001.57</v>
      </c>
      <c r="D222" s="39">
        <v>148191.12</v>
      </c>
      <c r="E222" s="39"/>
      <c r="F222" s="39">
        <v>169078.14</v>
      </c>
      <c r="G222" s="39">
        <v>147428.82</v>
      </c>
      <c r="H222" s="39">
        <v>167401.07999999999</v>
      </c>
      <c r="I222" s="39"/>
      <c r="J222" s="39">
        <v>159778.07999999999</v>
      </c>
      <c r="K222" s="39"/>
      <c r="L222" s="39">
        <v>155204.28</v>
      </c>
      <c r="M222" s="39">
        <v>267109.92</v>
      </c>
      <c r="N222" s="39"/>
      <c r="O222" s="39">
        <v>149715.72</v>
      </c>
      <c r="P222" s="39">
        <v>317520</v>
      </c>
      <c r="Q222" s="39"/>
      <c r="R222" s="39">
        <v>346626</v>
      </c>
      <c r="S222" s="39"/>
      <c r="T222" s="39"/>
      <c r="U222" s="39">
        <v>354186.5</v>
      </c>
      <c r="V222" s="39"/>
      <c r="W222" s="39"/>
    </row>
    <row r="223" spans="1:23" x14ac:dyDescent="0.25">
      <c r="A223" s="40">
        <v>28</v>
      </c>
      <c r="B223" s="41" t="s">
        <v>28</v>
      </c>
      <c r="C223" s="42"/>
      <c r="D223" s="43">
        <v>10585.08</v>
      </c>
      <c r="E223" s="43"/>
      <c r="F223" s="43">
        <v>12077.01</v>
      </c>
      <c r="G223" s="43">
        <v>10530.63</v>
      </c>
      <c r="H223" s="43">
        <v>11957.22</v>
      </c>
      <c r="I223" s="43"/>
      <c r="J223" s="43">
        <v>11412.72</v>
      </c>
      <c r="K223" s="43"/>
      <c r="L223" s="43">
        <v>11086.02</v>
      </c>
      <c r="M223" s="43">
        <v>19079.28</v>
      </c>
      <c r="N223" s="43"/>
      <c r="O223" s="43">
        <v>10693.98</v>
      </c>
      <c r="P223" s="43">
        <v>11140.47</v>
      </c>
      <c r="Q223" s="43"/>
      <c r="R223" s="43">
        <v>11739.42</v>
      </c>
      <c r="S223" s="43"/>
      <c r="T223" s="43"/>
      <c r="U223" s="43">
        <v>11543.4</v>
      </c>
      <c r="V223" s="43">
        <v>10508.85</v>
      </c>
      <c r="W223" s="43"/>
    </row>
    <row r="224" spans="1:23" x14ac:dyDescent="0.25">
      <c r="A224" s="22">
        <v>29</v>
      </c>
      <c r="B224" s="45" t="s">
        <v>29</v>
      </c>
      <c r="C224" s="38"/>
      <c r="D224" s="39">
        <v>10585.08</v>
      </c>
      <c r="E224" s="39"/>
      <c r="F224" s="39">
        <v>12077.01</v>
      </c>
      <c r="G224" s="39">
        <v>10530.63</v>
      </c>
      <c r="H224" s="39">
        <v>11957.22</v>
      </c>
      <c r="I224" s="39"/>
      <c r="J224" s="39">
        <v>11412.72</v>
      </c>
      <c r="K224" s="39"/>
      <c r="L224" s="39">
        <v>11086.02</v>
      </c>
      <c r="M224" s="39">
        <v>19079.28</v>
      </c>
      <c r="N224" s="39"/>
      <c r="O224" s="39">
        <v>10693.98</v>
      </c>
      <c r="P224" s="39">
        <v>11140.47</v>
      </c>
      <c r="Q224" s="39"/>
      <c r="R224" s="39">
        <v>11739.42</v>
      </c>
      <c r="S224" s="39"/>
      <c r="T224" s="39"/>
      <c r="U224" s="39">
        <v>11543.4</v>
      </c>
      <c r="V224" s="39"/>
      <c r="W224" s="39"/>
    </row>
    <row r="225" spans="1:23" x14ac:dyDescent="0.25">
      <c r="A225" s="40">
        <v>30</v>
      </c>
      <c r="B225" s="41" t="s">
        <v>30</v>
      </c>
      <c r="C225" s="42"/>
      <c r="D225" s="43">
        <v>10585.08</v>
      </c>
      <c r="E225" s="43"/>
      <c r="F225" s="43">
        <v>12077.01</v>
      </c>
      <c r="G225" s="43">
        <v>10530.63</v>
      </c>
      <c r="H225" s="43">
        <v>11957.22</v>
      </c>
      <c r="I225" s="43"/>
      <c r="J225" s="43">
        <v>11412.72</v>
      </c>
      <c r="K225" s="43"/>
      <c r="L225" s="43">
        <v>11086.02</v>
      </c>
      <c r="M225" s="43">
        <v>19079.28</v>
      </c>
      <c r="N225" s="43"/>
      <c r="O225" s="43">
        <v>10693.98</v>
      </c>
      <c r="P225" s="43">
        <v>11140.47</v>
      </c>
      <c r="Q225" s="43"/>
      <c r="R225" s="43">
        <v>11739.42</v>
      </c>
      <c r="S225" s="43"/>
      <c r="T225" s="43"/>
      <c r="U225" s="43">
        <v>11543.4</v>
      </c>
      <c r="V225" s="43"/>
      <c r="W225" s="43"/>
    </row>
    <row r="226" spans="1:23" x14ac:dyDescent="0.25">
      <c r="A226" s="22">
        <v>31</v>
      </c>
      <c r="B226" s="45" t="s">
        <v>31</v>
      </c>
      <c r="C226" s="38"/>
      <c r="D226" s="39">
        <v>45868.68</v>
      </c>
      <c r="E226" s="39"/>
      <c r="F226" s="39">
        <v>52333.71</v>
      </c>
      <c r="G226" s="39">
        <v>45632.729999999996</v>
      </c>
      <c r="H226" s="39">
        <v>51814.619999999995</v>
      </c>
      <c r="I226" s="39"/>
      <c r="J226" s="39">
        <v>49455.119999999995</v>
      </c>
      <c r="K226" s="39"/>
      <c r="L226" s="39">
        <v>48039.419999999984</v>
      </c>
      <c r="M226" s="39">
        <v>82676.88</v>
      </c>
      <c r="N226" s="39"/>
      <c r="O226" s="39">
        <v>46340.58</v>
      </c>
      <c r="P226" s="39">
        <v>48275.37</v>
      </c>
      <c r="Q226" s="39"/>
      <c r="R226" s="39">
        <v>50870.82</v>
      </c>
      <c r="S226" s="39"/>
      <c r="T226" s="39"/>
      <c r="U226" s="39">
        <v>50021.4</v>
      </c>
      <c r="V226" s="39">
        <v>45538.35</v>
      </c>
      <c r="W226" s="39"/>
    </row>
    <row r="227" spans="1:23" x14ac:dyDescent="0.25">
      <c r="A227" s="40">
        <v>32</v>
      </c>
      <c r="B227" s="41" t="s">
        <v>32</v>
      </c>
      <c r="C227" s="42">
        <v>31743.14</v>
      </c>
      <c r="D227" s="43">
        <v>30579.119999999999</v>
      </c>
      <c r="E227" s="43"/>
      <c r="F227" s="43">
        <v>34889.14</v>
      </c>
      <c r="G227" s="43">
        <v>30421.82</v>
      </c>
      <c r="H227" s="43">
        <v>51814.619999999995</v>
      </c>
      <c r="I227" s="43"/>
      <c r="J227" s="43">
        <v>49455.119999999995</v>
      </c>
      <c r="K227" s="43"/>
      <c r="L227" s="43">
        <v>48039.42</v>
      </c>
      <c r="M227" s="43">
        <v>82676.88</v>
      </c>
      <c r="N227" s="43"/>
      <c r="O227" s="43">
        <v>47528.800000000003</v>
      </c>
      <c r="P227" s="43">
        <v>49513.2</v>
      </c>
      <c r="Q227" s="43"/>
      <c r="R227" s="43">
        <v>54783.96</v>
      </c>
      <c r="S227" s="43"/>
      <c r="T227" s="43"/>
      <c r="U227" s="43">
        <v>53869.2</v>
      </c>
      <c r="V227" s="43">
        <v>48470.63</v>
      </c>
      <c r="W227" s="43"/>
    </row>
    <row r="228" spans="1:23" ht="13.5" customHeight="1" x14ac:dyDescent="0.25">
      <c r="A228" s="37">
        <v>33</v>
      </c>
      <c r="B228" s="25" t="s">
        <v>33</v>
      </c>
      <c r="C228" s="38"/>
      <c r="D228" s="39">
        <v>10585.08</v>
      </c>
      <c r="E228" s="39"/>
      <c r="F228" s="39">
        <v>12077.01</v>
      </c>
      <c r="G228" s="39">
        <v>10530.63</v>
      </c>
      <c r="H228" s="39">
        <v>11957.22</v>
      </c>
      <c r="I228" s="39"/>
      <c r="J228" s="39">
        <v>11412.72</v>
      </c>
      <c r="K228" s="39"/>
      <c r="L228" s="39">
        <v>11086.02</v>
      </c>
      <c r="M228" s="39">
        <v>19079.28</v>
      </c>
      <c r="N228" s="39"/>
      <c r="O228" s="39">
        <v>10693.98</v>
      </c>
      <c r="P228" s="39">
        <v>11140.47</v>
      </c>
      <c r="Q228" s="39"/>
      <c r="R228" s="39">
        <v>11739.42</v>
      </c>
      <c r="S228" s="39"/>
      <c r="T228" s="39"/>
      <c r="U228" s="39">
        <v>11543.4</v>
      </c>
      <c r="V228" s="39"/>
      <c r="W228" s="39"/>
    </row>
    <row r="229" spans="1:23" x14ac:dyDescent="0.25">
      <c r="A229" s="40">
        <v>34</v>
      </c>
      <c r="B229" s="41" t="s">
        <v>34</v>
      </c>
      <c r="C229" s="42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</row>
    <row r="230" spans="1:23" x14ac:dyDescent="0.25">
      <c r="A230" s="46">
        <v>35</v>
      </c>
      <c r="B230" s="47" t="s">
        <v>35</v>
      </c>
      <c r="C230" s="38"/>
      <c r="D230" s="39">
        <v>30579.119999999999</v>
      </c>
      <c r="E230" s="39"/>
      <c r="F230" s="39">
        <v>26837.8</v>
      </c>
      <c r="G230" s="39">
        <v>23401.4</v>
      </c>
      <c r="H230" s="39">
        <v>26571.599999999999</v>
      </c>
      <c r="I230" s="39"/>
      <c r="J230" s="39">
        <v>25361.599999999999</v>
      </c>
      <c r="K230" s="39"/>
      <c r="L230" s="39">
        <v>24635.599999999999</v>
      </c>
      <c r="M230" s="39">
        <v>42398.400000000001</v>
      </c>
      <c r="N230" s="39"/>
      <c r="O230" s="39">
        <v>23764.400000000001</v>
      </c>
      <c r="P230" s="39">
        <v>24756.6</v>
      </c>
      <c r="Q230" s="39"/>
      <c r="R230" s="39">
        <v>26087.599999999999</v>
      </c>
      <c r="S230" s="39"/>
      <c r="T230" s="39"/>
      <c r="U230" s="39">
        <v>25652</v>
      </c>
      <c r="V230" s="39"/>
      <c r="W230" s="39"/>
    </row>
    <row r="231" spans="1:23" x14ac:dyDescent="0.25">
      <c r="A231" s="40">
        <v>36</v>
      </c>
      <c r="B231" s="41" t="s">
        <v>36</v>
      </c>
      <c r="C231" s="42"/>
      <c r="D231" s="43">
        <v>10585.08</v>
      </c>
      <c r="E231" s="43"/>
      <c r="F231" s="43">
        <v>12077.01</v>
      </c>
      <c r="G231" s="43">
        <v>10530.63</v>
      </c>
      <c r="H231" s="43">
        <v>11957.22</v>
      </c>
      <c r="I231" s="43"/>
      <c r="J231" s="43">
        <v>11412.72</v>
      </c>
      <c r="K231" s="43"/>
      <c r="L231" s="43">
        <v>11086.02</v>
      </c>
      <c r="M231" s="43">
        <v>19079.28</v>
      </c>
      <c r="N231" s="43"/>
      <c r="O231" s="43">
        <v>10693.98</v>
      </c>
      <c r="P231" s="43">
        <v>11140.47</v>
      </c>
      <c r="Q231" s="43"/>
      <c r="R231" s="43">
        <v>11739.42</v>
      </c>
      <c r="S231" s="43"/>
      <c r="T231" s="43"/>
      <c r="U231" s="43">
        <v>19239</v>
      </c>
      <c r="V231" s="43"/>
      <c r="W231" s="43"/>
    </row>
    <row r="232" spans="1:23" x14ac:dyDescent="0.25">
      <c r="A232" s="22">
        <v>37</v>
      </c>
      <c r="B232" s="47" t="s">
        <v>37</v>
      </c>
      <c r="C232" s="38"/>
      <c r="D232" s="39">
        <v>10585.08</v>
      </c>
      <c r="E232" s="39"/>
      <c r="F232" s="39">
        <v>12077.01</v>
      </c>
      <c r="G232" s="39">
        <v>10530.63</v>
      </c>
      <c r="H232" s="39">
        <v>11957.22</v>
      </c>
      <c r="I232" s="39"/>
      <c r="J232" s="39">
        <v>11412.72</v>
      </c>
      <c r="K232" s="39"/>
      <c r="L232" s="39">
        <v>11086.02</v>
      </c>
      <c r="M232" s="39">
        <v>19079.28</v>
      </c>
      <c r="N232" s="39"/>
      <c r="O232" s="39">
        <v>10693.98</v>
      </c>
      <c r="P232" s="39">
        <v>11140.47</v>
      </c>
      <c r="Q232" s="39"/>
      <c r="R232" s="39">
        <v>11739.42</v>
      </c>
      <c r="S232" s="39"/>
      <c r="T232" s="39"/>
      <c r="U232" s="39">
        <v>11543.4</v>
      </c>
      <c r="V232" s="39"/>
      <c r="W232" s="39"/>
    </row>
    <row r="233" spans="1:23" x14ac:dyDescent="0.25">
      <c r="A233" s="40">
        <v>38</v>
      </c>
      <c r="B233" s="41" t="s">
        <v>38</v>
      </c>
      <c r="C233" s="42"/>
      <c r="D233" s="43">
        <v>17641.8</v>
      </c>
      <c r="E233" s="43"/>
      <c r="F233" s="43">
        <v>20128.349999999999</v>
      </c>
      <c r="G233" s="43">
        <v>17551.05</v>
      </c>
      <c r="H233" s="43">
        <v>19928.7</v>
      </c>
      <c r="I233" s="43"/>
      <c r="J233" s="43">
        <v>19021.2</v>
      </c>
      <c r="K233" s="43"/>
      <c r="L233" s="43">
        <v>18476.7</v>
      </c>
      <c r="M233" s="43">
        <v>31798.799999999999</v>
      </c>
      <c r="N233" s="43"/>
      <c r="O233" s="43">
        <v>17823.3</v>
      </c>
      <c r="P233" s="43">
        <v>18567.45</v>
      </c>
      <c r="Q233" s="43"/>
      <c r="R233" s="43">
        <v>19565.7</v>
      </c>
      <c r="S233" s="43"/>
      <c r="T233" s="43"/>
      <c r="U233" s="43">
        <v>19239</v>
      </c>
      <c r="V233" s="43"/>
      <c r="W233" s="43"/>
    </row>
    <row r="234" spans="1:23" x14ac:dyDescent="0.25">
      <c r="A234" s="37">
        <v>39</v>
      </c>
      <c r="B234" s="25" t="s">
        <v>39</v>
      </c>
      <c r="C234" s="38"/>
      <c r="D234" s="39">
        <v>17641.8</v>
      </c>
      <c r="E234" s="39"/>
      <c r="F234" s="39">
        <v>20128.349999999999</v>
      </c>
      <c r="G234" s="39">
        <v>17551.05</v>
      </c>
      <c r="H234" s="39">
        <v>19928.7</v>
      </c>
      <c r="I234" s="39"/>
      <c r="J234" s="39">
        <v>19021.2</v>
      </c>
      <c r="K234" s="39"/>
      <c r="L234" s="39">
        <v>18476.7</v>
      </c>
      <c r="M234" s="39">
        <v>31798.799999999999</v>
      </c>
      <c r="N234" s="39"/>
      <c r="O234" s="39">
        <v>17823.3</v>
      </c>
      <c r="P234" s="39">
        <v>18567.45</v>
      </c>
      <c r="Q234" s="39"/>
      <c r="R234" s="39">
        <v>19565.7</v>
      </c>
      <c r="S234" s="39"/>
      <c r="T234" s="39"/>
      <c r="U234" s="39">
        <v>19239</v>
      </c>
      <c r="V234" s="39"/>
      <c r="W234" s="39"/>
    </row>
    <row r="235" spans="1:23" x14ac:dyDescent="0.25">
      <c r="A235" s="40">
        <v>40</v>
      </c>
      <c r="B235" s="41" t="s">
        <v>40</v>
      </c>
      <c r="C235" s="42"/>
      <c r="D235" s="43">
        <v>30579.119999999999</v>
      </c>
      <c r="E235" s="43"/>
      <c r="F235" s="43">
        <v>26837.8</v>
      </c>
      <c r="G235" s="43">
        <v>23401.4</v>
      </c>
      <c r="H235" s="43">
        <v>26571.599999999999</v>
      </c>
      <c r="I235" s="43"/>
      <c r="J235" s="43">
        <v>25361.599999999999</v>
      </c>
      <c r="K235" s="43"/>
      <c r="L235" s="43">
        <v>24635.599999999999</v>
      </c>
      <c r="M235" s="43">
        <v>42398.400000000001</v>
      </c>
      <c r="N235" s="43"/>
      <c r="O235" s="43">
        <v>23764.400000000001</v>
      </c>
      <c r="P235" s="43">
        <v>24756.6</v>
      </c>
      <c r="Q235" s="43"/>
      <c r="R235" s="43">
        <v>26087.599999999999</v>
      </c>
      <c r="S235" s="43"/>
      <c r="T235" s="43"/>
      <c r="U235" s="43">
        <v>25652</v>
      </c>
      <c r="V235" s="43"/>
      <c r="W235" s="43"/>
    </row>
    <row r="236" spans="1:23" x14ac:dyDescent="0.25">
      <c r="A236" s="37">
        <v>41</v>
      </c>
      <c r="B236" s="25" t="s">
        <v>41</v>
      </c>
      <c r="C236" s="38"/>
      <c r="D236" s="39">
        <v>11761.2</v>
      </c>
      <c r="E236" s="39"/>
      <c r="F236" s="39">
        <v>13418.9</v>
      </c>
      <c r="G236" s="39">
        <v>11700.7</v>
      </c>
      <c r="H236" s="39">
        <v>13285.8</v>
      </c>
      <c r="I236" s="39"/>
      <c r="J236" s="39">
        <v>12680.8</v>
      </c>
      <c r="K236" s="39"/>
      <c r="L236" s="39">
        <v>12317.8</v>
      </c>
      <c r="M236" s="39">
        <v>21199.200000000001</v>
      </c>
      <c r="N236" s="39"/>
      <c r="O236" s="39">
        <v>11882.2</v>
      </c>
      <c r="P236" s="39">
        <v>12378.3</v>
      </c>
      <c r="Q236" s="39"/>
      <c r="R236" s="39">
        <v>13043.8</v>
      </c>
      <c r="S236" s="39"/>
      <c r="T236" s="39"/>
      <c r="U236" s="39">
        <v>20521.599999999999</v>
      </c>
      <c r="V236" s="39"/>
      <c r="W236" s="39"/>
    </row>
    <row r="237" spans="1:23" x14ac:dyDescent="0.25">
      <c r="A237" s="40">
        <v>42</v>
      </c>
      <c r="B237" s="41" t="s">
        <v>42</v>
      </c>
      <c r="C237" s="42"/>
      <c r="D237" s="43">
        <v>7056.72</v>
      </c>
      <c r="E237" s="43"/>
      <c r="F237" s="43">
        <v>8051.34</v>
      </c>
      <c r="G237" s="43">
        <v>7020.42</v>
      </c>
      <c r="H237" s="43">
        <v>7971.48</v>
      </c>
      <c r="I237" s="43"/>
      <c r="J237" s="43">
        <v>7608.48</v>
      </c>
      <c r="K237" s="43"/>
      <c r="L237" s="43">
        <v>7390.68</v>
      </c>
      <c r="M237" s="43">
        <v>12719.52</v>
      </c>
      <c r="N237" s="43"/>
      <c r="O237" s="43">
        <v>7129.32</v>
      </c>
      <c r="P237" s="43">
        <v>7426.98</v>
      </c>
      <c r="Q237" s="43"/>
      <c r="R237" s="43">
        <v>7826.2799999999988</v>
      </c>
      <c r="S237" s="43"/>
      <c r="T237" s="43"/>
      <c r="U237" s="43">
        <v>7695.6</v>
      </c>
      <c r="V237" s="43">
        <v>7005.9</v>
      </c>
      <c r="W237" s="43"/>
    </row>
    <row r="238" spans="1:23" x14ac:dyDescent="0.25">
      <c r="A238" s="22">
        <v>43</v>
      </c>
      <c r="B238" s="44" t="s">
        <v>43</v>
      </c>
      <c r="C238" s="38"/>
      <c r="D238" s="39">
        <v>3528.36</v>
      </c>
      <c r="E238" s="39"/>
      <c r="F238" s="39">
        <v>4025.67</v>
      </c>
      <c r="G238" s="39">
        <v>3510.21</v>
      </c>
      <c r="H238" s="39">
        <v>3985.74</v>
      </c>
      <c r="I238" s="39"/>
      <c r="J238" s="39">
        <v>3804.24</v>
      </c>
      <c r="K238" s="39"/>
      <c r="L238" s="39">
        <v>3695.34</v>
      </c>
      <c r="M238" s="39">
        <v>6359.76</v>
      </c>
      <c r="N238" s="39"/>
      <c r="O238" s="39">
        <v>3564.66</v>
      </c>
      <c r="P238" s="39">
        <v>3713.49</v>
      </c>
      <c r="Q238" s="39"/>
      <c r="R238" s="39">
        <v>3913.14</v>
      </c>
      <c r="S238" s="39"/>
      <c r="T238" s="39"/>
      <c r="U238" s="39">
        <v>5130.4000000000015</v>
      </c>
      <c r="V238" s="39">
        <v>4670.6000000000004</v>
      </c>
      <c r="W238" s="39"/>
    </row>
    <row r="239" spans="1:23" x14ac:dyDescent="0.25">
      <c r="A239" s="40">
        <v>44</v>
      </c>
      <c r="B239" s="41" t="s">
        <v>44</v>
      </c>
      <c r="C239" s="42">
        <v>31743.14</v>
      </c>
      <c r="D239" s="43">
        <v>30579.119999999999</v>
      </c>
      <c r="E239" s="43"/>
      <c r="F239" s="43">
        <v>26837.8</v>
      </c>
      <c r="G239" s="43">
        <v>23401.4</v>
      </c>
      <c r="H239" s="43">
        <v>26571.599999999999</v>
      </c>
      <c r="I239" s="43"/>
      <c r="J239" s="43">
        <v>25361.599999999999</v>
      </c>
      <c r="K239" s="43"/>
      <c r="L239" s="43">
        <v>24635.599999999999</v>
      </c>
      <c r="M239" s="43">
        <v>42398.400000000001</v>
      </c>
      <c r="N239" s="43"/>
      <c r="O239" s="43">
        <v>23764.400000000001</v>
      </c>
      <c r="P239" s="43">
        <v>24756.6</v>
      </c>
      <c r="Q239" s="43"/>
      <c r="R239" s="43">
        <v>26087.599999999999</v>
      </c>
      <c r="S239" s="43"/>
      <c r="T239" s="43"/>
      <c r="U239" s="43">
        <v>33347.599999999999</v>
      </c>
      <c r="V239" s="43"/>
      <c r="W239" s="43"/>
    </row>
    <row r="240" spans="1:23" x14ac:dyDescent="0.25">
      <c r="A240" s="22">
        <v>45</v>
      </c>
      <c r="B240" s="45" t="s">
        <v>45</v>
      </c>
      <c r="C240" s="38"/>
      <c r="D240" s="39">
        <v>17641.8</v>
      </c>
      <c r="E240" s="39"/>
      <c r="F240" s="39">
        <v>20128.349999999999</v>
      </c>
      <c r="G240" s="39">
        <v>23401.4</v>
      </c>
      <c r="H240" s="39">
        <v>26571.599999999999</v>
      </c>
      <c r="I240" s="39"/>
      <c r="J240" s="39">
        <v>25361.599999999999</v>
      </c>
      <c r="K240" s="39"/>
      <c r="L240" s="39">
        <v>24635.599999999999</v>
      </c>
      <c r="M240" s="39">
        <v>42398.400000000001</v>
      </c>
      <c r="N240" s="39"/>
      <c r="O240" s="39">
        <v>23764.400000000001</v>
      </c>
      <c r="P240" s="39">
        <v>24756.6</v>
      </c>
      <c r="Q240" s="39"/>
      <c r="R240" s="39">
        <v>26087.599999999999</v>
      </c>
      <c r="S240" s="39"/>
      <c r="T240" s="39"/>
      <c r="U240" s="39">
        <v>25652</v>
      </c>
      <c r="V240" s="39"/>
      <c r="W240" s="39"/>
    </row>
    <row r="241" spans="1:23" x14ac:dyDescent="0.25">
      <c r="A241" s="40">
        <v>46</v>
      </c>
      <c r="B241" s="41" t="s">
        <v>46</v>
      </c>
      <c r="C241" s="42"/>
      <c r="D241" s="43">
        <v>45868.68</v>
      </c>
      <c r="E241" s="43"/>
      <c r="F241" s="43">
        <v>52333.71</v>
      </c>
      <c r="G241" s="43">
        <v>45632.729999999996</v>
      </c>
      <c r="H241" s="43">
        <v>51814.619999999995</v>
      </c>
      <c r="I241" s="43"/>
      <c r="J241" s="43">
        <v>49455.119999999995</v>
      </c>
      <c r="K241" s="43"/>
      <c r="L241" s="43">
        <v>48039.42</v>
      </c>
      <c r="M241" s="43">
        <v>82676.88</v>
      </c>
      <c r="N241" s="43"/>
      <c r="O241" s="43">
        <v>46340.58</v>
      </c>
      <c r="P241" s="43">
        <v>80458.95</v>
      </c>
      <c r="Q241" s="43"/>
      <c r="R241" s="43">
        <v>84784.7</v>
      </c>
      <c r="S241" s="43"/>
      <c r="T241" s="43"/>
      <c r="U241" s="43">
        <v>83369</v>
      </c>
      <c r="V241" s="43"/>
      <c r="W241" s="43"/>
    </row>
    <row r="242" spans="1:23" x14ac:dyDescent="0.25">
      <c r="A242" s="22">
        <v>47</v>
      </c>
      <c r="B242" s="45" t="s">
        <v>47</v>
      </c>
      <c r="C242" s="38"/>
      <c r="D242" s="39">
        <v>17641.8</v>
      </c>
      <c r="E242" s="39"/>
      <c r="F242" s="39">
        <v>20128.349999999999</v>
      </c>
      <c r="G242" s="39">
        <v>17551.05</v>
      </c>
      <c r="H242" s="39">
        <v>19928.7</v>
      </c>
      <c r="I242" s="39"/>
      <c r="J242" s="39">
        <v>19021.2</v>
      </c>
      <c r="K242" s="39"/>
      <c r="L242" s="39">
        <v>18476.7</v>
      </c>
      <c r="M242" s="39">
        <v>31798.799999999999</v>
      </c>
      <c r="N242" s="39"/>
      <c r="O242" s="39">
        <v>17823.3</v>
      </c>
      <c r="P242" s="39">
        <v>18567.45</v>
      </c>
      <c r="Q242" s="39"/>
      <c r="R242" s="39">
        <v>19565.7</v>
      </c>
      <c r="S242" s="39"/>
      <c r="T242" s="39"/>
      <c r="U242" s="39">
        <v>19239</v>
      </c>
      <c r="V242" s="39"/>
      <c r="W242" s="39"/>
    </row>
    <row r="243" spans="1:23" x14ac:dyDescent="0.25">
      <c r="A243" s="40">
        <v>48</v>
      </c>
      <c r="B243" s="41" t="s">
        <v>48</v>
      </c>
      <c r="C243" s="42">
        <v>63486.28</v>
      </c>
      <c r="D243" s="43">
        <v>61158.239999999998</v>
      </c>
      <c r="E243" s="43"/>
      <c r="F243" s="43">
        <v>69778.28</v>
      </c>
      <c r="G243" s="43">
        <v>60843.64</v>
      </c>
      <c r="H243" s="43">
        <v>69086.16</v>
      </c>
      <c r="I243" s="43"/>
      <c r="J243" s="43">
        <v>65940.160000000003</v>
      </c>
      <c r="K243" s="43"/>
      <c r="L243" s="43">
        <v>73906.8</v>
      </c>
      <c r="M243" s="43">
        <v>127195.2</v>
      </c>
      <c r="N243" s="43"/>
      <c r="O243" s="43">
        <v>71293.2</v>
      </c>
      <c r="P243" s="43">
        <v>74269.8</v>
      </c>
      <c r="Q243" s="43"/>
      <c r="R243" s="43">
        <v>78262.8</v>
      </c>
      <c r="S243" s="43"/>
      <c r="T243" s="43"/>
      <c r="U243" s="43">
        <v>126977.4</v>
      </c>
      <c r="V243" s="43"/>
      <c r="W243" s="43"/>
    </row>
    <row r="244" spans="1:23" x14ac:dyDescent="0.25">
      <c r="A244" s="22">
        <v>49</v>
      </c>
      <c r="B244" s="45" t="s">
        <v>49</v>
      </c>
      <c r="C244" s="38"/>
      <c r="D244" s="39">
        <v>31755.239999999998</v>
      </c>
      <c r="E244" s="39"/>
      <c r="F244" s="39">
        <v>36231.03</v>
      </c>
      <c r="G244" s="39">
        <v>31591.89</v>
      </c>
      <c r="H244" s="39">
        <v>35871.660000000003</v>
      </c>
      <c r="I244" s="39"/>
      <c r="J244" s="39">
        <v>34238.160000000003</v>
      </c>
      <c r="K244" s="39"/>
      <c r="L244" s="39">
        <v>33258.06</v>
      </c>
      <c r="M244" s="39">
        <v>57237.84</v>
      </c>
      <c r="N244" s="39"/>
      <c r="O244" s="39">
        <v>32081.94</v>
      </c>
      <c r="P244" s="39">
        <v>33421.410000000003</v>
      </c>
      <c r="Q244" s="39"/>
      <c r="R244" s="39">
        <v>35218.260000000009</v>
      </c>
      <c r="S244" s="39"/>
      <c r="T244" s="39"/>
      <c r="U244" s="39">
        <v>62847.4</v>
      </c>
      <c r="V244" s="39">
        <v>57214.85</v>
      </c>
      <c r="W244" s="39"/>
    </row>
    <row r="245" spans="1:23" x14ac:dyDescent="0.25">
      <c r="A245" s="40">
        <v>50</v>
      </c>
      <c r="B245" s="41" t="s">
        <v>50</v>
      </c>
      <c r="C245" s="42">
        <v>884.7</v>
      </c>
      <c r="D245" s="43">
        <v>17641.8</v>
      </c>
      <c r="E245" s="43"/>
      <c r="F245" s="43">
        <v>20128.349999999999</v>
      </c>
      <c r="G245" s="43">
        <v>17551.05</v>
      </c>
      <c r="H245" s="43">
        <v>19928.7</v>
      </c>
      <c r="I245" s="43"/>
      <c r="J245" s="43">
        <v>19021.2</v>
      </c>
      <c r="K245" s="43"/>
      <c r="L245" s="43">
        <v>18476.7</v>
      </c>
      <c r="M245" s="43">
        <v>31798.799999999999</v>
      </c>
      <c r="N245" s="43"/>
      <c r="O245" s="43">
        <v>17823.3</v>
      </c>
      <c r="P245" s="43">
        <v>18567.45</v>
      </c>
      <c r="Q245" s="43"/>
      <c r="R245" s="43">
        <v>19565.7</v>
      </c>
      <c r="S245" s="43"/>
      <c r="T245" s="43"/>
      <c r="U245" s="43">
        <v>19239</v>
      </c>
      <c r="V245" s="43"/>
      <c r="W245" s="43"/>
    </row>
    <row r="246" spans="1:23" x14ac:dyDescent="0.25">
      <c r="A246" s="22">
        <v>51</v>
      </c>
      <c r="B246" s="45" t="s">
        <v>51</v>
      </c>
      <c r="C246" s="38"/>
      <c r="D246" s="39">
        <v>4704.4799999999996</v>
      </c>
      <c r="E246" s="39"/>
      <c r="F246" s="39">
        <v>5367.5599999999995</v>
      </c>
      <c r="G246" s="39">
        <v>4680.28</v>
      </c>
      <c r="H246" s="39">
        <v>5314.32</v>
      </c>
      <c r="I246" s="39"/>
      <c r="J246" s="39">
        <v>5072.32</v>
      </c>
      <c r="K246" s="39"/>
      <c r="L246" s="39">
        <v>4927.12</v>
      </c>
      <c r="M246" s="39">
        <v>8479.68</v>
      </c>
      <c r="N246" s="39"/>
      <c r="O246" s="39">
        <v>4752.88</v>
      </c>
      <c r="P246" s="39">
        <v>4951.32</v>
      </c>
      <c r="Q246" s="39"/>
      <c r="R246" s="39">
        <v>5217.5200000000004</v>
      </c>
      <c r="S246" s="39"/>
      <c r="T246" s="39"/>
      <c r="U246" s="39">
        <v>3847.8</v>
      </c>
      <c r="V246" s="39">
        <v>3502.95</v>
      </c>
      <c r="W246" s="39"/>
    </row>
    <row r="247" spans="1:23" x14ac:dyDescent="0.25">
      <c r="A247" s="40">
        <v>52</v>
      </c>
      <c r="B247" s="41" t="s">
        <v>52</v>
      </c>
      <c r="C247" s="42">
        <v>32964.03</v>
      </c>
      <c r="D247" s="43">
        <v>31755.239999999998</v>
      </c>
      <c r="E247" s="43"/>
      <c r="F247" s="43">
        <v>36231.03</v>
      </c>
      <c r="G247" s="43">
        <v>31591.89</v>
      </c>
      <c r="H247" s="43">
        <v>35871.660000000003</v>
      </c>
      <c r="I247" s="43"/>
      <c r="J247" s="43">
        <v>34238.160000000003</v>
      </c>
      <c r="K247" s="43"/>
      <c r="L247" s="43">
        <v>35721.620000000003</v>
      </c>
      <c r="M247" s="43">
        <v>61477.68</v>
      </c>
      <c r="N247" s="43"/>
      <c r="O247" s="43">
        <v>34458.379999999997</v>
      </c>
      <c r="P247" s="43">
        <v>35897.07</v>
      </c>
      <c r="Q247" s="43"/>
      <c r="R247" s="43">
        <v>37827.019999999997</v>
      </c>
      <c r="S247" s="43"/>
      <c r="T247" s="43"/>
      <c r="U247" s="43">
        <v>37195.4</v>
      </c>
      <c r="V247" s="43"/>
      <c r="W247" s="43"/>
    </row>
    <row r="248" spans="1:23" ht="13.5" customHeight="1" x14ac:dyDescent="0.25">
      <c r="A248" s="37">
        <v>53</v>
      </c>
      <c r="B248" s="25" t="s">
        <v>53</v>
      </c>
      <c r="C248" s="38">
        <v>403965.96</v>
      </c>
      <c r="D248" s="39">
        <v>109379.16</v>
      </c>
      <c r="E248" s="39"/>
      <c r="F248" s="39">
        <v>221411.85</v>
      </c>
      <c r="G248" s="39">
        <v>193061.55</v>
      </c>
      <c r="H248" s="39">
        <v>219215.7</v>
      </c>
      <c r="I248" s="39"/>
      <c r="J248" s="39">
        <v>209233.2</v>
      </c>
      <c r="K248" s="39"/>
      <c r="L248" s="39">
        <v>203243.7</v>
      </c>
      <c r="M248" s="39">
        <v>349786.8</v>
      </c>
      <c r="N248" s="39"/>
      <c r="O248" s="39">
        <v>196056.3</v>
      </c>
      <c r="P248" s="39">
        <v>204241.95</v>
      </c>
      <c r="Q248" s="39"/>
      <c r="R248" s="39">
        <v>246527.82</v>
      </c>
      <c r="S248" s="39"/>
      <c r="T248" s="39"/>
      <c r="U248" s="39">
        <v>242411.4</v>
      </c>
      <c r="V248" s="39"/>
      <c r="W248" s="39"/>
    </row>
    <row r="249" spans="1:23" x14ac:dyDescent="0.25">
      <c r="A249" s="40">
        <v>54</v>
      </c>
      <c r="B249" s="41" t="s">
        <v>54</v>
      </c>
      <c r="C249" s="42">
        <f>310408.56-6892.42</f>
        <v>303516.14</v>
      </c>
      <c r="D249" s="43">
        <f>73125-8966.44</f>
        <v>64158.559999999998</v>
      </c>
      <c r="E249" s="43"/>
      <c r="F249" s="43">
        <f>70200</f>
        <v>70200</v>
      </c>
      <c r="G249" s="43">
        <f>119437.5</f>
        <v>119437.5</v>
      </c>
      <c r="H249" s="43">
        <f>123500-5185.56</f>
        <v>118314.44</v>
      </c>
      <c r="I249" s="43"/>
      <c r="J249" s="43">
        <v>185418.75</v>
      </c>
      <c r="K249" s="43">
        <f>-81381.07-5882.25</f>
        <v>-87263.32</v>
      </c>
      <c r="L249" s="43">
        <v>189487.5</v>
      </c>
      <c r="M249" s="43">
        <v>533375</v>
      </c>
      <c r="N249" s="43"/>
      <c r="O249" s="43">
        <v>558475</v>
      </c>
      <c r="P249" s="43">
        <v>570209.25</v>
      </c>
      <c r="Q249" s="43"/>
      <c r="R249" s="43">
        <v>246527.82</v>
      </c>
      <c r="S249" s="43">
        <f>-5189.1</f>
        <v>-5189.1000000000004</v>
      </c>
      <c r="T249" s="43"/>
      <c r="U249" s="43">
        <v>242411.4</v>
      </c>
      <c r="V249" s="359">
        <v>220685.85000000056</v>
      </c>
      <c r="W249" s="43"/>
    </row>
    <row r="250" spans="1:23" x14ac:dyDescent="0.25">
      <c r="A250" s="46">
        <v>55</v>
      </c>
      <c r="B250" s="25" t="s">
        <v>55</v>
      </c>
      <c r="C250" s="38"/>
      <c r="D250" s="39">
        <v>9408.9599999999991</v>
      </c>
      <c r="E250" s="39"/>
      <c r="F250" s="39">
        <v>10735.119999999999</v>
      </c>
      <c r="G250" s="39">
        <v>11700.7</v>
      </c>
      <c r="H250" s="39">
        <v>14614.380000000001</v>
      </c>
      <c r="I250" s="39"/>
      <c r="J250" s="39">
        <v>13948.880000000001</v>
      </c>
      <c r="K250" s="39"/>
      <c r="L250" s="39">
        <v>13549.58</v>
      </c>
      <c r="M250" s="39">
        <v>23319.119999999999</v>
      </c>
      <c r="N250" s="39"/>
      <c r="O250" s="39">
        <v>13070.42</v>
      </c>
      <c r="P250" s="39">
        <v>13616.130000000001</v>
      </c>
      <c r="Q250" s="39"/>
      <c r="R250" s="39">
        <v>14348.18</v>
      </c>
      <c r="S250" s="39"/>
      <c r="T250" s="39"/>
      <c r="U250" s="39">
        <v>14108.6</v>
      </c>
      <c r="V250" s="39"/>
      <c r="W250" s="39"/>
    </row>
    <row r="251" spans="1:23" x14ac:dyDescent="0.25">
      <c r="A251" s="40">
        <v>56</v>
      </c>
      <c r="B251" s="41" t="s">
        <v>56</v>
      </c>
      <c r="C251" s="42"/>
      <c r="D251" s="43">
        <v>30579.119999999999</v>
      </c>
      <c r="E251" s="43"/>
      <c r="F251" s="43">
        <v>34889.14</v>
      </c>
      <c r="G251" s="43">
        <v>30421.82</v>
      </c>
      <c r="H251" s="43">
        <v>51814.619999999995</v>
      </c>
      <c r="I251" s="43"/>
      <c r="J251" s="43">
        <v>49455.119999999995</v>
      </c>
      <c r="K251" s="43"/>
      <c r="L251" s="43">
        <v>48039.42</v>
      </c>
      <c r="M251" s="43">
        <v>82676.88</v>
      </c>
      <c r="N251" s="43"/>
      <c r="O251" s="43">
        <v>46340.58</v>
      </c>
      <c r="P251" s="43">
        <v>48275.369999999995</v>
      </c>
      <c r="Q251" s="43"/>
      <c r="R251" s="43">
        <v>50870.82</v>
      </c>
      <c r="S251" s="43"/>
      <c r="T251" s="43"/>
      <c r="U251" s="43">
        <v>50021.4</v>
      </c>
      <c r="V251" s="43"/>
      <c r="W251" s="43"/>
    </row>
    <row r="252" spans="1:23" x14ac:dyDescent="0.25">
      <c r="A252" s="22">
        <v>57</v>
      </c>
      <c r="B252" s="45" t="s">
        <v>57</v>
      </c>
      <c r="C252" s="38"/>
      <c r="D252" s="39">
        <v>17641.8</v>
      </c>
      <c r="E252" s="39"/>
      <c r="F252" s="39">
        <v>20128.349999999999</v>
      </c>
      <c r="G252" s="39">
        <v>17551.05</v>
      </c>
      <c r="H252" s="39">
        <v>19928.7</v>
      </c>
      <c r="I252" s="39"/>
      <c r="J252" s="39">
        <v>19021.2</v>
      </c>
      <c r="K252" s="39"/>
      <c r="L252" s="39">
        <v>18476.7</v>
      </c>
      <c r="M252" s="39">
        <v>31798.799999999999</v>
      </c>
      <c r="N252" s="39"/>
      <c r="O252" s="39">
        <v>17823.3</v>
      </c>
      <c r="P252" s="39">
        <v>18567.45</v>
      </c>
      <c r="Q252" s="39"/>
      <c r="R252" s="39">
        <v>19565.7</v>
      </c>
      <c r="S252" s="39"/>
      <c r="T252" s="39"/>
      <c r="U252" s="39">
        <v>19239</v>
      </c>
      <c r="V252" s="39"/>
      <c r="W252" s="39"/>
    </row>
    <row r="253" spans="1:23" x14ac:dyDescent="0.25">
      <c r="A253" s="40">
        <v>58</v>
      </c>
      <c r="B253" s="41" t="s">
        <v>58</v>
      </c>
      <c r="C253" s="42"/>
      <c r="D253" s="43">
        <v>10585.08</v>
      </c>
      <c r="E253" s="43"/>
      <c r="F253" s="43">
        <v>12077.01</v>
      </c>
      <c r="G253" s="43">
        <v>10530.63</v>
      </c>
      <c r="H253" s="43">
        <f>11957.22</f>
        <v>11957.22</v>
      </c>
      <c r="I253" s="43"/>
      <c r="J253" s="43">
        <v>11412.72</v>
      </c>
      <c r="K253" s="43"/>
      <c r="L253" s="43">
        <v>11086.02</v>
      </c>
      <c r="M253" s="43">
        <v>19079.28</v>
      </c>
      <c r="N253" s="43"/>
      <c r="O253" s="43">
        <v>10693.98</v>
      </c>
      <c r="P253" s="43">
        <v>11140.47</v>
      </c>
      <c r="Q253" s="43"/>
      <c r="R253" s="43">
        <v>11739.42</v>
      </c>
      <c r="S253" s="43"/>
      <c r="T253" s="43"/>
      <c r="U253" s="43">
        <v>33347.599999999991</v>
      </c>
      <c r="V253" s="43"/>
      <c r="W253" s="43"/>
    </row>
    <row r="254" spans="1:23" x14ac:dyDescent="0.25">
      <c r="A254" s="37">
        <v>59</v>
      </c>
      <c r="B254" s="25" t="s">
        <v>59</v>
      </c>
      <c r="C254" s="38"/>
      <c r="D254" s="39">
        <v>17641.8</v>
      </c>
      <c r="E254" s="39"/>
      <c r="F254" s="39">
        <v>20128.349999999999</v>
      </c>
      <c r="G254" s="39">
        <v>17551.05</v>
      </c>
      <c r="H254" s="39">
        <v>19928.7</v>
      </c>
      <c r="I254" s="39"/>
      <c r="J254" s="39">
        <v>19021.2</v>
      </c>
      <c r="K254" s="39"/>
      <c r="L254" s="39">
        <v>18476.7</v>
      </c>
      <c r="M254" s="39">
        <v>31798.799999999999</v>
      </c>
      <c r="N254" s="39"/>
      <c r="O254" s="39">
        <v>17823.3</v>
      </c>
      <c r="P254" s="39">
        <v>18567.45</v>
      </c>
      <c r="Q254" s="39"/>
      <c r="R254" s="39">
        <v>19565.7</v>
      </c>
      <c r="S254" s="39"/>
      <c r="T254" s="39"/>
      <c r="U254" s="39">
        <v>19239</v>
      </c>
      <c r="V254" s="39"/>
      <c r="W254" s="39"/>
    </row>
    <row r="255" spans="1:23" x14ac:dyDescent="0.25">
      <c r="A255" s="40">
        <v>60</v>
      </c>
      <c r="B255" s="41" t="s">
        <v>60</v>
      </c>
      <c r="C255" s="42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</row>
    <row r="256" spans="1:23" x14ac:dyDescent="0.25">
      <c r="A256" s="37">
        <v>61</v>
      </c>
      <c r="B256" s="25" t="s">
        <v>61</v>
      </c>
      <c r="C256" s="38"/>
      <c r="D256" s="39">
        <v>7056.72</v>
      </c>
      <c r="E256" s="39"/>
      <c r="F256" s="39">
        <v>8051.34</v>
      </c>
      <c r="G256" s="39">
        <v>7020.42</v>
      </c>
      <c r="H256" s="39">
        <v>7971.48</v>
      </c>
      <c r="I256" s="39"/>
      <c r="J256" s="39">
        <v>7608.48</v>
      </c>
      <c r="K256" s="39"/>
      <c r="L256" s="39">
        <v>7390.68</v>
      </c>
      <c r="M256" s="39">
        <v>12719.52</v>
      </c>
      <c r="N256" s="39"/>
      <c r="O256" s="39">
        <v>7129.32</v>
      </c>
      <c r="P256" s="39">
        <v>7426.98</v>
      </c>
      <c r="Q256" s="39"/>
      <c r="R256" s="39">
        <v>7826.28</v>
      </c>
      <c r="S256" s="39"/>
      <c r="T256" s="39"/>
      <c r="U256" s="39">
        <v>7695.6</v>
      </c>
      <c r="V256" s="39"/>
      <c r="W256" s="39"/>
    </row>
    <row r="257" spans="1:23" x14ac:dyDescent="0.25">
      <c r="A257" s="40">
        <v>62</v>
      </c>
      <c r="B257" s="41" t="s">
        <v>62</v>
      </c>
      <c r="C257" s="42">
        <v>2441.7800000000002</v>
      </c>
      <c r="D257" s="43">
        <v>2352.2399999999998</v>
      </c>
      <c r="E257" s="43"/>
      <c r="F257" s="43">
        <v>2683.7799999999997</v>
      </c>
      <c r="G257" s="43">
        <v>2340.14</v>
      </c>
      <c r="H257" s="43">
        <v>2657.16</v>
      </c>
      <c r="I257" s="43"/>
      <c r="J257" s="43">
        <v>2536.16</v>
      </c>
      <c r="K257" s="43"/>
      <c r="L257" s="43">
        <v>2463.56</v>
      </c>
      <c r="M257" s="43">
        <v>4239.84</v>
      </c>
      <c r="N257" s="43"/>
      <c r="O257" s="43">
        <v>2376.44</v>
      </c>
      <c r="P257" s="43">
        <v>2475.66</v>
      </c>
      <c r="Q257" s="43"/>
      <c r="R257" s="43">
        <v>2608.7600000000002</v>
      </c>
      <c r="S257" s="43"/>
      <c r="T257" s="43"/>
      <c r="U257" s="43">
        <v>3847.8</v>
      </c>
      <c r="V257" s="43"/>
      <c r="W257" s="43"/>
    </row>
    <row r="258" spans="1:23" x14ac:dyDescent="0.25">
      <c r="A258" s="22">
        <v>63</v>
      </c>
      <c r="B258" s="44" t="s">
        <v>63</v>
      </c>
      <c r="C258" s="38">
        <v>14781.36</v>
      </c>
      <c r="D258" s="39">
        <v>7056.72</v>
      </c>
      <c r="E258" s="39"/>
      <c r="F258" s="39">
        <v>8051.34</v>
      </c>
      <c r="G258" s="39">
        <v>7020.42</v>
      </c>
      <c r="H258" s="39">
        <v>7971.48</v>
      </c>
      <c r="I258" s="39"/>
      <c r="J258" s="39">
        <v>7608.48</v>
      </c>
      <c r="K258" s="39"/>
      <c r="L258" s="39">
        <v>7390.68</v>
      </c>
      <c r="M258" s="39">
        <v>12719.52</v>
      </c>
      <c r="N258" s="39"/>
      <c r="O258" s="39">
        <v>7129.32</v>
      </c>
      <c r="P258" s="39">
        <v>7426.98</v>
      </c>
      <c r="Q258" s="39"/>
      <c r="R258" s="39">
        <v>7826.28</v>
      </c>
      <c r="S258" s="39"/>
      <c r="T258" s="39"/>
      <c r="U258" s="39">
        <v>7695.6</v>
      </c>
      <c r="V258" s="39"/>
      <c r="W258" s="39"/>
    </row>
    <row r="259" spans="1:23" x14ac:dyDescent="0.25">
      <c r="A259" s="40">
        <v>64</v>
      </c>
      <c r="B259" s="41" t="s">
        <v>64</v>
      </c>
      <c r="C259" s="42"/>
      <c r="D259" s="43">
        <v>7056.72</v>
      </c>
      <c r="E259" s="43"/>
      <c r="F259" s="43">
        <v>8051.34</v>
      </c>
      <c r="G259" s="43">
        <v>7020.42</v>
      </c>
      <c r="H259" s="43">
        <v>7971.48</v>
      </c>
      <c r="I259" s="43"/>
      <c r="J259" s="43">
        <v>7608.48</v>
      </c>
      <c r="K259" s="43"/>
      <c r="L259" s="43">
        <v>7390.68</v>
      </c>
      <c r="M259" s="43">
        <v>12719.52</v>
      </c>
      <c r="N259" s="43"/>
      <c r="O259" s="43">
        <v>7129.32</v>
      </c>
      <c r="P259" s="43">
        <v>7426.98</v>
      </c>
      <c r="Q259" s="43"/>
      <c r="R259" s="43">
        <v>7826.28</v>
      </c>
      <c r="S259" s="43"/>
      <c r="T259" s="43"/>
      <c r="U259" s="43">
        <v>3847.8</v>
      </c>
      <c r="V259" s="43"/>
      <c r="W259" s="43"/>
    </row>
    <row r="260" spans="1:23" x14ac:dyDescent="0.25">
      <c r="A260" s="22">
        <v>65</v>
      </c>
      <c r="B260" s="45" t="s">
        <v>65</v>
      </c>
      <c r="C260" s="38">
        <v>4883.5600000000004</v>
      </c>
      <c r="D260" s="39">
        <v>4704.4799999999996</v>
      </c>
      <c r="E260" s="39"/>
      <c r="F260" s="39">
        <v>5367.5599999999995</v>
      </c>
      <c r="G260" s="39">
        <v>4680.28</v>
      </c>
      <c r="H260" s="39">
        <v>5314.32</v>
      </c>
      <c r="I260" s="39"/>
      <c r="J260" s="39">
        <v>5072.32</v>
      </c>
      <c r="K260" s="39"/>
      <c r="L260" s="39">
        <v>4927.12</v>
      </c>
      <c r="M260" s="39">
        <v>8479.68</v>
      </c>
      <c r="N260" s="39"/>
      <c r="O260" s="39">
        <v>4752.88</v>
      </c>
      <c r="P260" s="39">
        <v>4951.32</v>
      </c>
      <c r="Q260" s="39"/>
      <c r="R260" s="39">
        <v>5217.5200000000004</v>
      </c>
      <c r="S260" s="39"/>
      <c r="T260" s="39"/>
      <c r="U260" s="39">
        <v>6413</v>
      </c>
      <c r="V260" s="39"/>
      <c r="W260" s="39"/>
    </row>
    <row r="261" spans="1:23" x14ac:dyDescent="0.25">
      <c r="A261" s="40">
        <v>66</v>
      </c>
      <c r="B261" s="41" t="s">
        <v>66</v>
      </c>
      <c r="C261" s="42"/>
      <c r="D261" s="43">
        <v>7056.72</v>
      </c>
      <c r="E261" s="43"/>
      <c r="F261" s="43">
        <v>8051.34</v>
      </c>
      <c r="G261" s="43">
        <v>23401.4</v>
      </c>
      <c r="H261" s="43">
        <v>26571.599999999999</v>
      </c>
      <c r="I261" s="43"/>
      <c r="J261" s="43">
        <v>25361.599999999999</v>
      </c>
      <c r="K261" s="43"/>
      <c r="L261" s="43">
        <v>24635.599999999999</v>
      </c>
      <c r="M261" s="43">
        <v>42398.400000000001</v>
      </c>
      <c r="N261" s="43"/>
      <c r="O261" s="43">
        <v>23764.400000000001</v>
      </c>
      <c r="P261" s="43">
        <v>24756.6</v>
      </c>
      <c r="Q261" s="43"/>
      <c r="R261" s="43">
        <v>26087.599999999999</v>
      </c>
      <c r="S261" s="43"/>
      <c r="T261" s="43"/>
      <c r="U261" s="43">
        <v>33347.599999999999</v>
      </c>
      <c r="V261" s="43">
        <v>30358.9</v>
      </c>
      <c r="W261" s="43"/>
    </row>
    <row r="262" spans="1:23" x14ac:dyDescent="0.25">
      <c r="A262" s="22">
        <v>67</v>
      </c>
      <c r="B262" s="45" t="s">
        <v>67</v>
      </c>
      <c r="C262" s="38"/>
      <c r="D262" s="39">
        <v>30579.119999999999</v>
      </c>
      <c r="E262" s="39"/>
      <c r="F262" s="39">
        <v>34889.14</v>
      </c>
      <c r="G262" s="39">
        <v>30421.82</v>
      </c>
      <c r="H262" s="39">
        <v>34543.08</v>
      </c>
      <c r="I262" s="39"/>
      <c r="J262" s="39">
        <v>32970.080000000002</v>
      </c>
      <c r="K262" s="39"/>
      <c r="L262" s="39">
        <v>32026.28</v>
      </c>
      <c r="M262" s="39">
        <v>55117.919999999998</v>
      </c>
      <c r="N262" s="39"/>
      <c r="O262" s="39">
        <v>30893.72</v>
      </c>
      <c r="P262" s="39">
        <v>32183.58</v>
      </c>
      <c r="Q262" s="39"/>
      <c r="R262" s="39">
        <v>33913.879999999997</v>
      </c>
      <c r="S262" s="39"/>
      <c r="T262" s="39"/>
      <c r="U262" s="39">
        <v>33347.599999999999</v>
      </c>
      <c r="V262" s="39"/>
      <c r="W262" s="39"/>
    </row>
    <row r="263" spans="1:23" x14ac:dyDescent="0.25">
      <c r="A263" s="40">
        <v>68</v>
      </c>
      <c r="B263" s="41" t="s">
        <v>68</v>
      </c>
      <c r="C263" s="42">
        <v>201446.85</v>
      </c>
      <c r="D263" s="43">
        <v>194059.8</v>
      </c>
      <c r="E263" s="43"/>
      <c r="F263" s="43">
        <v>221411.85</v>
      </c>
      <c r="G263" s="43">
        <v>193061.55</v>
      </c>
      <c r="H263" s="43">
        <v>219215.7</v>
      </c>
      <c r="I263" s="43"/>
      <c r="J263" s="43">
        <v>209233.2</v>
      </c>
      <c r="K263" s="43"/>
      <c r="L263" s="43">
        <v>203243.7</v>
      </c>
      <c r="M263" s="43">
        <v>349786.8</v>
      </c>
      <c r="N263" s="43"/>
      <c r="O263" s="43">
        <v>196056.3</v>
      </c>
      <c r="P263" s="43">
        <v>204241.95</v>
      </c>
      <c r="Q263" s="43"/>
      <c r="R263" s="43">
        <v>246527.82</v>
      </c>
      <c r="S263" s="43"/>
      <c r="T263" s="43"/>
      <c r="U263" s="43">
        <v>211629</v>
      </c>
      <c r="V263" s="43"/>
      <c r="W263" s="43"/>
    </row>
    <row r="264" spans="1:23" x14ac:dyDescent="0.25">
      <c r="A264" s="22">
        <v>69</v>
      </c>
      <c r="B264" s="45" t="s">
        <v>69</v>
      </c>
      <c r="C264" s="38"/>
      <c r="D264" s="39">
        <v>19994.04</v>
      </c>
      <c r="E264" s="39"/>
      <c r="F264" s="39">
        <v>22812.13</v>
      </c>
      <c r="G264" s="39">
        <v>25741.54</v>
      </c>
      <c r="H264" s="39">
        <v>29228.760000000002</v>
      </c>
      <c r="I264" s="39"/>
      <c r="J264" s="39">
        <v>27897.760000000002</v>
      </c>
      <c r="K264" s="39"/>
      <c r="L264" s="39">
        <v>27099.16</v>
      </c>
      <c r="M264" s="39">
        <v>46638.239999999998</v>
      </c>
      <c r="N264" s="39"/>
      <c r="O264" s="39">
        <v>26140.84</v>
      </c>
      <c r="P264" s="39">
        <v>27232.260000000002</v>
      </c>
      <c r="Q264" s="39"/>
      <c r="R264" s="39">
        <v>28696.36</v>
      </c>
      <c r="S264" s="39"/>
      <c r="T264" s="39"/>
      <c r="U264" s="39">
        <v>35912.800000000003</v>
      </c>
      <c r="V264" s="359">
        <v>32694.200000000012</v>
      </c>
      <c r="W264" s="39"/>
    </row>
    <row r="265" spans="1:23" x14ac:dyDescent="0.25">
      <c r="A265" s="40">
        <v>70</v>
      </c>
      <c r="B265" s="41" t="s">
        <v>70</v>
      </c>
      <c r="C265" s="42">
        <v>3662.67</v>
      </c>
      <c r="D265" s="43">
        <v>3528.36</v>
      </c>
      <c r="E265" s="43"/>
      <c r="F265" s="43">
        <v>4025.67</v>
      </c>
      <c r="G265" s="43">
        <v>3510.21</v>
      </c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</row>
    <row r="266" spans="1:23" x14ac:dyDescent="0.25">
      <c r="A266" s="22">
        <v>71</v>
      </c>
      <c r="B266" s="45" t="s">
        <v>71</v>
      </c>
      <c r="C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</row>
    <row r="267" spans="1:23" x14ac:dyDescent="0.25">
      <c r="A267" s="40">
        <v>72</v>
      </c>
      <c r="B267" s="41" t="s">
        <v>72</v>
      </c>
      <c r="C267" s="42"/>
      <c r="D267" s="43">
        <v>7056.72</v>
      </c>
      <c r="E267" s="43"/>
      <c r="F267" s="43">
        <v>8051.34</v>
      </c>
      <c r="G267" s="43">
        <v>7020.42</v>
      </c>
      <c r="H267" s="43">
        <v>7971.48</v>
      </c>
      <c r="I267" s="43"/>
      <c r="J267" s="43">
        <v>7608.48</v>
      </c>
      <c r="K267" s="43"/>
      <c r="L267" s="43">
        <v>7390.68</v>
      </c>
      <c r="M267" s="43">
        <v>12719.52</v>
      </c>
      <c r="N267" s="43"/>
      <c r="O267" s="43">
        <v>7129.32</v>
      </c>
      <c r="P267" s="43">
        <v>7426.98</v>
      </c>
      <c r="Q267" s="43"/>
      <c r="R267" s="43">
        <v>7826.28</v>
      </c>
      <c r="S267" s="43"/>
      <c r="T267" s="43"/>
      <c r="U267" s="43">
        <v>7695.6</v>
      </c>
      <c r="V267" s="43">
        <v>7005.9</v>
      </c>
      <c r="W267" s="43"/>
    </row>
    <row r="268" spans="1:23" ht="13.5" customHeight="1" x14ac:dyDescent="0.25">
      <c r="A268" s="37">
        <v>73</v>
      </c>
      <c r="B268" s="25" t="s">
        <v>73</v>
      </c>
      <c r="C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</row>
    <row r="269" spans="1:23" x14ac:dyDescent="0.25">
      <c r="A269" s="40">
        <v>74</v>
      </c>
      <c r="B269" s="41" t="s">
        <v>74</v>
      </c>
      <c r="C269" s="42"/>
      <c r="D269" s="43">
        <v>3528.36</v>
      </c>
      <c r="E269" s="43"/>
      <c r="F269" s="43">
        <v>4025.67</v>
      </c>
      <c r="G269" s="43">
        <v>3510.21</v>
      </c>
      <c r="H269" s="43">
        <v>3985.74</v>
      </c>
      <c r="I269" s="43"/>
      <c r="J269" s="43">
        <v>3804.24</v>
      </c>
      <c r="K269" s="43"/>
      <c r="L269" s="43">
        <v>3695.34</v>
      </c>
      <c r="M269" s="43">
        <v>6359.76</v>
      </c>
      <c r="N269" s="43"/>
      <c r="O269" s="43">
        <v>3564.66</v>
      </c>
      <c r="P269" s="43">
        <v>7426.98</v>
      </c>
      <c r="Q269" s="43"/>
      <c r="R269" s="43">
        <v>8252.9500000000007</v>
      </c>
      <c r="S269" s="43"/>
      <c r="T269" s="43"/>
      <c r="U269" s="43">
        <v>8374.41</v>
      </c>
      <c r="V269" s="43"/>
      <c r="W269" s="43"/>
    </row>
    <row r="270" spans="1:23" x14ac:dyDescent="0.25">
      <c r="A270" s="46">
        <v>75</v>
      </c>
      <c r="B270" s="47" t="s">
        <v>75</v>
      </c>
      <c r="C270" s="38"/>
      <c r="D270" s="39">
        <v>2352.2399999999998</v>
      </c>
      <c r="E270" s="39"/>
      <c r="F270" s="39">
        <v>2683.7799999999997</v>
      </c>
      <c r="G270" s="39">
        <v>2340.14</v>
      </c>
      <c r="H270" s="39">
        <v>2657.16</v>
      </c>
      <c r="I270" s="39"/>
      <c r="J270" s="39">
        <v>2536.16</v>
      </c>
      <c r="K270" s="39"/>
      <c r="L270" s="39">
        <v>2463.56</v>
      </c>
      <c r="M270" s="39">
        <v>4239.84</v>
      </c>
      <c r="N270" s="39"/>
      <c r="O270" s="39">
        <v>2376.44</v>
      </c>
      <c r="P270" s="39">
        <v>2475.66</v>
      </c>
      <c r="Q270" s="39"/>
      <c r="R270" s="39">
        <v>2608.7600000000002</v>
      </c>
      <c r="S270" s="39"/>
      <c r="T270" s="39"/>
      <c r="U270" s="39">
        <v>3847.8</v>
      </c>
      <c r="V270" s="39">
        <v>3502.95</v>
      </c>
      <c r="W270" s="39"/>
    </row>
    <row r="271" spans="1:23" x14ac:dyDescent="0.25">
      <c r="A271" s="40">
        <v>76</v>
      </c>
      <c r="B271" s="41" t="s">
        <v>76</v>
      </c>
      <c r="C271" s="42"/>
      <c r="D271" s="43">
        <v>42340.32</v>
      </c>
      <c r="E271" s="43"/>
      <c r="F271" s="43">
        <v>48308.04</v>
      </c>
      <c r="G271" s="43">
        <v>57333.43</v>
      </c>
      <c r="H271" s="43">
        <v>65100.42</v>
      </c>
      <c r="I271" s="43"/>
      <c r="J271" s="43">
        <v>62135.92</v>
      </c>
      <c r="K271" s="43"/>
      <c r="L271" s="43">
        <v>60357.22</v>
      </c>
      <c r="M271" s="43">
        <v>114475.68</v>
      </c>
      <c r="N271" s="43"/>
      <c r="O271" s="43">
        <v>64163.88</v>
      </c>
      <c r="P271" s="43">
        <v>66842.820000000007</v>
      </c>
      <c r="Q271" s="43"/>
      <c r="R271" s="43">
        <v>70436.52</v>
      </c>
      <c r="S271" s="43"/>
      <c r="T271" s="43"/>
      <c r="U271" s="43">
        <v>79521.2</v>
      </c>
      <c r="V271" s="43"/>
      <c r="W271" s="43"/>
    </row>
    <row r="272" spans="1:23" x14ac:dyDescent="0.25">
      <c r="A272" s="22">
        <v>77</v>
      </c>
      <c r="B272" s="45" t="s">
        <v>77</v>
      </c>
      <c r="C272" s="38">
        <v>7390.68</v>
      </c>
      <c r="D272" s="39">
        <v>3528.36</v>
      </c>
      <c r="E272" s="39"/>
      <c r="F272" s="39">
        <v>4025.67</v>
      </c>
      <c r="G272" s="39">
        <v>3510.21</v>
      </c>
      <c r="H272" s="39">
        <v>3985.74</v>
      </c>
      <c r="I272" s="39"/>
      <c r="J272" s="39">
        <v>3804.24</v>
      </c>
      <c r="K272" s="39"/>
      <c r="L272" s="39">
        <v>3695.34</v>
      </c>
      <c r="M272" s="39">
        <v>6359.76</v>
      </c>
      <c r="N272" s="39"/>
      <c r="O272" s="39">
        <v>3564.66</v>
      </c>
      <c r="P272" s="39">
        <v>3713.49</v>
      </c>
      <c r="Q272" s="39"/>
      <c r="R272" s="39">
        <v>3913.14</v>
      </c>
      <c r="S272" s="39"/>
      <c r="T272" s="39"/>
      <c r="U272" s="39">
        <v>3847.8</v>
      </c>
      <c r="V272" s="39"/>
      <c r="W272" s="39"/>
    </row>
    <row r="273" spans="1:23" x14ac:dyDescent="0.25">
      <c r="A273" s="40">
        <v>78</v>
      </c>
      <c r="B273" s="41" t="s">
        <v>78</v>
      </c>
      <c r="C273" s="42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</row>
    <row r="274" spans="1:23" ht="13.5" customHeight="1" x14ac:dyDescent="0.25">
      <c r="A274" s="37">
        <v>79</v>
      </c>
      <c r="B274" s="25" t="s">
        <v>79</v>
      </c>
      <c r="C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</row>
    <row r="275" spans="1:23" x14ac:dyDescent="0.25">
      <c r="A275" s="40">
        <v>80</v>
      </c>
      <c r="B275" s="41" t="s">
        <v>80</v>
      </c>
      <c r="C275" s="42"/>
      <c r="D275" s="43">
        <v>18817.919999999998</v>
      </c>
      <c r="E275" s="43"/>
      <c r="F275" s="43">
        <v>21470.239999999998</v>
      </c>
      <c r="G275" s="43">
        <v>18721.12</v>
      </c>
      <c r="H275" s="43">
        <v>21257.279999999999</v>
      </c>
      <c r="I275" s="43"/>
      <c r="J275" s="43">
        <v>20289.28</v>
      </c>
      <c r="K275" s="43"/>
      <c r="L275" s="43">
        <v>19708.48</v>
      </c>
      <c r="M275" s="43">
        <v>33918.720000000001</v>
      </c>
      <c r="N275" s="43"/>
      <c r="O275" s="43">
        <v>19011.52</v>
      </c>
      <c r="P275" s="43">
        <v>19805.28</v>
      </c>
      <c r="Q275" s="43"/>
      <c r="R275" s="359">
        <v>20870.080000000002</v>
      </c>
      <c r="S275" s="43"/>
      <c r="T275" s="43"/>
      <c r="U275" s="43">
        <v>21804.2</v>
      </c>
      <c r="V275" s="43"/>
      <c r="W275" s="43"/>
    </row>
    <row r="276" spans="1:23" x14ac:dyDescent="0.25">
      <c r="A276" s="22">
        <v>81</v>
      </c>
      <c r="B276" s="45" t="s">
        <v>81</v>
      </c>
      <c r="C276" s="38"/>
      <c r="D276" s="39">
        <v>3528.36</v>
      </c>
      <c r="E276" s="39"/>
      <c r="F276" s="39">
        <v>4025.67</v>
      </c>
      <c r="G276" s="39">
        <v>5850.35</v>
      </c>
      <c r="H276" s="39">
        <v>6642.9</v>
      </c>
      <c r="I276" s="39"/>
      <c r="J276" s="39">
        <v>6340.4</v>
      </c>
      <c r="K276" s="39"/>
      <c r="L276" s="39">
        <v>6158.9</v>
      </c>
      <c r="M276" s="39">
        <v>10599.6</v>
      </c>
      <c r="N276" s="39"/>
      <c r="O276" s="39">
        <v>5941.1</v>
      </c>
      <c r="P276" s="39">
        <v>6189.15</v>
      </c>
      <c r="Q276" s="39"/>
      <c r="R276" s="39">
        <v>6521.9</v>
      </c>
      <c r="S276" s="39"/>
      <c r="T276" s="39"/>
      <c r="U276" s="39">
        <v>6413</v>
      </c>
      <c r="V276" s="39"/>
      <c r="W276" s="39"/>
    </row>
    <row r="277" spans="1:23" x14ac:dyDescent="0.25">
      <c r="A277" s="40">
        <v>82</v>
      </c>
      <c r="B277" s="41" t="s">
        <v>82</v>
      </c>
      <c r="C277" s="42"/>
      <c r="D277" s="43">
        <v>7056.72</v>
      </c>
      <c r="E277" s="43"/>
      <c r="F277" s="43">
        <v>8051.34</v>
      </c>
      <c r="G277" s="43">
        <v>7020.42</v>
      </c>
      <c r="H277" s="43">
        <v>7971.48</v>
      </c>
      <c r="I277" s="43"/>
      <c r="J277" s="43">
        <v>7608.48</v>
      </c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</row>
    <row r="278" spans="1:23" x14ac:dyDescent="0.25">
      <c r="A278" s="22">
        <v>83</v>
      </c>
      <c r="B278" s="44" t="s">
        <v>83</v>
      </c>
      <c r="C278" s="38"/>
      <c r="D278" s="39">
        <v>10585.08</v>
      </c>
      <c r="E278" s="39"/>
      <c r="F278" s="39">
        <v>12077.01</v>
      </c>
      <c r="G278" s="39">
        <v>10530.63</v>
      </c>
      <c r="H278" s="39">
        <v>34543.08</v>
      </c>
      <c r="I278" s="39"/>
      <c r="J278" s="39">
        <v>49455.119999999995</v>
      </c>
      <c r="K278" s="39"/>
      <c r="L278" s="39">
        <v>48039.42</v>
      </c>
      <c r="M278" s="39">
        <v>82676.88</v>
      </c>
      <c r="N278" s="39"/>
      <c r="O278" s="39">
        <v>46340.58</v>
      </c>
      <c r="P278" s="39">
        <v>48275.37</v>
      </c>
      <c r="Q278" s="39"/>
      <c r="R278" s="39">
        <v>50870.82</v>
      </c>
      <c r="S278" s="39"/>
      <c r="T278" s="39"/>
      <c r="U278" s="39">
        <v>50021.4</v>
      </c>
      <c r="V278" s="39">
        <v>75897.25</v>
      </c>
      <c r="W278" s="39"/>
    </row>
    <row r="279" spans="1:23" x14ac:dyDescent="0.25">
      <c r="A279" s="40">
        <v>84</v>
      </c>
      <c r="B279" s="41" t="s">
        <v>84</v>
      </c>
      <c r="C279" s="42">
        <v>33573.870000000003</v>
      </c>
      <c r="D279" s="43">
        <v>10585.08</v>
      </c>
      <c r="E279" s="43"/>
      <c r="F279" s="43">
        <v>12077.01</v>
      </c>
      <c r="G279" s="43">
        <v>10530.63</v>
      </c>
      <c r="H279" s="43">
        <v>11957.22</v>
      </c>
      <c r="I279" s="43"/>
      <c r="J279" s="43">
        <v>11412.72</v>
      </c>
      <c r="K279" s="43"/>
      <c r="L279" s="43">
        <v>11086.02</v>
      </c>
      <c r="M279" s="43">
        <v>19079.28</v>
      </c>
      <c r="N279" s="43"/>
      <c r="O279" s="43">
        <v>10693.98</v>
      </c>
      <c r="P279" s="43">
        <v>11140.47</v>
      </c>
      <c r="Q279" s="43"/>
      <c r="R279" s="43">
        <v>11739.42</v>
      </c>
      <c r="S279" s="43"/>
      <c r="T279" s="43"/>
      <c r="U279" s="43"/>
      <c r="V279" s="43"/>
      <c r="W279" s="43"/>
    </row>
    <row r="280" spans="1:23" x14ac:dyDescent="0.25">
      <c r="A280" s="22">
        <v>85</v>
      </c>
      <c r="B280" s="45" t="s">
        <v>85</v>
      </c>
      <c r="C280" s="38"/>
      <c r="D280" s="39">
        <v>10585.08</v>
      </c>
      <c r="E280" s="39"/>
      <c r="F280" s="39">
        <v>12077.01</v>
      </c>
      <c r="G280" s="39">
        <v>10530.63</v>
      </c>
      <c r="H280" s="39">
        <v>11957.22</v>
      </c>
      <c r="I280" s="39"/>
      <c r="J280" s="39">
        <v>11412.72</v>
      </c>
      <c r="K280" s="39"/>
      <c r="L280" s="39">
        <v>11086.02</v>
      </c>
      <c r="M280" s="39">
        <v>19079.28</v>
      </c>
      <c r="N280" s="39"/>
      <c r="O280" s="39">
        <v>10693.98</v>
      </c>
      <c r="P280" s="39">
        <v>11140.47</v>
      </c>
      <c r="Q280" s="39"/>
      <c r="R280" s="39">
        <v>11739.42</v>
      </c>
      <c r="S280" s="39"/>
      <c r="T280" s="39"/>
      <c r="U280" s="39">
        <v>11543.4</v>
      </c>
      <c r="V280" s="39">
        <v>10508.85</v>
      </c>
      <c r="W280" s="39"/>
    </row>
    <row r="281" spans="1:23" x14ac:dyDescent="0.25">
      <c r="A281" s="40">
        <v>86</v>
      </c>
      <c r="B281" s="41" t="s">
        <v>86</v>
      </c>
      <c r="C281" s="42"/>
      <c r="D281" s="43">
        <v>30579.119999999999</v>
      </c>
      <c r="E281" s="43"/>
      <c r="F281" s="43">
        <v>26837.8</v>
      </c>
      <c r="G281" s="43">
        <v>23401.4</v>
      </c>
      <c r="H281" s="43">
        <v>26571.599999999999</v>
      </c>
      <c r="I281" s="43"/>
      <c r="J281" s="43">
        <v>25361.599999999999</v>
      </c>
      <c r="K281" s="43"/>
      <c r="L281" s="43">
        <v>24635.599999999999</v>
      </c>
      <c r="M281" s="43">
        <v>42398.400000000001</v>
      </c>
      <c r="N281" s="43"/>
      <c r="O281" s="43">
        <v>23764.400000000001</v>
      </c>
      <c r="P281" s="43">
        <v>24756.6</v>
      </c>
      <c r="Q281" s="43"/>
      <c r="R281" s="43">
        <v>26087.599999999999</v>
      </c>
      <c r="S281" s="43"/>
      <c r="T281" s="43"/>
      <c r="U281" s="43">
        <v>25652</v>
      </c>
      <c r="V281" s="43">
        <v>23353</v>
      </c>
      <c r="W281" s="43"/>
    </row>
    <row r="282" spans="1:23" x14ac:dyDescent="0.25">
      <c r="A282" s="22">
        <v>87</v>
      </c>
      <c r="B282" s="45" t="s">
        <v>87</v>
      </c>
      <c r="C282" s="38">
        <v>7829.43</v>
      </c>
      <c r="D282" s="39">
        <v>4704.4799999999996</v>
      </c>
      <c r="E282" s="39"/>
      <c r="F282" s="39">
        <v>8051.34</v>
      </c>
      <c r="G282" s="39">
        <v>7020.42</v>
      </c>
      <c r="H282" s="39">
        <v>7971.48</v>
      </c>
      <c r="I282" s="39"/>
      <c r="J282" s="39">
        <v>7608.48</v>
      </c>
      <c r="K282" s="39"/>
      <c r="L282" s="39">
        <v>7390.68</v>
      </c>
      <c r="M282" s="39">
        <v>12719.52</v>
      </c>
      <c r="N282" s="39"/>
      <c r="O282" s="39">
        <v>7129.32</v>
      </c>
      <c r="P282" s="39">
        <v>7426.98</v>
      </c>
      <c r="Q282" s="39"/>
      <c r="R282" s="39">
        <v>7826.28</v>
      </c>
      <c r="S282" s="39"/>
      <c r="T282" s="39"/>
      <c r="U282" s="39">
        <v>11543.4</v>
      </c>
      <c r="V282" s="39"/>
      <c r="W282" s="39"/>
    </row>
    <row r="283" spans="1:23" x14ac:dyDescent="0.25">
      <c r="A283" s="40">
        <v>88</v>
      </c>
      <c r="B283" s="41" t="s">
        <v>88</v>
      </c>
      <c r="C283" s="42"/>
      <c r="D283" s="43">
        <v>32931.360000000001</v>
      </c>
      <c r="E283" s="43"/>
      <c r="F283" s="43">
        <v>37572.92</v>
      </c>
      <c r="G283" s="43">
        <v>32761.96</v>
      </c>
      <c r="H283" s="43">
        <v>37200.239999999998</v>
      </c>
      <c r="I283" s="43"/>
      <c r="J283" s="43">
        <v>35506.239999999998</v>
      </c>
      <c r="K283" s="43"/>
      <c r="L283" s="43">
        <v>34489.839999999997</v>
      </c>
      <c r="M283" s="43">
        <v>59357.760000000002</v>
      </c>
      <c r="N283" s="43"/>
      <c r="O283" s="43">
        <v>33270.160000000003</v>
      </c>
      <c r="P283" s="43">
        <v>34659.24</v>
      </c>
      <c r="Q283" s="43"/>
      <c r="R283" s="43">
        <v>36522.639999999999</v>
      </c>
      <c r="S283" s="43"/>
      <c r="T283" s="43"/>
      <c r="U283" s="43">
        <v>35912.800000000003</v>
      </c>
      <c r="V283" s="43"/>
      <c r="W283" s="43"/>
    </row>
    <row r="284" spans="1:23" x14ac:dyDescent="0.25">
      <c r="A284" s="22">
        <v>89</v>
      </c>
      <c r="B284" s="45" t="s">
        <v>89</v>
      </c>
      <c r="C284" s="38">
        <v>10988.01</v>
      </c>
      <c r="D284" s="39">
        <v>10585.08</v>
      </c>
      <c r="E284" s="39"/>
      <c r="F284" s="39">
        <v>12077.01</v>
      </c>
      <c r="G284" s="39">
        <v>10530.63</v>
      </c>
      <c r="H284" s="39">
        <v>11957.22</v>
      </c>
      <c r="I284" s="39"/>
      <c r="J284" s="39">
        <v>11412.72</v>
      </c>
      <c r="K284" s="39"/>
      <c r="L284" s="39">
        <v>11086.02</v>
      </c>
      <c r="M284" s="39">
        <v>19079.28</v>
      </c>
      <c r="N284" s="39"/>
      <c r="O284" s="39">
        <v>10693.98</v>
      </c>
      <c r="P284" s="39">
        <v>11140.47</v>
      </c>
      <c r="Q284" s="39"/>
      <c r="R284" s="39">
        <v>11739.42</v>
      </c>
      <c r="S284" s="39"/>
      <c r="T284" s="39"/>
      <c r="U284" s="39">
        <v>2565.1999999999998</v>
      </c>
      <c r="V284" s="39">
        <v>10508.85</v>
      </c>
      <c r="W284" s="39"/>
    </row>
    <row r="285" spans="1:23" x14ac:dyDescent="0.25">
      <c r="A285" s="40">
        <v>90</v>
      </c>
      <c r="B285" s="41" t="s">
        <v>90</v>
      </c>
      <c r="C285" s="42"/>
      <c r="D285" s="43">
        <v>11761.2</v>
      </c>
      <c r="E285" s="43"/>
      <c r="F285" s="43">
        <v>13418.9</v>
      </c>
      <c r="G285" s="43">
        <v>11700.7</v>
      </c>
      <c r="H285" s="43"/>
      <c r="I285" s="43"/>
      <c r="J285" s="43"/>
      <c r="K285" s="43"/>
      <c r="L285" s="43"/>
      <c r="M285" s="43"/>
      <c r="N285" s="43"/>
      <c r="O285" s="43"/>
      <c r="P285" s="43">
        <v>-36880.800000000003</v>
      </c>
      <c r="Q285" s="43"/>
      <c r="R285" s="43"/>
      <c r="S285" s="43"/>
      <c r="T285" s="43"/>
      <c r="U285" s="43"/>
      <c r="V285" s="43"/>
      <c r="W285" s="43"/>
    </row>
    <row r="286" spans="1:23" x14ac:dyDescent="0.25">
      <c r="A286" s="22">
        <v>91</v>
      </c>
      <c r="B286" s="45" t="s">
        <v>91</v>
      </c>
      <c r="C286" s="38"/>
      <c r="D286" s="39">
        <v>4704.4799999999996</v>
      </c>
      <c r="E286" s="39"/>
      <c r="F286" s="39">
        <v>5367.5599999999995</v>
      </c>
      <c r="G286" s="39">
        <v>4680.28</v>
      </c>
      <c r="H286" s="39">
        <v>5314.32</v>
      </c>
      <c r="I286" s="39"/>
      <c r="J286" s="39">
        <v>5072.32</v>
      </c>
      <c r="K286" s="39"/>
      <c r="L286" s="39">
        <v>4927.12</v>
      </c>
      <c r="M286" s="39">
        <v>8479.68</v>
      </c>
      <c r="N286" s="39"/>
      <c r="O286" s="39">
        <v>4752.88</v>
      </c>
      <c r="P286" s="39">
        <v>4951.32</v>
      </c>
      <c r="Q286" s="39"/>
      <c r="R286" s="39">
        <v>5217.5200000000004</v>
      </c>
      <c r="S286" s="39"/>
      <c r="T286" s="39"/>
      <c r="U286" s="39">
        <v>5130.3999999999996</v>
      </c>
      <c r="V286" s="39">
        <v>4670.6000000000004</v>
      </c>
      <c r="W286" s="39"/>
    </row>
    <row r="287" spans="1:23" x14ac:dyDescent="0.25">
      <c r="A287" s="40">
        <v>92</v>
      </c>
      <c r="B287" s="41" t="s">
        <v>92</v>
      </c>
      <c r="C287" s="42">
        <v>8505.09</v>
      </c>
      <c r="D287" s="43">
        <v>3528.36</v>
      </c>
      <c r="E287" s="43"/>
      <c r="F287" s="43">
        <v>4025.67</v>
      </c>
      <c r="G287" s="43">
        <v>3510.21</v>
      </c>
      <c r="H287" s="43">
        <v>3985.74</v>
      </c>
      <c r="I287" s="43"/>
      <c r="J287" s="43">
        <v>3804.24</v>
      </c>
      <c r="K287" s="43"/>
      <c r="L287" s="43">
        <v>3695.34</v>
      </c>
      <c r="M287" s="43">
        <v>6359.76</v>
      </c>
      <c r="N287" s="43"/>
      <c r="O287" s="43">
        <v>3564.66</v>
      </c>
      <c r="P287" s="43">
        <v>3713.49</v>
      </c>
      <c r="Q287" s="43"/>
      <c r="R287" s="359">
        <v>3913.14</v>
      </c>
      <c r="S287" s="43"/>
      <c r="T287" s="43"/>
      <c r="U287" s="43">
        <v>5130.3999999999996</v>
      </c>
      <c r="V287" s="43"/>
      <c r="W287" s="43"/>
    </row>
    <row r="288" spans="1:23" x14ac:dyDescent="0.25">
      <c r="A288" s="22">
        <v>93</v>
      </c>
      <c r="B288" s="45" t="s">
        <v>93</v>
      </c>
      <c r="C288" s="38"/>
      <c r="D288" s="39">
        <v>32931.360000000001</v>
      </c>
      <c r="E288" s="39"/>
      <c r="F288" s="39">
        <v>37572.92</v>
      </c>
      <c r="G288" s="39">
        <v>32761.96</v>
      </c>
      <c r="H288" s="39">
        <v>37200.239999999998</v>
      </c>
      <c r="I288" s="39"/>
      <c r="J288" s="39">
        <v>50723.199999999997</v>
      </c>
      <c r="K288" s="39"/>
      <c r="L288" s="39">
        <v>49271.199999999997</v>
      </c>
      <c r="M288" s="39">
        <v>84796.800000000003</v>
      </c>
      <c r="N288" s="39"/>
      <c r="O288" s="39">
        <v>47528.800000000003</v>
      </c>
      <c r="P288" s="39">
        <v>49513.2</v>
      </c>
      <c r="Q288" s="39"/>
      <c r="R288" s="39">
        <v>52175.199999999997</v>
      </c>
      <c r="S288" s="39"/>
      <c r="T288" s="39"/>
      <c r="U288" s="39">
        <v>53869.2</v>
      </c>
      <c r="V288" s="39"/>
      <c r="W288" s="39"/>
    </row>
    <row r="289" spans="1:23" x14ac:dyDescent="0.25">
      <c r="A289" s="40">
        <v>94</v>
      </c>
      <c r="B289" s="41" t="s">
        <v>94</v>
      </c>
      <c r="C289" s="42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</row>
    <row r="290" spans="1:23" x14ac:dyDescent="0.25">
      <c r="A290" s="46">
        <v>95</v>
      </c>
      <c r="B290" s="47" t="s">
        <v>95</v>
      </c>
      <c r="C290" s="38"/>
      <c r="D290" s="39">
        <v>7056.72</v>
      </c>
      <c r="E290" s="39"/>
      <c r="F290" s="39">
        <v>8051.34</v>
      </c>
      <c r="G290" s="39">
        <v>7020.42</v>
      </c>
      <c r="H290" s="39">
        <v>7971.48</v>
      </c>
      <c r="I290" s="39"/>
      <c r="J290" s="39">
        <v>7608.48</v>
      </c>
      <c r="K290" s="39"/>
      <c r="L290" s="39">
        <v>7390.68</v>
      </c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</row>
    <row r="291" spans="1:23" x14ac:dyDescent="0.25">
      <c r="A291" s="40">
        <v>96</v>
      </c>
      <c r="B291" s="41" t="s">
        <v>96</v>
      </c>
      <c r="C291" s="42"/>
      <c r="D291" s="43">
        <v>5880.6</v>
      </c>
      <c r="E291" s="43"/>
      <c r="F291" s="43">
        <v>6709.45</v>
      </c>
      <c r="G291" s="43">
        <v>5850.35</v>
      </c>
      <c r="H291" s="43">
        <v>6642.9</v>
      </c>
      <c r="I291" s="43"/>
      <c r="J291" s="43">
        <v>6340.4</v>
      </c>
      <c r="K291" s="43"/>
      <c r="L291" s="43">
        <v>6158.9</v>
      </c>
      <c r="M291" s="43">
        <v>10599.6</v>
      </c>
      <c r="N291" s="43"/>
      <c r="O291" s="43">
        <v>5941.1</v>
      </c>
      <c r="P291" s="43">
        <v>6189.15</v>
      </c>
      <c r="Q291" s="43"/>
      <c r="R291" s="43">
        <v>6521.9</v>
      </c>
      <c r="S291" s="43"/>
      <c r="T291" s="43"/>
      <c r="U291" s="43">
        <v>6413</v>
      </c>
      <c r="V291" s="43">
        <v>5838.25</v>
      </c>
      <c r="W291" s="43"/>
    </row>
    <row r="292" spans="1:23" x14ac:dyDescent="0.25">
      <c r="A292" s="22">
        <v>97</v>
      </c>
      <c r="B292" s="45" t="s">
        <v>97</v>
      </c>
      <c r="C292" s="38"/>
      <c r="D292" s="39">
        <v>3528.36</v>
      </c>
      <c r="E292" s="39"/>
      <c r="F292" s="39">
        <v>5367.5599999999995</v>
      </c>
      <c r="G292" s="39">
        <v>4680.28</v>
      </c>
      <c r="H292" s="39">
        <v>5314.32</v>
      </c>
      <c r="I292" s="39"/>
      <c r="J292" s="39">
        <v>5072.32</v>
      </c>
      <c r="K292" s="39"/>
      <c r="L292" s="39">
        <v>4927.12</v>
      </c>
      <c r="M292" s="39">
        <v>8479.68</v>
      </c>
      <c r="N292" s="39"/>
      <c r="O292" s="39">
        <v>4752.88</v>
      </c>
      <c r="P292" s="39">
        <v>4951.32</v>
      </c>
      <c r="Q292" s="39"/>
      <c r="R292" s="39">
        <v>5217.5200000000004</v>
      </c>
      <c r="S292" s="39"/>
      <c r="T292" s="39"/>
      <c r="U292" s="39">
        <v>5130.3999999999996</v>
      </c>
      <c r="V292" s="39">
        <v>4670.5999999999985</v>
      </c>
      <c r="W292" s="39"/>
    </row>
    <row r="293" spans="1:23" x14ac:dyDescent="0.25">
      <c r="A293" s="40">
        <v>98</v>
      </c>
      <c r="B293" s="41" t="s">
        <v>98</v>
      </c>
      <c r="C293" s="42"/>
      <c r="D293" s="43">
        <v>10585.08</v>
      </c>
      <c r="E293" s="43"/>
      <c r="F293" s="43">
        <v>12077.01</v>
      </c>
      <c r="G293" s="43">
        <v>10530.63</v>
      </c>
      <c r="H293" s="43">
        <v>19928.7</v>
      </c>
      <c r="I293" s="43"/>
      <c r="J293" s="43">
        <v>19021.2</v>
      </c>
      <c r="K293" s="43"/>
      <c r="L293" s="43">
        <v>18476.7</v>
      </c>
      <c r="M293" s="43">
        <v>31798.799999999999</v>
      </c>
      <c r="N293" s="43"/>
      <c r="O293" s="43">
        <v>17823.3</v>
      </c>
      <c r="P293" s="43">
        <v>18567.45</v>
      </c>
      <c r="Q293" s="43"/>
      <c r="R293" s="43">
        <v>19565.7</v>
      </c>
      <c r="S293" s="43"/>
      <c r="T293" s="43"/>
      <c r="U293" s="43">
        <v>19239</v>
      </c>
      <c r="V293" s="43"/>
      <c r="W293" s="43"/>
    </row>
    <row r="294" spans="1:23" x14ac:dyDescent="0.25">
      <c r="A294" s="37">
        <v>99</v>
      </c>
      <c r="B294" s="25" t="s">
        <v>99</v>
      </c>
      <c r="C294" s="38">
        <v>70271.28</v>
      </c>
      <c r="D294" s="39">
        <v>10585.08</v>
      </c>
      <c r="E294" s="39"/>
      <c r="F294" s="39">
        <v>12077.01</v>
      </c>
      <c r="G294" s="39">
        <v>10530.63</v>
      </c>
      <c r="H294" s="39">
        <v>11957.22</v>
      </c>
      <c r="I294" s="39"/>
      <c r="J294" s="39">
        <v>11412.72</v>
      </c>
      <c r="K294" s="39"/>
      <c r="L294" s="39">
        <v>11086.02</v>
      </c>
      <c r="M294" s="39">
        <v>19079.28</v>
      </c>
      <c r="N294" s="39"/>
      <c r="O294" s="39">
        <v>10693.98</v>
      </c>
      <c r="P294" s="39">
        <v>23332.68</v>
      </c>
      <c r="Q294" s="39"/>
      <c r="R294" s="39">
        <v>23332.68</v>
      </c>
      <c r="S294" s="39"/>
      <c r="T294" s="39"/>
      <c r="U294" s="39">
        <v>25126.2</v>
      </c>
      <c r="V294" s="39"/>
      <c r="W294" s="39"/>
    </row>
    <row r="295" spans="1:23" x14ac:dyDescent="0.25">
      <c r="A295" s="40">
        <v>100</v>
      </c>
      <c r="B295" s="41" t="s">
        <v>100</v>
      </c>
      <c r="C295" s="42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</row>
    <row r="296" spans="1:23" x14ac:dyDescent="0.25">
      <c r="A296" s="22">
        <v>101</v>
      </c>
      <c r="B296" s="45" t="s">
        <v>101</v>
      </c>
      <c r="C296" s="38">
        <v>106125</v>
      </c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</row>
    <row r="297" spans="1:23" x14ac:dyDescent="0.25">
      <c r="A297" s="40">
        <v>102</v>
      </c>
      <c r="B297" s="41" t="s">
        <v>102</v>
      </c>
      <c r="C297" s="42"/>
      <c r="D297" s="43">
        <v>54101.520000000004</v>
      </c>
      <c r="E297" s="43"/>
      <c r="F297" s="43">
        <v>61726.94</v>
      </c>
      <c r="G297" s="43">
        <v>53823.22</v>
      </c>
      <c r="H297" s="43">
        <v>61114.68</v>
      </c>
      <c r="I297" s="43"/>
      <c r="J297" s="43">
        <v>58331.68</v>
      </c>
      <c r="K297" s="43"/>
      <c r="L297" s="43">
        <v>92383.5</v>
      </c>
      <c r="M297" s="43">
        <v>158994</v>
      </c>
      <c r="N297" s="43"/>
      <c r="O297" s="43">
        <v>89116.5</v>
      </c>
      <c r="P297" s="43">
        <v>92837.25</v>
      </c>
      <c r="Q297" s="43"/>
      <c r="R297" s="43">
        <v>97828.5</v>
      </c>
      <c r="S297" s="43"/>
      <c r="T297" s="43"/>
      <c r="U297" s="43">
        <v>101325.4</v>
      </c>
      <c r="V297" s="43"/>
      <c r="W297" s="43"/>
    </row>
    <row r="298" spans="1:23" x14ac:dyDescent="0.25">
      <c r="A298" s="22">
        <v>103</v>
      </c>
      <c r="B298" s="44" t="s">
        <v>103</v>
      </c>
      <c r="C298" s="38">
        <v>275496</v>
      </c>
      <c r="D298" s="39"/>
      <c r="E298" s="39"/>
      <c r="F298" s="39">
        <v>283725</v>
      </c>
      <c r="G298" s="39"/>
      <c r="H298" s="39">
        <v>301275</v>
      </c>
      <c r="I298" s="39"/>
      <c r="J298" s="39">
        <v>424710</v>
      </c>
      <c r="K298" s="39"/>
      <c r="L298" s="39"/>
      <c r="M298" s="39">
        <v>361101</v>
      </c>
      <c r="N298" s="39"/>
      <c r="O298" s="39"/>
      <c r="P298" s="39"/>
      <c r="Q298" s="39"/>
      <c r="R298" s="39"/>
      <c r="S298" s="39"/>
      <c r="T298" s="39"/>
      <c r="U298" s="39"/>
      <c r="V298" s="39"/>
      <c r="W298" s="39"/>
    </row>
    <row r="299" spans="1:23" x14ac:dyDescent="0.25">
      <c r="A299" s="40">
        <v>104</v>
      </c>
      <c r="B299" s="41" t="s">
        <v>104</v>
      </c>
      <c r="C299" s="42">
        <v>14781.36</v>
      </c>
      <c r="D299" s="43">
        <v>7056.72</v>
      </c>
      <c r="E299" s="43"/>
      <c r="F299" s="43">
        <v>8051.34</v>
      </c>
      <c r="G299" s="43">
        <v>10530.63</v>
      </c>
      <c r="H299" s="43">
        <v>11957.22</v>
      </c>
      <c r="I299" s="43"/>
      <c r="J299" s="43">
        <v>11412.72</v>
      </c>
      <c r="K299" s="43"/>
      <c r="L299" s="43">
        <v>11086.02</v>
      </c>
      <c r="M299" s="43">
        <v>19079.28</v>
      </c>
      <c r="N299" s="43"/>
      <c r="O299" s="43">
        <v>10693.98</v>
      </c>
      <c r="P299" s="43">
        <v>11140.47</v>
      </c>
      <c r="Q299" s="43"/>
      <c r="R299" s="43">
        <v>11739.42</v>
      </c>
      <c r="S299" s="43"/>
      <c r="T299" s="43"/>
      <c r="U299" s="43">
        <v>11543.4</v>
      </c>
      <c r="V299" s="43"/>
      <c r="W299" s="43"/>
    </row>
    <row r="300" spans="1:23" x14ac:dyDescent="0.25">
      <c r="A300" s="22">
        <v>105</v>
      </c>
      <c r="B300" s="45" t="s">
        <v>105</v>
      </c>
      <c r="C300" s="38"/>
      <c r="D300" s="39">
        <v>5880.6</v>
      </c>
      <c r="E300" s="39"/>
      <c r="F300" s="39">
        <v>6709.45</v>
      </c>
      <c r="G300" s="39">
        <v>5850.35</v>
      </c>
      <c r="H300" s="39">
        <v>6642.9</v>
      </c>
      <c r="I300" s="39"/>
      <c r="J300" s="39">
        <v>6340.4</v>
      </c>
      <c r="K300" s="39"/>
      <c r="L300" s="39">
        <v>6158.9</v>
      </c>
      <c r="M300" s="39">
        <v>10599.6</v>
      </c>
      <c r="N300" s="39"/>
      <c r="O300" s="39">
        <v>5941.1</v>
      </c>
      <c r="P300" s="39">
        <v>6189.15</v>
      </c>
      <c r="Q300" s="39"/>
      <c r="R300" s="39">
        <v>6521.9</v>
      </c>
      <c r="S300" s="39"/>
      <c r="T300" s="39"/>
      <c r="U300" s="39">
        <v>6413</v>
      </c>
      <c r="V300" s="39"/>
      <c r="W300" s="39"/>
    </row>
    <row r="301" spans="1:23" x14ac:dyDescent="0.25">
      <c r="A301" s="40">
        <v>106</v>
      </c>
      <c r="B301" s="41" t="s">
        <v>106</v>
      </c>
      <c r="C301" s="42"/>
      <c r="D301" s="43">
        <v>10585.08</v>
      </c>
      <c r="E301" s="43"/>
      <c r="F301" s="43">
        <v>12077.01</v>
      </c>
      <c r="G301" s="43">
        <v>17551.05</v>
      </c>
      <c r="H301" s="43">
        <v>19928.7</v>
      </c>
      <c r="I301" s="43"/>
      <c r="J301" s="43">
        <v>19021.2</v>
      </c>
      <c r="K301" s="43"/>
      <c r="L301" s="43">
        <v>18476.7</v>
      </c>
      <c r="M301" s="43">
        <v>31798.799999999999</v>
      </c>
      <c r="N301" s="43"/>
      <c r="O301" s="43">
        <v>17823.3</v>
      </c>
      <c r="P301" s="43">
        <v>18567.45</v>
      </c>
      <c r="Q301" s="43"/>
      <c r="R301" s="43">
        <v>19565.7</v>
      </c>
      <c r="S301" s="43"/>
      <c r="T301" s="43"/>
      <c r="U301" s="43">
        <v>25652</v>
      </c>
      <c r="V301" s="43">
        <v>23353</v>
      </c>
      <c r="W301" s="43"/>
    </row>
    <row r="302" spans="1:23" x14ac:dyDescent="0.25">
      <c r="A302" s="37">
        <v>107</v>
      </c>
      <c r="B302" s="25" t="s">
        <v>107</v>
      </c>
      <c r="C302" s="38">
        <v>22172.04</v>
      </c>
      <c r="D302" s="39">
        <v>10585.08</v>
      </c>
      <c r="E302" s="39"/>
      <c r="F302" s="39">
        <v>12077.01</v>
      </c>
      <c r="G302" s="39">
        <v>10530.63</v>
      </c>
      <c r="H302" s="39">
        <v>11957.22</v>
      </c>
      <c r="I302" s="39"/>
      <c r="J302" s="39">
        <v>11412.72</v>
      </c>
      <c r="K302" s="39"/>
      <c r="L302" s="39">
        <v>11086.02</v>
      </c>
      <c r="M302" s="39">
        <v>19079.28</v>
      </c>
      <c r="N302" s="39"/>
      <c r="O302" s="39">
        <v>10693.98</v>
      </c>
      <c r="P302" s="39">
        <v>11140.47</v>
      </c>
      <c r="Q302" s="39"/>
      <c r="R302" s="39">
        <v>11739.42</v>
      </c>
      <c r="S302" s="39"/>
      <c r="T302" s="39"/>
      <c r="U302" s="39">
        <v>11543.4</v>
      </c>
      <c r="V302" s="39"/>
      <c r="W302" s="39"/>
    </row>
    <row r="303" spans="1:23" x14ac:dyDescent="0.25">
      <c r="A303" s="40">
        <v>108</v>
      </c>
      <c r="B303" s="41" t="s">
        <v>108</v>
      </c>
      <c r="C303" s="42">
        <v>10988.01</v>
      </c>
      <c r="D303" s="43">
        <v>17641.8</v>
      </c>
      <c r="E303" s="43"/>
      <c r="F303" s="43">
        <v>20128.349999999999</v>
      </c>
      <c r="G303" s="43">
        <v>17551.05</v>
      </c>
      <c r="H303" s="43">
        <v>19928.7</v>
      </c>
      <c r="I303" s="43"/>
      <c r="J303" s="43">
        <v>19021.2</v>
      </c>
      <c r="K303" s="43"/>
      <c r="L303" s="43">
        <v>18476.7</v>
      </c>
      <c r="M303" s="43">
        <v>31798.799999999999</v>
      </c>
      <c r="N303" s="43"/>
      <c r="O303" s="43">
        <v>17823.3</v>
      </c>
      <c r="P303" s="43">
        <v>18567.45</v>
      </c>
      <c r="Q303" s="43"/>
      <c r="R303" s="43">
        <v>19565.7</v>
      </c>
      <c r="S303" s="43"/>
      <c r="T303" s="43"/>
      <c r="U303" s="43">
        <v>19239</v>
      </c>
      <c r="V303" s="43"/>
      <c r="W303" s="43"/>
    </row>
    <row r="304" spans="1:23" x14ac:dyDescent="0.25">
      <c r="A304" s="22">
        <v>109</v>
      </c>
      <c r="B304" s="45" t="s">
        <v>109</v>
      </c>
      <c r="C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</row>
    <row r="305" spans="1:23" x14ac:dyDescent="0.25">
      <c r="A305" s="40">
        <v>110</v>
      </c>
      <c r="B305" s="41" t="s">
        <v>110</v>
      </c>
      <c r="C305" s="42">
        <v>24208.47</v>
      </c>
      <c r="D305" s="43">
        <v>10585.08</v>
      </c>
      <c r="E305" s="43"/>
      <c r="F305" s="43">
        <v>12077.01</v>
      </c>
      <c r="G305" s="43">
        <v>10530.63</v>
      </c>
      <c r="H305" s="43">
        <v>11957.22</v>
      </c>
      <c r="I305" s="43"/>
      <c r="J305" s="43">
        <v>11412.72</v>
      </c>
      <c r="K305" s="43"/>
      <c r="L305" s="43">
        <v>11086.02</v>
      </c>
      <c r="M305" s="43">
        <v>19079.28</v>
      </c>
      <c r="N305" s="43"/>
      <c r="O305" s="43">
        <v>10693.98</v>
      </c>
      <c r="P305" s="43">
        <v>11140.47</v>
      </c>
      <c r="Q305" s="43"/>
      <c r="R305" s="43">
        <v>11739.42</v>
      </c>
      <c r="S305" s="43"/>
      <c r="T305" s="43"/>
      <c r="U305" s="43">
        <v>11543.4</v>
      </c>
      <c r="V305" s="43"/>
      <c r="W305" s="43"/>
    </row>
    <row r="306" spans="1:23" x14ac:dyDescent="0.25">
      <c r="A306" s="22">
        <v>111</v>
      </c>
      <c r="B306" s="44" t="s">
        <v>111</v>
      </c>
      <c r="C306" s="38"/>
      <c r="D306" s="39">
        <v>2352.2399999999998</v>
      </c>
      <c r="E306" s="39"/>
      <c r="F306" s="39">
        <v>2683.7799999999997</v>
      </c>
      <c r="G306" s="39">
        <v>2340.14</v>
      </c>
      <c r="H306" s="39">
        <v>2657.16</v>
      </c>
      <c r="I306" s="39"/>
      <c r="J306" s="39">
        <v>2536.16</v>
      </c>
      <c r="K306" s="39"/>
      <c r="L306" s="39">
        <v>2463.56</v>
      </c>
      <c r="M306" s="39">
        <v>4239.84</v>
      </c>
      <c r="N306" s="39"/>
      <c r="O306" s="39">
        <v>2376.44</v>
      </c>
      <c r="P306" s="39">
        <v>2475.66</v>
      </c>
      <c r="Q306" s="39"/>
      <c r="R306" s="39">
        <v>2608.7600000000002</v>
      </c>
      <c r="S306" s="39"/>
      <c r="T306" s="39"/>
      <c r="U306" s="39">
        <v>2565.1999999999998</v>
      </c>
      <c r="V306" s="39"/>
      <c r="W306" s="39"/>
    </row>
    <row r="307" spans="1:23" x14ac:dyDescent="0.25">
      <c r="A307" s="40">
        <v>112</v>
      </c>
      <c r="B307" s="41" t="s">
        <v>112</v>
      </c>
      <c r="C307" s="42">
        <v>10988.01</v>
      </c>
      <c r="D307" s="43">
        <v>10585.08</v>
      </c>
      <c r="E307" s="43"/>
      <c r="F307" s="43">
        <v>12077.01</v>
      </c>
      <c r="G307" s="43">
        <v>10530.63</v>
      </c>
      <c r="H307" s="43">
        <v>11957.22</v>
      </c>
      <c r="I307" s="43"/>
      <c r="J307" s="43">
        <v>11412.72</v>
      </c>
      <c r="K307" s="43"/>
      <c r="L307" s="43">
        <v>11086.02</v>
      </c>
      <c r="M307" s="43">
        <v>19079.28</v>
      </c>
      <c r="N307" s="43"/>
      <c r="O307" s="43">
        <v>10693.98</v>
      </c>
      <c r="P307" s="43">
        <v>11140.47</v>
      </c>
      <c r="Q307" s="43"/>
      <c r="R307" s="43">
        <v>11739.42</v>
      </c>
      <c r="S307" s="43"/>
      <c r="T307" s="43"/>
      <c r="U307" s="43">
        <v>11543.4</v>
      </c>
      <c r="V307" s="43"/>
      <c r="W307" s="43"/>
    </row>
    <row r="308" spans="1:23" ht="13.5" customHeight="1" x14ac:dyDescent="0.25">
      <c r="A308" s="37">
        <v>113</v>
      </c>
      <c r="B308" s="25" t="s">
        <v>113</v>
      </c>
      <c r="C308" s="38">
        <v>35405.81</v>
      </c>
      <c r="D308" s="39">
        <v>34107.479999999996</v>
      </c>
      <c r="E308" s="39"/>
      <c r="F308" s="39">
        <v>38914.81</v>
      </c>
      <c r="G308" s="39">
        <v>33932.03</v>
      </c>
      <c r="H308" s="39">
        <v>30557.34</v>
      </c>
      <c r="I308" s="39"/>
      <c r="J308" s="39">
        <v>29165.84</v>
      </c>
      <c r="K308" s="39"/>
      <c r="L308" s="39">
        <v>28330.94</v>
      </c>
      <c r="M308" s="39">
        <v>48758.16</v>
      </c>
      <c r="N308" s="39"/>
      <c r="O308" s="39">
        <v>27329.059999999998</v>
      </c>
      <c r="P308" s="39">
        <v>28470.09</v>
      </c>
      <c r="Q308" s="39"/>
      <c r="R308" s="39">
        <v>30000.739999999998</v>
      </c>
      <c r="S308" s="39"/>
      <c r="T308" s="39"/>
      <c r="U308" s="39">
        <v>37195.4</v>
      </c>
      <c r="V308" s="39"/>
      <c r="W308" s="39"/>
    </row>
    <row r="309" spans="1:23" x14ac:dyDescent="0.25">
      <c r="A309" s="40">
        <v>114</v>
      </c>
      <c r="B309" s="41" t="s">
        <v>114</v>
      </c>
      <c r="C309" s="42">
        <v>96991.18</v>
      </c>
      <c r="D309" s="43">
        <v>30579.119999999999</v>
      </c>
      <c r="E309" s="43"/>
      <c r="F309" s="43">
        <v>61776</v>
      </c>
      <c r="G309" s="43">
        <v>73063</v>
      </c>
      <c r="H309" s="43">
        <v>74100</v>
      </c>
      <c r="I309" s="43"/>
      <c r="J309" s="43">
        <v>68425.5</v>
      </c>
      <c r="K309" s="43">
        <v>-11610.9</v>
      </c>
      <c r="L309" s="43">
        <v>70141.5</v>
      </c>
      <c r="M309" s="43">
        <v>77220</v>
      </c>
      <c r="N309" s="43"/>
      <c r="O309" s="43">
        <v>86775</v>
      </c>
      <c r="P309" s="43">
        <v>98280</v>
      </c>
      <c r="Q309" s="43"/>
      <c r="R309" s="43">
        <v>107289</v>
      </c>
      <c r="S309" s="43"/>
      <c r="T309" s="43"/>
      <c r="U309" s="43">
        <v>108880.2</v>
      </c>
      <c r="V309" s="43"/>
      <c r="W309" s="43"/>
    </row>
    <row r="310" spans="1:23" x14ac:dyDescent="0.25">
      <c r="A310" s="37">
        <v>115</v>
      </c>
      <c r="B310" s="25" t="s">
        <v>115</v>
      </c>
      <c r="C310" s="38"/>
      <c r="D310" s="39">
        <v>7056.72</v>
      </c>
      <c r="E310" s="39"/>
      <c r="F310" s="39">
        <v>8051.34</v>
      </c>
      <c r="G310" s="39">
        <v>7020.42</v>
      </c>
      <c r="H310" s="39">
        <v>7971.48</v>
      </c>
      <c r="I310" s="39"/>
      <c r="J310" s="39">
        <v>11412.72</v>
      </c>
      <c r="K310" s="39"/>
      <c r="L310" s="39">
        <v>11086.02</v>
      </c>
      <c r="M310" s="39">
        <v>19079.28</v>
      </c>
      <c r="N310" s="39"/>
      <c r="O310" s="39">
        <v>10693.98</v>
      </c>
      <c r="P310" s="39">
        <v>11140.47</v>
      </c>
      <c r="Q310" s="39"/>
      <c r="R310" s="39">
        <v>11739.42</v>
      </c>
      <c r="S310" s="39"/>
      <c r="T310" s="39"/>
      <c r="U310" s="39">
        <v>11543.4</v>
      </c>
      <c r="V310" s="39"/>
      <c r="W310" s="39"/>
    </row>
    <row r="311" spans="1:23" x14ac:dyDescent="0.25">
      <c r="A311" s="40">
        <v>116</v>
      </c>
      <c r="B311" s="41" t="s">
        <v>116</v>
      </c>
      <c r="C311" s="42"/>
      <c r="D311" s="43">
        <v>45868.68</v>
      </c>
      <c r="E311" s="43"/>
      <c r="F311" s="43">
        <v>52333.71</v>
      </c>
      <c r="G311" s="43">
        <v>45632.729999999996</v>
      </c>
      <c r="H311" s="43">
        <v>51814.619999999995</v>
      </c>
      <c r="I311" s="43"/>
      <c r="J311" s="43">
        <v>49455.119999999995</v>
      </c>
      <c r="K311" s="43"/>
      <c r="L311" s="43">
        <v>48039.42</v>
      </c>
      <c r="M311" s="43">
        <v>82676.88</v>
      </c>
      <c r="N311" s="43"/>
      <c r="O311" s="43">
        <v>46340.58</v>
      </c>
      <c r="P311" s="43">
        <v>48275.37</v>
      </c>
      <c r="Q311" s="43"/>
      <c r="R311" s="43">
        <v>50870.82</v>
      </c>
      <c r="S311" s="43"/>
      <c r="T311" s="43"/>
      <c r="U311" s="43">
        <v>50021.4</v>
      </c>
      <c r="V311" s="43">
        <v>45538.35</v>
      </c>
      <c r="W311" s="43"/>
    </row>
    <row r="312" spans="1:23" x14ac:dyDescent="0.25">
      <c r="A312" s="22">
        <v>117</v>
      </c>
      <c r="B312" s="45" t="s">
        <v>117</v>
      </c>
      <c r="C312" s="38"/>
      <c r="D312" s="39">
        <v>2352.2399999999998</v>
      </c>
      <c r="E312" s="39"/>
      <c r="F312" s="39">
        <v>2683.7799999999997</v>
      </c>
      <c r="G312" s="39">
        <v>2340.14</v>
      </c>
      <c r="H312" s="39">
        <v>2657.16</v>
      </c>
      <c r="I312" s="39"/>
      <c r="J312" s="39">
        <v>2536.16</v>
      </c>
      <c r="K312" s="39"/>
      <c r="L312" s="39">
        <v>2463.56</v>
      </c>
      <c r="M312" s="39">
        <v>4239.84</v>
      </c>
      <c r="N312" s="39"/>
      <c r="O312" s="39">
        <v>2376.44</v>
      </c>
      <c r="P312" s="39">
        <v>2475.66</v>
      </c>
      <c r="Q312" s="39"/>
      <c r="R312" s="39">
        <v>2608.7600000000002</v>
      </c>
      <c r="S312" s="39"/>
      <c r="T312" s="39"/>
      <c r="U312" s="39">
        <v>2565.1999999999998</v>
      </c>
      <c r="V312" s="39"/>
      <c r="W312" s="39"/>
    </row>
    <row r="313" spans="1:23" x14ac:dyDescent="0.25">
      <c r="A313" s="40">
        <v>118</v>
      </c>
      <c r="B313" s="41" t="s">
        <v>118</v>
      </c>
      <c r="C313" s="42"/>
      <c r="D313" s="43">
        <v>12937.32</v>
      </c>
      <c r="E313" s="43"/>
      <c r="F313" s="43">
        <v>14760.79</v>
      </c>
      <c r="G313" s="43">
        <v>19891.189999999999</v>
      </c>
      <c r="H313" s="43">
        <v>22585.86</v>
      </c>
      <c r="I313" s="43"/>
      <c r="J313" s="43">
        <v>21557.360000000001</v>
      </c>
      <c r="K313" s="43"/>
      <c r="L313" s="43">
        <v>20940.259999999998</v>
      </c>
      <c r="M313" s="43">
        <v>36038.639999999999</v>
      </c>
      <c r="N313" s="43"/>
      <c r="O313" s="43">
        <v>20199.739999999998</v>
      </c>
      <c r="P313" s="43">
        <v>21043.11</v>
      </c>
      <c r="Q313" s="43"/>
      <c r="R313" s="43">
        <v>22174.46</v>
      </c>
      <c r="S313" s="43"/>
      <c r="T313" s="43"/>
      <c r="U313" s="43">
        <v>23086.799999999999</v>
      </c>
      <c r="V313" s="43">
        <v>21017.7</v>
      </c>
      <c r="W313" s="43"/>
    </row>
    <row r="314" spans="1:23" x14ac:dyDescent="0.25">
      <c r="A314" s="22">
        <v>119</v>
      </c>
      <c r="B314" s="44" t="s">
        <v>119</v>
      </c>
      <c r="C314" s="38"/>
      <c r="D314" s="39">
        <v>5880.6</v>
      </c>
      <c r="E314" s="39"/>
      <c r="F314" s="39">
        <v>6709.45</v>
      </c>
      <c r="G314" s="39">
        <v>5850.35</v>
      </c>
      <c r="H314" s="39">
        <v>6642.9</v>
      </c>
      <c r="I314" s="39"/>
      <c r="J314" s="39">
        <v>6340.4</v>
      </c>
      <c r="K314" s="39"/>
      <c r="L314" s="39">
        <v>6158.9</v>
      </c>
      <c r="M314" s="39">
        <v>10599.6</v>
      </c>
      <c r="N314" s="39"/>
      <c r="O314" s="39">
        <v>5941.1</v>
      </c>
      <c r="P314" s="39">
        <v>6189.15</v>
      </c>
      <c r="Q314" s="39"/>
      <c r="R314" s="39">
        <v>6521.9</v>
      </c>
      <c r="S314" s="39"/>
      <c r="T314" s="39"/>
      <c r="U314" s="39">
        <v>6413</v>
      </c>
      <c r="V314" s="39"/>
      <c r="W314" s="39"/>
    </row>
    <row r="315" spans="1:23" x14ac:dyDescent="0.25">
      <c r="A315" s="40">
        <v>120</v>
      </c>
      <c r="B315" s="41" t="s">
        <v>120</v>
      </c>
      <c r="C315" s="42"/>
      <c r="D315" s="43">
        <v>52925.4</v>
      </c>
      <c r="E315" s="43"/>
      <c r="F315" s="43">
        <v>60385.05</v>
      </c>
      <c r="G315" s="43">
        <v>52653.15</v>
      </c>
      <c r="H315" s="43">
        <v>59786.1</v>
      </c>
      <c r="I315" s="43"/>
      <c r="J315" s="43">
        <v>57063.6</v>
      </c>
      <c r="K315" s="43"/>
      <c r="L315" s="43">
        <v>71443.240000000005</v>
      </c>
      <c r="M315" s="43">
        <v>122955.36</v>
      </c>
      <c r="N315" s="43"/>
      <c r="O315" s="43">
        <v>68916.759999999995</v>
      </c>
      <c r="P315" s="43">
        <v>71794.14</v>
      </c>
      <c r="Q315" s="43"/>
      <c r="R315" s="43">
        <v>75654.039999999994</v>
      </c>
      <c r="S315" s="43"/>
      <c r="T315" s="43"/>
      <c r="U315" s="43">
        <v>105173.2</v>
      </c>
      <c r="V315" s="43"/>
      <c r="W315" s="43"/>
    </row>
    <row r="316" spans="1:23" x14ac:dyDescent="0.25">
      <c r="A316" s="37">
        <v>121</v>
      </c>
      <c r="B316" s="25" t="s">
        <v>121</v>
      </c>
      <c r="C316" s="38"/>
      <c r="D316" s="39">
        <v>7056.72</v>
      </c>
      <c r="E316" s="39"/>
      <c r="F316" s="39">
        <v>8051.34</v>
      </c>
      <c r="G316" s="39">
        <v>7020.42</v>
      </c>
      <c r="H316" s="39">
        <v>7971.48</v>
      </c>
      <c r="I316" s="39"/>
      <c r="J316" s="39">
        <v>7608.48</v>
      </c>
      <c r="K316" s="39"/>
      <c r="L316" s="39">
        <v>11086.02</v>
      </c>
      <c r="M316" s="39">
        <v>19079.28</v>
      </c>
      <c r="N316" s="39"/>
      <c r="O316" s="39">
        <v>10693.98</v>
      </c>
      <c r="P316" s="39">
        <v>11140.47</v>
      </c>
      <c r="Q316" s="39"/>
      <c r="R316" s="39">
        <v>11739.42</v>
      </c>
      <c r="S316" s="39"/>
      <c r="T316" s="39"/>
      <c r="U316" s="39">
        <v>11543.4</v>
      </c>
      <c r="V316" s="39"/>
      <c r="W316" s="39"/>
    </row>
    <row r="317" spans="1:23" x14ac:dyDescent="0.25">
      <c r="A317" s="40">
        <v>122</v>
      </c>
      <c r="B317" s="41" t="s">
        <v>122</v>
      </c>
      <c r="C317" s="42"/>
      <c r="D317" s="43">
        <v>10585.08</v>
      </c>
      <c r="E317" s="43"/>
      <c r="F317" s="43">
        <v>12077.01</v>
      </c>
      <c r="G317" s="43">
        <v>10530.63</v>
      </c>
      <c r="H317" s="43">
        <v>11957.22</v>
      </c>
      <c r="I317" s="43"/>
      <c r="J317" s="43">
        <v>11412.72</v>
      </c>
      <c r="K317" s="43"/>
      <c r="L317" s="43">
        <v>11086.02</v>
      </c>
      <c r="M317" s="43">
        <v>19079.28</v>
      </c>
      <c r="N317" s="43"/>
      <c r="O317" s="43">
        <v>10693.98</v>
      </c>
      <c r="P317" s="43">
        <v>11140.47</v>
      </c>
      <c r="Q317" s="43"/>
      <c r="R317" s="43">
        <v>11739.42</v>
      </c>
      <c r="S317" s="43"/>
      <c r="T317" s="43"/>
      <c r="U317" s="43">
        <v>11543.4</v>
      </c>
      <c r="V317" s="43"/>
      <c r="W317" s="43"/>
    </row>
    <row r="318" spans="1:23" x14ac:dyDescent="0.25">
      <c r="A318" s="37">
        <v>123</v>
      </c>
      <c r="B318" s="25" t="s">
        <v>123</v>
      </c>
      <c r="C318" s="38">
        <v>10988.01</v>
      </c>
      <c r="D318" s="39">
        <v>10585.08</v>
      </c>
      <c r="E318" s="39"/>
      <c r="F318" s="39">
        <v>8051.34</v>
      </c>
      <c r="G318" s="39">
        <v>7020.42</v>
      </c>
      <c r="H318" s="39">
        <v>7971.48</v>
      </c>
      <c r="I318" s="39"/>
      <c r="J318" s="39">
        <v>7608.48</v>
      </c>
      <c r="K318" s="39"/>
      <c r="L318" s="39">
        <v>7390.68</v>
      </c>
      <c r="M318" s="39">
        <v>12719.52</v>
      </c>
      <c r="N318" s="39"/>
      <c r="O318" s="39">
        <v>7129.32</v>
      </c>
      <c r="P318" s="39">
        <v>7426.98</v>
      </c>
      <c r="Q318" s="39"/>
      <c r="R318" s="39">
        <v>7826.28</v>
      </c>
      <c r="S318" s="39"/>
      <c r="T318" s="39"/>
      <c r="U318" s="39">
        <v>11543.4</v>
      </c>
      <c r="V318" s="39">
        <v>10508.85000000002</v>
      </c>
      <c r="W318" s="39"/>
    </row>
    <row r="319" spans="1:23" x14ac:dyDescent="0.25">
      <c r="A319" s="40">
        <v>124</v>
      </c>
      <c r="B319" s="41" t="s">
        <v>124</v>
      </c>
      <c r="C319" s="42"/>
      <c r="D319" s="43">
        <v>48220.92</v>
      </c>
      <c r="E319" s="43"/>
      <c r="F319" s="43">
        <v>55017.49</v>
      </c>
      <c r="G319" s="43">
        <v>47972.869999999995</v>
      </c>
      <c r="H319" s="43">
        <v>54471.78</v>
      </c>
      <c r="I319" s="43"/>
      <c r="J319" s="43">
        <v>51991.28</v>
      </c>
      <c r="K319" s="43"/>
      <c r="L319" s="43">
        <v>50502.979999999996</v>
      </c>
      <c r="M319" s="43">
        <v>86916.72</v>
      </c>
      <c r="N319" s="43"/>
      <c r="O319" s="43">
        <v>48717.020000000004</v>
      </c>
      <c r="P319" s="43">
        <v>50751.03</v>
      </c>
      <c r="Q319" s="43"/>
      <c r="R319" s="43">
        <v>53479.58</v>
      </c>
      <c r="S319" s="43"/>
      <c r="T319" s="43"/>
      <c r="U319" s="43">
        <v>52586.6</v>
      </c>
      <c r="V319" s="43">
        <v>78232.55</v>
      </c>
      <c r="W319" s="43"/>
    </row>
    <row r="320" spans="1:23" x14ac:dyDescent="0.25">
      <c r="A320" s="22">
        <v>125</v>
      </c>
      <c r="B320" s="45" t="s">
        <v>125</v>
      </c>
      <c r="C320" s="38"/>
      <c r="D320" s="39">
        <v>17641.8</v>
      </c>
      <c r="E320" s="39"/>
      <c r="F320" s="39">
        <v>20128.349999999999</v>
      </c>
      <c r="G320" s="39">
        <v>17551.05</v>
      </c>
      <c r="H320" s="39">
        <v>19928.7</v>
      </c>
      <c r="I320" s="39"/>
      <c r="J320" s="39">
        <v>19021.2</v>
      </c>
      <c r="K320" s="39"/>
      <c r="L320" s="39">
        <v>18476.7</v>
      </c>
      <c r="M320" s="39">
        <v>31798.799999999999</v>
      </c>
      <c r="N320" s="39"/>
      <c r="O320" s="39">
        <v>17823.3</v>
      </c>
      <c r="P320" s="39">
        <v>18567.45</v>
      </c>
      <c r="Q320" s="39"/>
      <c r="R320" s="39">
        <v>19565.7</v>
      </c>
      <c r="S320" s="39"/>
      <c r="T320" s="39"/>
      <c r="U320" s="39">
        <v>19239</v>
      </c>
      <c r="V320" s="39"/>
      <c r="W320" s="39"/>
    </row>
    <row r="321" spans="1:23" x14ac:dyDescent="0.25">
      <c r="A321" s="40">
        <v>126</v>
      </c>
      <c r="B321" s="41" t="s">
        <v>126</v>
      </c>
      <c r="C321" s="42"/>
      <c r="D321" s="43">
        <v>17641.8</v>
      </c>
      <c r="E321" s="43"/>
      <c r="F321" s="43">
        <v>20128.349999999999</v>
      </c>
      <c r="G321" s="43">
        <v>17551.05</v>
      </c>
      <c r="H321" s="43">
        <v>19928.7</v>
      </c>
      <c r="I321" s="43"/>
      <c r="J321" s="43">
        <v>19021.2</v>
      </c>
      <c r="K321" s="43"/>
      <c r="L321" s="43">
        <v>18476.7</v>
      </c>
      <c r="M321" s="43">
        <v>31798.799999999999</v>
      </c>
      <c r="N321" s="43"/>
      <c r="O321" s="43">
        <v>17823.3</v>
      </c>
      <c r="P321" s="43">
        <v>18567.45</v>
      </c>
      <c r="Q321" s="43"/>
      <c r="R321" s="43">
        <v>19565.7</v>
      </c>
      <c r="S321" s="43"/>
      <c r="T321" s="43"/>
      <c r="U321" s="43">
        <v>19239</v>
      </c>
      <c r="V321" s="43">
        <v>17514.75</v>
      </c>
      <c r="W321" s="43"/>
    </row>
    <row r="322" spans="1:23" x14ac:dyDescent="0.25">
      <c r="A322" s="37">
        <v>127</v>
      </c>
      <c r="B322" s="25" t="s">
        <v>127</v>
      </c>
      <c r="C322" s="38">
        <v>14781.36</v>
      </c>
      <c r="D322" s="39">
        <v>7056.72</v>
      </c>
      <c r="E322" s="39"/>
      <c r="F322" s="39">
        <v>8051.34</v>
      </c>
      <c r="G322" s="39">
        <v>7020.42</v>
      </c>
      <c r="H322" s="39">
        <v>7971.48</v>
      </c>
      <c r="I322" s="39"/>
      <c r="J322" s="39">
        <v>7608.48</v>
      </c>
      <c r="K322" s="39"/>
      <c r="L322" s="39">
        <v>3695.34</v>
      </c>
      <c r="M322" s="39">
        <v>6359.76</v>
      </c>
      <c r="N322" s="39"/>
      <c r="O322" s="39">
        <v>3564.66</v>
      </c>
      <c r="P322" s="39">
        <v>3713.49</v>
      </c>
      <c r="Q322" s="39"/>
      <c r="R322" s="39"/>
      <c r="S322" s="39"/>
      <c r="T322" s="39"/>
      <c r="U322" s="39"/>
      <c r="V322" s="39"/>
      <c r="W322" s="39"/>
    </row>
    <row r="323" spans="1:23" x14ac:dyDescent="0.25">
      <c r="A323" s="40">
        <v>128</v>
      </c>
      <c r="B323" s="41" t="s">
        <v>128</v>
      </c>
      <c r="C323" s="42"/>
      <c r="D323" s="43">
        <v>9408.9599999999991</v>
      </c>
      <c r="E323" s="43"/>
      <c r="F323" s="43">
        <v>10735.119999999999</v>
      </c>
      <c r="G323" s="43">
        <v>10530.63</v>
      </c>
      <c r="H323" s="43">
        <v>11957.22</v>
      </c>
      <c r="I323" s="43"/>
      <c r="J323" s="43">
        <v>11412.72</v>
      </c>
      <c r="K323" s="43"/>
      <c r="L323" s="43">
        <v>11086.02</v>
      </c>
      <c r="M323" s="43">
        <v>19079.28</v>
      </c>
      <c r="N323" s="43"/>
      <c r="O323" s="43">
        <v>10693.98</v>
      </c>
      <c r="P323" s="43">
        <v>11140.47</v>
      </c>
      <c r="Q323" s="43"/>
      <c r="R323" s="43">
        <v>11739.42</v>
      </c>
      <c r="S323" s="43"/>
      <c r="T323" s="43"/>
      <c r="U323" s="43">
        <v>11543.4</v>
      </c>
      <c r="V323" s="43"/>
      <c r="W323" s="43"/>
    </row>
    <row r="324" spans="1:23" x14ac:dyDescent="0.25">
      <c r="A324" s="22">
        <v>129</v>
      </c>
      <c r="B324" s="45" t="s">
        <v>129</v>
      </c>
      <c r="C324" s="38">
        <v>96928.26</v>
      </c>
      <c r="D324" s="39">
        <v>79976.160000000003</v>
      </c>
      <c r="E324" s="39"/>
      <c r="F324" s="39">
        <v>91248.52</v>
      </c>
      <c r="G324" s="39">
        <v>79564.759999999995</v>
      </c>
      <c r="H324" s="39">
        <v>90343.44</v>
      </c>
      <c r="I324" s="39"/>
      <c r="J324" s="39">
        <v>86229.440000000002</v>
      </c>
      <c r="K324" s="39"/>
      <c r="L324" s="39">
        <v>83761.039999999994</v>
      </c>
      <c r="M324" s="39">
        <v>144154.56</v>
      </c>
      <c r="N324" s="39"/>
      <c r="O324" s="39">
        <v>80798.959999999992</v>
      </c>
      <c r="P324" s="39">
        <v>84172.44</v>
      </c>
      <c r="Q324" s="39"/>
      <c r="R324" s="39">
        <v>88697.84</v>
      </c>
      <c r="S324" s="39"/>
      <c r="T324" s="39"/>
      <c r="U324" s="39">
        <v>88499.4</v>
      </c>
      <c r="V324" s="39"/>
      <c r="W324" s="39"/>
    </row>
    <row r="325" spans="1:23" x14ac:dyDescent="0.25">
      <c r="A325" s="40">
        <v>130</v>
      </c>
      <c r="B325" s="41" t="s">
        <v>130</v>
      </c>
      <c r="C325" s="42">
        <v>158715.70000000001</v>
      </c>
      <c r="D325" s="43">
        <v>152895.6</v>
      </c>
      <c r="E325" s="43"/>
      <c r="F325" s="43">
        <v>174445.7</v>
      </c>
      <c r="G325" s="43">
        <v>152109.1</v>
      </c>
      <c r="H325" s="43">
        <v>172715.4</v>
      </c>
      <c r="I325" s="43"/>
      <c r="J325" s="43">
        <v>164850.4</v>
      </c>
      <c r="K325" s="43"/>
      <c r="L325" s="43">
        <v>160131.4</v>
      </c>
      <c r="M325" s="43">
        <v>275589.59999999998</v>
      </c>
      <c r="N325" s="43"/>
      <c r="O325" s="43">
        <v>154468.6</v>
      </c>
      <c r="P325" s="43">
        <v>160917.9</v>
      </c>
      <c r="Q325" s="43"/>
      <c r="R325" s="43">
        <v>170873.78</v>
      </c>
      <c r="S325" s="43"/>
      <c r="T325" s="43"/>
      <c r="U325" s="43">
        <v>176998.8</v>
      </c>
      <c r="V325" s="43"/>
      <c r="W325" s="43"/>
    </row>
    <row r="326" spans="1:23" x14ac:dyDescent="0.25">
      <c r="A326" s="22">
        <v>131</v>
      </c>
      <c r="B326" s="44" t="s">
        <v>131</v>
      </c>
      <c r="C326" s="38"/>
      <c r="D326" s="39">
        <v>7056.72</v>
      </c>
      <c r="E326" s="39"/>
      <c r="F326" s="39">
        <v>8051.34</v>
      </c>
      <c r="G326" s="39">
        <v>7020.42</v>
      </c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</row>
    <row r="327" spans="1:23" x14ac:dyDescent="0.25">
      <c r="A327" s="40">
        <v>132</v>
      </c>
      <c r="B327" s="41" t="s">
        <v>132</v>
      </c>
      <c r="C327" s="42"/>
      <c r="D327" s="43">
        <v>3528.36</v>
      </c>
      <c r="E327" s="43"/>
      <c r="F327" s="43">
        <v>4025.67</v>
      </c>
      <c r="G327" s="43">
        <v>3510.21</v>
      </c>
      <c r="H327" s="43">
        <v>3985.74</v>
      </c>
      <c r="I327" s="43"/>
      <c r="J327" s="43">
        <v>3804.24</v>
      </c>
      <c r="K327" s="43"/>
      <c r="L327" s="43">
        <v>3695.34</v>
      </c>
      <c r="M327" s="43">
        <v>6359.76</v>
      </c>
      <c r="N327" s="43"/>
      <c r="O327" s="43">
        <v>3564.66</v>
      </c>
      <c r="P327" s="43">
        <v>3713.49</v>
      </c>
      <c r="Q327" s="43"/>
      <c r="R327" s="43">
        <v>3913.14</v>
      </c>
      <c r="S327" s="43"/>
      <c r="T327" s="43"/>
      <c r="U327" s="43">
        <v>6413</v>
      </c>
      <c r="V327" s="43"/>
      <c r="W327" s="43"/>
    </row>
    <row r="328" spans="1:23" ht="13.5" customHeight="1" x14ac:dyDescent="0.25">
      <c r="A328" s="37">
        <v>133</v>
      </c>
      <c r="B328" s="44" t="s">
        <v>133</v>
      </c>
      <c r="C328" s="38">
        <v>89124.97</v>
      </c>
      <c r="D328" s="39">
        <v>85856.76</v>
      </c>
      <c r="E328" s="39"/>
      <c r="F328" s="39">
        <v>99299.86</v>
      </c>
      <c r="G328" s="39">
        <v>86585.18</v>
      </c>
      <c r="H328" s="39">
        <v>98314.92</v>
      </c>
      <c r="I328" s="39"/>
      <c r="J328" s="39">
        <v>93837.92</v>
      </c>
      <c r="K328" s="39"/>
      <c r="L328" s="39">
        <v>91151.72</v>
      </c>
      <c r="M328" s="39">
        <v>156874.07999999999</v>
      </c>
      <c r="N328" s="39"/>
      <c r="O328" s="39">
        <v>87928.28</v>
      </c>
      <c r="P328" s="39">
        <v>91599.42</v>
      </c>
      <c r="Q328" s="39"/>
      <c r="R328" s="39">
        <v>96524.12</v>
      </c>
      <c r="S328" s="39"/>
      <c r="T328" s="39"/>
      <c r="U328" s="39">
        <v>110303.6</v>
      </c>
      <c r="V328" s="39"/>
      <c r="W328" s="39"/>
    </row>
    <row r="329" spans="1:23" x14ac:dyDescent="0.25">
      <c r="A329" s="40">
        <v>134</v>
      </c>
      <c r="B329" s="41" t="s">
        <v>134</v>
      </c>
      <c r="C329" s="42"/>
      <c r="D329" s="43">
        <v>30579.119999999999</v>
      </c>
      <c r="E329" s="43"/>
      <c r="F329" s="43">
        <v>34889.14</v>
      </c>
      <c r="G329" s="43">
        <v>30421.82</v>
      </c>
      <c r="H329" s="43">
        <v>34543.08</v>
      </c>
      <c r="I329" s="43"/>
      <c r="J329" s="43">
        <v>32970.080000000002</v>
      </c>
      <c r="K329" s="43"/>
      <c r="L329" s="43">
        <v>32026.28</v>
      </c>
      <c r="M329" s="43">
        <v>55117.919999999998</v>
      </c>
      <c r="N329" s="43"/>
      <c r="O329" s="43">
        <v>30893.72</v>
      </c>
      <c r="P329" s="43">
        <v>32183.58</v>
      </c>
      <c r="Q329" s="43"/>
      <c r="R329" s="43">
        <v>33913.879999999997</v>
      </c>
      <c r="S329" s="43"/>
      <c r="T329" s="43"/>
      <c r="U329" s="43">
        <v>33347.599999999999</v>
      </c>
      <c r="V329" s="43"/>
      <c r="W329" s="43"/>
    </row>
    <row r="330" spans="1:23" x14ac:dyDescent="0.25">
      <c r="A330" s="37">
        <v>135</v>
      </c>
      <c r="B330" s="25" t="s">
        <v>135</v>
      </c>
      <c r="C330" s="38">
        <v>78833.919999999998</v>
      </c>
      <c r="D330" s="39">
        <v>37635.839999999997</v>
      </c>
      <c r="E330" s="39"/>
      <c r="F330" s="39">
        <v>34889.14</v>
      </c>
      <c r="G330" s="39">
        <v>30421.82</v>
      </c>
      <c r="H330" s="39">
        <v>34543.08</v>
      </c>
      <c r="I330" s="39"/>
      <c r="J330" s="39">
        <v>32970.080000000002</v>
      </c>
      <c r="K330" s="39"/>
      <c r="L330" s="39">
        <v>32026.28</v>
      </c>
      <c r="M330" s="39">
        <v>55117.919999999998</v>
      </c>
      <c r="N330" s="39"/>
      <c r="O330" s="39">
        <v>30893.72</v>
      </c>
      <c r="P330" s="39">
        <v>32183.58</v>
      </c>
      <c r="Q330" s="39"/>
      <c r="R330" s="39">
        <v>33913.879999999997</v>
      </c>
      <c r="S330" s="39"/>
      <c r="T330" s="39"/>
      <c r="U330" s="39">
        <v>42325.8</v>
      </c>
      <c r="V330" s="39"/>
      <c r="W330" s="39"/>
    </row>
    <row r="331" spans="1:23" x14ac:dyDescent="0.25">
      <c r="A331" s="40">
        <v>136</v>
      </c>
      <c r="B331" s="41" t="s">
        <v>136</v>
      </c>
      <c r="C331" s="42"/>
      <c r="D331" s="43">
        <v>3528.36</v>
      </c>
      <c r="E331" s="43"/>
      <c r="F331" s="43">
        <v>4025.67</v>
      </c>
      <c r="G331" s="43">
        <v>3510.21</v>
      </c>
      <c r="H331" s="43">
        <v>3985.74</v>
      </c>
      <c r="I331" s="43"/>
      <c r="J331" s="43">
        <v>3804.24</v>
      </c>
      <c r="K331" s="43"/>
      <c r="L331" s="43">
        <v>3695.34</v>
      </c>
      <c r="M331" s="43">
        <v>6359.76</v>
      </c>
      <c r="N331" s="43"/>
      <c r="O331" s="43">
        <v>3564.66</v>
      </c>
      <c r="P331" s="43">
        <v>3713.49</v>
      </c>
      <c r="Q331" s="43"/>
      <c r="R331" s="43">
        <v>3913.14</v>
      </c>
      <c r="S331" s="43"/>
      <c r="T331" s="43"/>
      <c r="U331" s="43">
        <v>3847.8</v>
      </c>
      <c r="V331" s="43"/>
      <c r="W331" s="43"/>
    </row>
    <row r="332" spans="1:23" x14ac:dyDescent="0.25">
      <c r="A332" s="22">
        <v>137</v>
      </c>
      <c r="B332" s="45" t="s">
        <v>137</v>
      </c>
      <c r="C332" s="38"/>
      <c r="D332" s="39">
        <v>7056.72</v>
      </c>
      <c r="E332" s="39"/>
      <c r="F332" s="39">
        <v>8051.34</v>
      </c>
      <c r="G332" s="39">
        <v>7020.42</v>
      </c>
      <c r="H332" s="39">
        <v>7971.48</v>
      </c>
      <c r="I332" s="39"/>
      <c r="J332" s="39">
        <v>7608.48</v>
      </c>
      <c r="K332" s="39"/>
      <c r="L332" s="39">
        <v>7390.68</v>
      </c>
      <c r="M332" s="39">
        <v>12719.52</v>
      </c>
      <c r="N332" s="39"/>
      <c r="O332" s="39">
        <v>7129.32</v>
      </c>
      <c r="P332" s="39">
        <v>7426.98</v>
      </c>
      <c r="Q332" s="39"/>
      <c r="R332" s="39">
        <v>7826.28</v>
      </c>
      <c r="S332" s="39"/>
      <c r="T332" s="39"/>
      <c r="U332" s="39">
        <v>7695.6</v>
      </c>
      <c r="V332" s="39"/>
      <c r="W332" s="39"/>
    </row>
    <row r="333" spans="1:23" x14ac:dyDescent="0.25">
      <c r="A333" s="40">
        <v>138</v>
      </c>
      <c r="B333" s="41" t="s">
        <v>138</v>
      </c>
      <c r="C333" s="42"/>
      <c r="D333" s="43">
        <v>2352.2399999999998</v>
      </c>
      <c r="E333" s="43"/>
      <c r="F333" s="43">
        <v>2683.7799999999997</v>
      </c>
      <c r="G333" s="43">
        <v>2340.14</v>
      </c>
      <c r="H333" s="43">
        <v>2657.16</v>
      </c>
      <c r="I333" s="43"/>
      <c r="J333" s="43">
        <v>2536.16</v>
      </c>
      <c r="K333" s="43"/>
      <c r="L333" s="43">
        <v>2463.56</v>
      </c>
      <c r="M333" s="43">
        <v>4239.84</v>
      </c>
      <c r="N333" s="43"/>
      <c r="O333" s="43">
        <v>2376.44</v>
      </c>
      <c r="P333" s="43">
        <v>2475.66</v>
      </c>
      <c r="Q333" s="43"/>
      <c r="R333" s="43">
        <v>2608.7600000000002</v>
      </c>
      <c r="S333" s="43"/>
      <c r="T333" s="43"/>
      <c r="U333" s="43">
        <v>2565.1999999999971</v>
      </c>
      <c r="V333" s="43">
        <v>3502.95</v>
      </c>
      <c r="W333" s="43"/>
    </row>
    <row r="334" spans="1:23" x14ac:dyDescent="0.25">
      <c r="A334" s="22">
        <v>139</v>
      </c>
      <c r="B334" s="44" t="s">
        <v>139</v>
      </c>
      <c r="C334" s="38"/>
      <c r="D334" s="39">
        <v>2352.2399999999998</v>
      </c>
      <c r="E334" s="39"/>
      <c r="F334" s="39">
        <v>2683.7799999999997</v>
      </c>
      <c r="G334" s="39">
        <v>2340.14</v>
      </c>
      <c r="H334" s="39">
        <v>2657.16</v>
      </c>
      <c r="I334" s="39"/>
      <c r="J334" s="39">
        <v>2536.16</v>
      </c>
      <c r="K334" s="39"/>
      <c r="L334" s="39">
        <v>2463.56</v>
      </c>
      <c r="M334" s="39">
        <v>4239.84</v>
      </c>
      <c r="N334" s="39"/>
      <c r="O334" s="39">
        <v>2376.44</v>
      </c>
      <c r="P334" s="39">
        <v>2475.66</v>
      </c>
      <c r="Q334" s="39"/>
      <c r="R334" s="39">
        <v>2608.7600000000002</v>
      </c>
      <c r="S334" s="39"/>
      <c r="T334" s="39"/>
      <c r="U334" s="39">
        <v>2565.1999999999998</v>
      </c>
      <c r="V334" s="39"/>
      <c r="W334" s="39"/>
    </row>
    <row r="335" spans="1:23" x14ac:dyDescent="0.25">
      <c r="A335" s="40">
        <v>140</v>
      </c>
      <c r="B335" s="41" t="s">
        <v>140</v>
      </c>
      <c r="C335" s="42"/>
      <c r="D335" s="43">
        <v>34107.479999999996</v>
      </c>
      <c r="E335" s="43"/>
      <c r="F335" s="43">
        <v>38914.81</v>
      </c>
      <c r="G335" s="43">
        <v>33932.03</v>
      </c>
      <c r="H335" s="43">
        <v>38528.82</v>
      </c>
      <c r="I335" s="43"/>
      <c r="J335" s="43">
        <v>36774.32</v>
      </c>
      <c r="K335" s="43"/>
      <c r="L335" s="43">
        <v>35721.620000000003</v>
      </c>
      <c r="M335" s="43">
        <v>61477.68</v>
      </c>
      <c r="N335" s="43"/>
      <c r="O335" s="43">
        <v>34458.379999999997</v>
      </c>
      <c r="P335" s="43">
        <v>35897.070000000007</v>
      </c>
      <c r="Q335" s="43"/>
      <c r="R335" s="43">
        <v>37827.019999999997</v>
      </c>
      <c r="S335" s="43"/>
      <c r="T335" s="43"/>
      <c r="U335" s="43">
        <v>37195.4</v>
      </c>
      <c r="V335" s="43"/>
      <c r="W335" s="43"/>
    </row>
    <row r="336" spans="1:23" x14ac:dyDescent="0.25">
      <c r="A336" s="22">
        <v>141</v>
      </c>
      <c r="B336" s="45" t="s">
        <v>141</v>
      </c>
      <c r="C336" s="38">
        <v>2441.7800000000002</v>
      </c>
      <c r="D336" s="39">
        <v>2352.2399999999998</v>
      </c>
      <c r="E336" s="39"/>
      <c r="F336" s="39">
        <v>2683.7799999999997</v>
      </c>
      <c r="G336" s="48">
        <v>2340.14</v>
      </c>
      <c r="H336" s="39">
        <v>2657.16</v>
      </c>
      <c r="I336" s="39"/>
      <c r="J336" s="39">
        <v>2536.16</v>
      </c>
      <c r="K336" s="39"/>
      <c r="L336" s="39">
        <v>2463.56</v>
      </c>
      <c r="M336" s="39">
        <v>4239.84</v>
      </c>
      <c r="N336" s="39"/>
      <c r="O336" s="39">
        <v>2376.44</v>
      </c>
      <c r="P336" s="39">
        <v>2475.66</v>
      </c>
      <c r="Q336" s="39"/>
      <c r="R336" s="39">
        <v>2608.7600000000002</v>
      </c>
      <c r="S336" s="39"/>
      <c r="T336" s="39"/>
      <c r="U336" s="39">
        <v>2565.1999999999998</v>
      </c>
      <c r="V336" s="39"/>
      <c r="W336" s="39"/>
    </row>
    <row r="337" spans="1:23" x14ac:dyDescent="0.25">
      <c r="A337" s="40">
        <v>142</v>
      </c>
      <c r="B337" s="41" t="s">
        <v>142</v>
      </c>
      <c r="C337" s="42"/>
      <c r="D337" s="43">
        <v>17641.8</v>
      </c>
      <c r="E337" s="43"/>
      <c r="F337" s="43">
        <v>20128.349999999999</v>
      </c>
      <c r="G337" s="43">
        <v>17551.05</v>
      </c>
      <c r="H337" s="43">
        <v>19928.7</v>
      </c>
      <c r="I337" s="43"/>
      <c r="J337" s="43">
        <v>19021.2</v>
      </c>
      <c r="K337" s="43"/>
      <c r="L337" s="43">
        <v>18476.7</v>
      </c>
      <c r="M337" s="43">
        <v>31798.799999999999</v>
      </c>
      <c r="N337" s="43"/>
      <c r="O337" s="43">
        <v>17823.3</v>
      </c>
      <c r="P337" s="43">
        <v>18567.45</v>
      </c>
      <c r="Q337" s="43"/>
      <c r="R337" s="43">
        <v>19565.7</v>
      </c>
      <c r="S337" s="43"/>
      <c r="T337" s="43"/>
      <c r="U337" s="43">
        <v>19239</v>
      </c>
      <c r="V337" s="43">
        <v>17514.75</v>
      </c>
      <c r="W337" s="43"/>
    </row>
    <row r="338" spans="1:23" x14ac:dyDescent="0.25">
      <c r="A338" s="37">
        <v>143</v>
      </c>
      <c r="B338" s="25" t="s">
        <v>143</v>
      </c>
      <c r="C338" s="38"/>
      <c r="D338" s="39">
        <v>3528.36</v>
      </c>
      <c r="E338" s="39"/>
      <c r="F338" s="39">
        <v>4025.67</v>
      </c>
      <c r="G338" s="39">
        <v>3510.21</v>
      </c>
      <c r="H338" s="39">
        <v>3985.74</v>
      </c>
      <c r="I338" s="39"/>
      <c r="J338" s="39">
        <v>3804.24</v>
      </c>
      <c r="K338" s="39"/>
      <c r="L338" s="39">
        <v>3695.34</v>
      </c>
      <c r="M338" s="39">
        <v>6359.76</v>
      </c>
      <c r="N338" s="39"/>
      <c r="O338" s="39">
        <v>3564.66</v>
      </c>
      <c r="P338" s="39">
        <v>3713.49</v>
      </c>
      <c r="Q338" s="39"/>
      <c r="R338" s="39">
        <v>3913.14</v>
      </c>
      <c r="S338" s="39"/>
      <c r="T338" s="39"/>
      <c r="U338" s="39">
        <v>7695.6</v>
      </c>
      <c r="V338" s="39"/>
      <c r="W338" s="39"/>
    </row>
    <row r="339" spans="1:23" x14ac:dyDescent="0.25">
      <c r="A339" s="40">
        <v>144</v>
      </c>
      <c r="B339" s="41" t="s">
        <v>144</v>
      </c>
      <c r="C339" s="42"/>
      <c r="D339" s="43">
        <v>17641.8</v>
      </c>
      <c r="E339" s="43"/>
      <c r="F339" s="43">
        <v>20128.349999999999</v>
      </c>
      <c r="G339" s="43">
        <v>17551.05</v>
      </c>
      <c r="H339" s="43">
        <v>19928.7</v>
      </c>
      <c r="I339" s="43"/>
      <c r="J339" s="43">
        <v>19021.2</v>
      </c>
      <c r="K339" s="43"/>
      <c r="L339" s="43">
        <v>18476.7</v>
      </c>
      <c r="M339" s="43">
        <v>31798.799999999999</v>
      </c>
      <c r="N339" s="43"/>
      <c r="O339" s="43">
        <v>17823.3</v>
      </c>
      <c r="P339" s="43">
        <v>18567.45</v>
      </c>
      <c r="Q339" s="43"/>
      <c r="R339" s="43">
        <v>19565.7</v>
      </c>
      <c r="S339" s="43"/>
      <c r="T339" s="43"/>
      <c r="U339" s="43">
        <v>19239</v>
      </c>
      <c r="V339" s="43"/>
      <c r="W339" s="43"/>
    </row>
    <row r="340" spans="1:23" x14ac:dyDescent="0.25">
      <c r="A340" s="37">
        <v>145</v>
      </c>
      <c r="B340" s="45" t="s">
        <v>145</v>
      </c>
      <c r="C340" s="38"/>
      <c r="D340" s="39">
        <v>18817.919999999998</v>
      </c>
      <c r="E340" s="39"/>
      <c r="F340" s="39">
        <v>21470.239999999998</v>
      </c>
      <c r="G340" s="39">
        <v>18721.12</v>
      </c>
      <c r="H340" s="39">
        <v>21257.279999999999</v>
      </c>
      <c r="I340" s="39"/>
      <c r="J340" s="39">
        <v>20289.28</v>
      </c>
      <c r="K340" s="39"/>
      <c r="L340" s="39">
        <v>20940.259999999998</v>
      </c>
      <c r="M340" s="39">
        <v>36038.639999999999</v>
      </c>
      <c r="N340" s="39"/>
      <c r="O340" s="39">
        <v>20199.739999999991</v>
      </c>
      <c r="P340" s="39">
        <v>21043.11</v>
      </c>
      <c r="Q340" s="39"/>
      <c r="R340" s="39">
        <v>22174.46</v>
      </c>
      <c r="S340" s="39"/>
      <c r="T340" s="39"/>
      <c r="U340" s="39">
        <v>28217.200000000001</v>
      </c>
      <c r="V340" s="39"/>
      <c r="W340" s="39"/>
    </row>
    <row r="341" spans="1:23" x14ac:dyDescent="0.25">
      <c r="A341" s="40">
        <v>146</v>
      </c>
      <c r="B341" s="309" t="s">
        <v>146</v>
      </c>
      <c r="C341" s="308">
        <v>123250</v>
      </c>
      <c r="D341" s="43">
        <v>7056.72</v>
      </c>
      <c r="E341" s="43"/>
      <c r="F341" s="43">
        <v>8051.34</v>
      </c>
      <c r="G341" s="43">
        <v>7020.42</v>
      </c>
      <c r="H341" s="43">
        <v>7971.48</v>
      </c>
      <c r="I341" s="43"/>
      <c r="J341" s="43">
        <v>7608.48</v>
      </c>
      <c r="K341" s="43"/>
      <c r="L341" s="43">
        <v>7390.68</v>
      </c>
      <c r="M341" s="43">
        <v>12719.52</v>
      </c>
      <c r="N341" s="43"/>
      <c r="O341" s="43">
        <v>7129.32</v>
      </c>
      <c r="P341" s="43">
        <v>7426.98</v>
      </c>
      <c r="Q341" s="43"/>
      <c r="R341" s="43">
        <v>7826.28</v>
      </c>
      <c r="S341" s="43"/>
      <c r="T341" s="43"/>
      <c r="U341" s="43">
        <v>11543.4</v>
      </c>
      <c r="V341" s="43"/>
      <c r="W341" s="43"/>
    </row>
    <row r="342" spans="1:23" x14ac:dyDescent="0.25">
      <c r="A342" s="37">
        <v>147</v>
      </c>
      <c r="B342" s="44" t="s">
        <v>147</v>
      </c>
      <c r="C342" s="38">
        <v>123250</v>
      </c>
      <c r="D342" s="39"/>
      <c r="E342" s="39"/>
      <c r="F342" s="39"/>
      <c r="G342" s="39">
        <v>10530.63</v>
      </c>
      <c r="H342" s="39">
        <v>11957.22</v>
      </c>
      <c r="I342" s="39"/>
      <c r="J342" s="39">
        <v>11412.72</v>
      </c>
      <c r="K342" s="39"/>
      <c r="L342" s="39">
        <v>11086.02</v>
      </c>
      <c r="M342" s="39">
        <v>19079.28</v>
      </c>
      <c r="N342" s="39"/>
      <c r="O342" s="39">
        <v>10693.98</v>
      </c>
      <c r="P342" s="39">
        <v>11140.47</v>
      </c>
      <c r="Q342" s="39"/>
      <c r="R342" s="39">
        <v>11739.42</v>
      </c>
      <c r="S342" s="39"/>
      <c r="T342" s="39"/>
      <c r="U342" s="39">
        <v>11543.4</v>
      </c>
      <c r="V342" s="39"/>
      <c r="W342" s="39"/>
    </row>
    <row r="343" spans="1:23" x14ac:dyDescent="0.25">
      <c r="A343" s="40">
        <v>148</v>
      </c>
      <c r="B343" s="41" t="s">
        <v>148</v>
      </c>
      <c r="C343" s="42"/>
      <c r="D343" s="43">
        <v>150000</v>
      </c>
      <c r="E343" s="43"/>
      <c r="F343" s="43"/>
      <c r="G343" s="43"/>
      <c r="H343" s="43">
        <v>11957.22</v>
      </c>
      <c r="I343" s="43"/>
      <c r="J343" s="43">
        <v>11412.72</v>
      </c>
      <c r="K343" s="43"/>
      <c r="L343" s="43">
        <v>11086.02</v>
      </c>
      <c r="M343" s="43">
        <v>19079.28</v>
      </c>
      <c r="N343" s="43"/>
      <c r="O343" s="43">
        <v>10693.98</v>
      </c>
      <c r="P343" s="43">
        <v>11140.47</v>
      </c>
      <c r="Q343" s="43"/>
      <c r="R343" s="43">
        <v>11739.420000000013</v>
      </c>
      <c r="S343" s="43"/>
      <c r="T343" s="43"/>
      <c r="U343" s="43">
        <v>11543.399999999994</v>
      </c>
      <c r="V343" s="43">
        <v>10508.85</v>
      </c>
      <c r="W343" s="43"/>
    </row>
    <row r="344" spans="1:23" x14ac:dyDescent="0.25">
      <c r="A344" s="37">
        <v>149</v>
      </c>
      <c r="B344" s="44" t="s">
        <v>149</v>
      </c>
      <c r="C344" s="38"/>
      <c r="D344" s="39">
        <v>10585.08</v>
      </c>
      <c r="E344" s="39">
        <v>129625</v>
      </c>
      <c r="F344" s="39">
        <v>12077.01</v>
      </c>
      <c r="G344" s="39">
        <v>10530.63</v>
      </c>
      <c r="H344" s="39">
        <v>11957.22</v>
      </c>
      <c r="I344" s="39"/>
      <c r="J344" s="39">
        <v>11412.72</v>
      </c>
      <c r="K344" s="39"/>
      <c r="L344" s="39">
        <v>11086.02</v>
      </c>
      <c r="M344" s="39">
        <v>19079.28</v>
      </c>
      <c r="N344" s="39"/>
      <c r="O344" s="39">
        <v>10693.98</v>
      </c>
      <c r="P344" s="39">
        <v>11140.47</v>
      </c>
      <c r="Q344" s="39"/>
      <c r="R344" s="39">
        <v>11739.42</v>
      </c>
      <c r="S344" s="39"/>
      <c r="T344" s="39"/>
      <c r="U344" s="39">
        <v>11543.4</v>
      </c>
      <c r="V344" s="39"/>
      <c r="W344" s="39"/>
    </row>
    <row r="345" spans="1:23" x14ac:dyDescent="0.25">
      <c r="A345" s="40">
        <v>150</v>
      </c>
      <c r="B345" s="41" t="s">
        <v>150</v>
      </c>
      <c r="C345" s="42"/>
      <c r="D345" s="43"/>
      <c r="E345" s="43"/>
      <c r="F345" s="43"/>
      <c r="G345" s="43">
        <v>7020.42</v>
      </c>
      <c r="H345" s="43">
        <v>7971.48</v>
      </c>
      <c r="I345" s="43"/>
      <c r="J345" s="43">
        <v>7608.48</v>
      </c>
      <c r="K345" s="43"/>
      <c r="L345" s="43">
        <v>7390.68</v>
      </c>
      <c r="M345" s="43">
        <v>12719.52</v>
      </c>
      <c r="N345" s="43"/>
      <c r="O345" s="43">
        <v>7129.32</v>
      </c>
      <c r="P345" s="43">
        <v>7426.98</v>
      </c>
      <c r="Q345" s="43"/>
      <c r="R345" s="43">
        <v>7826.28</v>
      </c>
      <c r="S345" s="43"/>
      <c r="T345" s="43"/>
      <c r="U345" s="43">
        <v>7695.6</v>
      </c>
      <c r="V345" s="43">
        <v>7005.9</v>
      </c>
      <c r="W345" s="43"/>
    </row>
    <row r="346" spans="1:23" x14ac:dyDescent="0.25">
      <c r="A346" s="22">
        <v>151</v>
      </c>
      <c r="B346" s="45" t="s">
        <v>151</v>
      </c>
      <c r="C346" s="39"/>
      <c r="D346" s="39"/>
      <c r="E346" s="39"/>
      <c r="F346" s="39"/>
      <c r="G346" s="48">
        <v>158500</v>
      </c>
      <c r="H346" s="39"/>
      <c r="I346" s="39"/>
      <c r="J346" s="39"/>
      <c r="K346" s="39"/>
      <c r="L346" s="39">
        <v>18476.7</v>
      </c>
      <c r="M346" s="39">
        <v>31798.799999999999</v>
      </c>
      <c r="N346" s="39"/>
      <c r="O346" s="39">
        <v>17823.3</v>
      </c>
      <c r="P346" s="39">
        <v>18567.450000000012</v>
      </c>
      <c r="Q346" s="39"/>
      <c r="R346" s="39">
        <v>19565.7</v>
      </c>
      <c r="S346" s="39"/>
      <c r="T346" s="39"/>
      <c r="U346" s="39">
        <v>19239</v>
      </c>
      <c r="V346" s="39"/>
      <c r="W346" s="39"/>
    </row>
    <row r="347" spans="1:23" x14ac:dyDescent="0.25">
      <c r="A347" s="40">
        <v>152</v>
      </c>
      <c r="B347" s="41" t="s">
        <v>152</v>
      </c>
      <c r="C347" s="42"/>
      <c r="D347" s="43"/>
      <c r="E347" s="43"/>
      <c r="F347" s="43"/>
      <c r="G347" s="43">
        <v>158500</v>
      </c>
      <c r="H347" s="43"/>
      <c r="I347" s="43"/>
      <c r="J347" s="43"/>
      <c r="K347" s="43"/>
      <c r="L347" s="43"/>
      <c r="M347" s="43">
        <v>19079.28</v>
      </c>
      <c r="N347" s="43"/>
      <c r="O347" s="43">
        <v>10693.98</v>
      </c>
      <c r="P347" s="43">
        <v>11140.47</v>
      </c>
      <c r="Q347" s="43"/>
      <c r="R347" s="43">
        <v>11739.42</v>
      </c>
      <c r="S347" s="43"/>
      <c r="T347" s="43"/>
      <c r="U347" s="43">
        <v>11543.4</v>
      </c>
      <c r="V347" s="43">
        <v>10508.85</v>
      </c>
      <c r="W347" s="43"/>
    </row>
    <row r="348" spans="1:23" x14ac:dyDescent="0.25">
      <c r="A348" s="22">
        <v>153</v>
      </c>
      <c r="B348" s="351" t="s">
        <v>153</v>
      </c>
      <c r="C348" s="39"/>
      <c r="D348" s="39"/>
      <c r="E348" s="39"/>
      <c r="F348" s="39"/>
      <c r="G348" s="39"/>
      <c r="H348" s="302">
        <f>1200*82.5+41250</f>
        <v>140250</v>
      </c>
      <c r="I348" s="39"/>
      <c r="J348" s="39"/>
      <c r="K348" s="39"/>
      <c r="L348" s="39"/>
      <c r="M348" s="39">
        <v>31798.799999999999</v>
      </c>
      <c r="N348" s="39"/>
      <c r="O348" s="39">
        <v>17823.3</v>
      </c>
      <c r="P348" s="39">
        <v>18567.45</v>
      </c>
      <c r="Q348" s="39"/>
      <c r="R348" s="39">
        <v>19565.7</v>
      </c>
      <c r="S348" s="39"/>
      <c r="T348" s="39"/>
      <c r="U348" s="39">
        <v>19239</v>
      </c>
      <c r="V348" s="39"/>
      <c r="W348" s="39"/>
    </row>
    <row r="349" spans="1:23" x14ac:dyDescent="0.25">
      <c r="A349" s="40">
        <v>154</v>
      </c>
      <c r="B349" s="41" t="s">
        <v>154</v>
      </c>
      <c r="C349" s="42"/>
      <c r="D349" s="43"/>
      <c r="E349" s="43"/>
      <c r="F349" s="43"/>
      <c r="G349" s="43"/>
      <c r="H349" s="43"/>
      <c r="I349" s="43">
        <v>145350</v>
      </c>
      <c r="J349" s="43"/>
      <c r="K349" s="43"/>
      <c r="L349" s="43"/>
      <c r="M349" s="43"/>
      <c r="N349" s="43"/>
      <c r="O349" s="43"/>
      <c r="P349" s="43">
        <v>18567.45</v>
      </c>
      <c r="Q349" s="43"/>
      <c r="R349" s="43">
        <v>19565.7</v>
      </c>
      <c r="S349" s="43"/>
      <c r="T349" s="43"/>
      <c r="U349" s="43">
        <v>19239</v>
      </c>
      <c r="V349" s="43">
        <v>17514.75</v>
      </c>
      <c r="W349" s="43"/>
    </row>
    <row r="350" spans="1:23" x14ac:dyDescent="0.25">
      <c r="A350" s="22">
        <v>155</v>
      </c>
      <c r="B350" s="351" t="s">
        <v>155</v>
      </c>
      <c r="C350" s="39"/>
      <c r="D350" s="39"/>
      <c r="E350" s="39"/>
      <c r="F350" s="39"/>
      <c r="G350" s="39"/>
      <c r="H350" s="302"/>
      <c r="I350" s="39">
        <v>171000</v>
      </c>
      <c r="J350" s="39"/>
      <c r="K350" s="39"/>
      <c r="L350" s="39"/>
      <c r="M350" s="39"/>
      <c r="N350" s="39"/>
      <c r="O350" s="39"/>
      <c r="P350" s="39">
        <v>11140.47</v>
      </c>
      <c r="Q350" s="39"/>
      <c r="R350" s="39">
        <v>11739.42</v>
      </c>
      <c r="S350" s="39"/>
      <c r="T350" s="39"/>
      <c r="U350" s="39">
        <v>11543.4</v>
      </c>
      <c r="V350" s="39"/>
      <c r="W350" s="39"/>
    </row>
    <row r="351" spans="1:23" x14ac:dyDescent="0.25">
      <c r="A351" s="40">
        <v>156</v>
      </c>
      <c r="B351" s="41" t="s">
        <v>518</v>
      </c>
      <c r="C351" s="42"/>
      <c r="D351" s="43"/>
      <c r="E351" s="43"/>
      <c r="F351" s="43"/>
      <c r="G351" s="43"/>
      <c r="H351" s="43"/>
      <c r="I351" s="43"/>
      <c r="J351" s="43"/>
      <c r="K351" s="43"/>
      <c r="L351" s="43">
        <v>175500</v>
      </c>
      <c r="M351" s="43"/>
      <c r="N351" s="43"/>
      <c r="O351" s="43">
        <v>10693.98</v>
      </c>
      <c r="P351" s="43">
        <v>11140.47</v>
      </c>
      <c r="Q351" s="43"/>
      <c r="R351" s="43">
        <v>11739.42</v>
      </c>
      <c r="S351" s="43"/>
      <c r="T351" s="43"/>
      <c r="U351" s="43">
        <v>11543.4</v>
      </c>
      <c r="V351" s="43">
        <v>10508.85</v>
      </c>
      <c r="W351" s="43"/>
    </row>
    <row r="352" spans="1:23" x14ac:dyDescent="0.25">
      <c r="A352" s="22">
        <v>157</v>
      </c>
      <c r="B352" s="45" t="s">
        <v>156</v>
      </c>
      <c r="C352" s="39"/>
      <c r="D352" s="39"/>
      <c r="E352" s="39"/>
      <c r="F352" s="39"/>
      <c r="G352" s="48"/>
      <c r="H352" s="39"/>
      <c r="I352" s="39">
        <f>135000+45000</f>
        <v>180000</v>
      </c>
      <c r="J352" s="39"/>
      <c r="K352" s="39"/>
      <c r="L352" s="39">
        <f>175500-175500</f>
        <v>0</v>
      </c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</row>
    <row r="353" spans="1:23" x14ac:dyDescent="0.25">
      <c r="A353" s="40">
        <v>158</v>
      </c>
      <c r="B353" s="41" t="s">
        <v>157</v>
      </c>
      <c r="C353" s="42"/>
      <c r="D353" s="43"/>
      <c r="E353" s="43"/>
      <c r="F353" s="43"/>
      <c r="G353" s="43"/>
      <c r="H353" s="43"/>
      <c r="I353" s="43"/>
      <c r="J353" s="43"/>
      <c r="K353" s="43"/>
      <c r="L353" s="43"/>
      <c r="M353" s="43">
        <v>12719.52</v>
      </c>
      <c r="N353" s="43"/>
      <c r="O353" s="43">
        <v>7129.32</v>
      </c>
      <c r="P353" s="43">
        <v>7426.98</v>
      </c>
      <c r="Q353" s="43"/>
      <c r="R353" s="43">
        <v>7826.28</v>
      </c>
      <c r="S353" s="43"/>
      <c r="T353" s="43"/>
      <c r="U353" s="43">
        <v>7695.6</v>
      </c>
      <c r="V353" s="43">
        <v>7005.9</v>
      </c>
      <c r="W353" s="43"/>
    </row>
    <row r="354" spans="1:23" x14ac:dyDescent="0.25">
      <c r="A354" s="22">
        <v>159</v>
      </c>
      <c r="B354" s="45" t="s">
        <v>492</v>
      </c>
      <c r="C354" s="39"/>
      <c r="D354" s="39"/>
      <c r="E354" s="39"/>
      <c r="F354" s="39"/>
      <c r="G354" s="48"/>
      <c r="H354" s="39"/>
      <c r="I354" s="39"/>
      <c r="J354" s="39"/>
      <c r="K354" s="39"/>
      <c r="L354" s="39"/>
      <c r="M354" s="39"/>
      <c r="N354" s="39"/>
      <c r="O354" s="39"/>
      <c r="P354" s="39"/>
      <c r="Q354" s="39">
        <v>192000</v>
      </c>
      <c r="R354" s="39"/>
      <c r="S354" s="39"/>
      <c r="T354" s="39"/>
      <c r="U354" s="39"/>
      <c r="V354" s="39"/>
      <c r="W354" s="39"/>
    </row>
    <row r="355" spans="1:23" x14ac:dyDescent="0.25">
      <c r="A355" s="40">
        <v>160</v>
      </c>
      <c r="B355" s="41" t="s">
        <v>493</v>
      </c>
      <c r="C355" s="42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>
        <v>163200</v>
      </c>
      <c r="R355" s="43"/>
      <c r="S355" s="43"/>
      <c r="T355" s="43"/>
      <c r="U355" s="43"/>
      <c r="V355" s="43"/>
      <c r="W355" s="43"/>
    </row>
    <row r="356" spans="1:23" x14ac:dyDescent="0.25">
      <c r="A356" s="22">
        <v>161</v>
      </c>
      <c r="B356" s="45" t="s">
        <v>494</v>
      </c>
      <c r="C356" s="39"/>
      <c r="D356" s="39"/>
      <c r="E356" s="39"/>
      <c r="F356" s="39"/>
      <c r="G356" s="48"/>
      <c r="H356" s="39"/>
      <c r="I356" s="39"/>
      <c r="J356" s="39"/>
      <c r="K356" s="39"/>
      <c r="L356" s="39"/>
      <c r="M356" s="39"/>
      <c r="N356" s="39"/>
      <c r="O356" s="39"/>
      <c r="P356" s="39"/>
      <c r="Q356" s="39">
        <v>192000</v>
      </c>
      <c r="R356" s="39"/>
      <c r="S356" s="39"/>
      <c r="T356" s="39"/>
      <c r="U356" s="39"/>
      <c r="V356" s="39"/>
      <c r="W356" s="39"/>
    </row>
    <row r="357" spans="1:23" x14ac:dyDescent="0.25">
      <c r="A357" s="40">
        <v>162</v>
      </c>
      <c r="B357" s="41" t="s">
        <v>495</v>
      </c>
      <c r="C357" s="42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>
        <v>192000</v>
      </c>
      <c r="R357" s="43"/>
      <c r="S357" s="43"/>
      <c r="T357" s="43"/>
      <c r="U357" s="43"/>
      <c r="V357" s="43"/>
      <c r="W357" s="43"/>
    </row>
    <row r="358" spans="1:23" x14ac:dyDescent="0.25">
      <c r="A358" s="22">
        <v>163</v>
      </c>
      <c r="B358" s="45" t="s">
        <v>508</v>
      </c>
      <c r="C358" s="39"/>
      <c r="D358" s="39"/>
      <c r="E358" s="39"/>
      <c r="F358" s="39"/>
      <c r="G358" s="48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>
        <v>196500</v>
      </c>
      <c r="U358" s="39"/>
      <c r="V358" s="39"/>
      <c r="W358" s="39"/>
    </row>
    <row r="359" spans="1:23" x14ac:dyDescent="0.25">
      <c r="A359" s="40">
        <v>164</v>
      </c>
      <c r="B359" s="41" t="s">
        <v>509</v>
      </c>
      <c r="C359" s="42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>
        <v>196500</v>
      </c>
      <c r="U359" s="43"/>
      <c r="V359" s="43"/>
      <c r="W359" s="43"/>
    </row>
    <row r="360" spans="1:23" x14ac:dyDescent="0.25">
      <c r="A360" s="365">
        <v>165</v>
      </c>
      <c r="B360" s="45" t="s">
        <v>520</v>
      </c>
      <c r="C360" s="39"/>
      <c r="D360" s="39"/>
      <c r="E360" s="39"/>
      <c r="F360" s="39"/>
      <c r="G360" s="48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66"/>
    </row>
    <row r="361" spans="1:23" x14ac:dyDescent="0.25">
      <c r="A361" s="362">
        <v>166</v>
      </c>
      <c r="B361" s="364" t="s">
        <v>521</v>
      </c>
      <c r="C361" s="42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>
        <f>119700+49875</f>
        <v>169575</v>
      </c>
    </row>
    <row r="362" spans="1:23" x14ac:dyDescent="0.25">
      <c r="A362" s="22"/>
      <c r="B362" s="45"/>
      <c r="C362" s="39"/>
      <c r="D362" s="39"/>
      <c r="E362" s="39"/>
      <c r="F362" s="39"/>
      <c r="G362" s="48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</row>
    <row r="363" spans="1:23" x14ac:dyDescent="0.25">
      <c r="A363" s="40"/>
      <c r="B363" s="41"/>
      <c r="C363" s="42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</row>
    <row r="364" spans="1:23" x14ac:dyDescent="0.25">
      <c r="A364" s="22"/>
      <c r="B364" s="45"/>
      <c r="C364" s="39"/>
      <c r="D364" s="39"/>
      <c r="E364" s="39"/>
      <c r="F364" s="39"/>
      <c r="G364" s="48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</row>
    <row r="365" spans="1:23" x14ac:dyDescent="0.25">
      <c r="A365" s="49">
        <v>1</v>
      </c>
      <c r="B365" s="50" t="s">
        <v>158</v>
      </c>
      <c r="C365" s="51">
        <v>1450000</v>
      </c>
      <c r="D365" s="51">
        <v>1406500</v>
      </c>
      <c r="E365" s="52"/>
      <c r="F365" s="52"/>
      <c r="G365" s="53"/>
      <c r="H365" s="52"/>
      <c r="I365" s="52"/>
      <c r="J365" s="52"/>
      <c r="K365" s="52"/>
      <c r="L365" s="51"/>
      <c r="M365" s="51"/>
      <c r="N365" s="52"/>
      <c r="O365" s="52"/>
      <c r="P365" s="52"/>
      <c r="Q365" s="52"/>
      <c r="R365" s="52"/>
      <c r="S365" s="52"/>
      <c r="T365" s="52"/>
      <c r="U365" s="52"/>
      <c r="V365" s="52"/>
      <c r="W365" s="52"/>
    </row>
    <row r="366" spans="1:23" x14ac:dyDescent="0.25">
      <c r="A366" s="7">
        <v>2</v>
      </c>
      <c r="B366" s="26" t="s">
        <v>159</v>
      </c>
      <c r="C366" s="39"/>
      <c r="D366" s="54"/>
      <c r="E366" s="323"/>
      <c r="F366" s="323"/>
      <c r="G366" s="317"/>
      <c r="H366" s="318"/>
      <c r="I366" s="319"/>
      <c r="J366" s="319"/>
      <c r="K366" s="317"/>
      <c r="L366" s="320"/>
      <c r="M366" s="317"/>
      <c r="N366" s="317"/>
      <c r="O366" s="320"/>
      <c r="P366" s="317"/>
      <c r="Q366" s="44">
        <v>2103000</v>
      </c>
      <c r="R366" s="44"/>
      <c r="S366" s="44"/>
      <c r="T366" s="44"/>
      <c r="U366" s="44"/>
      <c r="V366" s="44"/>
      <c r="W366" s="44"/>
    </row>
    <row r="367" spans="1:23" x14ac:dyDescent="0.25">
      <c r="A367" s="49">
        <v>3</v>
      </c>
      <c r="B367" s="50" t="s">
        <v>160</v>
      </c>
      <c r="C367" s="51"/>
      <c r="D367" s="51"/>
      <c r="E367" s="316"/>
      <c r="F367" s="316"/>
      <c r="G367" s="321"/>
      <c r="H367" s="316"/>
      <c r="I367" s="316"/>
      <c r="J367" s="316"/>
      <c r="K367" s="322"/>
      <c r="L367" s="322"/>
      <c r="M367" s="322"/>
      <c r="N367" s="316"/>
      <c r="O367" s="316"/>
      <c r="P367" s="316"/>
      <c r="Q367" s="52"/>
      <c r="R367" s="52"/>
      <c r="S367" s="52"/>
      <c r="T367" s="52"/>
      <c r="U367" s="52"/>
      <c r="V367" s="52"/>
      <c r="W367" s="52"/>
    </row>
    <row r="368" spans="1:23" x14ac:dyDescent="0.25">
      <c r="A368" s="7">
        <v>4</v>
      </c>
      <c r="B368" s="26" t="s">
        <v>161</v>
      </c>
      <c r="C368" s="38"/>
      <c r="D368" s="54"/>
      <c r="E368" s="323"/>
      <c r="F368" s="323"/>
      <c r="G368" s="317"/>
      <c r="H368" s="318"/>
      <c r="I368" s="319"/>
      <c r="J368" s="319"/>
      <c r="K368" s="317"/>
      <c r="L368" s="320"/>
      <c r="M368" s="317"/>
      <c r="N368" s="317"/>
      <c r="O368" s="317"/>
      <c r="P368" s="317">
        <v>427750</v>
      </c>
      <c r="Q368" s="44"/>
      <c r="R368" s="44"/>
      <c r="S368" s="44"/>
      <c r="T368" s="44"/>
      <c r="U368" s="44"/>
      <c r="V368" s="44"/>
      <c r="W368" s="44"/>
    </row>
    <row r="369" spans="1:24" x14ac:dyDescent="0.25">
      <c r="A369" s="49">
        <v>5</v>
      </c>
      <c r="B369" s="50" t="s">
        <v>162</v>
      </c>
      <c r="C369" s="51"/>
      <c r="D369" s="51"/>
      <c r="E369" s="316"/>
      <c r="F369" s="316"/>
      <c r="G369" s="321"/>
      <c r="H369" s="316"/>
      <c r="I369" s="316"/>
      <c r="J369" s="316"/>
      <c r="K369" s="316"/>
      <c r="L369" s="322"/>
      <c r="M369" s="322"/>
      <c r="N369" s="316"/>
      <c r="O369" s="316"/>
      <c r="P369" s="316"/>
      <c r="Q369" s="52"/>
      <c r="R369" s="52"/>
      <c r="S369" s="52"/>
      <c r="T369" s="52"/>
      <c r="U369" s="52"/>
      <c r="V369" s="52"/>
      <c r="W369" s="52"/>
    </row>
    <row r="370" spans="1:24" x14ac:dyDescent="0.25">
      <c r="A370" s="7">
        <v>6</v>
      </c>
      <c r="B370" s="26" t="s">
        <v>163</v>
      </c>
      <c r="C370" s="38">
        <v>145000</v>
      </c>
      <c r="D370" s="54"/>
      <c r="E370" s="54"/>
      <c r="F370" s="54"/>
      <c r="G370" s="317"/>
      <c r="H370" s="318"/>
      <c r="I370" s="319"/>
      <c r="J370" s="319"/>
      <c r="K370" s="317"/>
      <c r="L370" s="320"/>
      <c r="M370" s="317"/>
      <c r="N370" s="317"/>
      <c r="O370" s="317"/>
      <c r="P370" s="317">
        <v>-916.69000000000233</v>
      </c>
      <c r="Q370" s="44"/>
      <c r="R370" s="44"/>
      <c r="S370" s="44"/>
      <c r="T370" s="44"/>
      <c r="U370" s="44"/>
      <c r="V370" s="44"/>
      <c r="W370" s="44"/>
    </row>
    <row r="371" spans="1:24" x14ac:dyDescent="0.25">
      <c r="A371" s="49">
        <v>7</v>
      </c>
      <c r="B371" s="50" t="s">
        <v>164</v>
      </c>
      <c r="C371" s="51"/>
      <c r="D371" s="51"/>
      <c r="E371" s="342"/>
      <c r="F371" s="52"/>
      <c r="G371" s="321"/>
      <c r="H371" s="316"/>
      <c r="I371" s="316"/>
      <c r="J371" s="316"/>
      <c r="K371" s="316"/>
      <c r="L371" s="322"/>
      <c r="M371" s="322"/>
      <c r="N371" s="316"/>
      <c r="O371" s="316"/>
      <c r="P371" s="316"/>
      <c r="Q371" s="52"/>
      <c r="R371" s="52"/>
      <c r="S371" s="52"/>
      <c r="T371" s="52"/>
      <c r="U371" s="52">
        <v>222500</v>
      </c>
      <c r="V371" s="52"/>
      <c r="W371" s="52"/>
    </row>
    <row r="372" spans="1:24" x14ac:dyDescent="0.25">
      <c r="A372" s="7">
        <v>8</v>
      </c>
      <c r="B372" s="26" t="s">
        <v>165</v>
      </c>
      <c r="C372" s="38">
        <v>689881.5</v>
      </c>
      <c r="D372" s="54">
        <v>45868.68</v>
      </c>
      <c r="E372" s="54">
        <v>-45868.68</v>
      </c>
      <c r="F372" s="54">
        <v>2129148.33</v>
      </c>
      <c r="G372" s="317"/>
      <c r="H372" s="318"/>
      <c r="I372" s="319"/>
      <c r="J372" s="319"/>
      <c r="K372" s="317"/>
      <c r="L372" s="320"/>
      <c r="M372" s="317"/>
      <c r="N372" s="317"/>
      <c r="O372" s="317"/>
      <c r="P372" s="317"/>
      <c r="Q372" s="44"/>
      <c r="R372" s="44"/>
      <c r="S372" s="44"/>
      <c r="T372" s="44"/>
      <c r="U372" s="44"/>
      <c r="V372" s="44"/>
      <c r="W372" s="44"/>
    </row>
    <row r="373" spans="1:24" x14ac:dyDescent="0.25">
      <c r="A373" s="49">
        <v>9</v>
      </c>
      <c r="B373" s="50" t="s">
        <v>166</v>
      </c>
      <c r="C373" s="51"/>
      <c r="D373" s="51"/>
      <c r="E373" s="52"/>
      <c r="F373" s="52"/>
      <c r="G373" s="321"/>
      <c r="H373" s="316"/>
      <c r="I373" s="316"/>
      <c r="J373" s="316"/>
      <c r="K373" s="316"/>
      <c r="L373" s="322"/>
      <c r="M373" s="322"/>
      <c r="N373" s="316"/>
      <c r="O373" s="316"/>
      <c r="P373" s="316"/>
      <c r="Q373" s="52"/>
      <c r="R373" s="52"/>
      <c r="S373" s="52"/>
      <c r="T373" s="52"/>
      <c r="U373" s="52"/>
      <c r="V373" s="52"/>
      <c r="W373" s="52"/>
    </row>
    <row r="374" spans="1:24" x14ac:dyDescent="0.25">
      <c r="A374" s="7">
        <v>10</v>
      </c>
      <c r="B374" s="26" t="s">
        <v>167</v>
      </c>
      <c r="C374" s="38">
        <v>212083</v>
      </c>
      <c r="D374" s="54">
        <v>295000</v>
      </c>
      <c r="E374" s="54"/>
      <c r="F374" s="54"/>
      <c r="G374" s="317"/>
      <c r="H374" s="318"/>
      <c r="I374" s="319"/>
      <c r="J374" s="319"/>
      <c r="K374" s="317"/>
      <c r="L374" s="320"/>
      <c r="M374" s="317"/>
      <c r="N374" s="317"/>
      <c r="O374" s="317"/>
      <c r="P374" s="317"/>
      <c r="Q374" s="44"/>
      <c r="R374" s="44"/>
      <c r="S374" s="44"/>
      <c r="T374" s="44"/>
      <c r="U374" s="44"/>
      <c r="V374" s="44"/>
      <c r="W374" s="44"/>
    </row>
    <row r="375" spans="1:24" x14ac:dyDescent="0.25">
      <c r="A375" s="49">
        <v>11</v>
      </c>
      <c r="B375" s="50" t="s">
        <v>168</v>
      </c>
      <c r="C375" s="51"/>
      <c r="D375" s="51"/>
      <c r="E375" s="52"/>
      <c r="F375" s="52"/>
      <c r="G375" s="53"/>
      <c r="H375" s="52"/>
      <c r="I375" s="316"/>
      <c r="J375" s="52"/>
      <c r="K375" s="52"/>
      <c r="L375" s="51"/>
      <c r="M375" s="52">
        <v>428000</v>
      </c>
      <c r="N375" s="52"/>
      <c r="O375" s="52"/>
      <c r="P375" s="52"/>
      <c r="Q375" s="52"/>
      <c r="R375" s="52"/>
      <c r="S375" s="52"/>
      <c r="T375" s="52"/>
      <c r="U375" s="52"/>
      <c r="V375" s="52"/>
      <c r="W375" s="52"/>
    </row>
    <row r="376" spans="1:24" x14ac:dyDescent="0.25">
      <c r="A376" s="7">
        <v>12</v>
      </c>
      <c r="B376" s="26" t="s">
        <v>169</v>
      </c>
      <c r="C376" s="39"/>
      <c r="D376" s="54"/>
      <c r="E376" s="54"/>
      <c r="F376" s="54"/>
      <c r="G376" s="55"/>
      <c r="H376" s="56"/>
      <c r="I376" s="57"/>
      <c r="J376" s="57"/>
      <c r="K376" s="44"/>
      <c r="L376" s="38"/>
      <c r="M376" s="44"/>
      <c r="N376" s="44"/>
      <c r="O376" s="44"/>
      <c r="P376" s="44"/>
      <c r="Q376" s="317"/>
      <c r="R376" s="44"/>
      <c r="S376" s="44"/>
      <c r="T376" s="44"/>
      <c r="U376" s="44"/>
      <c r="V376" s="44"/>
      <c r="W376" s="44"/>
    </row>
    <row r="377" spans="1:24" x14ac:dyDescent="0.25">
      <c r="A377" s="49">
        <v>13</v>
      </c>
      <c r="B377" s="50" t="s">
        <v>170</v>
      </c>
      <c r="C377" s="51"/>
      <c r="D377" s="51"/>
      <c r="E377" s="52"/>
      <c r="F377" s="52"/>
      <c r="G377" s="53"/>
      <c r="H377" s="52"/>
      <c r="I377" s="316"/>
      <c r="J377" s="52"/>
      <c r="K377" s="52"/>
      <c r="L377" s="51"/>
      <c r="M377" s="51"/>
      <c r="N377" s="52"/>
      <c r="O377" s="52"/>
      <c r="P377" s="52"/>
      <c r="Q377" s="52"/>
      <c r="R377" s="52"/>
      <c r="S377" s="52"/>
      <c r="T377" s="52"/>
      <c r="U377" s="52"/>
      <c r="V377" s="52"/>
      <c r="W377" s="52"/>
    </row>
    <row r="378" spans="1:24" x14ac:dyDescent="0.25">
      <c r="A378" s="7">
        <v>14</v>
      </c>
      <c r="B378" s="26" t="s">
        <v>171</v>
      </c>
      <c r="C378" s="39"/>
      <c r="D378" s="54"/>
      <c r="E378" s="54"/>
      <c r="F378" s="54"/>
      <c r="G378" s="55"/>
      <c r="H378" s="56"/>
      <c r="I378" s="57"/>
      <c r="J378" s="57"/>
      <c r="K378" s="44"/>
      <c r="L378" s="38"/>
      <c r="M378" s="44">
        <v>428000</v>
      </c>
      <c r="N378" s="44"/>
      <c r="O378" s="44"/>
      <c r="P378" s="44"/>
      <c r="Q378" s="317"/>
      <c r="R378" s="44"/>
      <c r="S378" s="44"/>
      <c r="T378" s="44"/>
      <c r="U378" s="44"/>
      <c r="V378" s="44"/>
      <c r="W378" s="44"/>
    </row>
    <row r="379" spans="1:24" x14ac:dyDescent="0.25">
      <c r="A379" s="49">
        <v>15</v>
      </c>
      <c r="B379" s="50"/>
      <c r="C379" s="51"/>
      <c r="D379" s="51"/>
      <c r="E379" s="52"/>
      <c r="F379" s="52"/>
      <c r="G379" s="53"/>
      <c r="H379" s="52"/>
      <c r="I379" s="316"/>
      <c r="J379" s="52"/>
      <c r="K379" s="52"/>
      <c r="L379" s="51"/>
      <c r="M379" s="51"/>
      <c r="N379" s="52"/>
      <c r="O379" s="52"/>
      <c r="P379" s="52"/>
      <c r="Q379" s="52"/>
      <c r="R379" s="52"/>
      <c r="S379" s="52"/>
      <c r="T379" s="52"/>
      <c r="U379" s="52"/>
      <c r="V379" s="52"/>
      <c r="W379" s="52"/>
    </row>
    <row r="380" spans="1:24" ht="15.75" thickBot="1" x14ac:dyDescent="0.3">
      <c r="A380" s="7"/>
      <c r="B380" s="26"/>
      <c r="C380" s="39"/>
      <c r="D380" s="54"/>
      <c r="E380" s="54"/>
      <c r="F380" s="54"/>
      <c r="G380" s="55"/>
      <c r="H380" s="56"/>
      <c r="I380" s="57"/>
      <c r="J380" s="57"/>
      <c r="K380" s="44"/>
      <c r="L380" s="38"/>
      <c r="M380" s="44"/>
      <c r="N380" s="44"/>
      <c r="O380" s="44"/>
      <c r="P380" s="44"/>
      <c r="Q380" s="317"/>
      <c r="R380" s="44"/>
      <c r="S380" s="44"/>
      <c r="T380" s="44"/>
      <c r="U380" s="44"/>
      <c r="V380" s="44"/>
      <c r="W380" s="44"/>
    </row>
    <row r="381" spans="1:24" ht="15.75" thickBot="1" x14ac:dyDescent="0.3">
      <c r="B381" s="58"/>
      <c r="C381" s="59">
        <f t="shared" ref="C381:W381" si="0">SUM(C196:C379)</f>
        <v>5574159.7300000004</v>
      </c>
      <c r="D381" s="60">
        <f t="shared" si="0"/>
        <v>5020615.3600000031</v>
      </c>
      <c r="E381" s="60">
        <f t="shared" si="0"/>
        <v>83756.320000000007</v>
      </c>
      <c r="F381" s="60">
        <f t="shared" si="0"/>
        <v>6245781.9499999974</v>
      </c>
      <c r="G381" s="60">
        <f t="shared" si="0"/>
        <v>3810267.9699999955</v>
      </c>
      <c r="H381" s="60">
        <f t="shared" si="0"/>
        <v>4436335.4000000041</v>
      </c>
      <c r="I381" s="60">
        <f t="shared" si="0"/>
        <v>662850</v>
      </c>
      <c r="J381" s="60">
        <f t="shared" si="0"/>
        <v>4343305.4500000048</v>
      </c>
      <c r="K381" s="60">
        <f t="shared" si="0"/>
        <v>-265374.22000000003</v>
      </c>
      <c r="L381" s="60">
        <f t="shared" si="0"/>
        <v>4063952.8800000022</v>
      </c>
      <c r="M381" s="60">
        <f t="shared" si="0"/>
        <v>8134457.9999999916</v>
      </c>
      <c r="N381" s="60">
        <f t="shared" si="0"/>
        <v>175500</v>
      </c>
      <c r="O381" s="60">
        <f>SUM(O196:O379)</f>
        <v>4193274.9199999953</v>
      </c>
      <c r="P381" s="60">
        <f t="shared" si="0"/>
        <v>4993952.7600000072</v>
      </c>
      <c r="Q381" s="60">
        <f t="shared" si="0"/>
        <v>2842200</v>
      </c>
      <c r="R381" s="60">
        <f t="shared" si="0"/>
        <v>4493714.2099999981</v>
      </c>
      <c r="S381" s="60">
        <f t="shared" si="0"/>
        <v>-5189.1000000000004</v>
      </c>
      <c r="T381" s="60">
        <f t="shared" si="0"/>
        <v>393000</v>
      </c>
      <c r="U381" s="60">
        <f t="shared" si="0"/>
        <v>4895969.71</v>
      </c>
      <c r="V381" s="60">
        <f t="shared" si="0"/>
        <v>1420459.3800000011</v>
      </c>
      <c r="W381" s="60">
        <f t="shared" si="0"/>
        <v>169575</v>
      </c>
      <c r="X381" s="61">
        <f>SUM(D381:V381)</f>
        <v>59938830.990000002</v>
      </c>
    </row>
    <row r="382" spans="1:24" x14ac:dyDescent="0.25">
      <c r="B382" s="26"/>
      <c r="C382" s="38"/>
      <c r="D382" s="62"/>
      <c r="F382" s="63"/>
      <c r="G382" s="63"/>
      <c r="O382" s="64">
        <v>3548024.92</v>
      </c>
      <c r="P382" s="64"/>
      <c r="Q382" s="55"/>
      <c r="R382" s="65"/>
    </row>
    <row r="383" spans="1:24" x14ac:dyDescent="0.25">
      <c r="B383" s="26"/>
      <c r="C383" s="38"/>
      <c r="D383" s="62"/>
      <c r="F383" s="63"/>
      <c r="G383" s="63"/>
      <c r="O383" s="65">
        <f>O381-O382</f>
        <v>645249.99999999534</v>
      </c>
      <c r="P383" s="64"/>
      <c r="Q383" s="55"/>
      <c r="R383" s="65"/>
      <c r="W383" s="66"/>
    </row>
    <row r="384" spans="1:24" ht="15.75" thickBot="1" x14ac:dyDescent="0.3">
      <c r="C384" s="63"/>
      <c r="D384" s="62"/>
      <c r="F384" s="63"/>
      <c r="G384" s="63"/>
      <c r="O384" s="64"/>
      <c r="P384" s="64"/>
      <c r="Q384" s="55"/>
      <c r="R384" s="65"/>
    </row>
    <row r="385" spans="1:18" x14ac:dyDescent="0.25">
      <c r="B385" s="67" t="s">
        <v>179</v>
      </c>
      <c r="C385" s="376" t="s">
        <v>180</v>
      </c>
      <c r="D385" s="382" t="s">
        <v>181</v>
      </c>
      <c r="E385" s="376" t="s">
        <v>180</v>
      </c>
      <c r="F385" s="382" t="s">
        <v>181</v>
      </c>
      <c r="G385" s="376" t="s">
        <v>182</v>
      </c>
      <c r="H385" s="382" t="s">
        <v>183</v>
      </c>
      <c r="O385" s="64"/>
      <c r="P385" s="64"/>
      <c r="Q385" s="55"/>
      <c r="R385" s="65"/>
    </row>
    <row r="386" spans="1:18" ht="15.75" thickBot="1" x14ac:dyDescent="0.3">
      <c r="B386" s="68" t="s">
        <v>177</v>
      </c>
      <c r="C386" s="377"/>
      <c r="D386" s="383"/>
      <c r="E386" s="377"/>
      <c r="F386" s="383"/>
      <c r="G386" s="377"/>
      <c r="H386" s="383"/>
      <c r="O386" s="64"/>
      <c r="P386" s="64"/>
      <c r="Q386" s="55"/>
      <c r="R386" s="65"/>
    </row>
    <row r="387" spans="1:18" ht="15" customHeight="1" x14ac:dyDescent="0.25">
      <c r="A387">
        <v>1</v>
      </c>
      <c r="B387" s="69" t="s">
        <v>158</v>
      </c>
      <c r="C387" s="70"/>
      <c r="D387" s="71"/>
      <c r="E387" s="71">
        <v>1450000</v>
      </c>
      <c r="F387" s="71">
        <f>-1450000</f>
        <v>-1450000</v>
      </c>
      <c r="G387" s="70">
        <v>1406500</v>
      </c>
      <c r="H387" s="71">
        <v>-1406500</v>
      </c>
      <c r="O387" s="64"/>
      <c r="P387" s="64"/>
      <c r="Q387" s="55"/>
      <c r="R387" s="65"/>
    </row>
    <row r="388" spans="1:18" x14ac:dyDescent="0.25">
      <c r="A388">
        <v>2</v>
      </c>
      <c r="B388" s="73" t="s">
        <v>159</v>
      </c>
      <c r="C388" s="74"/>
      <c r="D388" s="71"/>
      <c r="E388" s="71"/>
      <c r="F388" s="71"/>
      <c r="G388" s="74">
        <v>2103000</v>
      </c>
      <c r="H388" s="71">
        <v>-2103000</v>
      </c>
      <c r="O388" s="64"/>
      <c r="P388" s="64"/>
      <c r="Q388" s="55"/>
      <c r="R388" s="65"/>
    </row>
    <row r="389" spans="1:18" x14ac:dyDescent="0.25">
      <c r="A389">
        <v>3</v>
      </c>
      <c r="B389" s="73" t="s">
        <v>160</v>
      </c>
      <c r="C389" s="74">
        <v>295000</v>
      </c>
      <c r="D389" s="71">
        <v>-295000</v>
      </c>
      <c r="E389" s="71"/>
      <c r="F389" s="71"/>
      <c r="G389" s="74"/>
      <c r="H389" s="71"/>
      <c r="O389" s="64"/>
      <c r="P389" s="64"/>
      <c r="Q389" s="55"/>
      <c r="R389" s="65"/>
    </row>
    <row r="390" spans="1:18" x14ac:dyDescent="0.25">
      <c r="A390">
        <v>4</v>
      </c>
      <c r="B390" s="75" t="s">
        <v>161</v>
      </c>
      <c r="C390" s="74">
        <v>295000</v>
      </c>
      <c r="D390" s="71">
        <v>-295000</v>
      </c>
      <c r="E390" s="71"/>
      <c r="F390" s="71"/>
      <c r="G390" s="74">
        <v>427750</v>
      </c>
      <c r="H390" s="71"/>
      <c r="O390" s="64"/>
      <c r="P390" s="64"/>
      <c r="Q390" s="55"/>
      <c r="R390" s="65"/>
    </row>
    <row r="391" spans="1:18" x14ac:dyDescent="0.25">
      <c r="A391">
        <v>5</v>
      </c>
      <c r="B391" s="73" t="s">
        <v>162</v>
      </c>
      <c r="C391" s="74">
        <v>295000</v>
      </c>
      <c r="D391" s="71">
        <v>-295000</v>
      </c>
      <c r="E391" s="71"/>
      <c r="F391" s="71"/>
      <c r="G391" s="74"/>
      <c r="H391" s="71"/>
      <c r="O391" s="64"/>
      <c r="P391" s="64"/>
      <c r="Q391" s="55"/>
      <c r="R391" s="65"/>
    </row>
    <row r="392" spans="1:18" x14ac:dyDescent="0.25">
      <c r="A392">
        <v>6</v>
      </c>
      <c r="B392" s="73" t="s">
        <v>163</v>
      </c>
      <c r="C392" s="74">
        <f>487000</f>
        <v>487000</v>
      </c>
      <c r="D392" s="71">
        <v>-487000</v>
      </c>
      <c r="E392" s="71">
        <f>145000-916.69</f>
        <v>144083.31</v>
      </c>
      <c r="F392" s="71"/>
      <c r="G392" s="74">
        <v>139193.01999999999</v>
      </c>
      <c r="H392" s="71">
        <v>-139193.01999999999</v>
      </c>
      <c r="O392" s="64"/>
      <c r="P392" s="64"/>
      <c r="Q392" s="55"/>
      <c r="R392" s="65"/>
    </row>
    <row r="393" spans="1:18" x14ac:dyDescent="0.25">
      <c r="A393">
        <v>7</v>
      </c>
      <c r="B393" s="73" t="s">
        <v>164</v>
      </c>
      <c r="C393" s="74">
        <v>155000</v>
      </c>
      <c r="D393" s="71">
        <v>-155000</v>
      </c>
      <c r="E393" s="71"/>
      <c r="F393" s="71"/>
      <c r="G393" s="74">
        <v>222500</v>
      </c>
      <c r="H393" s="71"/>
      <c r="O393" s="64"/>
      <c r="P393" s="64"/>
      <c r="Q393" s="55"/>
      <c r="R393" s="65"/>
    </row>
    <row r="394" spans="1:18" x14ac:dyDescent="0.25">
      <c r="A394">
        <v>8</v>
      </c>
      <c r="B394" s="73" t="s">
        <v>165</v>
      </c>
      <c r="C394" s="74">
        <f>2158320-2158320+871563</f>
        <v>871563</v>
      </c>
      <c r="D394" s="71">
        <v>-871563</v>
      </c>
      <c r="E394" s="71">
        <v>689881.5</v>
      </c>
      <c r="F394" s="71">
        <v>-689881.5</v>
      </c>
      <c r="G394" s="74">
        <v>2129148.33</v>
      </c>
      <c r="H394" s="71">
        <v>-2129148.33</v>
      </c>
      <c r="O394" s="64"/>
      <c r="P394" s="64"/>
      <c r="Q394" s="55"/>
      <c r="R394" s="65"/>
    </row>
    <row r="395" spans="1:18" x14ac:dyDescent="0.25">
      <c r="A395">
        <v>9</v>
      </c>
      <c r="B395" s="73" t="s">
        <v>166</v>
      </c>
      <c r="C395" s="74">
        <v>295000</v>
      </c>
      <c r="D395" s="71">
        <v>-295000</v>
      </c>
      <c r="E395" s="71"/>
      <c r="F395" s="71"/>
      <c r="G395" s="74"/>
      <c r="H395" s="71"/>
      <c r="O395" s="64"/>
      <c r="P395" s="64"/>
      <c r="Q395" s="55"/>
      <c r="R395" s="65"/>
    </row>
    <row r="396" spans="1:18" x14ac:dyDescent="0.25">
      <c r="A396">
        <v>10</v>
      </c>
      <c r="B396" s="73" t="s">
        <v>167</v>
      </c>
      <c r="C396" s="74">
        <v>212083</v>
      </c>
      <c r="D396" s="71">
        <v>-212083</v>
      </c>
      <c r="E396" s="71">
        <v>295000</v>
      </c>
      <c r="F396" s="71">
        <v>-295000</v>
      </c>
      <c r="G396" s="74"/>
      <c r="H396" s="71"/>
      <c r="O396" s="64"/>
      <c r="P396" s="64"/>
      <c r="Q396" s="55"/>
      <c r="R396" s="65"/>
    </row>
    <row r="397" spans="1:18" x14ac:dyDescent="0.25">
      <c r="A397">
        <v>11</v>
      </c>
      <c r="B397" s="73" t="s">
        <v>168</v>
      </c>
      <c r="C397" s="74"/>
      <c r="D397" s="71"/>
      <c r="E397" s="71"/>
      <c r="F397" s="71"/>
      <c r="G397" s="74">
        <v>428000</v>
      </c>
      <c r="H397" s="71">
        <v>-428000</v>
      </c>
      <c r="O397" s="64"/>
      <c r="P397" s="64"/>
      <c r="Q397" s="55"/>
      <c r="R397" s="65"/>
    </row>
    <row r="398" spans="1:18" x14ac:dyDescent="0.25">
      <c r="A398">
        <v>12</v>
      </c>
      <c r="B398" s="73" t="s">
        <v>169</v>
      </c>
      <c r="C398" s="74"/>
      <c r="D398" s="71"/>
      <c r="E398" s="71"/>
      <c r="F398" s="71"/>
      <c r="G398" s="74"/>
      <c r="H398" s="71"/>
      <c r="O398" s="64"/>
      <c r="P398" s="64"/>
      <c r="Q398" s="55"/>
      <c r="R398" s="65"/>
    </row>
    <row r="399" spans="1:18" x14ac:dyDescent="0.25">
      <c r="A399">
        <v>13</v>
      </c>
      <c r="B399" s="73" t="s">
        <v>184</v>
      </c>
      <c r="C399" s="74">
        <v>295000</v>
      </c>
      <c r="D399" s="71">
        <v>-295000</v>
      </c>
      <c r="E399" s="71"/>
      <c r="F399" s="71"/>
      <c r="G399" s="74"/>
      <c r="H399" s="71"/>
      <c r="O399" s="64"/>
      <c r="P399" s="64"/>
      <c r="Q399" s="55"/>
      <c r="R399" s="65"/>
    </row>
    <row r="400" spans="1:18" x14ac:dyDescent="0.25">
      <c r="A400">
        <v>14</v>
      </c>
      <c r="B400" s="73" t="s">
        <v>171</v>
      </c>
      <c r="C400" s="74">
        <f>295000</f>
        <v>295000</v>
      </c>
      <c r="D400" s="71">
        <f>-254054-40946</f>
        <v>-295000</v>
      </c>
      <c r="E400" s="71"/>
      <c r="F400" s="71"/>
      <c r="G400" s="74">
        <v>428000</v>
      </c>
      <c r="H400" s="71">
        <v>-428000</v>
      </c>
      <c r="O400" s="64"/>
      <c r="P400" s="64"/>
      <c r="Q400" s="55"/>
      <c r="R400" s="65"/>
    </row>
    <row r="401" spans="1:27" x14ac:dyDescent="0.25">
      <c r="B401" s="73"/>
      <c r="C401" s="74"/>
      <c r="D401" s="71"/>
      <c r="E401" s="71"/>
      <c r="F401" s="71"/>
      <c r="G401" s="74"/>
      <c r="H401" s="71"/>
      <c r="O401" s="64"/>
      <c r="P401" s="64"/>
      <c r="Q401" s="55"/>
      <c r="R401" s="65"/>
    </row>
    <row r="402" spans="1:27" x14ac:dyDescent="0.25">
      <c r="B402" s="73"/>
      <c r="C402" s="74"/>
      <c r="D402" s="71"/>
      <c r="E402" s="71"/>
      <c r="F402" s="71"/>
      <c r="G402" s="74"/>
      <c r="H402" s="71"/>
      <c r="O402" s="64"/>
      <c r="P402" s="64"/>
      <c r="Q402" s="55"/>
      <c r="R402" s="65"/>
    </row>
    <row r="403" spans="1:27" x14ac:dyDescent="0.25">
      <c r="G403" s="65"/>
      <c r="O403" s="64"/>
      <c r="P403" s="64"/>
      <c r="Q403" s="55"/>
      <c r="R403" s="65"/>
    </row>
    <row r="404" spans="1:27" ht="15.75" thickBot="1" x14ac:dyDescent="0.3">
      <c r="B404" s="76"/>
      <c r="C404" s="76"/>
      <c r="D404" s="77"/>
      <c r="E404" s="77"/>
      <c r="F404" s="77"/>
      <c r="G404" s="78"/>
      <c r="J404" s="72"/>
      <c r="O404" s="64"/>
      <c r="P404" s="64"/>
      <c r="Q404" s="64"/>
      <c r="R404" s="65"/>
    </row>
    <row r="405" spans="1:27" x14ac:dyDescent="0.25">
      <c r="B405" s="26"/>
      <c r="C405" s="62"/>
      <c r="D405" s="62"/>
      <c r="E405" s="62"/>
      <c r="F405" s="62"/>
      <c r="G405" s="62"/>
      <c r="J405" s="72"/>
    </row>
    <row r="406" spans="1:27" x14ac:dyDescent="0.25">
      <c r="B406" s="26"/>
      <c r="C406" s="62"/>
      <c r="D406" s="62"/>
      <c r="E406" s="62"/>
      <c r="F406" s="62"/>
      <c r="G406" s="62"/>
      <c r="H406" s="62"/>
      <c r="J406" s="72"/>
    </row>
    <row r="407" spans="1:27" x14ac:dyDescent="0.25">
      <c r="A407" s="79"/>
      <c r="B407" s="79" t="s">
        <v>185</v>
      </c>
      <c r="C407" s="80"/>
      <c r="D407" s="81"/>
      <c r="E407" s="81"/>
      <c r="F407" s="81"/>
      <c r="G407" s="81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378" t="s">
        <v>186</v>
      </c>
    </row>
    <row r="408" spans="1:27" x14ac:dyDescent="0.25">
      <c r="A408" s="82"/>
      <c r="B408" s="82"/>
      <c r="C408" s="83"/>
      <c r="D408" s="84"/>
      <c r="E408" s="84"/>
      <c r="F408" s="84"/>
      <c r="G408" s="84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379"/>
    </row>
    <row r="409" spans="1:27" x14ac:dyDescent="0.25">
      <c r="A409" s="7"/>
      <c r="B409" s="85"/>
      <c r="C409" s="86">
        <v>44034</v>
      </c>
      <c r="D409" s="86">
        <v>44062</v>
      </c>
      <c r="E409" s="86">
        <v>44099</v>
      </c>
      <c r="F409" s="86">
        <v>44134</v>
      </c>
      <c r="G409" s="86">
        <v>44175</v>
      </c>
      <c r="H409" s="86">
        <v>44188</v>
      </c>
      <c r="I409" s="86">
        <v>44235</v>
      </c>
      <c r="J409" s="86">
        <v>44267</v>
      </c>
      <c r="K409" s="86">
        <v>44284</v>
      </c>
      <c r="L409" s="86">
        <v>44305</v>
      </c>
      <c r="M409" s="86">
        <v>44347</v>
      </c>
      <c r="N409" s="86">
        <v>44364</v>
      </c>
      <c r="O409" s="86"/>
      <c r="P409" s="86"/>
      <c r="Q409" s="87"/>
      <c r="R409" s="87"/>
      <c r="S409" s="88"/>
      <c r="T409" s="88"/>
      <c r="U409" s="87"/>
      <c r="V409" s="87"/>
      <c r="W409" s="87"/>
      <c r="X409" s="89"/>
    </row>
    <row r="410" spans="1:27" x14ac:dyDescent="0.25">
      <c r="A410" s="7">
        <v>1</v>
      </c>
      <c r="B410" s="90" t="s">
        <v>2</v>
      </c>
      <c r="C410" s="91">
        <v>11761.2</v>
      </c>
      <c r="D410" s="91">
        <v>13418.9</v>
      </c>
      <c r="E410" s="91">
        <v>14040.84</v>
      </c>
      <c r="F410" s="91">
        <v>22585.86</v>
      </c>
      <c r="G410" s="91">
        <v>20940.259999999998</v>
      </c>
      <c r="H410" s="91">
        <v>21557.360000000001</v>
      </c>
      <c r="I410" s="91">
        <v>36038.639999999999</v>
      </c>
      <c r="J410" s="91">
        <v>20199.740000000002</v>
      </c>
      <c r="K410" s="91">
        <v>21043.11</v>
      </c>
      <c r="L410" s="91">
        <v>22174.46</v>
      </c>
      <c r="M410" s="91">
        <v>28217.200000000001</v>
      </c>
      <c r="N410" s="91">
        <v>25688.3</v>
      </c>
      <c r="O410" s="91"/>
      <c r="P410" s="91"/>
      <c r="Q410" s="92"/>
      <c r="R410" s="92"/>
      <c r="S410" s="93"/>
      <c r="T410" s="93"/>
      <c r="U410" s="92"/>
      <c r="V410" s="92"/>
      <c r="W410" s="92"/>
      <c r="X410" s="94">
        <f>SUM(C410:V410)</f>
        <v>257665.86999999997</v>
      </c>
    </row>
    <row r="411" spans="1:27" x14ac:dyDescent="0.25">
      <c r="A411" s="95"/>
      <c r="B411" s="96"/>
      <c r="C411" s="97">
        <v>44034</v>
      </c>
      <c r="D411" s="97">
        <v>44067</v>
      </c>
      <c r="E411" s="97">
        <v>44102</v>
      </c>
      <c r="F411" s="97">
        <v>44118</v>
      </c>
      <c r="G411" s="97">
        <v>44181</v>
      </c>
      <c r="H411" s="97">
        <v>44183</v>
      </c>
      <c r="I411" s="97">
        <v>44225</v>
      </c>
      <c r="J411" s="97">
        <v>44249</v>
      </c>
      <c r="K411" s="97">
        <v>44271</v>
      </c>
      <c r="L411" s="97">
        <v>44299</v>
      </c>
      <c r="M411" s="97">
        <v>44317</v>
      </c>
      <c r="N411" s="97">
        <v>44357</v>
      </c>
      <c r="O411" s="97"/>
      <c r="P411" s="98"/>
      <c r="Q411" s="99"/>
      <c r="R411" s="99"/>
      <c r="S411" s="100"/>
      <c r="T411" s="100"/>
      <c r="U411" s="99"/>
      <c r="V411" s="99"/>
      <c r="W411" s="99"/>
      <c r="X411" s="101"/>
    </row>
    <row r="412" spans="1:27" x14ac:dyDescent="0.25">
      <c r="A412" s="95">
        <v>2</v>
      </c>
      <c r="B412" s="102" t="s">
        <v>3</v>
      </c>
      <c r="C412" s="98">
        <v>7056.72</v>
      </c>
      <c r="D412" s="98">
        <v>20128.349999999999</v>
      </c>
      <c r="E412" s="98">
        <v>10530.63</v>
      </c>
      <c r="F412" s="98">
        <v>11957.22</v>
      </c>
      <c r="G412" s="98">
        <v>11086.02</v>
      </c>
      <c r="H412" s="98">
        <v>11412.72</v>
      </c>
      <c r="I412" s="98">
        <v>19079.28</v>
      </c>
      <c r="J412" s="98">
        <v>10693.98</v>
      </c>
      <c r="K412" s="98">
        <v>11140.47</v>
      </c>
      <c r="L412" s="98">
        <v>11739.42</v>
      </c>
      <c r="M412" s="98">
        <v>11543.4</v>
      </c>
      <c r="N412" s="98">
        <v>10508.85</v>
      </c>
      <c r="O412" s="98"/>
      <c r="P412" s="98"/>
      <c r="Q412" s="99"/>
      <c r="R412" s="99"/>
      <c r="S412" s="100"/>
      <c r="T412" s="100"/>
      <c r="U412" s="99"/>
      <c r="V412" s="99"/>
      <c r="W412" s="99"/>
      <c r="X412" s="103">
        <f>SUM(C412:V412)</f>
        <v>146877.06</v>
      </c>
      <c r="Z412" s="104"/>
      <c r="AA412" s="104"/>
    </row>
    <row r="413" spans="1:27" x14ac:dyDescent="0.25">
      <c r="A413" s="7"/>
      <c r="B413" s="66"/>
      <c r="C413" s="86">
        <v>44033</v>
      </c>
      <c r="D413" s="86">
        <v>44054</v>
      </c>
      <c r="E413" s="86">
        <v>44084</v>
      </c>
      <c r="F413" s="86">
        <v>44131</v>
      </c>
      <c r="G413" s="86">
        <v>44161</v>
      </c>
      <c r="H413" s="86">
        <v>44175</v>
      </c>
      <c r="I413" s="86">
        <v>44211</v>
      </c>
      <c r="J413" s="86">
        <v>44239</v>
      </c>
      <c r="K413" s="86">
        <v>44278</v>
      </c>
      <c r="L413" s="86">
        <v>44307</v>
      </c>
      <c r="M413" s="86">
        <v>44342</v>
      </c>
      <c r="N413" s="86">
        <v>44358</v>
      </c>
      <c r="O413" s="86"/>
      <c r="P413" s="86"/>
      <c r="Q413" s="87"/>
      <c r="R413" s="87"/>
      <c r="S413" s="88"/>
      <c r="T413" s="88"/>
      <c r="U413" s="87"/>
      <c r="V413" s="87"/>
      <c r="W413" s="87"/>
      <c r="X413" s="89"/>
    </row>
    <row r="414" spans="1:27" x14ac:dyDescent="0.25">
      <c r="A414" s="7">
        <v>3</v>
      </c>
      <c r="B414" s="90" t="s">
        <v>4</v>
      </c>
      <c r="C414" s="91">
        <v>17641.8</v>
      </c>
      <c r="D414" s="91">
        <v>20128.349999999999</v>
      </c>
      <c r="E414" s="91">
        <v>17551.05</v>
      </c>
      <c r="F414" s="91">
        <v>19928.7</v>
      </c>
      <c r="G414" s="91">
        <v>19021.2</v>
      </c>
      <c r="H414" s="91">
        <v>18476.7</v>
      </c>
      <c r="I414" s="91">
        <v>31798.799999999999</v>
      </c>
      <c r="J414" s="91">
        <v>17823.3</v>
      </c>
      <c r="K414" s="91">
        <v>18567.45</v>
      </c>
      <c r="L414" s="91">
        <v>19565.7</v>
      </c>
      <c r="M414" s="91">
        <v>19239</v>
      </c>
      <c r="N414" s="91">
        <v>17514.75</v>
      </c>
      <c r="O414" s="91"/>
      <c r="P414" s="91"/>
      <c r="Q414" s="92"/>
      <c r="R414" s="92"/>
      <c r="S414" s="93"/>
      <c r="T414" s="93"/>
      <c r="U414" s="92"/>
      <c r="V414" s="92"/>
      <c r="W414" s="92"/>
      <c r="X414" s="94">
        <f>SUM(C414:V414)</f>
        <v>237256.8</v>
      </c>
    </row>
    <row r="415" spans="1:27" x14ac:dyDescent="0.25">
      <c r="A415" s="95"/>
      <c r="B415" s="96"/>
      <c r="C415" s="97">
        <v>44078</v>
      </c>
      <c r="D415" s="97">
        <v>44134</v>
      </c>
      <c r="E415" s="97">
        <v>44180</v>
      </c>
      <c r="F415" s="97">
        <v>44182</v>
      </c>
      <c r="G415" s="97">
        <v>44273</v>
      </c>
      <c r="H415" s="97">
        <v>44336</v>
      </c>
      <c r="I415" s="97"/>
      <c r="J415" s="97"/>
      <c r="K415" s="97"/>
      <c r="L415" s="97"/>
      <c r="M415" s="97"/>
      <c r="N415" s="97"/>
      <c r="O415" s="97"/>
      <c r="P415" s="98"/>
      <c r="Q415" s="99"/>
      <c r="R415" s="99"/>
      <c r="S415" s="100"/>
      <c r="T415" s="100"/>
      <c r="U415" s="99"/>
      <c r="V415" s="99"/>
      <c r="W415" s="99"/>
      <c r="X415" s="101"/>
      <c r="Z415" s="104"/>
      <c r="AA415" s="104"/>
    </row>
    <row r="416" spans="1:27" x14ac:dyDescent="0.25">
      <c r="A416" s="95">
        <v>4</v>
      </c>
      <c r="B416" s="105" t="s">
        <v>5</v>
      </c>
      <c r="C416" s="98">
        <v>162996.68</v>
      </c>
      <c r="D416" s="98">
        <v>171983.35</v>
      </c>
      <c r="E416" s="98">
        <v>91672.02</v>
      </c>
      <c r="F416" s="98">
        <v>87497.52</v>
      </c>
      <c r="G416" s="98">
        <v>231267.3</v>
      </c>
      <c r="H416" s="98">
        <v>167397.45000000001</v>
      </c>
      <c r="I416" s="98"/>
      <c r="J416" s="98"/>
      <c r="K416" s="98"/>
      <c r="L416" s="98"/>
      <c r="M416" s="98"/>
      <c r="N416" s="98"/>
      <c r="O416" s="98"/>
      <c r="P416" s="98"/>
      <c r="Q416" s="99"/>
      <c r="R416" s="99"/>
      <c r="S416" s="100"/>
      <c r="T416" s="100"/>
      <c r="U416" s="99"/>
      <c r="V416" s="99"/>
      <c r="W416" s="99"/>
      <c r="X416" s="103">
        <f>SUM(C416:V416)</f>
        <v>912814.32000000007</v>
      </c>
    </row>
    <row r="417" spans="1:27" x14ac:dyDescent="0.25">
      <c r="A417" s="7"/>
      <c r="B417" s="85"/>
      <c r="C417" s="86">
        <v>44036</v>
      </c>
      <c r="D417" s="86">
        <v>44062</v>
      </c>
      <c r="E417" s="86">
        <v>44090</v>
      </c>
      <c r="F417" s="86">
        <v>44119</v>
      </c>
      <c r="G417" s="86">
        <v>44161</v>
      </c>
      <c r="H417" s="86">
        <v>44179</v>
      </c>
      <c r="I417" s="86">
        <v>44216</v>
      </c>
      <c r="J417" s="86">
        <v>44246</v>
      </c>
      <c r="K417" s="86">
        <v>44271</v>
      </c>
      <c r="L417" s="86">
        <v>44305</v>
      </c>
      <c r="M417" s="86">
        <v>44334</v>
      </c>
      <c r="N417" s="86">
        <v>44361</v>
      </c>
      <c r="O417" s="86"/>
      <c r="P417" s="86"/>
      <c r="Q417" s="87"/>
      <c r="R417" s="87"/>
      <c r="S417" s="88"/>
      <c r="T417" s="88"/>
      <c r="U417" s="87"/>
      <c r="V417" s="87"/>
      <c r="W417" s="87"/>
      <c r="X417" s="89"/>
    </row>
    <row r="418" spans="1:27" x14ac:dyDescent="0.25">
      <c r="A418" s="7">
        <v>5</v>
      </c>
      <c r="B418" s="90" t="s">
        <v>6</v>
      </c>
      <c r="C418" s="91">
        <v>295206.12</v>
      </c>
      <c r="D418" s="91">
        <v>336814.39</v>
      </c>
      <c r="E418" s="91">
        <v>293687.57</v>
      </c>
      <c r="F418" s="91">
        <v>333473.58</v>
      </c>
      <c r="G418" s="91">
        <v>318288.08</v>
      </c>
      <c r="H418" s="91">
        <v>309176.78000000003</v>
      </c>
      <c r="I418" s="91">
        <v>532099.92000000004</v>
      </c>
      <c r="J418" s="91">
        <v>298243.21999999997</v>
      </c>
      <c r="K418" s="91">
        <v>310695.33</v>
      </c>
      <c r="L418" s="91">
        <v>246527.82</v>
      </c>
      <c r="M418" s="91">
        <v>242411.4</v>
      </c>
      <c r="N418" s="91">
        <v>220685.85</v>
      </c>
      <c r="O418" s="91"/>
      <c r="P418" s="91"/>
      <c r="Q418" s="92"/>
      <c r="R418" s="92"/>
      <c r="S418" s="93"/>
      <c r="T418" s="93"/>
      <c r="U418" s="92"/>
      <c r="V418" s="92"/>
      <c r="W418" s="92"/>
      <c r="X418" s="94">
        <f>SUM(C418:V418)</f>
        <v>3737310.06</v>
      </c>
    </row>
    <row r="419" spans="1:27" x14ac:dyDescent="0.25">
      <c r="A419" s="95"/>
      <c r="B419" s="96"/>
      <c r="C419" s="97">
        <v>44039</v>
      </c>
      <c r="D419" s="97">
        <v>44069</v>
      </c>
      <c r="E419" s="97">
        <v>44096</v>
      </c>
      <c r="F419" s="97">
        <v>44123</v>
      </c>
      <c r="G419" s="97">
        <v>44160</v>
      </c>
      <c r="H419" s="97">
        <v>44186</v>
      </c>
      <c r="I419" s="97">
        <v>44224</v>
      </c>
      <c r="J419" s="97">
        <v>44251</v>
      </c>
      <c r="K419" s="97">
        <v>44309</v>
      </c>
      <c r="L419" s="97">
        <v>44337</v>
      </c>
      <c r="M419" s="97"/>
      <c r="N419" s="97"/>
      <c r="O419" s="97"/>
      <c r="P419" s="97"/>
      <c r="Q419" s="97"/>
      <c r="R419" s="99"/>
      <c r="S419" s="100"/>
      <c r="T419" s="100"/>
      <c r="U419" s="99"/>
      <c r="V419" s="99"/>
      <c r="W419" s="99"/>
      <c r="X419" s="101"/>
    </row>
    <row r="420" spans="1:27" x14ac:dyDescent="0.25">
      <c r="A420" s="95">
        <v>6</v>
      </c>
      <c r="B420" s="105" t="s">
        <v>7</v>
      </c>
      <c r="C420" s="98">
        <v>10585.08</v>
      </c>
      <c r="D420" s="98">
        <v>20128.349999999999</v>
      </c>
      <c r="E420" s="98">
        <v>17551.05</v>
      </c>
      <c r="F420" s="98">
        <v>19928.7</v>
      </c>
      <c r="G420" s="98">
        <v>19021.2</v>
      </c>
      <c r="H420" s="98">
        <v>18476.7</v>
      </c>
      <c r="I420" s="98">
        <v>31798.799999999999</v>
      </c>
      <c r="J420" s="98">
        <v>17823.3</v>
      </c>
      <c r="K420" s="98">
        <v>38133.15</v>
      </c>
      <c r="L420" s="98">
        <v>19239</v>
      </c>
      <c r="M420" s="98"/>
      <c r="N420" s="98"/>
      <c r="O420" s="98"/>
      <c r="P420" s="98"/>
      <c r="Q420" s="99"/>
      <c r="R420" s="99"/>
      <c r="S420" s="100"/>
      <c r="T420" s="100"/>
      <c r="U420" s="99"/>
      <c r="V420" s="99"/>
      <c r="W420" s="99"/>
      <c r="X420" s="103">
        <f>SUM(C420:V420)</f>
        <v>212685.32999999996</v>
      </c>
    </row>
    <row r="421" spans="1:27" x14ac:dyDescent="0.25">
      <c r="A421" s="7"/>
      <c r="B421" s="85"/>
      <c r="C421" s="86">
        <v>44040</v>
      </c>
      <c r="D421" s="86">
        <v>44070</v>
      </c>
      <c r="E421" s="86">
        <v>44090</v>
      </c>
      <c r="F421" s="86">
        <v>44120</v>
      </c>
      <c r="G421" s="86">
        <v>44174</v>
      </c>
      <c r="H421" s="86">
        <v>44187</v>
      </c>
      <c r="I421" s="86">
        <v>44259</v>
      </c>
      <c r="J421" s="86">
        <v>44298</v>
      </c>
      <c r="K421" s="86">
        <v>44217</v>
      </c>
      <c r="L421" s="86">
        <v>44335</v>
      </c>
      <c r="M421" s="86">
        <v>44363</v>
      </c>
      <c r="N421" s="86"/>
      <c r="O421" s="86"/>
      <c r="P421" s="86"/>
      <c r="Q421" s="87"/>
      <c r="R421" s="87"/>
      <c r="S421" s="88"/>
      <c r="T421" s="88"/>
      <c r="U421" s="87"/>
      <c r="V421" s="87"/>
      <c r="W421" s="87"/>
      <c r="X421" s="89"/>
    </row>
    <row r="422" spans="1:27" x14ac:dyDescent="0.25">
      <c r="A422" s="7">
        <v>7</v>
      </c>
      <c r="B422" s="106" t="s">
        <v>8</v>
      </c>
      <c r="C422" s="91">
        <v>54101.52</v>
      </c>
      <c r="D422" s="91">
        <v>61726.94</v>
      </c>
      <c r="E422" s="91">
        <v>53823.22</v>
      </c>
      <c r="F422" s="91">
        <v>61114.68</v>
      </c>
      <c r="G422" s="91">
        <v>58331.68</v>
      </c>
      <c r="H422" s="91">
        <v>56661.88</v>
      </c>
      <c r="I422" s="91">
        <v>153362.66</v>
      </c>
      <c r="J422" s="91">
        <v>58178.01</v>
      </c>
      <c r="K422" s="91">
        <v>63914.62</v>
      </c>
      <c r="L422" s="91">
        <v>64130</v>
      </c>
      <c r="M422" s="91">
        <v>89909.05</v>
      </c>
      <c r="N422" s="91"/>
      <c r="O422" s="91"/>
      <c r="P422" s="91"/>
      <c r="Q422" s="92"/>
      <c r="R422" s="92"/>
      <c r="S422" s="93"/>
      <c r="T422" s="93"/>
      <c r="U422" s="92"/>
      <c r="V422" s="92"/>
      <c r="W422" s="92"/>
      <c r="X422" s="94">
        <f>SUM(C422:V422)</f>
        <v>775254.26</v>
      </c>
    </row>
    <row r="423" spans="1:27" x14ac:dyDescent="0.25">
      <c r="A423" s="95"/>
      <c r="B423" s="96"/>
      <c r="C423" s="97">
        <v>44253</v>
      </c>
      <c r="D423" s="97">
        <v>44267</v>
      </c>
      <c r="E423" s="97">
        <v>44350</v>
      </c>
      <c r="F423" s="97"/>
      <c r="G423" s="97"/>
      <c r="H423" s="97"/>
      <c r="I423" s="97"/>
      <c r="J423" s="97"/>
      <c r="K423" s="97"/>
      <c r="L423" s="98"/>
      <c r="M423" s="98"/>
      <c r="N423" s="98"/>
      <c r="O423" s="98"/>
      <c r="P423" s="98"/>
      <c r="Q423" s="99"/>
      <c r="R423" s="99"/>
      <c r="S423" s="100"/>
      <c r="T423" s="100"/>
      <c r="U423" s="99"/>
      <c r="V423" s="99"/>
      <c r="W423" s="99"/>
      <c r="X423" s="101"/>
    </row>
    <row r="424" spans="1:27" x14ac:dyDescent="0.25">
      <c r="A424" s="95">
        <v>8</v>
      </c>
      <c r="B424" s="107" t="s">
        <v>9</v>
      </c>
      <c r="C424" s="98">
        <v>175500</v>
      </c>
      <c r="D424" s="98">
        <v>17793.599999999999</v>
      </c>
      <c r="E424" s="98">
        <v>17952.240000000002</v>
      </c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9"/>
      <c r="R424" s="99"/>
      <c r="S424" s="100"/>
      <c r="T424" s="100"/>
      <c r="U424" s="99"/>
      <c r="V424" s="99"/>
      <c r="W424" s="99"/>
      <c r="X424" s="103">
        <f>SUM(C424:V424)</f>
        <v>211245.84</v>
      </c>
    </row>
    <row r="425" spans="1:27" x14ac:dyDescent="0.25">
      <c r="A425" s="7"/>
      <c r="B425" s="85"/>
      <c r="C425" s="86">
        <v>44034</v>
      </c>
      <c r="D425" s="86">
        <v>44056</v>
      </c>
      <c r="E425" s="86">
        <v>44092</v>
      </c>
      <c r="F425" s="86">
        <v>44123</v>
      </c>
      <c r="G425" s="86">
        <v>44155</v>
      </c>
      <c r="H425" s="86">
        <v>44175</v>
      </c>
      <c r="I425" s="86">
        <v>44211</v>
      </c>
      <c r="J425" s="86">
        <v>44246</v>
      </c>
      <c r="K425" s="86">
        <v>44274</v>
      </c>
      <c r="L425" s="86">
        <v>44299</v>
      </c>
      <c r="M425" s="86">
        <v>44330</v>
      </c>
      <c r="N425" s="86">
        <v>44364</v>
      </c>
      <c r="O425" s="86"/>
      <c r="P425" s="86"/>
      <c r="Q425" s="87"/>
      <c r="R425" s="87"/>
      <c r="S425" s="88"/>
      <c r="T425" s="88"/>
      <c r="U425" s="87"/>
      <c r="V425" s="87"/>
      <c r="W425" s="87"/>
      <c r="X425" s="89"/>
    </row>
    <row r="426" spans="1:27" x14ac:dyDescent="0.25">
      <c r="A426" s="7">
        <v>9</v>
      </c>
      <c r="B426" s="90" t="s">
        <v>10</v>
      </c>
      <c r="C426" s="91">
        <v>3528.36</v>
      </c>
      <c r="D426" s="91">
        <v>4025.67</v>
      </c>
      <c r="E426" s="91">
        <v>3510.21</v>
      </c>
      <c r="F426" s="91">
        <v>3985.74</v>
      </c>
      <c r="G426" s="91">
        <v>3804.24</v>
      </c>
      <c r="H426" s="91">
        <v>3695.34</v>
      </c>
      <c r="I426" s="91">
        <v>6359.76</v>
      </c>
      <c r="J426" s="91">
        <v>3564.66</v>
      </c>
      <c r="K426" s="91">
        <v>3713.49</v>
      </c>
      <c r="L426" s="91">
        <v>3913.14</v>
      </c>
      <c r="M426" s="91">
        <v>3847.8</v>
      </c>
      <c r="N426" s="91">
        <v>3502.95</v>
      </c>
      <c r="O426" s="91"/>
      <c r="P426" s="91"/>
      <c r="Q426" s="92"/>
      <c r="R426" s="92"/>
      <c r="S426" s="93"/>
      <c r="T426" s="93"/>
      <c r="U426" s="92"/>
      <c r="V426" s="92"/>
      <c r="W426" s="92"/>
      <c r="X426" s="94">
        <f>SUM(C426:V426)</f>
        <v>47451.360000000001</v>
      </c>
    </row>
    <row r="427" spans="1:27" x14ac:dyDescent="0.25">
      <c r="A427" s="95"/>
      <c r="B427" s="96"/>
      <c r="C427" s="97">
        <v>44042</v>
      </c>
      <c r="D427" s="97">
        <v>44067</v>
      </c>
      <c r="E427" s="97">
        <v>44125</v>
      </c>
      <c r="F427" s="97">
        <v>44126</v>
      </c>
      <c r="G427" s="97">
        <v>44167</v>
      </c>
      <c r="H427" s="97">
        <v>44244</v>
      </c>
      <c r="I427" s="97">
        <v>44249</v>
      </c>
      <c r="J427" s="97">
        <v>44317</v>
      </c>
      <c r="K427" s="97"/>
      <c r="L427" s="97"/>
      <c r="M427" s="97"/>
      <c r="N427" s="97"/>
      <c r="O427" s="98"/>
      <c r="P427" s="98"/>
      <c r="Q427" s="99"/>
      <c r="R427" s="99"/>
      <c r="S427" s="100"/>
      <c r="T427" s="100"/>
      <c r="U427" s="99"/>
      <c r="V427" s="99"/>
      <c r="W427" s="99"/>
      <c r="X427" s="101"/>
    </row>
    <row r="428" spans="1:27" x14ac:dyDescent="0.25">
      <c r="A428" s="95">
        <v>10</v>
      </c>
      <c r="B428" s="102" t="s">
        <v>505</v>
      </c>
      <c r="C428" s="98">
        <v>10585.08</v>
      </c>
      <c r="D428" s="98">
        <v>12077.01</v>
      </c>
      <c r="E428" s="98">
        <v>11957.22</v>
      </c>
      <c r="F428" s="98">
        <v>10530.63</v>
      </c>
      <c r="G428" s="98">
        <v>11412.72</v>
      </c>
      <c r="H428" s="98">
        <f>3408.57+7677.45</f>
        <v>11086.02</v>
      </c>
      <c r="I428" s="98">
        <v>29773.26</v>
      </c>
      <c r="J428" s="98">
        <v>42118.89</v>
      </c>
      <c r="K428" s="98"/>
      <c r="L428" s="98"/>
      <c r="M428" s="98"/>
      <c r="N428" s="98"/>
      <c r="O428" s="98"/>
      <c r="P428" s="98"/>
      <c r="Q428" s="99"/>
      <c r="R428" s="99"/>
      <c r="S428" s="100"/>
      <c r="T428" s="100"/>
      <c r="U428" s="99"/>
      <c r="V428" s="99"/>
      <c r="W428" s="99"/>
      <c r="X428" s="103">
        <f>SUM(C428:V428)</f>
        <v>139540.82999999999</v>
      </c>
    </row>
    <row r="429" spans="1:27" s="66" customFormat="1" x14ac:dyDescent="0.25">
      <c r="A429" s="7"/>
      <c r="B429" s="85"/>
      <c r="C429" s="86">
        <v>44033</v>
      </c>
      <c r="D429" s="86">
        <v>44054</v>
      </c>
      <c r="E429" s="86">
        <v>44095</v>
      </c>
      <c r="F429" s="86">
        <v>44130</v>
      </c>
      <c r="G429" s="86">
        <v>44159</v>
      </c>
      <c r="H429" s="86">
        <v>44183</v>
      </c>
      <c r="I429" s="86">
        <v>44215</v>
      </c>
      <c r="J429" s="86">
        <v>44249</v>
      </c>
      <c r="K429" s="86">
        <v>44316</v>
      </c>
      <c r="L429" s="86">
        <v>44336</v>
      </c>
      <c r="M429" s="86"/>
      <c r="N429" s="86"/>
      <c r="O429" s="86"/>
      <c r="P429" s="86"/>
      <c r="Q429" s="87"/>
      <c r="R429" s="87"/>
      <c r="S429" s="88"/>
      <c r="T429" s="88"/>
      <c r="U429" s="87"/>
      <c r="V429" s="87"/>
      <c r="W429" s="87"/>
      <c r="X429" s="89"/>
      <c r="Y429"/>
    </row>
    <row r="430" spans="1:27" s="91" customFormat="1" x14ac:dyDescent="0.25">
      <c r="A430" s="7">
        <v>11</v>
      </c>
      <c r="B430" s="91" t="s">
        <v>11</v>
      </c>
      <c r="C430" s="91">
        <v>7056.72</v>
      </c>
      <c r="D430" s="91">
        <v>8051.34</v>
      </c>
      <c r="E430" s="91">
        <v>7020.42</v>
      </c>
      <c r="F430" s="91">
        <v>11957.220000000001</v>
      </c>
      <c r="G430" s="91">
        <v>11412.72</v>
      </c>
      <c r="H430" s="91">
        <v>11086.02</v>
      </c>
      <c r="I430" s="91">
        <v>19079.28</v>
      </c>
      <c r="J430" s="91">
        <v>10693.98</v>
      </c>
      <c r="K430" s="91">
        <f>11140.47+11739.42</f>
        <v>22879.89</v>
      </c>
      <c r="L430" s="91">
        <v>11543.4</v>
      </c>
      <c r="X430" s="94">
        <f>SUM(C430:V430)</f>
        <v>120780.98999999999</v>
      </c>
    </row>
    <row r="431" spans="1:27" x14ac:dyDescent="0.25">
      <c r="A431" s="95"/>
      <c r="B431" s="96"/>
      <c r="C431" s="97">
        <v>44039</v>
      </c>
      <c r="D431" s="97">
        <v>44069</v>
      </c>
      <c r="E431" s="97">
        <v>44096</v>
      </c>
      <c r="F431" s="97">
        <v>44123</v>
      </c>
      <c r="G431" s="97">
        <v>44160</v>
      </c>
      <c r="H431" s="97"/>
      <c r="I431" s="97"/>
      <c r="J431" s="97"/>
      <c r="K431" s="97"/>
      <c r="L431" s="97"/>
      <c r="M431" s="97"/>
      <c r="N431" s="97"/>
      <c r="O431" s="97"/>
      <c r="P431" s="98"/>
      <c r="Q431" s="99"/>
      <c r="R431" s="99"/>
      <c r="S431" s="100"/>
      <c r="T431" s="100"/>
      <c r="U431" s="99"/>
      <c r="V431" s="99"/>
      <c r="W431" s="99"/>
      <c r="X431" s="101"/>
      <c r="Z431" s="104"/>
      <c r="AA431" s="104"/>
    </row>
    <row r="432" spans="1:27" x14ac:dyDescent="0.25">
      <c r="A432" s="95">
        <v>12</v>
      </c>
      <c r="B432" s="102" t="s">
        <v>12</v>
      </c>
      <c r="C432" s="98">
        <v>10585.08</v>
      </c>
      <c r="D432" s="98">
        <v>12077.01</v>
      </c>
      <c r="E432" s="98">
        <v>10530.63</v>
      </c>
      <c r="F432" s="98">
        <v>11957.22</v>
      </c>
      <c r="G432" s="98">
        <v>11412.72</v>
      </c>
      <c r="H432" s="98"/>
      <c r="I432" s="98"/>
      <c r="J432" s="98"/>
      <c r="K432" s="98"/>
      <c r="L432" s="98"/>
      <c r="M432" s="98"/>
      <c r="N432" s="98"/>
      <c r="O432" s="98"/>
      <c r="P432" s="98"/>
      <c r="Q432" s="99"/>
      <c r="R432" s="99"/>
      <c r="S432" s="100"/>
      <c r="T432" s="100"/>
      <c r="U432" s="99"/>
      <c r="V432" s="99"/>
      <c r="W432" s="99"/>
      <c r="X432" s="103">
        <f>SUM(C432:V432)</f>
        <v>56562.66</v>
      </c>
    </row>
    <row r="433" spans="1:27" x14ac:dyDescent="0.25">
      <c r="A433" s="7"/>
      <c r="B433" s="85"/>
      <c r="C433" s="86">
        <v>44041</v>
      </c>
      <c r="D433" s="86">
        <v>44070</v>
      </c>
      <c r="E433" s="86">
        <v>44098</v>
      </c>
      <c r="F433" s="86">
        <v>44126</v>
      </c>
      <c r="G433" s="86">
        <v>44162</v>
      </c>
      <c r="H433" s="86">
        <v>44195</v>
      </c>
      <c r="I433" s="86">
        <v>44217</v>
      </c>
      <c r="J433" s="86">
        <v>44252</v>
      </c>
      <c r="K433" s="86">
        <v>44280</v>
      </c>
      <c r="L433" s="86">
        <v>44308</v>
      </c>
      <c r="M433" s="86">
        <v>44347</v>
      </c>
      <c r="N433" s="86"/>
      <c r="O433" s="86"/>
      <c r="P433" s="86"/>
      <c r="Q433" s="87"/>
      <c r="R433" s="87"/>
      <c r="S433" s="88"/>
      <c r="T433" s="88"/>
      <c r="U433" s="87"/>
      <c r="V433" s="87"/>
      <c r="W433" s="87"/>
      <c r="X433" s="89"/>
    </row>
    <row r="434" spans="1:27" x14ac:dyDescent="0.25">
      <c r="A434" s="7">
        <v>13</v>
      </c>
      <c r="B434" s="90" t="s">
        <v>13</v>
      </c>
      <c r="C434" s="91">
        <v>3662.67</v>
      </c>
      <c r="D434" s="91">
        <v>10585.08</v>
      </c>
      <c r="E434" s="91">
        <v>12077.01</v>
      </c>
      <c r="F434" s="91">
        <v>10530.63</v>
      </c>
      <c r="G434" s="91">
        <v>11957.22</v>
      </c>
      <c r="H434" s="91">
        <v>11412.72</v>
      </c>
      <c r="I434" s="91">
        <v>11086.02</v>
      </c>
      <c r="J434" s="91">
        <v>19079.28</v>
      </c>
      <c r="K434" s="91">
        <v>10693.98</v>
      </c>
      <c r="L434" s="91">
        <v>11140.47</v>
      </c>
      <c r="M434" s="91">
        <v>11739.42</v>
      </c>
      <c r="N434" s="91"/>
      <c r="O434" s="91"/>
      <c r="P434" s="91"/>
      <c r="Q434" s="92"/>
      <c r="R434" s="92"/>
      <c r="S434" s="93"/>
      <c r="T434" s="93"/>
      <c r="U434" s="92"/>
      <c r="V434" s="92"/>
      <c r="W434" s="92"/>
      <c r="X434" s="94">
        <f>SUM(C434:V434)</f>
        <v>123964.5</v>
      </c>
    </row>
    <row r="435" spans="1:27" x14ac:dyDescent="0.25">
      <c r="A435" s="95"/>
      <c r="B435" s="96"/>
      <c r="C435" s="97">
        <v>44071</v>
      </c>
      <c r="D435" s="97">
        <v>44123</v>
      </c>
      <c r="E435" s="97">
        <v>44145</v>
      </c>
      <c r="F435" s="97">
        <v>44165</v>
      </c>
      <c r="G435" s="97">
        <v>44202</v>
      </c>
      <c r="H435" s="97">
        <v>44229</v>
      </c>
      <c r="I435" s="97">
        <v>44264</v>
      </c>
      <c r="J435" s="97">
        <v>44316</v>
      </c>
      <c r="K435" s="97"/>
      <c r="L435" s="97"/>
      <c r="M435" s="97"/>
      <c r="N435" s="97"/>
      <c r="O435" s="97"/>
      <c r="P435" s="97"/>
      <c r="Q435" s="97"/>
      <c r="R435" s="99"/>
      <c r="S435" s="100"/>
      <c r="T435" s="100"/>
      <c r="U435" s="99"/>
      <c r="V435" s="99"/>
      <c r="W435" s="99"/>
      <c r="X435" s="101"/>
    </row>
    <row r="436" spans="1:27" x14ac:dyDescent="0.25">
      <c r="A436" s="95">
        <v>14</v>
      </c>
      <c r="B436" s="102" t="s">
        <v>14</v>
      </c>
      <c r="C436" s="98">
        <v>17641.8</v>
      </c>
      <c r="D436" s="98">
        <v>20128.349999999999</v>
      </c>
      <c r="E436" s="98">
        <v>17551.05</v>
      </c>
      <c r="F436" s="98">
        <v>19928.7</v>
      </c>
      <c r="G436" s="98">
        <v>19021.2</v>
      </c>
      <c r="H436" s="98">
        <v>18476.7</v>
      </c>
      <c r="I436" s="98">
        <v>31798.799999999999</v>
      </c>
      <c r="J436" s="98">
        <v>17823.3</v>
      </c>
      <c r="K436" s="98"/>
      <c r="L436" s="98"/>
      <c r="M436" s="98"/>
      <c r="N436" s="98"/>
      <c r="O436" s="98"/>
      <c r="P436" s="98"/>
      <c r="Q436" s="99"/>
      <c r="R436" s="99"/>
      <c r="S436" s="100"/>
      <c r="T436" s="100"/>
      <c r="U436" s="99"/>
      <c r="V436" s="99"/>
      <c r="W436" s="99"/>
      <c r="X436" s="103">
        <f>SUM(C436:V436)</f>
        <v>162369.89999999997</v>
      </c>
    </row>
    <row r="437" spans="1:27" x14ac:dyDescent="0.25">
      <c r="A437" s="7"/>
      <c r="B437" s="6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7"/>
      <c r="R437" s="87"/>
      <c r="S437" s="88"/>
      <c r="T437" s="88"/>
      <c r="U437" s="87"/>
      <c r="V437" s="87"/>
      <c r="W437" s="87"/>
      <c r="X437" s="89"/>
    </row>
    <row r="438" spans="1:27" x14ac:dyDescent="0.25">
      <c r="A438" s="7">
        <v>15</v>
      </c>
      <c r="B438" s="90" t="s">
        <v>15</v>
      </c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2"/>
      <c r="R438" s="92"/>
      <c r="S438" s="93"/>
      <c r="T438" s="93"/>
      <c r="U438" s="92"/>
      <c r="V438" s="92"/>
      <c r="W438" s="92"/>
      <c r="X438" s="94">
        <f>SUM(C438:V438)</f>
        <v>0</v>
      </c>
    </row>
    <row r="439" spans="1:27" x14ac:dyDescent="0.25">
      <c r="A439" s="95"/>
      <c r="B439" s="96"/>
      <c r="C439" s="97">
        <v>44034</v>
      </c>
      <c r="D439" s="97">
        <v>44067</v>
      </c>
      <c r="E439" s="97">
        <v>44096</v>
      </c>
      <c r="F439" s="97">
        <v>44130</v>
      </c>
      <c r="G439" s="97">
        <v>44162</v>
      </c>
      <c r="H439" s="97">
        <v>44169</v>
      </c>
      <c r="I439" s="97">
        <v>44218</v>
      </c>
      <c r="J439" s="97">
        <v>44249</v>
      </c>
      <c r="K439" s="97">
        <v>44271</v>
      </c>
      <c r="L439" s="97">
        <v>44281</v>
      </c>
      <c r="M439" s="97">
        <v>44316</v>
      </c>
      <c r="N439" s="97">
        <v>44336</v>
      </c>
      <c r="O439" s="97"/>
      <c r="P439" s="97"/>
      <c r="Q439" s="97"/>
      <c r="R439" s="99"/>
      <c r="S439" s="100"/>
      <c r="T439" s="100"/>
      <c r="U439" s="99"/>
      <c r="V439" s="99"/>
      <c r="W439" s="99"/>
      <c r="X439" s="101"/>
    </row>
    <row r="440" spans="1:27" x14ac:dyDescent="0.25">
      <c r="A440" s="95">
        <v>16</v>
      </c>
      <c r="B440" s="102" t="s">
        <v>16</v>
      </c>
      <c r="C440" s="98">
        <v>7056.72</v>
      </c>
      <c r="D440" s="98">
        <v>8051.34</v>
      </c>
      <c r="E440" s="98">
        <v>7020.42</v>
      </c>
      <c r="F440" s="98">
        <v>7971.48</v>
      </c>
      <c r="G440" s="98">
        <v>7608.48</v>
      </c>
      <c r="H440" s="98">
        <v>4347.34</v>
      </c>
      <c r="I440" s="98">
        <v>12719.52</v>
      </c>
      <c r="J440" s="98">
        <v>7129.32</v>
      </c>
      <c r="K440" s="98">
        <v>7426.98</v>
      </c>
      <c r="L440" s="98">
        <v>7390.68</v>
      </c>
      <c r="M440" s="98">
        <v>7826.28</v>
      </c>
      <c r="N440" s="98">
        <v>7695.6</v>
      </c>
      <c r="O440" s="98"/>
      <c r="P440" s="98"/>
      <c r="Q440" s="99"/>
      <c r="R440" s="99"/>
      <c r="S440" s="100"/>
      <c r="T440" s="100"/>
      <c r="U440" s="99"/>
      <c r="V440" s="99"/>
      <c r="W440" s="99"/>
      <c r="X440" s="103">
        <f>SUM(C440:V440)</f>
        <v>92244.160000000003</v>
      </c>
    </row>
    <row r="441" spans="1:27" x14ac:dyDescent="0.25">
      <c r="A441" s="7"/>
      <c r="B441" s="66"/>
      <c r="C441" s="86">
        <v>44078</v>
      </c>
      <c r="D441" s="86">
        <v>44103</v>
      </c>
      <c r="E441" s="86">
        <v>44131</v>
      </c>
      <c r="F441" s="86">
        <v>44141</v>
      </c>
      <c r="G441" s="86">
        <v>44227</v>
      </c>
      <c r="H441" s="86">
        <v>44336</v>
      </c>
      <c r="I441" s="86"/>
      <c r="J441" s="86"/>
      <c r="K441" s="86"/>
      <c r="L441" s="86"/>
      <c r="M441" s="86"/>
      <c r="N441" s="86"/>
      <c r="O441" s="86"/>
      <c r="P441" s="86"/>
      <c r="Q441" s="87"/>
      <c r="R441" s="87"/>
      <c r="S441" s="88"/>
      <c r="T441" s="88"/>
      <c r="U441" s="87"/>
      <c r="V441" s="87"/>
      <c r="W441" s="87"/>
      <c r="X441" s="89"/>
    </row>
    <row r="442" spans="1:27" x14ac:dyDescent="0.25">
      <c r="A442" s="7">
        <v>17</v>
      </c>
      <c r="B442" s="90" t="s">
        <v>17</v>
      </c>
      <c r="C442" s="91">
        <v>3528.36</v>
      </c>
      <c r="D442" s="91">
        <v>3510.21</v>
      </c>
      <c r="E442" s="91">
        <v>4025.67</v>
      </c>
      <c r="F442" s="91">
        <v>3985.74</v>
      </c>
      <c r="G442" s="91">
        <v>17424</v>
      </c>
      <c r="H442" s="91">
        <v>7626.63</v>
      </c>
      <c r="I442" s="91"/>
      <c r="J442" s="91"/>
      <c r="K442" s="91"/>
      <c r="L442" s="91"/>
      <c r="M442" s="91"/>
      <c r="N442" s="91"/>
      <c r="O442" s="91"/>
      <c r="P442" s="91"/>
      <c r="Q442" s="92"/>
      <c r="R442" s="92"/>
      <c r="S442" s="93"/>
      <c r="T442" s="93"/>
      <c r="U442" s="92"/>
      <c r="V442" s="92"/>
      <c r="W442" s="92"/>
      <c r="X442" s="94">
        <f>SUM(C442:V442)</f>
        <v>40100.61</v>
      </c>
    </row>
    <row r="443" spans="1:27" x14ac:dyDescent="0.25">
      <c r="A443" s="95"/>
      <c r="B443" s="96"/>
      <c r="C443" s="97">
        <v>44032</v>
      </c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8"/>
      <c r="P443" s="98"/>
      <c r="Q443" s="99"/>
      <c r="R443" s="99"/>
      <c r="S443" s="100"/>
      <c r="T443" s="100"/>
      <c r="U443" s="99"/>
      <c r="V443" s="99"/>
      <c r="W443" s="99"/>
      <c r="X443" s="101"/>
    </row>
    <row r="444" spans="1:27" x14ac:dyDescent="0.25">
      <c r="A444" s="95">
        <v>18</v>
      </c>
      <c r="B444" s="102" t="s">
        <v>18</v>
      </c>
      <c r="C444" s="98">
        <v>7456.02</v>
      </c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9"/>
      <c r="R444" s="99"/>
      <c r="S444" s="100"/>
      <c r="T444" s="100"/>
      <c r="U444" s="99"/>
      <c r="V444" s="99"/>
      <c r="W444" s="99"/>
      <c r="X444" s="103">
        <f>SUM(C444:V444)</f>
        <v>7456.02</v>
      </c>
    </row>
    <row r="445" spans="1:27" s="66" customFormat="1" x14ac:dyDescent="0.25">
      <c r="A445" s="108"/>
      <c r="C445" s="86">
        <v>44039</v>
      </c>
      <c r="D445" s="86">
        <v>44069</v>
      </c>
      <c r="E445" s="86">
        <v>44096</v>
      </c>
      <c r="F445" s="86">
        <v>44194</v>
      </c>
      <c r="G445" s="86">
        <v>44202</v>
      </c>
      <c r="H445" s="86"/>
      <c r="I445" s="86"/>
      <c r="J445" s="86"/>
      <c r="K445" s="86"/>
      <c r="L445" s="86"/>
      <c r="M445" s="86"/>
      <c r="N445" s="86"/>
      <c r="O445" s="86"/>
      <c r="P445" s="86"/>
      <c r="Q445" s="87"/>
      <c r="R445" s="87"/>
      <c r="S445" s="88"/>
      <c r="T445" s="88"/>
      <c r="U445" s="87"/>
      <c r="V445" s="87"/>
      <c r="W445" s="87"/>
      <c r="X445" s="89"/>
      <c r="Y445"/>
    </row>
    <row r="446" spans="1:27" x14ac:dyDescent="0.25">
      <c r="A446" s="7">
        <v>19</v>
      </c>
      <c r="B446" s="90" t="s">
        <v>19</v>
      </c>
      <c r="C446" s="91">
        <v>7056.72</v>
      </c>
      <c r="D446" s="91">
        <v>8051.34</v>
      </c>
      <c r="E446" s="91">
        <v>7020.42</v>
      </c>
      <c r="F446" s="91">
        <v>7971.48</v>
      </c>
      <c r="G446" s="91">
        <v>7608.48</v>
      </c>
      <c r="H446" s="91"/>
      <c r="I446" s="91"/>
      <c r="J446" s="91"/>
      <c r="K446" s="91"/>
      <c r="L446" s="91"/>
      <c r="M446" s="91"/>
      <c r="N446" s="91"/>
      <c r="O446" s="91"/>
      <c r="P446" s="91"/>
      <c r="Q446" s="92"/>
      <c r="R446" s="92"/>
      <c r="S446" s="93"/>
      <c r="T446" s="93"/>
      <c r="U446" s="92"/>
      <c r="V446" s="92"/>
      <c r="W446" s="92"/>
      <c r="X446" s="94">
        <f>SUM(C446:V446)</f>
        <v>37708.44</v>
      </c>
    </row>
    <row r="447" spans="1:27" x14ac:dyDescent="0.25">
      <c r="A447" s="95"/>
      <c r="B447" s="96"/>
      <c r="C447" s="97">
        <v>44041</v>
      </c>
      <c r="D447" s="97">
        <v>44062</v>
      </c>
      <c r="E447" s="97">
        <v>44085</v>
      </c>
      <c r="F447" s="97">
        <v>44123</v>
      </c>
      <c r="G447" s="97">
        <v>44154</v>
      </c>
      <c r="H447" s="97">
        <v>44186</v>
      </c>
      <c r="I447" s="97">
        <v>44216</v>
      </c>
      <c r="J447" s="97">
        <v>44244</v>
      </c>
      <c r="K447" s="97">
        <v>44270</v>
      </c>
      <c r="L447" s="97">
        <v>44305</v>
      </c>
      <c r="M447" s="97">
        <v>44333</v>
      </c>
      <c r="N447" s="97"/>
      <c r="O447" s="97"/>
      <c r="P447" s="98"/>
      <c r="Q447" s="99"/>
      <c r="R447" s="99"/>
      <c r="S447" s="100"/>
      <c r="T447" s="100"/>
      <c r="U447" s="99"/>
      <c r="V447" s="99"/>
      <c r="W447" s="99"/>
      <c r="X447" s="101"/>
      <c r="Z447" s="104"/>
      <c r="AA447" s="104"/>
    </row>
    <row r="448" spans="1:27" x14ac:dyDescent="0.25">
      <c r="A448" s="95">
        <v>20</v>
      </c>
      <c r="B448" s="102" t="s">
        <v>20</v>
      </c>
      <c r="C448" s="98">
        <v>17641.8</v>
      </c>
      <c r="D448" s="98">
        <v>26837.8</v>
      </c>
      <c r="E448" s="98">
        <v>23401.4</v>
      </c>
      <c r="F448" s="98">
        <v>26571.599999999999</v>
      </c>
      <c r="G448" s="98">
        <v>25361.599999999999</v>
      </c>
      <c r="H448" s="98">
        <v>24635.599999999999</v>
      </c>
      <c r="I448" s="98">
        <v>42398.400000000001</v>
      </c>
      <c r="J448" s="98">
        <v>23764.400000000001</v>
      </c>
      <c r="K448" s="98">
        <v>24756.6</v>
      </c>
      <c r="L448" s="98">
        <v>26087.599999999999</v>
      </c>
      <c r="M448" s="98">
        <v>30782.400000000001</v>
      </c>
      <c r="N448" s="98"/>
      <c r="O448" s="98"/>
      <c r="P448" s="98"/>
      <c r="Q448" s="99"/>
      <c r="R448" s="99"/>
      <c r="S448" s="100"/>
      <c r="T448" s="100"/>
      <c r="U448" s="99"/>
      <c r="V448" s="99"/>
      <c r="W448" s="99"/>
      <c r="X448" s="103">
        <f>SUM(C448:V448)</f>
        <v>292239.2</v>
      </c>
    </row>
    <row r="449" spans="1:27" x14ac:dyDescent="0.25">
      <c r="A449" s="7"/>
      <c r="B449" s="66"/>
      <c r="C449" s="86">
        <v>44039</v>
      </c>
      <c r="D449" s="86">
        <v>44069</v>
      </c>
      <c r="E449" s="86">
        <v>44096</v>
      </c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7"/>
      <c r="R449" s="87"/>
      <c r="S449" s="88"/>
      <c r="T449" s="88"/>
      <c r="U449" s="87"/>
      <c r="V449" s="87"/>
      <c r="W449" s="87"/>
      <c r="X449" s="89"/>
    </row>
    <row r="450" spans="1:27" x14ac:dyDescent="0.25">
      <c r="A450" s="7">
        <v>21</v>
      </c>
      <c r="B450" s="90" t="s">
        <v>21</v>
      </c>
      <c r="C450" s="91">
        <v>7056.72</v>
      </c>
      <c r="D450" s="91">
        <v>8051.34</v>
      </c>
      <c r="E450" s="91">
        <v>7020.42</v>
      </c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2"/>
      <c r="R450" s="92"/>
      <c r="S450" s="93"/>
      <c r="T450" s="93"/>
      <c r="U450" s="92"/>
      <c r="V450" s="92"/>
      <c r="W450" s="92"/>
      <c r="X450" s="94">
        <f>SUM(C450:V450)</f>
        <v>22128.480000000003</v>
      </c>
    </row>
    <row r="451" spans="1:27" x14ac:dyDescent="0.25">
      <c r="A451" s="95"/>
      <c r="B451" s="96"/>
      <c r="C451" s="97">
        <v>44034</v>
      </c>
      <c r="D451" s="97">
        <v>44074</v>
      </c>
      <c r="E451" s="97">
        <v>44090</v>
      </c>
      <c r="F451" s="97">
        <v>44138</v>
      </c>
      <c r="G451" s="97">
        <v>44161</v>
      </c>
      <c r="H451" s="97">
        <v>44183</v>
      </c>
      <c r="I451" s="97">
        <v>44252</v>
      </c>
      <c r="J451" s="97">
        <v>44271</v>
      </c>
      <c r="K451" s="97">
        <v>44322</v>
      </c>
      <c r="L451" s="97">
        <v>44343</v>
      </c>
      <c r="M451" s="97"/>
      <c r="N451" s="97"/>
      <c r="O451" s="97"/>
      <c r="P451" s="97"/>
      <c r="Q451" s="97"/>
      <c r="R451" s="99"/>
      <c r="S451" s="100"/>
      <c r="T451" s="100"/>
      <c r="U451" s="99"/>
      <c r="V451" s="99"/>
      <c r="W451" s="99"/>
      <c r="X451" s="101"/>
    </row>
    <row r="452" spans="1:27" x14ac:dyDescent="0.25">
      <c r="A452" s="95">
        <v>22</v>
      </c>
      <c r="B452" s="102" t="s">
        <v>22</v>
      </c>
      <c r="C452" s="98">
        <v>3528.36</v>
      </c>
      <c r="D452" s="98">
        <v>4025.67</v>
      </c>
      <c r="E452" s="98">
        <v>3510.21</v>
      </c>
      <c r="F452" s="98">
        <v>3985.74</v>
      </c>
      <c r="G452" s="98">
        <v>3804.24</v>
      </c>
      <c r="H452" s="98">
        <v>3695.34</v>
      </c>
      <c r="I452" s="98">
        <v>6359.76</v>
      </c>
      <c r="J452" s="98">
        <v>3564.66</v>
      </c>
      <c r="K452" s="98">
        <v>3713.49</v>
      </c>
      <c r="L452" s="98">
        <v>3913.14</v>
      </c>
      <c r="M452" s="98"/>
      <c r="N452" s="98"/>
      <c r="O452" s="98"/>
      <c r="P452" s="98"/>
      <c r="Q452" s="99"/>
      <c r="R452" s="99"/>
      <c r="S452" s="100"/>
      <c r="T452" s="100"/>
      <c r="U452" s="99"/>
      <c r="V452" s="99"/>
      <c r="W452" s="99"/>
      <c r="X452" s="103">
        <f>SUM(C452:V452)</f>
        <v>40100.61</v>
      </c>
    </row>
    <row r="453" spans="1:27" x14ac:dyDescent="0.25">
      <c r="A453" s="7"/>
      <c r="B453" s="66"/>
      <c r="C453" s="86">
        <v>44033</v>
      </c>
      <c r="D453" s="86">
        <v>44055</v>
      </c>
      <c r="E453" s="86">
        <v>44085</v>
      </c>
      <c r="F453" s="86">
        <v>44118</v>
      </c>
      <c r="G453" s="86">
        <v>44152</v>
      </c>
      <c r="H453" s="86">
        <v>44180</v>
      </c>
      <c r="I453" s="86">
        <v>44244</v>
      </c>
      <c r="J453" s="86">
        <v>44250</v>
      </c>
      <c r="K453" s="86">
        <v>44270</v>
      </c>
      <c r="L453" s="86">
        <v>44301</v>
      </c>
      <c r="M453" s="86">
        <v>44330</v>
      </c>
      <c r="N453" s="86">
        <v>44357</v>
      </c>
      <c r="O453" s="86"/>
      <c r="P453" s="86"/>
      <c r="Q453" s="87"/>
      <c r="R453" s="87"/>
      <c r="S453" s="88"/>
      <c r="T453" s="88"/>
      <c r="U453" s="87"/>
      <c r="V453" s="87"/>
      <c r="W453" s="87"/>
      <c r="X453" s="89"/>
    </row>
    <row r="454" spans="1:27" x14ac:dyDescent="0.25">
      <c r="A454" s="7">
        <v>23</v>
      </c>
      <c r="B454" s="90" t="s">
        <v>23</v>
      </c>
      <c r="C454" s="91">
        <v>7056.72</v>
      </c>
      <c r="D454" s="91">
        <v>8051.34</v>
      </c>
      <c r="E454" s="91">
        <v>7020.42</v>
      </c>
      <c r="F454" s="91">
        <v>7971.48</v>
      </c>
      <c r="G454" s="91">
        <v>7608.48</v>
      </c>
      <c r="H454" s="91">
        <v>7390.68</v>
      </c>
      <c r="I454" s="91">
        <v>7129.32</v>
      </c>
      <c r="J454" s="91">
        <v>12719.52</v>
      </c>
      <c r="K454" s="91">
        <v>7426.98</v>
      </c>
      <c r="L454" s="91">
        <v>7826.28</v>
      </c>
      <c r="M454" s="91">
        <v>7695.6</v>
      </c>
      <c r="N454" s="91">
        <v>7005.9</v>
      </c>
      <c r="O454" s="91"/>
      <c r="P454" s="91"/>
      <c r="Q454" s="92"/>
      <c r="R454" s="92"/>
      <c r="S454" s="93"/>
      <c r="T454" s="93"/>
      <c r="U454" s="92"/>
      <c r="V454" s="92"/>
      <c r="W454" s="92"/>
      <c r="X454" s="94">
        <f>SUM(C454:V454)</f>
        <v>94902.720000000001</v>
      </c>
    </row>
    <row r="455" spans="1:27" x14ac:dyDescent="0.25">
      <c r="A455" s="95"/>
      <c r="B455" s="96"/>
      <c r="C455" s="97">
        <v>44028</v>
      </c>
      <c r="D455" s="97">
        <v>44033</v>
      </c>
      <c r="E455" s="97">
        <v>44042</v>
      </c>
      <c r="F455" s="97">
        <v>44104</v>
      </c>
      <c r="G455" s="97">
        <v>44174</v>
      </c>
      <c r="H455" s="97">
        <v>44195</v>
      </c>
      <c r="I455" s="97">
        <v>44342</v>
      </c>
      <c r="J455" s="97">
        <v>44347</v>
      </c>
      <c r="K455" s="97">
        <v>44354</v>
      </c>
      <c r="L455" s="97">
        <v>44364</v>
      </c>
      <c r="M455" s="97"/>
      <c r="N455" s="97"/>
      <c r="O455" s="97"/>
      <c r="P455" s="97"/>
      <c r="Q455" s="97"/>
      <c r="R455" s="97"/>
      <c r="S455" s="100"/>
      <c r="T455" s="100"/>
      <c r="U455" s="99"/>
      <c r="V455" s="99"/>
      <c r="W455" s="99"/>
      <c r="X455" s="101"/>
    </row>
    <row r="456" spans="1:27" x14ac:dyDescent="0.25">
      <c r="A456" s="95">
        <v>24</v>
      </c>
      <c r="B456" s="102" t="s">
        <v>24</v>
      </c>
      <c r="C456" s="98">
        <v>39765.440000000002</v>
      </c>
      <c r="D456" s="98">
        <v>39068.480000000003</v>
      </c>
      <c r="E456" s="98">
        <v>37635.839999999997</v>
      </c>
      <c r="F456" s="98">
        <v>58118.720000000001</v>
      </c>
      <c r="G456" s="98">
        <v>731374.82</v>
      </c>
      <c r="H456" s="98">
        <v>193389.46</v>
      </c>
      <c r="I456" s="98">
        <v>174433.6</v>
      </c>
      <c r="J456" s="98">
        <v>185063.86</v>
      </c>
      <c r="K456" s="98">
        <v>1486.68</v>
      </c>
      <c r="L456" s="98">
        <v>158800.4</v>
      </c>
      <c r="M456" s="98"/>
      <c r="N456" s="98"/>
      <c r="O456" s="98"/>
      <c r="P456" s="98"/>
      <c r="Q456" s="99"/>
      <c r="R456" s="99"/>
      <c r="S456" s="100"/>
      <c r="T456" s="100"/>
      <c r="U456" s="99"/>
      <c r="V456" s="99"/>
      <c r="W456" s="99"/>
      <c r="X456" s="103">
        <f>SUM(C456:V456)</f>
        <v>1619137.3</v>
      </c>
    </row>
    <row r="457" spans="1:27" x14ac:dyDescent="0.25">
      <c r="A457" s="7"/>
      <c r="B457" s="66"/>
      <c r="C457" s="86">
        <v>44039</v>
      </c>
      <c r="D457" s="86">
        <v>44069</v>
      </c>
      <c r="E457" s="86">
        <v>44096</v>
      </c>
      <c r="F457" s="86">
        <v>44123</v>
      </c>
      <c r="G457" s="86">
        <v>44160</v>
      </c>
      <c r="H457" s="86">
        <v>44186</v>
      </c>
      <c r="I457" s="86">
        <v>44221</v>
      </c>
      <c r="J457" s="86">
        <v>44251</v>
      </c>
      <c r="K457" s="86">
        <v>44281</v>
      </c>
      <c r="L457" s="86">
        <v>44309</v>
      </c>
      <c r="M457" s="86">
        <v>44337</v>
      </c>
      <c r="N457" s="86"/>
      <c r="O457" s="86"/>
      <c r="P457" s="86"/>
      <c r="Q457" s="87"/>
      <c r="R457" s="87"/>
      <c r="S457" s="88"/>
      <c r="T457" s="88"/>
      <c r="U457" s="87"/>
      <c r="V457" s="87"/>
      <c r="W457" s="87"/>
      <c r="X457" s="89"/>
    </row>
    <row r="458" spans="1:27" x14ac:dyDescent="0.25">
      <c r="A458" s="7">
        <v>25</v>
      </c>
      <c r="B458" s="90" t="s">
        <v>25</v>
      </c>
      <c r="C458" s="91">
        <v>17641.8</v>
      </c>
      <c r="D458" s="91">
        <v>20128.349999999999</v>
      </c>
      <c r="E458" s="91">
        <v>10530.63</v>
      </c>
      <c r="F458" s="91">
        <v>11957.22</v>
      </c>
      <c r="G458" s="91">
        <v>11412.72</v>
      </c>
      <c r="H458" s="91">
        <v>11086.02</v>
      </c>
      <c r="I458" s="91">
        <v>19079.28</v>
      </c>
      <c r="J458" s="91">
        <v>10693.98</v>
      </c>
      <c r="K458" s="91">
        <v>11140.47</v>
      </c>
      <c r="L458" s="91">
        <v>11739.42</v>
      </c>
      <c r="M458" s="91">
        <v>11543.4</v>
      </c>
      <c r="N458" s="91"/>
      <c r="O458" s="91"/>
      <c r="P458" s="91"/>
      <c r="Q458" s="92"/>
      <c r="R458" s="92"/>
      <c r="S458" s="93"/>
      <c r="T458" s="93"/>
      <c r="U458" s="92"/>
      <c r="V458" s="92"/>
      <c r="W458" s="92"/>
      <c r="X458" s="94">
        <f>SUM(C458:V458)</f>
        <v>146953.28999999998</v>
      </c>
    </row>
    <row r="459" spans="1:27" x14ac:dyDescent="0.25">
      <c r="A459" s="95"/>
      <c r="B459" s="96"/>
      <c r="C459" s="97">
        <v>44028</v>
      </c>
      <c r="D459" s="97">
        <v>44041</v>
      </c>
      <c r="E459" s="97">
        <v>44067</v>
      </c>
      <c r="F459" s="97">
        <v>44117</v>
      </c>
      <c r="G459" s="97">
        <v>44132</v>
      </c>
      <c r="H459" s="97">
        <v>44174</v>
      </c>
      <c r="I459" s="97">
        <v>44188</v>
      </c>
      <c r="J459" s="97">
        <v>44223</v>
      </c>
      <c r="K459" s="97">
        <v>44253</v>
      </c>
      <c r="L459" s="97">
        <v>44284</v>
      </c>
      <c r="M459" s="97">
        <v>44313</v>
      </c>
      <c r="N459" s="97">
        <v>44343</v>
      </c>
      <c r="O459" s="98"/>
      <c r="P459" s="98"/>
      <c r="Q459" s="99"/>
      <c r="R459" s="99"/>
      <c r="S459" s="100"/>
      <c r="T459" s="100"/>
      <c r="U459" s="99"/>
      <c r="V459" s="99"/>
      <c r="W459" s="99"/>
      <c r="X459" s="101"/>
    </row>
    <row r="460" spans="1:27" x14ac:dyDescent="0.25">
      <c r="A460" s="95">
        <v>26</v>
      </c>
      <c r="B460" s="102" t="s">
        <v>26</v>
      </c>
      <c r="C460" s="98">
        <v>7325.34</v>
      </c>
      <c r="D460" s="98">
        <v>7056.72</v>
      </c>
      <c r="E460" s="98">
        <v>8051.34</v>
      </c>
      <c r="F460" s="98">
        <v>7020.42</v>
      </c>
      <c r="G460" s="98">
        <v>7971.48</v>
      </c>
      <c r="H460" s="98">
        <v>7608.48</v>
      </c>
      <c r="I460" s="98">
        <v>11086.02</v>
      </c>
      <c r="J460" s="98">
        <v>19079.28</v>
      </c>
      <c r="K460" s="98">
        <v>10693.98</v>
      </c>
      <c r="L460" s="98">
        <v>11140.47</v>
      </c>
      <c r="M460" s="98">
        <v>11739.42</v>
      </c>
      <c r="N460" s="98">
        <v>7695.6</v>
      </c>
      <c r="O460" s="98"/>
      <c r="P460" s="98"/>
      <c r="Q460" s="99"/>
      <c r="R460" s="99"/>
      <c r="S460" s="100"/>
      <c r="T460" s="100"/>
      <c r="U460" s="99"/>
      <c r="V460" s="99"/>
      <c r="W460" s="99"/>
      <c r="X460" s="103">
        <f>SUM(C460:V460)</f>
        <v>116468.55</v>
      </c>
    </row>
    <row r="461" spans="1:27" x14ac:dyDescent="0.25">
      <c r="A461" s="7"/>
      <c r="B461" s="66"/>
      <c r="C461" s="86">
        <v>44049</v>
      </c>
      <c r="D461" s="86">
        <v>44069</v>
      </c>
      <c r="E461" s="86">
        <v>44078</v>
      </c>
      <c r="F461" s="86">
        <v>44134</v>
      </c>
      <c r="G461" s="86">
        <v>44165</v>
      </c>
      <c r="H461" s="86">
        <v>44174</v>
      </c>
      <c r="I461" s="86">
        <v>44180</v>
      </c>
      <c r="J461" s="86">
        <v>44182</v>
      </c>
      <c r="K461" s="86">
        <v>44224</v>
      </c>
      <c r="L461" s="86">
        <v>44270</v>
      </c>
      <c r="M461" s="86">
        <v>44273</v>
      </c>
      <c r="N461" s="86">
        <v>44328</v>
      </c>
      <c r="O461" s="86"/>
      <c r="P461" s="86"/>
      <c r="Q461" s="87"/>
      <c r="R461" s="87"/>
      <c r="S461" s="88"/>
      <c r="T461" s="88"/>
      <c r="U461" s="87"/>
      <c r="V461" s="87"/>
      <c r="W461" s="87"/>
      <c r="X461" s="89"/>
    </row>
    <row r="462" spans="1:27" x14ac:dyDescent="0.25">
      <c r="A462" s="7">
        <v>27</v>
      </c>
      <c r="B462" s="90" t="s">
        <v>27</v>
      </c>
      <c r="C462" s="91">
        <v>153832.14000000001</v>
      </c>
      <c r="D462" s="91">
        <v>95344.3</v>
      </c>
      <c r="E462" s="91">
        <v>113825.13</v>
      </c>
      <c r="F462" s="91">
        <v>169078.14</v>
      </c>
      <c r="G462" s="91">
        <v>314829.90000000002</v>
      </c>
      <c r="H462" s="91">
        <v>148191.12</v>
      </c>
      <c r="I462" s="91">
        <f>39389.03+8597.26+18386.22+24340.98+15757.28</f>
        <v>106470.77</v>
      </c>
      <c r="J462" s="91">
        <v>170159.2</v>
      </c>
      <c r="K462" s="91">
        <v>38352.39</v>
      </c>
      <c r="L462" s="91">
        <v>267109.92</v>
      </c>
      <c r="M462" s="91">
        <v>149715.72</v>
      </c>
      <c r="N462" s="91">
        <v>317520</v>
      </c>
      <c r="O462" s="91"/>
      <c r="P462" s="91"/>
      <c r="Q462" s="92"/>
      <c r="R462" s="92"/>
      <c r="S462" s="93"/>
      <c r="T462" s="93"/>
      <c r="U462" s="92"/>
      <c r="V462" s="92"/>
      <c r="W462" s="92"/>
      <c r="X462" s="94">
        <f>SUM(C462:V462)</f>
        <v>2044428.7299999997</v>
      </c>
    </row>
    <row r="463" spans="1:27" x14ac:dyDescent="0.25">
      <c r="A463" s="95"/>
      <c r="B463" s="96"/>
      <c r="C463" s="97">
        <v>44033</v>
      </c>
      <c r="D463" s="97">
        <v>44054</v>
      </c>
      <c r="E463" s="97">
        <v>44089</v>
      </c>
      <c r="F463" s="97">
        <v>44120</v>
      </c>
      <c r="G463" s="97">
        <v>44154</v>
      </c>
      <c r="H463" s="97">
        <v>44180</v>
      </c>
      <c r="I463" s="97">
        <v>44215</v>
      </c>
      <c r="J463" s="97">
        <v>44239</v>
      </c>
      <c r="K463" s="97">
        <v>44271</v>
      </c>
      <c r="L463" s="97">
        <v>44299</v>
      </c>
      <c r="M463" s="97">
        <v>44330</v>
      </c>
      <c r="N463" s="97">
        <v>44357</v>
      </c>
      <c r="O463" s="97"/>
      <c r="P463" s="98"/>
      <c r="Q463" s="99"/>
      <c r="R463" s="99"/>
      <c r="S463" s="100"/>
      <c r="T463" s="100"/>
      <c r="U463" s="99"/>
      <c r="V463" s="99"/>
      <c r="W463" s="99"/>
      <c r="X463" s="101"/>
      <c r="Z463" s="104"/>
      <c r="AA463" s="104"/>
    </row>
    <row r="464" spans="1:27" x14ac:dyDescent="0.25">
      <c r="A464" s="95">
        <v>28</v>
      </c>
      <c r="B464" s="102" t="s">
        <v>28</v>
      </c>
      <c r="C464" s="98">
        <v>10585.08</v>
      </c>
      <c r="D464" s="98">
        <v>12077.01</v>
      </c>
      <c r="E464" s="98">
        <v>10530.63</v>
      </c>
      <c r="F464" s="98">
        <v>11957.22</v>
      </c>
      <c r="G464" s="98">
        <v>11412.72</v>
      </c>
      <c r="H464" s="98">
        <v>11086.02</v>
      </c>
      <c r="I464" s="98">
        <v>19079.28</v>
      </c>
      <c r="J464" s="98">
        <v>10693.98</v>
      </c>
      <c r="K464" s="98">
        <v>11140.47</v>
      </c>
      <c r="L464" s="98">
        <v>11739.42</v>
      </c>
      <c r="M464" s="98">
        <v>11543.4</v>
      </c>
      <c r="N464" s="98">
        <v>10508.85</v>
      </c>
      <c r="O464" s="98"/>
      <c r="P464" s="98"/>
      <c r="Q464" s="99"/>
      <c r="R464" s="99"/>
      <c r="S464" s="100"/>
      <c r="T464" s="100"/>
      <c r="U464" s="99"/>
      <c r="V464" s="99"/>
      <c r="W464" s="99"/>
      <c r="X464" s="103">
        <f>SUM(C464:V464)</f>
        <v>142354.08000000002</v>
      </c>
    </row>
    <row r="465" spans="1:27" x14ac:dyDescent="0.25">
      <c r="A465" s="7"/>
      <c r="B465" s="66"/>
      <c r="C465" s="86">
        <v>44036</v>
      </c>
      <c r="D465" s="86">
        <v>44067</v>
      </c>
      <c r="E465" s="86">
        <v>44085</v>
      </c>
      <c r="F465" s="86">
        <v>44127</v>
      </c>
      <c r="G465" s="86">
        <v>44160</v>
      </c>
      <c r="H465" s="86">
        <v>44180</v>
      </c>
      <c r="I465" s="86">
        <v>44218</v>
      </c>
      <c r="J465" s="86">
        <v>44253</v>
      </c>
      <c r="K465" s="86">
        <v>44284</v>
      </c>
      <c r="L465" s="86">
        <v>44328</v>
      </c>
      <c r="M465" s="86">
        <v>44347</v>
      </c>
      <c r="N465" s="86"/>
      <c r="O465" s="86"/>
      <c r="P465" s="86"/>
      <c r="Q465" s="87"/>
      <c r="R465" s="87"/>
      <c r="S465" s="88"/>
      <c r="T465" s="88"/>
      <c r="U465" s="87"/>
      <c r="V465" s="87"/>
      <c r="W465" s="87"/>
      <c r="X465" s="89"/>
    </row>
    <row r="466" spans="1:27" x14ac:dyDescent="0.25">
      <c r="A466" s="7">
        <v>29</v>
      </c>
      <c r="B466" s="90" t="s">
        <v>29</v>
      </c>
      <c r="C466" s="91">
        <v>10585.08</v>
      </c>
      <c r="D466" s="91">
        <v>12077.01</v>
      </c>
      <c r="E466" s="91">
        <v>10530.63</v>
      </c>
      <c r="F466" s="91">
        <v>11957.22</v>
      </c>
      <c r="G466" s="91">
        <v>11412.72</v>
      </c>
      <c r="H466" s="91">
        <v>11086.02</v>
      </c>
      <c r="I466" s="91">
        <v>19079.28</v>
      </c>
      <c r="J466" s="91">
        <v>10693.98</v>
      </c>
      <c r="K466" s="91">
        <v>11140.47</v>
      </c>
      <c r="L466" s="91">
        <v>11739.42</v>
      </c>
      <c r="M466" s="91">
        <v>11543.4</v>
      </c>
      <c r="N466" s="91"/>
      <c r="O466" s="91"/>
      <c r="P466" s="91"/>
      <c r="Q466" s="92"/>
      <c r="R466" s="92"/>
      <c r="S466" s="93"/>
      <c r="T466" s="93"/>
      <c r="U466" s="92"/>
      <c r="V466" s="92"/>
      <c r="W466" s="92"/>
      <c r="X466" s="94">
        <f>SUM(C466:V466)</f>
        <v>131845.23000000001</v>
      </c>
    </row>
    <row r="467" spans="1:27" x14ac:dyDescent="0.25">
      <c r="A467" s="95"/>
      <c r="B467" s="96"/>
      <c r="C467" s="97">
        <v>44040</v>
      </c>
      <c r="D467" s="97">
        <v>44067</v>
      </c>
      <c r="E467" s="97">
        <v>44099</v>
      </c>
      <c r="F467" s="97">
        <v>44127</v>
      </c>
      <c r="G467" s="97">
        <v>44160</v>
      </c>
      <c r="H467" s="97">
        <v>44187</v>
      </c>
      <c r="I467" s="97">
        <v>44222</v>
      </c>
      <c r="J467" s="97">
        <v>44252</v>
      </c>
      <c r="K467" s="97">
        <v>44284</v>
      </c>
      <c r="L467" s="97">
        <v>44307</v>
      </c>
      <c r="M467" s="97"/>
      <c r="N467" s="97"/>
      <c r="O467" s="97"/>
      <c r="P467" s="97"/>
      <c r="Q467" s="97"/>
      <c r="R467" s="99"/>
      <c r="S467" s="100"/>
      <c r="T467" s="100"/>
      <c r="U467" s="99"/>
      <c r="V467" s="99"/>
      <c r="W467" s="99"/>
      <c r="X467" s="101"/>
    </row>
    <row r="468" spans="1:27" x14ac:dyDescent="0.25">
      <c r="A468" s="95">
        <v>30</v>
      </c>
      <c r="B468" s="102" t="s">
        <v>30</v>
      </c>
      <c r="C468" s="98">
        <v>10585.08</v>
      </c>
      <c r="D468" s="98">
        <v>12077.01</v>
      </c>
      <c r="E468" s="98">
        <v>10530.63</v>
      </c>
      <c r="F468" s="98">
        <v>11957.22</v>
      </c>
      <c r="G468" s="98">
        <v>11412.72</v>
      </c>
      <c r="H468" s="98">
        <v>11086.02</v>
      </c>
      <c r="I468" s="98">
        <v>19079.28</v>
      </c>
      <c r="J468" s="98">
        <v>10693.98</v>
      </c>
      <c r="K468" s="98">
        <v>11140.47</v>
      </c>
      <c r="L468" s="98">
        <v>11739.42</v>
      </c>
      <c r="M468" s="98"/>
      <c r="N468" s="98"/>
      <c r="O468" s="98"/>
      <c r="P468" s="98"/>
      <c r="Q468" s="99"/>
      <c r="R468" s="99"/>
      <c r="S468" s="100"/>
      <c r="T468" s="100"/>
      <c r="U468" s="99"/>
      <c r="V468" s="99"/>
      <c r="W468" s="99"/>
      <c r="X468" s="103">
        <f>SUM(C468:V468)</f>
        <v>120301.83</v>
      </c>
    </row>
    <row r="469" spans="1:27" x14ac:dyDescent="0.25">
      <c r="A469" s="7"/>
      <c r="B469" s="66"/>
      <c r="C469" s="86">
        <v>44034</v>
      </c>
      <c r="D469" s="86">
        <v>44056</v>
      </c>
      <c r="E469" s="86">
        <v>44089</v>
      </c>
      <c r="F469" s="86">
        <v>44117</v>
      </c>
      <c r="G469" s="86">
        <v>44155</v>
      </c>
      <c r="H469" s="86">
        <v>44179</v>
      </c>
      <c r="I469" s="86">
        <v>44215</v>
      </c>
      <c r="J469" s="86">
        <v>44246</v>
      </c>
      <c r="K469" s="86">
        <v>44273</v>
      </c>
      <c r="L469" s="86">
        <v>44302</v>
      </c>
      <c r="M469" s="86">
        <v>44336</v>
      </c>
      <c r="N469" s="86">
        <v>44363</v>
      </c>
      <c r="O469" s="86"/>
      <c r="P469" s="86"/>
      <c r="Q469" s="87"/>
      <c r="R469" s="87"/>
      <c r="S469" s="88"/>
      <c r="T469" s="88"/>
      <c r="U469" s="87"/>
      <c r="V469" s="87"/>
      <c r="W469" s="87"/>
      <c r="X469" s="89"/>
    </row>
    <row r="470" spans="1:27" x14ac:dyDescent="0.25">
      <c r="A470" s="7">
        <v>31</v>
      </c>
      <c r="B470" s="90" t="s">
        <v>31</v>
      </c>
      <c r="C470" s="91">
        <v>45868.68</v>
      </c>
      <c r="D470" s="91">
        <v>52333.71</v>
      </c>
      <c r="E470" s="91">
        <v>45632.73</v>
      </c>
      <c r="F470" s="91">
        <v>51814.62</v>
      </c>
      <c r="G470" s="91">
        <v>49455.12</v>
      </c>
      <c r="H470" s="91">
        <v>48039.42</v>
      </c>
      <c r="I470" s="91">
        <v>82676.88</v>
      </c>
      <c r="J470" s="91">
        <v>46340.58</v>
      </c>
      <c r="K470" s="91">
        <v>48275.37</v>
      </c>
      <c r="L470" s="91">
        <v>50870.82</v>
      </c>
      <c r="M470" s="91">
        <v>50021.4</v>
      </c>
      <c r="N470" s="91">
        <v>45538.35</v>
      </c>
      <c r="O470" s="91"/>
      <c r="P470" s="91"/>
      <c r="Q470" s="92"/>
      <c r="R470" s="92"/>
      <c r="S470" s="93"/>
      <c r="T470" s="93"/>
      <c r="U470" s="92"/>
      <c r="V470" s="92"/>
      <c r="W470" s="92"/>
      <c r="X470" s="94">
        <f>SUM(C470:V470)</f>
        <v>616867.67999999993</v>
      </c>
    </row>
    <row r="471" spans="1:27" x14ac:dyDescent="0.25">
      <c r="A471" s="95"/>
      <c r="B471" s="96"/>
      <c r="C471" s="97">
        <v>44049</v>
      </c>
      <c r="D471" s="97">
        <v>44054</v>
      </c>
      <c r="E471" s="97">
        <v>44092</v>
      </c>
      <c r="F471" s="97">
        <v>44155</v>
      </c>
      <c r="G471" s="97">
        <v>44195</v>
      </c>
      <c r="H471" s="97">
        <v>44273</v>
      </c>
      <c r="I471" s="97">
        <v>44351</v>
      </c>
      <c r="J471" s="97">
        <v>44364</v>
      </c>
      <c r="K471" s="97"/>
      <c r="L471" s="98"/>
      <c r="M471" s="98"/>
      <c r="N471" s="98"/>
      <c r="O471" s="98"/>
      <c r="P471" s="98"/>
      <c r="Q471" s="99"/>
      <c r="R471" s="99"/>
      <c r="S471" s="100"/>
      <c r="T471" s="100"/>
      <c r="U471" s="99"/>
      <c r="V471" s="99"/>
      <c r="W471" s="99"/>
      <c r="X471" s="101"/>
    </row>
    <row r="472" spans="1:27" x14ac:dyDescent="0.25">
      <c r="A472" s="95">
        <v>32</v>
      </c>
      <c r="B472" s="102" t="s">
        <v>32</v>
      </c>
      <c r="C472" s="98">
        <v>30579.119999999999</v>
      </c>
      <c r="D472" s="98">
        <v>31743.14</v>
      </c>
      <c r="E472" s="98">
        <v>34889.14</v>
      </c>
      <c r="F472" s="98">
        <v>131691.56</v>
      </c>
      <c r="G472" s="98">
        <v>48039.42</v>
      </c>
      <c r="H472" s="98">
        <v>130205.68</v>
      </c>
      <c r="I472" s="98">
        <v>158166.35999999999</v>
      </c>
      <c r="J472" s="98">
        <v>48470.63</v>
      </c>
      <c r="K472" s="98"/>
      <c r="L472" s="98"/>
      <c r="M472" s="98"/>
      <c r="N472" s="98"/>
      <c r="O472" s="98"/>
      <c r="P472" s="98"/>
      <c r="Q472" s="99"/>
      <c r="R472" s="99"/>
      <c r="S472" s="100"/>
      <c r="T472" s="100"/>
      <c r="U472" s="99"/>
      <c r="V472" s="99"/>
      <c r="W472" s="99"/>
      <c r="X472" s="103">
        <f>SUM(C472:V472)</f>
        <v>613785.04999999993</v>
      </c>
    </row>
    <row r="473" spans="1:27" x14ac:dyDescent="0.25">
      <c r="A473" s="7"/>
      <c r="B473" s="66"/>
      <c r="C473" s="86">
        <v>44049</v>
      </c>
      <c r="D473" s="86">
        <v>44074</v>
      </c>
      <c r="E473" s="86">
        <v>44112</v>
      </c>
      <c r="F473" s="86">
        <v>44124</v>
      </c>
      <c r="G473" s="86">
        <v>44155</v>
      </c>
      <c r="H473" s="86">
        <v>44182</v>
      </c>
      <c r="I473" s="86">
        <v>44215</v>
      </c>
      <c r="J473" s="86">
        <v>44253</v>
      </c>
      <c r="K473" s="86">
        <v>44280</v>
      </c>
      <c r="L473" s="86">
        <v>44316</v>
      </c>
      <c r="M473" s="86">
        <v>44334</v>
      </c>
      <c r="N473" s="86"/>
      <c r="O473" s="86"/>
      <c r="P473" s="86"/>
      <c r="Q473" s="87"/>
      <c r="R473" s="87"/>
      <c r="S473" s="88"/>
      <c r="T473" s="88"/>
      <c r="U473" s="87"/>
      <c r="V473" s="87"/>
      <c r="W473" s="87"/>
      <c r="X473" s="89"/>
    </row>
    <row r="474" spans="1:27" x14ac:dyDescent="0.25">
      <c r="A474" s="7">
        <v>33</v>
      </c>
      <c r="B474" s="90" t="s">
        <v>33</v>
      </c>
      <c r="C474" s="91">
        <v>10585.08</v>
      </c>
      <c r="D474" s="91">
        <v>12077.01</v>
      </c>
      <c r="E474" s="91">
        <v>10530.63</v>
      </c>
      <c r="F474" s="91">
        <v>11957.22</v>
      </c>
      <c r="G474" s="91">
        <v>11412.72</v>
      </c>
      <c r="H474" s="91">
        <v>11086.02</v>
      </c>
      <c r="I474" s="91">
        <v>19079.28</v>
      </c>
      <c r="J474" s="91">
        <v>10693.98</v>
      </c>
      <c r="K474" s="91">
        <v>11140.47</v>
      </c>
      <c r="L474" s="91">
        <v>11739.42</v>
      </c>
      <c r="M474" s="91">
        <v>11543.4</v>
      </c>
      <c r="N474" s="91"/>
      <c r="O474" s="91"/>
      <c r="P474" s="91"/>
      <c r="Q474" s="92"/>
      <c r="R474" s="92"/>
      <c r="S474" s="93"/>
      <c r="T474" s="93"/>
      <c r="U474" s="92"/>
      <c r="V474" s="92"/>
      <c r="W474" s="92"/>
      <c r="X474" s="94">
        <f>SUM(C474:V474)</f>
        <v>131845.23000000001</v>
      </c>
    </row>
    <row r="475" spans="1:27" x14ac:dyDescent="0.25">
      <c r="A475" s="95"/>
      <c r="B475" s="96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8"/>
      <c r="P475" s="98"/>
      <c r="Q475" s="99"/>
      <c r="R475" s="99"/>
      <c r="S475" s="100"/>
      <c r="T475" s="100"/>
      <c r="U475" s="99"/>
      <c r="V475" s="99"/>
      <c r="W475" s="99"/>
      <c r="X475" s="101"/>
    </row>
    <row r="476" spans="1:27" x14ac:dyDescent="0.25">
      <c r="A476" s="95">
        <v>34</v>
      </c>
      <c r="B476" s="102" t="s">
        <v>34</v>
      </c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9"/>
      <c r="R476" s="99"/>
      <c r="S476" s="100"/>
      <c r="T476" s="100"/>
      <c r="U476" s="99"/>
      <c r="V476" s="99"/>
      <c r="W476" s="99"/>
      <c r="X476" s="103">
        <f>SUM(C476:V476)</f>
        <v>0</v>
      </c>
    </row>
    <row r="477" spans="1:27" x14ac:dyDescent="0.25">
      <c r="A477" s="7"/>
      <c r="B477" s="66"/>
      <c r="C477" s="86">
        <v>44050</v>
      </c>
      <c r="D477" s="86">
        <v>44071</v>
      </c>
      <c r="E477" s="86">
        <v>44109</v>
      </c>
      <c r="F477" s="86">
        <v>44127</v>
      </c>
      <c r="G477" s="86">
        <v>44174</v>
      </c>
      <c r="H477" s="86">
        <v>44207</v>
      </c>
      <c r="I477" s="86">
        <v>44221</v>
      </c>
      <c r="J477" s="86">
        <v>44260</v>
      </c>
      <c r="K477" s="86">
        <v>44284</v>
      </c>
      <c r="L477" s="86">
        <v>44312</v>
      </c>
      <c r="M477" s="86">
        <v>44344</v>
      </c>
      <c r="N477" s="86"/>
      <c r="O477" s="86"/>
      <c r="P477" s="86"/>
      <c r="Q477" s="87"/>
      <c r="R477" s="87"/>
      <c r="S477" s="88"/>
      <c r="T477" s="88"/>
      <c r="U477" s="87"/>
      <c r="V477" s="87"/>
      <c r="W477" s="87"/>
      <c r="X477" s="89"/>
    </row>
    <row r="478" spans="1:27" x14ac:dyDescent="0.25">
      <c r="A478" s="7">
        <v>35</v>
      </c>
      <c r="B478" s="90" t="s">
        <v>35</v>
      </c>
      <c r="C478" s="91">
        <v>30579.119999999999</v>
      </c>
      <c r="D478" s="91">
        <v>26837.8</v>
      </c>
      <c r="E478" s="91">
        <v>23401.4</v>
      </c>
      <c r="F478" s="91">
        <v>26571.599999999999</v>
      </c>
      <c r="G478" s="91">
        <v>25361.599999999999</v>
      </c>
      <c r="H478" s="91">
        <v>24635.599999999999</v>
      </c>
      <c r="I478" s="91">
        <v>42398.400000000001</v>
      </c>
      <c r="J478" s="91">
        <v>23764.400000000001</v>
      </c>
      <c r="K478" s="91">
        <v>24756.6</v>
      </c>
      <c r="L478" s="91">
        <v>26087.599999999999</v>
      </c>
      <c r="M478" s="91">
        <v>25652</v>
      </c>
      <c r="N478" s="91"/>
      <c r="O478" s="91"/>
      <c r="P478" s="91"/>
      <c r="Q478" s="92"/>
      <c r="R478" s="92"/>
      <c r="S478" s="93"/>
      <c r="T478" s="93"/>
      <c r="U478" s="92"/>
      <c r="V478" s="92"/>
      <c r="W478" s="92"/>
      <c r="X478" s="94">
        <f>SUM(C478:V478)</f>
        <v>300046.12</v>
      </c>
    </row>
    <row r="479" spans="1:27" x14ac:dyDescent="0.25">
      <c r="A479" s="95"/>
      <c r="B479" s="96"/>
      <c r="C479" s="97">
        <v>44035</v>
      </c>
      <c r="D479" s="97">
        <v>44057</v>
      </c>
      <c r="E479" s="97">
        <v>44104</v>
      </c>
      <c r="F479" s="97">
        <v>44123</v>
      </c>
      <c r="G479" s="97">
        <v>44175</v>
      </c>
      <c r="H479" s="97">
        <v>44223</v>
      </c>
      <c r="I479" s="97">
        <v>44257</v>
      </c>
      <c r="J479" s="97">
        <v>44277</v>
      </c>
      <c r="K479" s="97">
        <v>44307</v>
      </c>
      <c r="L479" s="97">
        <v>44336</v>
      </c>
      <c r="M479" s="97"/>
      <c r="N479" s="97"/>
      <c r="O479" s="97"/>
      <c r="P479" s="98"/>
      <c r="Q479" s="99"/>
      <c r="R479" s="99"/>
      <c r="S479" s="100"/>
      <c r="T479" s="100"/>
      <c r="U479" s="99"/>
      <c r="V479" s="99"/>
      <c r="W479" s="99"/>
      <c r="X479" s="101"/>
      <c r="Z479" s="104"/>
      <c r="AA479" s="104"/>
    </row>
    <row r="480" spans="1:27" x14ac:dyDescent="0.25">
      <c r="A480" s="95">
        <v>36</v>
      </c>
      <c r="B480" s="102" t="s">
        <v>36</v>
      </c>
      <c r="C480" s="98">
        <v>10585.08</v>
      </c>
      <c r="D480" s="98">
        <v>12077.01</v>
      </c>
      <c r="E480" s="98">
        <v>10530.63</v>
      </c>
      <c r="F480" s="98">
        <v>11957.22</v>
      </c>
      <c r="G480" s="98">
        <v>22498.74</v>
      </c>
      <c r="H480" s="98">
        <v>19079.28</v>
      </c>
      <c r="I480" s="98">
        <v>10693.98</v>
      </c>
      <c r="J480" s="98">
        <v>11140.47</v>
      </c>
      <c r="K480" s="98">
        <v>11739.42</v>
      </c>
      <c r="L480" s="98">
        <v>19239</v>
      </c>
      <c r="M480" s="98"/>
      <c r="N480" s="98"/>
      <c r="O480" s="98"/>
      <c r="P480" s="98"/>
      <c r="Q480" s="99"/>
      <c r="R480" s="99"/>
      <c r="S480" s="100"/>
      <c r="T480" s="100"/>
      <c r="U480" s="99"/>
      <c r="V480" s="99"/>
      <c r="W480" s="99"/>
      <c r="X480" s="103">
        <f>SUM(C480:V480)</f>
        <v>139540.83000000002</v>
      </c>
    </row>
    <row r="481" spans="1:27" x14ac:dyDescent="0.25">
      <c r="A481" s="7"/>
      <c r="B481" s="66"/>
      <c r="C481" s="86">
        <v>44039</v>
      </c>
      <c r="D481" s="86">
        <v>44063</v>
      </c>
      <c r="E481" s="86">
        <v>44097</v>
      </c>
      <c r="F481" s="86">
        <v>44127</v>
      </c>
      <c r="G481" s="86">
        <v>44161</v>
      </c>
      <c r="H481" s="86">
        <v>44183</v>
      </c>
      <c r="I481" s="86">
        <v>44221</v>
      </c>
      <c r="J481" s="86">
        <v>44263</v>
      </c>
      <c r="K481" s="86">
        <v>44301</v>
      </c>
      <c r="L481" s="86">
        <v>44312</v>
      </c>
      <c r="M481" s="86">
        <v>44355</v>
      </c>
      <c r="N481" s="86"/>
      <c r="O481" s="86"/>
      <c r="P481" s="86"/>
      <c r="Q481" s="87"/>
      <c r="R481" s="87"/>
      <c r="S481" s="88"/>
      <c r="T481" s="88"/>
      <c r="U481" s="87"/>
      <c r="V481" s="87"/>
      <c r="W481" s="87"/>
      <c r="X481" s="89"/>
    </row>
    <row r="482" spans="1:27" x14ac:dyDescent="0.25">
      <c r="A482" s="7">
        <v>37</v>
      </c>
      <c r="B482" s="90" t="s">
        <v>37</v>
      </c>
      <c r="C482" s="91">
        <v>10585.08</v>
      </c>
      <c r="D482" s="91">
        <v>12077.01</v>
      </c>
      <c r="E482" s="91">
        <v>10530.63</v>
      </c>
      <c r="F482" s="91">
        <v>11957.22</v>
      </c>
      <c r="G482" s="91">
        <v>11412.72</v>
      </c>
      <c r="H482" s="91">
        <v>11086.02</v>
      </c>
      <c r="I482" s="91">
        <v>19079.28</v>
      </c>
      <c r="J482" s="91">
        <v>10693.98</v>
      </c>
      <c r="K482" s="91">
        <v>11140.47</v>
      </c>
      <c r="L482" s="91">
        <v>11739.42</v>
      </c>
      <c r="M482" s="91">
        <v>11543.4</v>
      </c>
      <c r="N482" s="91"/>
      <c r="O482" s="91"/>
      <c r="P482" s="91"/>
      <c r="Q482" s="92"/>
      <c r="R482" s="92"/>
      <c r="S482" s="93"/>
      <c r="T482" s="93"/>
      <c r="U482" s="92"/>
      <c r="V482" s="92"/>
      <c r="W482" s="92"/>
      <c r="X482" s="94">
        <f>SUM(C482:V482)</f>
        <v>131845.23000000001</v>
      </c>
    </row>
    <row r="483" spans="1:27" x14ac:dyDescent="0.25">
      <c r="A483" s="95"/>
      <c r="B483" s="96"/>
      <c r="C483" s="97">
        <v>44039</v>
      </c>
      <c r="D483" s="97">
        <v>44067</v>
      </c>
      <c r="E483" s="97">
        <v>44102</v>
      </c>
      <c r="F483" s="97">
        <v>44130</v>
      </c>
      <c r="G483" s="97">
        <v>44162</v>
      </c>
      <c r="H483" s="97">
        <v>11322</v>
      </c>
      <c r="I483" s="97">
        <v>44225</v>
      </c>
      <c r="J483" s="97">
        <v>44253</v>
      </c>
      <c r="K483" s="97">
        <v>44284</v>
      </c>
      <c r="L483" s="97">
        <v>44315</v>
      </c>
      <c r="M483" s="97">
        <v>44347</v>
      </c>
      <c r="N483" s="97"/>
      <c r="O483" s="97"/>
      <c r="P483" s="97"/>
      <c r="Q483" s="97"/>
      <c r="R483" s="99"/>
      <c r="S483" s="100"/>
      <c r="T483" s="100"/>
      <c r="U483" s="99"/>
      <c r="V483" s="99"/>
      <c r="W483" s="99"/>
      <c r="X483" s="101"/>
    </row>
    <row r="484" spans="1:27" x14ac:dyDescent="0.25">
      <c r="A484" s="95">
        <v>38</v>
      </c>
      <c r="B484" s="102" t="s">
        <v>38</v>
      </c>
      <c r="C484" s="98">
        <v>17641.8</v>
      </c>
      <c r="D484" s="98">
        <v>20128.349999999999</v>
      </c>
      <c r="E484" s="98">
        <v>17551.05</v>
      </c>
      <c r="F484" s="98">
        <v>19928.7</v>
      </c>
      <c r="G484" s="98">
        <v>19021.2</v>
      </c>
      <c r="H484" s="98">
        <v>18476.7</v>
      </c>
      <c r="I484" s="98">
        <v>31798.799999999999</v>
      </c>
      <c r="J484" s="98">
        <v>17823.3</v>
      </c>
      <c r="K484" s="98">
        <v>18567.45</v>
      </c>
      <c r="L484" s="98">
        <v>19565.7</v>
      </c>
      <c r="M484" s="98">
        <v>19239</v>
      </c>
      <c r="N484" s="98"/>
      <c r="O484" s="98"/>
      <c r="P484" s="98"/>
      <c r="Q484" s="99"/>
      <c r="R484" s="99"/>
      <c r="S484" s="100"/>
      <c r="T484" s="100"/>
      <c r="U484" s="99"/>
      <c r="V484" s="99"/>
      <c r="W484" s="99"/>
      <c r="X484" s="103">
        <f>SUM(C484:V484)</f>
        <v>219742.05</v>
      </c>
    </row>
    <row r="485" spans="1:27" x14ac:dyDescent="0.25">
      <c r="A485" s="7"/>
      <c r="B485" s="66"/>
      <c r="C485" s="86">
        <v>44053</v>
      </c>
      <c r="D485" s="86">
        <v>44082</v>
      </c>
      <c r="E485" s="86">
        <v>44102</v>
      </c>
      <c r="F485" s="86">
        <v>44127</v>
      </c>
      <c r="G485" s="86">
        <v>44160</v>
      </c>
      <c r="H485" s="86">
        <v>44186</v>
      </c>
      <c r="I485" s="86">
        <v>44225</v>
      </c>
      <c r="J485" s="86">
        <v>44252</v>
      </c>
      <c r="K485" s="86">
        <v>44284</v>
      </c>
      <c r="L485" s="86">
        <v>44314</v>
      </c>
      <c r="M485" s="86">
        <v>44344</v>
      </c>
      <c r="N485" s="86"/>
      <c r="O485" s="86"/>
      <c r="P485" s="86"/>
      <c r="Q485" s="87"/>
      <c r="R485" s="87"/>
      <c r="S485" s="88"/>
      <c r="T485" s="88"/>
      <c r="U485" s="87"/>
      <c r="V485" s="87"/>
      <c r="W485" s="87"/>
      <c r="X485" s="89"/>
    </row>
    <row r="486" spans="1:27" x14ac:dyDescent="0.25">
      <c r="A486" s="7">
        <v>39</v>
      </c>
      <c r="B486" s="90" t="s">
        <v>39</v>
      </c>
      <c r="C486" s="91">
        <v>17641.8</v>
      </c>
      <c r="D486" s="91">
        <v>20128.349999999999</v>
      </c>
      <c r="E486" s="91">
        <v>17551.05</v>
      </c>
      <c r="F486" s="91">
        <v>19928.7</v>
      </c>
      <c r="G486" s="91">
        <v>19021.2</v>
      </c>
      <c r="H486" s="91">
        <v>18476.7</v>
      </c>
      <c r="I486" s="91">
        <v>31798.799999999999</v>
      </c>
      <c r="J486" s="91">
        <v>17823.3</v>
      </c>
      <c r="K486" s="91">
        <v>18567.45</v>
      </c>
      <c r="L486" s="91">
        <v>19565.7</v>
      </c>
      <c r="M486" s="91">
        <v>19239</v>
      </c>
      <c r="N486" s="91"/>
      <c r="O486" s="91"/>
      <c r="P486" s="91"/>
      <c r="Q486" s="92"/>
      <c r="R486" s="92"/>
      <c r="S486" s="93"/>
      <c r="T486" s="93"/>
      <c r="U486" s="92"/>
      <c r="V486" s="92"/>
      <c r="W486" s="92"/>
      <c r="X486" s="94">
        <f>SUM(C486:V486)</f>
        <v>219742.05</v>
      </c>
    </row>
    <row r="487" spans="1:27" x14ac:dyDescent="0.25">
      <c r="A487" s="95"/>
      <c r="B487" s="96"/>
      <c r="C487" s="97">
        <v>44039</v>
      </c>
      <c r="D487" s="97">
        <v>44069</v>
      </c>
      <c r="E487" s="97">
        <v>44096</v>
      </c>
      <c r="F487" s="97">
        <v>44123</v>
      </c>
      <c r="G487" s="97">
        <v>44160</v>
      </c>
      <c r="H487" s="97">
        <v>44186</v>
      </c>
      <c r="I487" s="97">
        <v>44221</v>
      </c>
      <c r="J487" s="97">
        <v>44251</v>
      </c>
      <c r="K487" s="97">
        <v>44281</v>
      </c>
      <c r="L487" s="97">
        <v>44309</v>
      </c>
      <c r="M487" s="97">
        <v>44337</v>
      </c>
      <c r="N487" s="97"/>
      <c r="O487" s="97"/>
      <c r="P487" s="97"/>
      <c r="Q487" s="99"/>
      <c r="R487" s="99"/>
      <c r="S487" s="100"/>
      <c r="T487" s="100"/>
      <c r="U487" s="99"/>
      <c r="V487" s="99"/>
      <c r="W487" s="99"/>
      <c r="X487" s="101"/>
    </row>
    <row r="488" spans="1:27" x14ac:dyDescent="0.25">
      <c r="A488" s="95">
        <v>40</v>
      </c>
      <c r="B488" s="102" t="s">
        <v>40</v>
      </c>
      <c r="C488" s="98">
        <v>30579.119999999999</v>
      </c>
      <c r="D488" s="98">
        <v>26837.8</v>
      </c>
      <c r="E488" s="98">
        <v>23401.4</v>
      </c>
      <c r="F488" s="98">
        <v>26571.599999999999</v>
      </c>
      <c r="G488" s="98">
        <v>20960</v>
      </c>
      <c r="H488" s="98">
        <v>29037.200000000001</v>
      </c>
      <c r="I488" s="98">
        <v>42398.400000000001</v>
      </c>
      <c r="J488" s="98">
        <v>23764.400000000001</v>
      </c>
      <c r="K488" s="98">
        <v>24756.6</v>
      </c>
      <c r="L488" s="98">
        <v>26087.599999999999</v>
      </c>
      <c r="M488" s="98">
        <v>25652</v>
      </c>
      <c r="N488" s="98"/>
      <c r="O488" s="98"/>
      <c r="P488" s="98"/>
      <c r="Q488" s="99"/>
      <c r="R488" s="99"/>
      <c r="S488" s="100"/>
      <c r="T488" s="100"/>
      <c r="U488" s="99"/>
      <c r="V488" s="99"/>
      <c r="W488" s="99"/>
      <c r="X488" s="103">
        <f>SUM(C488:V488)</f>
        <v>300046.12</v>
      </c>
    </row>
    <row r="489" spans="1:27" x14ac:dyDescent="0.25">
      <c r="A489" s="7"/>
      <c r="B489" s="66"/>
      <c r="C489" s="86">
        <v>44039</v>
      </c>
      <c r="D489" s="86">
        <v>44069</v>
      </c>
      <c r="E489" s="86">
        <v>44096</v>
      </c>
      <c r="F489" s="86">
        <v>44123</v>
      </c>
      <c r="G489" s="86">
        <v>44160</v>
      </c>
      <c r="H489" s="86">
        <v>44186</v>
      </c>
      <c r="I489" s="86">
        <v>44221</v>
      </c>
      <c r="J489" s="86">
        <v>44251</v>
      </c>
      <c r="K489" s="86">
        <v>44281</v>
      </c>
      <c r="L489" s="86">
        <v>44309</v>
      </c>
      <c r="M489" s="86">
        <v>44337</v>
      </c>
      <c r="N489" s="86"/>
      <c r="O489" s="86"/>
      <c r="P489" s="86"/>
      <c r="Q489" s="87"/>
      <c r="R489" s="87"/>
      <c r="S489" s="88"/>
      <c r="T489" s="88"/>
      <c r="U489" s="87"/>
      <c r="V489" s="87"/>
      <c r="W489" s="87"/>
      <c r="X489" s="89"/>
    </row>
    <row r="490" spans="1:27" x14ac:dyDescent="0.25">
      <c r="A490" s="7">
        <v>41</v>
      </c>
      <c r="B490" s="90" t="s">
        <v>41</v>
      </c>
      <c r="C490" s="91">
        <v>11761.2</v>
      </c>
      <c r="D490" s="91">
        <v>13418.9</v>
      </c>
      <c r="E490" s="91">
        <v>11700.7</v>
      </c>
      <c r="F490" s="91">
        <v>13285.8</v>
      </c>
      <c r="G490" s="91">
        <v>12680.8</v>
      </c>
      <c r="H490" s="91">
        <v>12317.8</v>
      </c>
      <c r="I490" s="91">
        <v>21199.200000000001</v>
      </c>
      <c r="J490" s="91">
        <v>11882.2</v>
      </c>
      <c r="K490" s="91">
        <v>12378.3</v>
      </c>
      <c r="L490" s="91">
        <v>13043.8</v>
      </c>
      <c r="M490" s="91">
        <v>20521.599999999999</v>
      </c>
      <c r="N490" s="91"/>
      <c r="O490" s="91"/>
      <c r="P490" s="91"/>
      <c r="Q490" s="92"/>
      <c r="R490" s="92"/>
      <c r="S490" s="93"/>
      <c r="T490" s="93"/>
      <c r="U490" s="92"/>
      <c r="V490" s="92"/>
      <c r="W490" s="92"/>
      <c r="X490" s="94">
        <f>SUM(C490:V490)</f>
        <v>154190.30000000002</v>
      </c>
    </row>
    <row r="491" spans="1:27" x14ac:dyDescent="0.25">
      <c r="A491" s="95"/>
      <c r="B491" s="96"/>
      <c r="C491" s="97">
        <v>44034</v>
      </c>
      <c r="D491" s="97">
        <v>44061</v>
      </c>
      <c r="E491" s="97">
        <v>44085</v>
      </c>
      <c r="F491" s="97">
        <v>44117</v>
      </c>
      <c r="G491" s="97">
        <v>44160</v>
      </c>
      <c r="H491" s="97">
        <v>44175</v>
      </c>
      <c r="I491" s="97">
        <v>44221</v>
      </c>
      <c r="J491" s="97">
        <v>44244</v>
      </c>
      <c r="K491" s="97">
        <v>44270</v>
      </c>
      <c r="L491" s="97">
        <v>44300</v>
      </c>
      <c r="M491" s="97">
        <v>44330</v>
      </c>
      <c r="N491" s="97">
        <v>44357</v>
      </c>
      <c r="O491" s="98"/>
      <c r="P491" s="98"/>
      <c r="Q491" s="99"/>
      <c r="R491" s="99"/>
      <c r="S491" s="100"/>
      <c r="T491" s="100"/>
      <c r="U491" s="99"/>
      <c r="V491" s="99"/>
      <c r="W491" s="99"/>
      <c r="X491" s="101"/>
    </row>
    <row r="492" spans="1:27" x14ac:dyDescent="0.25">
      <c r="A492" s="95">
        <v>42</v>
      </c>
      <c r="B492" s="102" t="s">
        <v>42</v>
      </c>
      <c r="C492" s="98">
        <v>7056.72</v>
      </c>
      <c r="D492" s="98">
        <v>8051.34</v>
      </c>
      <c r="E492" s="98">
        <v>7020.42</v>
      </c>
      <c r="F492" s="98">
        <v>7971.48</v>
      </c>
      <c r="G492" s="98">
        <v>7608.48</v>
      </c>
      <c r="H492" s="98">
        <v>7390.68</v>
      </c>
      <c r="I492" s="98">
        <v>12719.52</v>
      </c>
      <c r="J492" s="98">
        <v>7129.32</v>
      </c>
      <c r="K492" s="98">
        <v>7426.98</v>
      </c>
      <c r="L492" s="98">
        <v>7826.28</v>
      </c>
      <c r="M492" s="98">
        <v>7695.6</v>
      </c>
      <c r="N492" s="98">
        <v>7005.9</v>
      </c>
      <c r="O492" s="98"/>
      <c r="P492" s="98"/>
      <c r="Q492" s="99"/>
      <c r="R492" s="99"/>
      <c r="S492" s="100"/>
      <c r="T492" s="100"/>
      <c r="U492" s="99"/>
      <c r="V492" s="99"/>
      <c r="W492" s="99"/>
      <c r="X492" s="103">
        <f>SUM(C492:V492)</f>
        <v>94902.720000000001</v>
      </c>
    </row>
    <row r="493" spans="1:27" x14ac:dyDescent="0.25">
      <c r="A493" s="7"/>
      <c r="B493" s="66"/>
      <c r="C493" s="86">
        <v>44039</v>
      </c>
      <c r="D493" s="86">
        <v>44064</v>
      </c>
      <c r="E493" s="86">
        <v>44097</v>
      </c>
      <c r="F493" s="86">
        <v>44124</v>
      </c>
      <c r="G493" s="86">
        <v>44165</v>
      </c>
      <c r="H493" s="86">
        <v>44182</v>
      </c>
      <c r="I493" s="86">
        <v>44221</v>
      </c>
      <c r="J493" s="86">
        <v>44249</v>
      </c>
      <c r="K493" s="86">
        <v>44295</v>
      </c>
      <c r="L493" s="86">
        <v>44307</v>
      </c>
      <c r="M493" s="86">
        <v>44336</v>
      </c>
      <c r="N493" s="86">
        <v>44364</v>
      </c>
      <c r="O493" s="86"/>
      <c r="P493" s="86"/>
      <c r="Q493" s="87"/>
      <c r="R493" s="87"/>
      <c r="S493" s="88"/>
      <c r="T493" s="88"/>
      <c r="U493" s="87"/>
      <c r="V493" s="87"/>
      <c r="W493" s="87"/>
      <c r="X493" s="89"/>
    </row>
    <row r="494" spans="1:27" x14ac:dyDescent="0.25">
      <c r="A494" s="7">
        <v>43</v>
      </c>
      <c r="B494" s="90" t="s">
        <v>43</v>
      </c>
      <c r="C494" s="91">
        <v>3528.36</v>
      </c>
      <c r="D494" s="91">
        <v>4025.67</v>
      </c>
      <c r="E494" s="91">
        <v>3510.21</v>
      </c>
      <c r="F494" s="91">
        <v>3985.74</v>
      </c>
      <c r="G494" s="91">
        <v>3804.24</v>
      </c>
      <c r="H494" s="91">
        <v>3695.34</v>
      </c>
      <c r="I494" s="91">
        <v>6359.76</v>
      </c>
      <c r="J494" s="91">
        <v>3564.66</v>
      </c>
      <c r="K494" s="91">
        <v>3713.49</v>
      </c>
      <c r="L494" s="91">
        <v>3913.14</v>
      </c>
      <c r="M494" s="91">
        <v>5130.3999999999996</v>
      </c>
      <c r="N494" s="91">
        <v>4670.6000000000004</v>
      </c>
      <c r="O494" s="91"/>
      <c r="P494" s="91"/>
      <c r="Q494" s="92"/>
      <c r="R494" s="92"/>
      <c r="S494" s="93"/>
      <c r="T494" s="93"/>
      <c r="U494" s="92"/>
      <c r="V494" s="92"/>
      <c r="W494" s="92"/>
      <c r="X494" s="94">
        <f>SUM(C494:V494)</f>
        <v>49901.61</v>
      </c>
    </row>
    <row r="495" spans="1:27" x14ac:dyDescent="0.25">
      <c r="A495" s="95"/>
      <c r="B495" s="96"/>
      <c r="C495" s="97">
        <v>44091</v>
      </c>
      <c r="D495" s="97">
        <v>44153</v>
      </c>
      <c r="E495" s="97">
        <v>44250</v>
      </c>
      <c r="F495" s="97">
        <v>44302</v>
      </c>
      <c r="G495" s="97">
        <v>44313</v>
      </c>
      <c r="H495" s="97"/>
      <c r="I495" s="97"/>
      <c r="J495" s="97"/>
      <c r="K495" s="97"/>
      <c r="L495" s="97"/>
      <c r="M495" s="97"/>
      <c r="N495" s="97"/>
      <c r="O495" s="97"/>
      <c r="P495" s="98"/>
      <c r="Q495" s="99"/>
      <c r="R495" s="99"/>
      <c r="S495" s="100"/>
      <c r="T495" s="100"/>
      <c r="U495" s="99"/>
      <c r="V495" s="99"/>
      <c r="W495" s="99"/>
      <c r="X495" s="101"/>
      <c r="Z495" s="104"/>
      <c r="AA495" s="104"/>
    </row>
    <row r="496" spans="1:27" x14ac:dyDescent="0.25">
      <c r="A496" s="95">
        <v>44</v>
      </c>
      <c r="B496" s="102" t="s">
        <v>44</v>
      </c>
      <c r="C496" s="98">
        <v>62322.26</v>
      </c>
      <c r="D496" s="98">
        <v>76810.8</v>
      </c>
      <c r="E496" s="98">
        <v>49997.2</v>
      </c>
      <c r="F496" s="98">
        <v>42398.400000000001</v>
      </c>
      <c r="G496" s="98">
        <v>48521</v>
      </c>
      <c r="H496" s="98"/>
      <c r="I496" s="98"/>
      <c r="J496" s="98"/>
      <c r="K496" s="98"/>
      <c r="L496" s="98"/>
      <c r="M496" s="98"/>
      <c r="N496" s="98"/>
      <c r="O496" s="98"/>
      <c r="P496" s="98"/>
      <c r="Q496" s="99"/>
      <c r="R496" s="99"/>
      <c r="S496" s="100"/>
      <c r="T496" s="100"/>
      <c r="U496" s="99"/>
      <c r="V496" s="99"/>
      <c r="W496" s="99"/>
      <c r="X496" s="103">
        <f>SUM(C496:V496)</f>
        <v>280049.66000000003</v>
      </c>
    </row>
    <row r="497" spans="1:27" x14ac:dyDescent="0.25">
      <c r="A497" s="7"/>
      <c r="B497" s="66"/>
      <c r="C497" s="86">
        <v>44042</v>
      </c>
      <c r="D497" s="86">
        <v>44069</v>
      </c>
      <c r="E497" s="86">
        <v>44102</v>
      </c>
      <c r="F497" s="86">
        <v>44127</v>
      </c>
      <c r="G497" s="86">
        <v>44161</v>
      </c>
      <c r="H497" s="86">
        <v>44188</v>
      </c>
      <c r="I497" s="86">
        <v>44251</v>
      </c>
      <c r="J497" s="86">
        <v>44273</v>
      </c>
      <c r="K497" s="86">
        <v>44305</v>
      </c>
      <c r="L497" s="86">
        <v>44336</v>
      </c>
      <c r="M497" s="86"/>
      <c r="N497" s="86"/>
      <c r="O497" s="86"/>
      <c r="P497" s="86"/>
      <c r="Q497" s="87"/>
      <c r="R497" s="87"/>
      <c r="S497" s="88"/>
      <c r="T497" s="88"/>
      <c r="U497" s="87"/>
      <c r="V497" s="87"/>
      <c r="W497" s="87"/>
      <c r="X497" s="89"/>
    </row>
    <row r="498" spans="1:27" x14ac:dyDescent="0.25">
      <c r="A498" s="7">
        <v>45</v>
      </c>
      <c r="B498" s="90" t="s">
        <v>45</v>
      </c>
      <c r="C498" s="91">
        <v>17641.8</v>
      </c>
      <c r="D498" s="91">
        <v>20128.349999999999</v>
      </c>
      <c r="E498" s="91">
        <v>23401.4</v>
      </c>
      <c r="F498" s="91">
        <v>26571.599999999999</v>
      </c>
      <c r="G498" s="91">
        <v>25361.599999999999</v>
      </c>
      <c r="H498" s="91">
        <v>24635.599999999999</v>
      </c>
      <c r="I498" s="91">
        <v>42398.400000000001</v>
      </c>
      <c r="J498" s="91">
        <v>23764.400000000001</v>
      </c>
      <c r="K498" s="91">
        <v>24756.6</v>
      </c>
      <c r="L498" s="91">
        <v>26087.599999999999</v>
      </c>
      <c r="M498" s="91"/>
      <c r="N498" s="91"/>
      <c r="O498" s="91"/>
      <c r="P498" s="91"/>
      <c r="Q498" s="92"/>
      <c r="R498" s="92"/>
      <c r="S498" s="93"/>
      <c r="T498" s="93"/>
      <c r="U498" s="92"/>
      <c r="V498" s="92"/>
      <c r="W498" s="92"/>
      <c r="X498" s="94">
        <f>SUM(C498:V498)</f>
        <v>254747.35</v>
      </c>
    </row>
    <row r="499" spans="1:27" x14ac:dyDescent="0.25">
      <c r="A499" s="95"/>
      <c r="B499" s="96"/>
      <c r="C499" s="97">
        <v>44040</v>
      </c>
      <c r="D499" s="97">
        <v>44069</v>
      </c>
      <c r="E499" s="97">
        <v>44103</v>
      </c>
      <c r="F499" s="97">
        <v>44126</v>
      </c>
      <c r="G499" s="97">
        <v>44160</v>
      </c>
      <c r="H499" s="97">
        <v>44187</v>
      </c>
      <c r="I499" s="97">
        <v>44222</v>
      </c>
      <c r="J499" s="97">
        <v>44253</v>
      </c>
      <c r="K499" s="97">
        <v>44284</v>
      </c>
      <c r="L499" s="97">
        <v>44312</v>
      </c>
      <c r="M499" s="97">
        <v>44343</v>
      </c>
      <c r="N499" s="97"/>
      <c r="O499" s="97"/>
      <c r="P499" s="97"/>
      <c r="Q499" s="97"/>
      <c r="R499" s="99"/>
      <c r="S499" s="100"/>
      <c r="T499" s="100"/>
      <c r="U499" s="99"/>
      <c r="V499" s="99"/>
      <c r="W499" s="99"/>
      <c r="X499" s="101"/>
    </row>
    <row r="500" spans="1:27" x14ac:dyDescent="0.25">
      <c r="A500" s="95">
        <v>46</v>
      </c>
      <c r="B500" s="102" t="s">
        <v>46</v>
      </c>
      <c r="C500" s="98">
        <v>45868.68</v>
      </c>
      <c r="D500" s="98">
        <v>52333.71</v>
      </c>
      <c r="E500" s="98">
        <v>45632.73</v>
      </c>
      <c r="F500" s="98">
        <v>51814.62</v>
      </c>
      <c r="G500" s="98">
        <v>49455.12</v>
      </c>
      <c r="H500" s="98">
        <v>48039.42</v>
      </c>
      <c r="I500" s="98">
        <v>82676.88</v>
      </c>
      <c r="J500" s="98">
        <v>46340.58</v>
      </c>
      <c r="K500" s="98">
        <v>80458.95</v>
      </c>
      <c r="L500" s="98">
        <v>84784.7</v>
      </c>
      <c r="M500" s="98">
        <v>83369</v>
      </c>
      <c r="N500" s="98"/>
      <c r="O500" s="98"/>
      <c r="P500" s="98"/>
      <c r="Q500" s="99"/>
      <c r="R500" s="99"/>
      <c r="S500" s="100"/>
      <c r="T500" s="100"/>
      <c r="U500" s="99"/>
      <c r="V500" s="99"/>
      <c r="W500" s="99"/>
      <c r="X500" s="103">
        <f>SUM(C500:V500)</f>
        <v>670774.39</v>
      </c>
    </row>
    <row r="501" spans="1:27" x14ac:dyDescent="0.25">
      <c r="A501" s="7"/>
      <c r="B501" s="66"/>
      <c r="C501" s="86">
        <v>44083</v>
      </c>
      <c r="D501" s="86">
        <v>44104</v>
      </c>
      <c r="E501" s="86">
        <v>44152</v>
      </c>
      <c r="F501" s="86">
        <v>44280</v>
      </c>
      <c r="G501" s="86">
        <v>44323</v>
      </c>
      <c r="H501" s="86">
        <v>44357</v>
      </c>
      <c r="I501" s="86"/>
      <c r="J501" s="86"/>
      <c r="K501" s="86"/>
      <c r="L501" s="86"/>
      <c r="M501" s="86"/>
      <c r="N501" s="86"/>
      <c r="O501" s="86"/>
      <c r="P501" s="86"/>
      <c r="Q501" s="87"/>
      <c r="R501" s="87"/>
      <c r="S501" s="88"/>
      <c r="T501" s="88"/>
      <c r="U501" s="87"/>
      <c r="V501" s="87"/>
      <c r="W501" s="87"/>
      <c r="X501" s="89"/>
    </row>
    <row r="502" spans="1:27" x14ac:dyDescent="0.25">
      <c r="A502" s="7">
        <v>47</v>
      </c>
      <c r="B502" s="90" t="s">
        <v>47</v>
      </c>
      <c r="C502" s="91">
        <v>17641.8</v>
      </c>
      <c r="D502" s="91">
        <v>20128.349999999999</v>
      </c>
      <c r="E502" s="91">
        <v>37479.75</v>
      </c>
      <c r="F502" s="91">
        <v>87120</v>
      </c>
      <c r="G502" s="91">
        <v>38133.15</v>
      </c>
      <c r="H502" s="91">
        <v>19239</v>
      </c>
      <c r="I502" s="91"/>
      <c r="J502" s="91"/>
      <c r="K502" s="91"/>
      <c r="L502" s="91"/>
      <c r="M502" s="91"/>
      <c r="N502" s="91"/>
      <c r="O502" s="91"/>
      <c r="P502" s="91"/>
      <c r="Q502" s="92"/>
      <c r="R502" s="92"/>
      <c r="S502" s="93"/>
      <c r="T502" s="93"/>
      <c r="U502" s="92"/>
      <c r="V502" s="92"/>
      <c r="W502" s="92"/>
      <c r="X502" s="94">
        <f>SUM(C502:V502)</f>
        <v>219742.05</v>
      </c>
    </row>
    <row r="503" spans="1:27" x14ac:dyDescent="0.25">
      <c r="A503" s="95"/>
      <c r="B503" s="96"/>
      <c r="C503" s="97">
        <v>44032</v>
      </c>
      <c r="D503" s="97">
        <v>44053</v>
      </c>
      <c r="E503" s="97">
        <v>43998</v>
      </c>
      <c r="F503" s="97">
        <v>44117</v>
      </c>
      <c r="G503" s="97">
        <v>44141</v>
      </c>
      <c r="H503" s="97">
        <v>44180</v>
      </c>
      <c r="I503" s="97">
        <v>44215</v>
      </c>
      <c r="J503" s="97">
        <v>44298</v>
      </c>
      <c r="K503" s="97">
        <v>44305</v>
      </c>
      <c r="L503" s="97">
        <v>44337</v>
      </c>
      <c r="M503" s="97"/>
      <c r="N503" s="97"/>
      <c r="O503" s="97"/>
      <c r="P503" s="97"/>
      <c r="Q503" s="99"/>
      <c r="R503" s="99"/>
      <c r="S503" s="100"/>
      <c r="T503" s="100"/>
      <c r="U503" s="99"/>
      <c r="V503" s="99"/>
      <c r="W503" s="99"/>
      <c r="X503" s="101"/>
    </row>
    <row r="504" spans="1:27" x14ac:dyDescent="0.25">
      <c r="A504" s="95">
        <v>48</v>
      </c>
      <c r="B504" s="102" t="s">
        <v>48</v>
      </c>
      <c r="C504" s="98">
        <v>63486.28</v>
      </c>
      <c r="D504" s="98">
        <v>61158.239999999998</v>
      </c>
      <c r="E504" s="98">
        <v>69778.28</v>
      </c>
      <c r="F504" s="98">
        <v>60843.64</v>
      </c>
      <c r="G504" s="98">
        <v>69086.16</v>
      </c>
      <c r="H504" s="98">
        <v>65940.160000000003</v>
      </c>
      <c r="I504" s="98">
        <v>73906.8</v>
      </c>
      <c r="J504" s="98">
        <v>71293.2</v>
      </c>
      <c r="K504" s="98">
        <v>74269.8</v>
      </c>
      <c r="L504" s="98">
        <v>78262.8</v>
      </c>
      <c r="M504" s="98"/>
      <c r="N504" s="98"/>
      <c r="O504" s="98"/>
      <c r="P504" s="98"/>
      <c r="Q504" s="99"/>
      <c r="R504" s="99"/>
      <c r="S504" s="100"/>
      <c r="T504" s="100"/>
      <c r="U504" s="99"/>
      <c r="V504" s="99"/>
      <c r="W504" s="99"/>
      <c r="X504" s="103">
        <f>SUM(C504:V504)</f>
        <v>688025.3600000001</v>
      </c>
    </row>
    <row r="505" spans="1:27" x14ac:dyDescent="0.25">
      <c r="A505" s="7"/>
      <c r="B505" s="66"/>
      <c r="C505" s="86">
        <v>44055</v>
      </c>
      <c r="D505" s="86">
        <v>44102</v>
      </c>
      <c r="E505" s="86">
        <v>43860</v>
      </c>
      <c r="F505" s="86">
        <v>44168</v>
      </c>
      <c r="G505" s="86">
        <v>44222</v>
      </c>
      <c r="H505" s="86">
        <v>44302</v>
      </c>
      <c r="I505" s="86">
        <v>44342</v>
      </c>
      <c r="J505" s="86"/>
      <c r="K505" s="86"/>
      <c r="L505" s="86"/>
      <c r="M505" s="86"/>
      <c r="N505" s="86"/>
      <c r="O505" s="86"/>
      <c r="P505" s="86"/>
      <c r="Q505" s="87"/>
      <c r="R505" s="87"/>
      <c r="S505" s="88"/>
      <c r="T505" s="88"/>
      <c r="U505" s="87"/>
      <c r="V505" s="87"/>
      <c r="W505" s="87"/>
      <c r="X505" s="89"/>
    </row>
    <row r="506" spans="1:27" x14ac:dyDescent="0.25">
      <c r="A506" s="7">
        <v>49</v>
      </c>
      <c r="B506" s="90" t="s">
        <v>49</v>
      </c>
      <c r="C506" s="91">
        <v>31755.24</v>
      </c>
      <c r="D506" s="91">
        <v>36231.03</v>
      </c>
      <c r="E506" s="91">
        <v>31591.89</v>
      </c>
      <c r="F506" s="91">
        <v>34238.160000000003</v>
      </c>
      <c r="G506" s="91">
        <v>126367.56</v>
      </c>
      <c r="H506" s="91">
        <v>100721.61</v>
      </c>
      <c r="I506" s="91">
        <v>62847.4</v>
      </c>
      <c r="J506" s="91">
        <v>57214.85</v>
      </c>
      <c r="K506" s="91"/>
      <c r="L506" s="91"/>
      <c r="M506" s="91"/>
      <c r="N506" s="91"/>
      <c r="O506" s="91"/>
      <c r="P506" s="91"/>
      <c r="Q506" s="92"/>
      <c r="R506" s="92"/>
      <c r="S506" s="93"/>
      <c r="T506" s="93"/>
      <c r="U506" s="92"/>
      <c r="V506" s="92"/>
      <c r="W506" s="92"/>
      <c r="X506" s="94">
        <f>SUM(C506:V506)</f>
        <v>480967.74</v>
      </c>
    </row>
    <row r="507" spans="1:27" x14ac:dyDescent="0.25">
      <c r="A507" s="95"/>
      <c r="B507" s="96"/>
      <c r="C507" s="97">
        <v>44130</v>
      </c>
      <c r="D507" s="97">
        <v>44244</v>
      </c>
      <c r="E507" s="97">
        <v>44342</v>
      </c>
      <c r="F507" s="97"/>
      <c r="G507" s="97"/>
      <c r="H507" s="97"/>
      <c r="I507" s="97"/>
      <c r="J507" s="97"/>
      <c r="K507" s="97"/>
      <c r="L507" s="97"/>
      <c r="M507" s="97"/>
      <c r="N507" s="97"/>
      <c r="O507" s="98"/>
      <c r="P507" s="98"/>
      <c r="Q507" s="99"/>
      <c r="R507" s="99"/>
      <c r="S507" s="100"/>
      <c r="T507" s="100"/>
      <c r="U507" s="99"/>
      <c r="V507" s="99"/>
      <c r="W507" s="99"/>
      <c r="X507" s="101"/>
    </row>
    <row r="508" spans="1:27" x14ac:dyDescent="0.25">
      <c r="A508" s="95">
        <v>50</v>
      </c>
      <c r="B508" s="102" t="s">
        <v>50</v>
      </c>
      <c r="C508" s="98">
        <v>76134.600000000006</v>
      </c>
      <c r="D508" s="98">
        <f>82294.78+4825.22</f>
        <v>87120</v>
      </c>
      <c r="E508" s="98">
        <v>57372.15</v>
      </c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9"/>
      <c r="R508" s="99"/>
      <c r="S508" s="100"/>
      <c r="T508" s="100"/>
      <c r="U508" s="99"/>
      <c r="V508" s="99"/>
      <c r="W508" s="99"/>
      <c r="X508" s="103">
        <f>SUM(C508:V508)</f>
        <v>220626.75</v>
      </c>
    </row>
    <row r="509" spans="1:27" x14ac:dyDescent="0.25">
      <c r="A509" s="7"/>
      <c r="B509" s="66"/>
      <c r="C509" s="86">
        <v>44034</v>
      </c>
      <c r="D509" s="86">
        <v>44062</v>
      </c>
      <c r="E509" s="86">
        <v>44090</v>
      </c>
      <c r="F509" s="86">
        <v>44118</v>
      </c>
      <c r="G509" s="86">
        <v>44152</v>
      </c>
      <c r="H509" s="86">
        <v>44175</v>
      </c>
      <c r="I509" s="86">
        <v>44214</v>
      </c>
      <c r="J509" s="86">
        <v>44239</v>
      </c>
      <c r="K509" s="86">
        <v>44272</v>
      </c>
      <c r="L509" s="86">
        <v>44300</v>
      </c>
      <c r="M509" s="86">
        <v>44330</v>
      </c>
      <c r="N509" s="86">
        <v>44357</v>
      </c>
      <c r="O509" s="86"/>
      <c r="P509" s="86"/>
      <c r="Q509" s="87"/>
      <c r="R509" s="87"/>
      <c r="S509" s="88"/>
      <c r="T509" s="88"/>
      <c r="U509" s="87"/>
      <c r="V509" s="87"/>
      <c r="W509" s="87"/>
      <c r="X509" s="89"/>
    </row>
    <row r="510" spans="1:27" x14ac:dyDescent="0.25">
      <c r="A510" s="7">
        <v>51</v>
      </c>
      <c r="B510" s="90" t="s">
        <v>51</v>
      </c>
      <c r="C510" s="91">
        <v>4704.4799999999996</v>
      </c>
      <c r="D510" s="91">
        <v>5367.56</v>
      </c>
      <c r="E510" s="91">
        <v>4680.28</v>
      </c>
      <c r="F510" s="91">
        <v>5314.32</v>
      </c>
      <c r="G510" s="91">
        <v>5072.32</v>
      </c>
      <c r="H510" s="91">
        <v>4927.12</v>
      </c>
      <c r="I510" s="91">
        <v>8479.68</v>
      </c>
      <c r="J510" s="91">
        <v>4752.88</v>
      </c>
      <c r="K510" s="91">
        <v>4951.32</v>
      </c>
      <c r="L510" s="91">
        <v>5217.5200000000004</v>
      </c>
      <c r="M510" s="91">
        <v>3847.8</v>
      </c>
      <c r="N510" s="91">
        <v>3502.95</v>
      </c>
      <c r="O510" s="91"/>
      <c r="P510" s="91"/>
      <c r="Q510" s="92"/>
      <c r="R510" s="92"/>
      <c r="S510" s="93"/>
      <c r="T510" s="93"/>
      <c r="U510" s="92"/>
      <c r="V510" s="92"/>
      <c r="W510" s="92"/>
      <c r="X510" s="94">
        <f>SUM(C510:V510)</f>
        <v>60818.229999999996</v>
      </c>
    </row>
    <row r="511" spans="1:27" x14ac:dyDescent="0.25">
      <c r="A511" s="95"/>
      <c r="B511" s="96"/>
      <c r="C511" s="97">
        <v>44035</v>
      </c>
      <c r="D511" s="97">
        <v>44062</v>
      </c>
      <c r="E511" s="97">
        <v>44123</v>
      </c>
      <c r="F511" s="97">
        <v>44153</v>
      </c>
      <c r="G511" s="97">
        <v>44154</v>
      </c>
      <c r="H511" s="97">
        <v>44179</v>
      </c>
      <c r="I511" s="97">
        <v>44194</v>
      </c>
      <c r="J511" s="97">
        <v>44246</v>
      </c>
      <c r="K511" s="97">
        <v>44252</v>
      </c>
      <c r="L511" s="97">
        <v>44274</v>
      </c>
      <c r="M511" s="97">
        <v>44298</v>
      </c>
      <c r="N511" s="97">
        <v>44312</v>
      </c>
      <c r="O511" s="97">
        <v>44347</v>
      </c>
      <c r="P511" s="98"/>
      <c r="Q511" s="99"/>
      <c r="R511" s="99"/>
      <c r="S511" s="100"/>
      <c r="T511" s="100"/>
      <c r="U511" s="99"/>
      <c r="V511" s="99"/>
      <c r="W511" s="99"/>
      <c r="X511" s="101"/>
      <c r="Z511" s="104"/>
      <c r="AA511" s="104"/>
    </row>
    <row r="512" spans="1:27" x14ac:dyDescent="0.25">
      <c r="A512" s="95">
        <v>52</v>
      </c>
      <c r="B512" s="102" t="s">
        <v>52</v>
      </c>
      <c r="C512" s="98">
        <v>32964.03</v>
      </c>
      <c r="D512" s="98">
        <v>67986.27</v>
      </c>
      <c r="E512" s="98">
        <v>31591.89</v>
      </c>
      <c r="F512" s="98">
        <v>30891.13</v>
      </c>
      <c r="G512" s="98">
        <v>4980.53</v>
      </c>
      <c r="H512" s="98">
        <v>34238.160000000003</v>
      </c>
      <c r="I512" s="98">
        <v>35721.620000000003</v>
      </c>
      <c r="J512" s="98">
        <v>60353.86</v>
      </c>
      <c r="K512" s="98">
        <v>1123.82</v>
      </c>
      <c r="L512" s="98">
        <v>34458.379999999997</v>
      </c>
      <c r="M512" s="98">
        <v>35897.07</v>
      </c>
      <c r="N512" s="98">
        <v>37827.019999999997</v>
      </c>
      <c r="O512" s="98">
        <v>37195.4</v>
      </c>
      <c r="P512" s="98"/>
      <c r="Q512" s="99"/>
      <c r="R512" s="99"/>
      <c r="S512" s="100"/>
      <c r="T512" s="100"/>
      <c r="U512" s="99"/>
      <c r="V512" s="99"/>
      <c r="W512" s="99"/>
      <c r="X512" s="103">
        <f>SUM(C512:V512)</f>
        <v>445229.18000000005</v>
      </c>
    </row>
    <row r="513" spans="1:27" x14ac:dyDescent="0.25">
      <c r="A513" s="7"/>
      <c r="B513" s="66"/>
      <c r="C513" s="86">
        <v>44028</v>
      </c>
      <c r="D513" s="86">
        <v>44039</v>
      </c>
      <c r="E513" s="86">
        <v>44140</v>
      </c>
      <c r="F513" s="86">
        <v>44147</v>
      </c>
      <c r="G513" s="86">
        <v>44180</v>
      </c>
      <c r="H513" s="86">
        <v>44259</v>
      </c>
      <c r="I513" s="86">
        <v>44263</v>
      </c>
      <c r="J513" s="86">
        <v>44281</v>
      </c>
      <c r="K513" s="86">
        <v>44329</v>
      </c>
      <c r="L513" s="86">
        <v>44357</v>
      </c>
      <c r="M513" s="86"/>
      <c r="N513" s="86"/>
      <c r="O513" s="86"/>
      <c r="P513" s="86"/>
      <c r="Q513" s="87"/>
      <c r="R513" s="87"/>
      <c r="S513" s="88"/>
      <c r="T513" s="88"/>
      <c r="U513" s="87"/>
      <c r="V513" s="87"/>
      <c r="W513" s="87"/>
      <c r="X513" s="89"/>
    </row>
    <row r="514" spans="1:27" x14ac:dyDescent="0.25">
      <c r="A514" s="7">
        <v>53</v>
      </c>
      <c r="B514" s="90" t="s">
        <v>53</v>
      </c>
      <c r="C514" s="91">
        <v>346929.99</v>
      </c>
      <c r="D514" s="91">
        <v>57035.97</v>
      </c>
      <c r="E514" s="91">
        <v>221411.85</v>
      </c>
      <c r="F514" s="91">
        <v>412277.25</v>
      </c>
      <c r="G514" s="91">
        <v>318612.36</v>
      </c>
      <c r="H514" s="91">
        <v>196056.3</v>
      </c>
      <c r="I514" s="91">
        <v>553030.5</v>
      </c>
      <c r="J514" s="91">
        <v>204241.95</v>
      </c>
      <c r="K514" s="91">
        <v>246527.82</v>
      </c>
      <c r="L514" s="91">
        <v>242411.4</v>
      </c>
      <c r="M514" s="91"/>
      <c r="N514" s="91"/>
      <c r="O514" s="91"/>
      <c r="P514" s="91"/>
      <c r="Q514" s="92"/>
      <c r="R514" s="92"/>
      <c r="S514" s="93"/>
      <c r="T514" s="93"/>
      <c r="U514" s="92"/>
      <c r="V514" s="92"/>
      <c r="W514" s="92"/>
      <c r="X514" s="94">
        <f>SUM(C514:V514)</f>
        <v>2798535.3899999997</v>
      </c>
    </row>
    <row r="515" spans="1:27" x14ac:dyDescent="0.25">
      <c r="A515" s="95"/>
      <c r="B515" s="96"/>
      <c r="C515" s="97">
        <v>44034</v>
      </c>
      <c r="D515" s="97">
        <v>44043</v>
      </c>
      <c r="E515" s="97">
        <v>44069</v>
      </c>
      <c r="F515" s="97">
        <v>44120</v>
      </c>
      <c r="G515" s="97">
        <v>44134</v>
      </c>
      <c r="H515" s="97">
        <v>44174</v>
      </c>
      <c r="I515" s="97">
        <v>44186</v>
      </c>
      <c r="J515" s="97">
        <v>44316</v>
      </c>
      <c r="K515" s="97">
        <v>44357</v>
      </c>
      <c r="L515" s="97">
        <v>44364</v>
      </c>
      <c r="M515" s="97"/>
      <c r="N515" s="97"/>
      <c r="O515" s="97"/>
      <c r="P515" s="97"/>
      <c r="Q515" s="97"/>
      <c r="R515" s="99"/>
      <c r="S515" s="100"/>
      <c r="T515" s="100"/>
      <c r="U515" s="99"/>
      <c r="V515" s="99"/>
      <c r="W515" s="99"/>
      <c r="X515" s="101"/>
    </row>
    <row r="516" spans="1:27" x14ac:dyDescent="0.25">
      <c r="A516" s="95">
        <v>54</v>
      </c>
      <c r="B516" s="102" t="s">
        <v>54</v>
      </c>
      <c r="C516" s="98">
        <v>222135.07</v>
      </c>
      <c r="D516" s="98">
        <v>64158.559999999998</v>
      </c>
      <c r="E516" s="98">
        <v>65014.44</v>
      </c>
      <c r="F516" s="98">
        <v>119437.5</v>
      </c>
      <c r="G516" s="98">
        <v>120757.4</v>
      </c>
      <c r="H516" s="98">
        <v>182279.1</v>
      </c>
      <c r="I516" s="98">
        <v>184298.4</v>
      </c>
      <c r="J516" s="98">
        <v>246527.82</v>
      </c>
      <c r="K516" s="98">
        <v>1807545.24</v>
      </c>
      <c r="L516" s="98">
        <v>317611.26</v>
      </c>
      <c r="M516" s="98"/>
      <c r="N516" s="98"/>
      <c r="O516" s="98"/>
      <c r="P516" s="98"/>
      <c r="Q516" s="99"/>
      <c r="R516" s="99"/>
      <c r="S516" s="100"/>
      <c r="T516" s="100"/>
      <c r="U516" s="99"/>
      <c r="V516" s="99"/>
      <c r="W516" s="99"/>
      <c r="X516" s="103">
        <f>SUM(C516:V516)</f>
        <v>3329764.79</v>
      </c>
    </row>
    <row r="517" spans="1:27" x14ac:dyDescent="0.25">
      <c r="A517" s="7"/>
      <c r="B517" s="66"/>
      <c r="C517" s="86">
        <v>44043</v>
      </c>
      <c r="D517" s="86">
        <v>44071</v>
      </c>
      <c r="E517" s="86">
        <v>44098</v>
      </c>
      <c r="F517" s="86">
        <v>44152</v>
      </c>
      <c r="G517" s="86">
        <v>44187</v>
      </c>
      <c r="H517" s="86">
        <v>44251</v>
      </c>
      <c r="I517" s="86">
        <v>44286</v>
      </c>
      <c r="J517" s="86">
        <v>44307</v>
      </c>
      <c r="K517" s="86">
        <v>44337</v>
      </c>
      <c r="L517" s="86"/>
      <c r="M517" s="86"/>
      <c r="N517" s="86"/>
      <c r="O517" s="86"/>
      <c r="P517" s="86"/>
      <c r="Q517" s="87"/>
      <c r="R517" s="87"/>
      <c r="S517" s="88"/>
      <c r="T517" s="88"/>
      <c r="U517" s="87"/>
      <c r="V517" s="87"/>
      <c r="W517" s="87"/>
      <c r="X517" s="89"/>
    </row>
    <row r="518" spans="1:27" x14ac:dyDescent="0.25">
      <c r="A518" s="7">
        <v>55</v>
      </c>
      <c r="B518" s="90" t="s">
        <v>55</v>
      </c>
      <c r="C518" s="91">
        <v>9408.9599999999991</v>
      </c>
      <c r="D518" s="91">
        <v>10735.12</v>
      </c>
      <c r="E518" s="91">
        <v>11700.7</v>
      </c>
      <c r="F518" s="91">
        <v>28563.26</v>
      </c>
      <c r="G518" s="91">
        <v>13549.58</v>
      </c>
      <c r="H518" s="91">
        <v>36389.54</v>
      </c>
      <c r="I518" s="91">
        <v>13616.13</v>
      </c>
      <c r="J518" s="91">
        <v>14348.18</v>
      </c>
      <c r="K518" s="91">
        <v>14108.6</v>
      </c>
      <c r="L518" s="91"/>
      <c r="M518" s="91"/>
      <c r="N518" s="91"/>
      <c r="O518" s="91"/>
      <c r="P518" s="91"/>
      <c r="Q518" s="92"/>
      <c r="R518" s="92"/>
      <c r="S518" s="93"/>
      <c r="T518" s="93"/>
      <c r="U518" s="92"/>
      <c r="V518" s="92"/>
      <c r="W518" s="92"/>
      <c r="X518" s="94">
        <f>SUM(C518:V518)</f>
        <v>152420.07</v>
      </c>
    </row>
    <row r="519" spans="1:27" x14ac:dyDescent="0.25">
      <c r="A519" s="95"/>
      <c r="B519" s="96"/>
      <c r="C519" s="97">
        <v>44036</v>
      </c>
      <c r="D519" s="97">
        <v>44074</v>
      </c>
      <c r="E519" s="97">
        <v>44091</v>
      </c>
      <c r="F519" s="97">
        <v>44131</v>
      </c>
      <c r="G519" s="97">
        <v>44160</v>
      </c>
      <c r="H519" s="97">
        <v>44186</v>
      </c>
      <c r="I519" s="97">
        <v>44222</v>
      </c>
      <c r="J519" s="97">
        <v>44249</v>
      </c>
      <c r="K519" s="97">
        <v>44278</v>
      </c>
      <c r="L519" s="97">
        <v>44306</v>
      </c>
      <c r="M519" s="97">
        <v>44343</v>
      </c>
      <c r="N519" s="97"/>
      <c r="O519" s="98"/>
      <c r="P519" s="98"/>
      <c r="Q519" s="99"/>
      <c r="R519" s="99"/>
      <c r="S519" s="100"/>
      <c r="T519" s="100"/>
      <c r="U519" s="99"/>
      <c r="V519" s="99"/>
      <c r="W519" s="99"/>
      <c r="X519" s="101"/>
    </row>
    <row r="520" spans="1:27" x14ac:dyDescent="0.25">
      <c r="A520" s="95">
        <v>56</v>
      </c>
      <c r="B520" s="102" t="s">
        <v>56</v>
      </c>
      <c r="C520" s="98">
        <v>30579.119999999999</v>
      </c>
      <c r="D520" s="98">
        <v>34889.14</v>
      </c>
      <c r="E520" s="98">
        <v>30421.82</v>
      </c>
      <c r="F520" s="98">
        <v>51814.62</v>
      </c>
      <c r="G520" s="98">
        <v>49455.12</v>
      </c>
      <c r="H520" s="98">
        <v>48039.42</v>
      </c>
      <c r="I520" s="98">
        <v>82676.88</v>
      </c>
      <c r="J520" s="98">
        <v>46340.58</v>
      </c>
      <c r="K520" s="98">
        <v>48275.37</v>
      </c>
      <c r="L520" s="98">
        <v>50870.82</v>
      </c>
      <c r="M520" s="98">
        <v>50021.4</v>
      </c>
      <c r="N520" s="98"/>
      <c r="O520" s="98"/>
      <c r="P520" s="98"/>
      <c r="Q520" s="99"/>
      <c r="R520" s="99"/>
      <c r="S520" s="100"/>
      <c r="T520" s="100"/>
      <c r="U520" s="99"/>
      <c r="V520" s="99"/>
      <c r="W520" s="99"/>
      <c r="X520" s="103">
        <f>SUM(C520:V520)</f>
        <v>523384.29000000004</v>
      </c>
    </row>
    <row r="521" spans="1:27" x14ac:dyDescent="0.25">
      <c r="A521" s="7"/>
      <c r="B521" s="66"/>
      <c r="C521" s="86">
        <v>44039</v>
      </c>
      <c r="D521" s="86">
        <v>44069</v>
      </c>
      <c r="E521" s="86">
        <v>44096</v>
      </c>
      <c r="F521" s="86">
        <v>44123</v>
      </c>
      <c r="G521" s="86">
        <v>44160</v>
      </c>
      <c r="H521" s="86">
        <v>44186</v>
      </c>
      <c r="I521" s="86">
        <v>44221</v>
      </c>
      <c r="J521" s="86">
        <v>44251</v>
      </c>
      <c r="K521" s="86">
        <v>44281</v>
      </c>
      <c r="L521" s="86">
        <v>44309</v>
      </c>
      <c r="M521" s="86"/>
      <c r="N521" s="86"/>
      <c r="O521" s="86"/>
      <c r="P521" s="86"/>
      <c r="Q521" s="87"/>
      <c r="R521" s="87"/>
      <c r="S521" s="88"/>
      <c r="T521" s="88"/>
      <c r="U521" s="87"/>
      <c r="V521" s="87"/>
      <c r="W521" s="87"/>
      <c r="X521" s="89"/>
    </row>
    <row r="522" spans="1:27" x14ac:dyDescent="0.25">
      <c r="A522" s="7">
        <v>57</v>
      </c>
      <c r="B522" s="90" t="s">
        <v>57</v>
      </c>
      <c r="C522" s="91">
        <v>17641.8</v>
      </c>
      <c r="D522" s="91">
        <v>20128.349999999999</v>
      </c>
      <c r="E522" s="91">
        <v>17551.05</v>
      </c>
      <c r="F522" s="91">
        <v>19928.7</v>
      </c>
      <c r="G522" s="91">
        <v>19021.2</v>
      </c>
      <c r="H522" s="91">
        <v>18476.7</v>
      </c>
      <c r="I522" s="91">
        <v>31798.799999999999</v>
      </c>
      <c r="J522" s="91">
        <v>17823.3</v>
      </c>
      <c r="K522" s="91">
        <v>18567.45</v>
      </c>
      <c r="L522" s="91">
        <v>19565.7</v>
      </c>
      <c r="M522" s="91"/>
      <c r="N522" s="91"/>
      <c r="O522" s="91"/>
      <c r="P522" s="91"/>
      <c r="Q522" s="92"/>
      <c r="R522" s="92"/>
      <c r="S522" s="93"/>
      <c r="T522" s="93"/>
      <c r="U522" s="92"/>
      <c r="V522" s="92"/>
      <c r="W522" s="92"/>
      <c r="X522" s="94">
        <f>SUM(C522:V522)</f>
        <v>200503.05</v>
      </c>
    </row>
    <row r="523" spans="1:27" x14ac:dyDescent="0.25">
      <c r="A523" s="95"/>
      <c r="B523" s="96"/>
      <c r="C523" s="97">
        <v>44096</v>
      </c>
      <c r="D523" s="97">
        <v>44191</v>
      </c>
      <c r="E523" s="97">
        <v>44236</v>
      </c>
      <c r="F523" s="97">
        <v>44334</v>
      </c>
      <c r="G523" s="97"/>
      <c r="H523" s="97"/>
      <c r="I523" s="97"/>
      <c r="J523" s="97"/>
      <c r="K523" s="97"/>
      <c r="L523" s="97"/>
      <c r="M523" s="97"/>
      <c r="N523" s="97"/>
      <c r="O523" s="98"/>
      <c r="P523" s="98"/>
      <c r="Q523" s="99"/>
      <c r="R523" s="99"/>
      <c r="S523" s="100"/>
      <c r="T523" s="100"/>
      <c r="U523" s="99"/>
      <c r="V523" s="99"/>
      <c r="W523" s="99"/>
      <c r="X523" s="101"/>
    </row>
    <row r="524" spans="1:27" x14ac:dyDescent="0.25">
      <c r="A524" s="95">
        <v>58</v>
      </c>
      <c r="B524" s="102" t="s">
        <v>58</v>
      </c>
      <c r="C524" s="98">
        <f>9000+9000+9000+18.26+6174.46</f>
        <v>33192.720000000001</v>
      </c>
      <c r="D524" s="98">
        <f>6225.54+5731.68+1727.12</f>
        <v>13684.34</v>
      </c>
      <c r="E524" s="98">
        <f>9000+9000+9000+9000+3850.9</f>
        <v>39850.9</v>
      </c>
      <c r="F524" s="98">
        <v>66921.47</v>
      </c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9"/>
      <c r="R524" s="99"/>
      <c r="S524" s="100"/>
      <c r="T524" s="100"/>
      <c r="U524" s="99"/>
      <c r="V524" s="99"/>
      <c r="W524" s="99"/>
      <c r="X524" s="103">
        <f>SUM(C524:V524)</f>
        <v>153649.43</v>
      </c>
    </row>
    <row r="525" spans="1:27" x14ac:dyDescent="0.25">
      <c r="A525" s="7"/>
      <c r="B525" s="66"/>
      <c r="C525" s="86">
        <v>44068</v>
      </c>
      <c r="D525" s="86">
        <v>44084</v>
      </c>
      <c r="E525" s="86">
        <v>44119</v>
      </c>
      <c r="F525" s="86">
        <v>44153</v>
      </c>
      <c r="G525" s="86">
        <v>44182</v>
      </c>
      <c r="H525" s="86">
        <v>44215</v>
      </c>
      <c r="I525" s="86">
        <v>44250</v>
      </c>
      <c r="J525" s="86">
        <v>44284</v>
      </c>
      <c r="K525" s="86">
        <v>44299</v>
      </c>
      <c r="L525" s="86">
        <v>44335</v>
      </c>
      <c r="M525" s="86">
        <v>44327</v>
      </c>
      <c r="N525" s="86"/>
      <c r="O525" s="86"/>
      <c r="P525" s="86"/>
      <c r="Q525" s="87"/>
      <c r="R525" s="87"/>
      <c r="S525" s="88"/>
      <c r="T525" s="88"/>
      <c r="U525" s="87"/>
      <c r="V525" s="87"/>
      <c r="W525" s="87"/>
      <c r="X525" s="89"/>
    </row>
    <row r="526" spans="1:27" x14ac:dyDescent="0.25">
      <c r="A526" s="7">
        <v>59</v>
      </c>
      <c r="B526" s="90" t="s">
        <v>59</v>
      </c>
      <c r="C526" s="91">
        <v>17641.8</v>
      </c>
      <c r="D526" s="91">
        <v>20128.349999999999</v>
      </c>
      <c r="E526" s="91">
        <v>17551.05</v>
      </c>
      <c r="F526" s="91">
        <v>19928.7</v>
      </c>
      <c r="G526" s="91">
        <v>19021.2</v>
      </c>
      <c r="H526" s="91">
        <v>18476.7</v>
      </c>
      <c r="I526" s="91">
        <v>31798.799999999999</v>
      </c>
      <c r="J526" s="91">
        <v>17823.3</v>
      </c>
      <c r="K526" s="91">
        <v>18567.45</v>
      </c>
      <c r="L526" s="91">
        <v>19565.7</v>
      </c>
      <c r="M526" s="91">
        <v>19239</v>
      </c>
      <c r="N526" s="91"/>
      <c r="O526" s="91"/>
      <c r="P526" s="91"/>
      <c r="Q526" s="92"/>
      <c r="R526" s="92"/>
      <c r="S526" s="93"/>
      <c r="T526" s="93"/>
      <c r="U526" s="92"/>
      <c r="V526" s="92"/>
      <c r="W526" s="92"/>
      <c r="X526" s="94">
        <f>SUM(C526:V526)</f>
        <v>219742.05</v>
      </c>
    </row>
    <row r="527" spans="1:27" x14ac:dyDescent="0.25">
      <c r="A527" s="95"/>
      <c r="B527" s="96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8"/>
      <c r="Q527" s="99"/>
      <c r="R527" s="99"/>
      <c r="S527" s="100"/>
      <c r="T527" s="100"/>
      <c r="U527" s="99"/>
      <c r="V527" s="99"/>
      <c r="W527" s="99"/>
      <c r="X527" s="101"/>
      <c r="Z527" s="104"/>
      <c r="AA527" s="104"/>
    </row>
    <row r="528" spans="1:27" x14ac:dyDescent="0.25">
      <c r="A528" s="95">
        <v>60</v>
      </c>
      <c r="B528" s="102" t="s">
        <v>60</v>
      </c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9"/>
      <c r="R528" s="99"/>
      <c r="S528" s="100"/>
      <c r="T528" s="100"/>
      <c r="U528" s="99"/>
      <c r="V528" s="99"/>
      <c r="W528" s="99"/>
      <c r="X528" s="103">
        <f>SUM(C528:V528)</f>
        <v>0</v>
      </c>
    </row>
    <row r="529" spans="1:27" x14ac:dyDescent="0.25">
      <c r="A529" s="7"/>
      <c r="B529" s="66"/>
      <c r="C529" s="86">
        <v>44041</v>
      </c>
      <c r="D529" s="86">
        <v>44064</v>
      </c>
      <c r="E529" s="86">
        <v>44090</v>
      </c>
      <c r="F529" s="86">
        <v>44120</v>
      </c>
      <c r="G529" s="86">
        <v>44153</v>
      </c>
      <c r="H529" s="86">
        <v>44181</v>
      </c>
      <c r="I529" s="86">
        <v>44218</v>
      </c>
      <c r="J529" s="86">
        <v>44251</v>
      </c>
      <c r="K529" s="86">
        <v>44280</v>
      </c>
      <c r="L529" s="86">
        <v>44302</v>
      </c>
      <c r="M529" s="86">
        <v>44335</v>
      </c>
      <c r="N529" s="86"/>
      <c r="O529" s="86"/>
      <c r="P529" s="86"/>
      <c r="Q529" s="87"/>
      <c r="R529" s="87"/>
      <c r="S529" s="88"/>
      <c r="T529" s="88"/>
      <c r="U529" s="87"/>
      <c r="V529" s="87"/>
      <c r="W529" s="87"/>
      <c r="X529" s="89"/>
    </row>
    <row r="530" spans="1:27" x14ac:dyDescent="0.25">
      <c r="A530" s="7">
        <v>61</v>
      </c>
      <c r="B530" s="90" t="s">
        <v>61</v>
      </c>
      <c r="C530" s="91">
        <v>7056.72</v>
      </c>
      <c r="D530" s="91">
        <v>8051.34</v>
      </c>
      <c r="E530" s="91">
        <v>7020.42</v>
      </c>
      <c r="F530" s="91">
        <v>7971.48</v>
      </c>
      <c r="G530" s="91">
        <v>7608.48</v>
      </c>
      <c r="H530" s="91">
        <v>7390.68</v>
      </c>
      <c r="I530" s="91">
        <v>12719.52</v>
      </c>
      <c r="J530" s="91">
        <v>7129.32</v>
      </c>
      <c r="K530" s="91">
        <v>7426.98</v>
      </c>
      <c r="L530" s="91">
        <v>7826.28</v>
      </c>
      <c r="M530" s="91">
        <v>7695.6</v>
      </c>
      <c r="N530" s="91"/>
      <c r="O530" s="91"/>
      <c r="P530" s="91"/>
      <c r="Q530" s="92"/>
      <c r="R530" s="92"/>
      <c r="S530" s="93"/>
      <c r="T530" s="93"/>
      <c r="U530" s="92"/>
      <c r="V530" s="92"/>
      <c r="W530" s="92"/>
      <c r="X530" s="94">
        <f>SUM(C530:V530)</f>
        <v>87896.82</v>
      </c>
    </row>
    <row r="531" spans="1:27" x14ac:dyDescent="0.25">
      <c r="A531" s="95"/>
      <c r="B531" s="96"/>
      <c r="C531" s="97">
        <v>44028</v>
      </c>
      <c r="D531" s="97">
        <v>44042</v>
      </c>
      <c r="E531" s="97">
        <v>44064</v>
      </c>
      <c r="F531" s="97">
        <v>44092</v>
      </c>
      <c r="G531" s="97">
        <v>44120</v>
      </c>
      <c r="H531" s="97">
        <v>44160</v>
      </c>
      <c r="I531" s="97">
        <v>44183</v>
      </c>
      <c r="J531" s="97">
        <v>44239</v>
      </c>
      <c r="K531" s="97">
        <v>44251</v>
      </c>
      <c r="L531" s="97">
        <v>44272</v>
      </c>
      <c r="M531" s="97">
        <v>44307</v>
      </c>
      <c r="N531" s="97">
        <v>44337</v>
      </c>
      <c r="O531" s="97"/>
      <c r="P531" s="97"/>
      <c r="Q531" s="97"/>
      <c r="R531" s="99"/>
      <c r="S531" s="100"/>
      <c r="T531" s="100"/>
      <c r="U531" s="99"/>
      <c r="V531" s="99"/>
      <c r="W531" s="99"/>
      <c r="X531" s="101"/>
    </row>
    <row r="532" spans="1:27" x14ac:dyDescent="0.25">
      <c r="A532" s="95">
        <v>62</v>
      </c>
      <c r="B532" s="102" t="s">
        <v>62</v>
      </c>
      <c r="C532" s="98">
        <v>2441.7800000000002</v>
      </c>
      <c r="D532" s="98">
        <v>2352.2399999999998</v>
      </c>
      <c r="E532" s="98">
        <v>2683.78</v>
      </c>
      <c r="F532" s="98">
        <v>2340.14</v>
      </c>
      <c r="G532" s="98">
        <v>2657.16</v>
      </c>
      <c r="H532" s="98">
        <v>2536.16</v>
      </c>
      <c r="I532" s="98">
        <v>2463.56</v>
      </c>
      <c r="J532" s="98">
        <v>4239.84</v>
      </c>
      <c r="K532" s="98">
        <v>2376.44</v>
      </c>
      <c r="L532" s="98">
        <v>2475.66</v>
      </c>
      <c r="M532" s="98">
        <v>2608.7600000000002</v>
      </c>
      <c r="N532" s="98">
        <v>3847.8</v>
      </c>
      <c r="O532" s="98"/>
      <c r="P532" s="98"/>
      <c r="Q532" s="99"/>
      <c r="R532" s="99"/>
      <c r="S532" s="100"/>
      <c r="T532" s="100"/>
      <c r="U532" s="99"/>
      <c r="V532" s="99"/>
      <c r="W532" s="99"/>
      <c r="X532" s="103">
        <f>SUM(C532:V532)</f>
        <v>33023.32</v>
      </c>
    </row>
    <row r="533" spans="1:27" x14ac:dyDescent="0.25">
      <c r="A533" s="7"/>
      <c r="B533" s="66"/>
      <c r="C533" s="86">
        <v>44090</v>
      </c>
      <c r="D533" s="86">
        <v>44098</v>
      </c>
      <c r="E533" s="86">
        <v>44120</v>
      </c>
      <c r="F533" s="86">
        <v>44152</v>
      </c>
      <c r="G533" s="86">
        <v>44175</v>
      </c>
      <c r="H533" s="86">
        <v>44246</v>
      </c>
      <c r="I533" s="86">
        <v>44307</v>
      </c>
      <c r="J533" s="86">
        <v>44347</v>
      </c>
      <c r="K533" s="86"/>
      <c r="L533" s="86"/>
      <c r="M533" s="86"/>
      <c r="N533" s="86"/>
      <c r="O533" s="86"/>
      <c r="P533" s="86"/>
      <c r="Q533" s="87"/>
      <c r="R533" s="87"/>
      <c r="S533" s="88"/>
      <c r="T533" s="88"/>
      <c r="U533" s="87"/>
      <c r="V533" s="87"/>
      <c r="W533" s="87"/>
      <c r="X533" s="89"/>
    </row>
    <row r="534" spans="1:27" x14ac:dyDescent="0.25">
      <c r="A534" s="7">
        <v>63</v>
      </c>
      <c r="B534" s="90" t="s">
        <v>63</v>
      </c>
      <c r="C534" s="91">
        <v>21838.080000000002</v>
      </c>
      <c r="D534" s="91">
        <v>1945.68</v>
      </c>
      <c r="E534" s="91">
        <v>13126.08</v>
      </c>
      <c r="F534" s="91">
        <v>5802</v>
      </c>
      <c r="G534" s="91">
        <v>7608.48</v>
      </c>
      <c r="H534" s="91">
        <v>7390.68</v>
      </c>
      <c r="I534" s="91">
        <v>22018.32</v>
      </c>
      <c r="J534" s="91">
        <v>15253.26</v>
      </c>
      <c r="K534" s="91"/>
      <c r="L534" s="91"/>
      <c r="M534" s="91"/>
      <c r="N534" s="91"/>
      <c r="O534" s="91"/>
      <c r="P534" s="91"/>
      <c r="Q534" s="92"/>
      <c r="R534" s="92"/>
      <c r="S534" s="93"/>
      <c r="T534" s="93"/>
      <c r="U534" s="92"/>
      <c r="V534" s="92"/>
      <c r="W534" s="92"/>
      <c r="X534" s="94">
        <f>SUM(C534:V534)</f>
        <v>94982.58</v>
      </c>
    </row>
    <row r="535" spans="1:27" x14ac:dyDescent="0.25">
      <c r="A535" s="95"/>
      <c r="B535" s="96"/>
      <c r="C535" s="97">
        <v>44043</v>
      </c>
      <c r="D535" s="97">
        <v>44074</v>
      </c>
      <c r="E535" s="97">
        <v>44104</v>
      </c>
      <c r="F535" s="97">
        <v>44134</v>
      </c>
      <c r="G535" s="97">
        <v>44165</v>
      </c>
      <c r="H535" s="97">
        <v>44222</v>
      </c>
      <c r="I535" s="97">
        <v>44223</v>
      </c>
      <c r="J535" s="97"/>
      <c r="K535" s="97"/>
      <c r="L535" s="97"/>
      <c r="M535" s="97"/>
      <c r="N535" s="97"/>
      <c r="O535" s="97"/>
      <c r="P535" s="97"/>
      <c r="Q535" s="99"/>
      <c r="R535" s="99"/>
      <c r="S535" s="100"/>
      <c r="T535" s="100"/>
      <c r="U535" s="99"/>
      <c r="V535" s="99"/>
      <c r="W535" s="99"/>
      <c r="X535" s="101"/>
    </row>
    <row r="536" spans="1:27" x14ac:dyDescent="0.25">
      <c r="A536" s="95">
        <v>64</v>
      </c>
      <c r="B536" s="102" t="s">
        <v>64</v>
      </c>
      <c r="C536" s="98">
        <v>7056.72</v>
      </c>
      <c r="D536" s="98">
        <v>8051.34</v>
      </c>
      <c r="E536" s="98">
        <v>7020.42</v>
      </c>
      <c r="F536" s="98">
        <v>7971.48</v>
      </c>
      <c r="G536" s="98">
        <v>7608.48</v>
      </c>
      <c r="H536" s="98">
        <v>12719.52</v>
      </c>
      <c r="I536" s="98">
        <v>7390.68</v>
      </c>
      <c r="J536" s="98"/>
      <c r="K536" s="98"/>
      <c r="L536" s="98"/>
      <c r="M536" s="98"/>
      <c r="N536" s="98"/>
      <c r="O536" s="98"/>
      <c r="P536" s="98"/>
      <c r="Q536" s="99"/>
      <c r="R536" s="99"/>
      <c r="S536" s="100"/>
      <c r="T536" s="100"/>
      <c r="U536" s="99"/>
      <c r="V536" s="99"/>
      <c r="W536" s="99"/>
      <c r="X536" s="103">
        <f>SUM(C536:V536)</f>
        <v>57818.640000000007</v>
      </c>
    </row>
    <row r="537" spans="1:27" x14ac:dyDescent="0.25">
      <c r="A537" s="7"/>
      <c r="B537" s="66"/>
      <c r="C537" s="86">
        <v>44088</v>
      </c>
      <c r="D537" s="86">
        <v>44092</v>
      </c>
      <c r="E537" s="86">
        <v>44103</v>
      </c>
      <c r="F537" s="86">
        <v>44123</v>
      </c>
      <c r="G537" s="86">
        <v>44181</v>
      </c>
      <c r="H537" s="86">
        <v>44221</v>
      </c>
      <c r="I537" s="86">
        <v>44266</v>
      </c>
      <c r="J537" s="86">
        <v>44306</v>
      </c>
      <c r="K537" s="86">
        <v>44347</v>
      </c>
      <c r="L537" s="86"/>
      <c r="M537" s="86"/>
      <c r="N537" s="86"/>
      <c r="O537" s="86"/>
      <c r="P537" s="86"/>
      <c r="Q537" s="87"/>
      <c r="R537" s="87"/>
      <c r="S537" s="88"/>
      <c r="T537" s="88"/>
      <c r="U537" s="87"/>
      <c r="V537" s="87"/>
      <c r="W537" s="87"/>
      <c r="X537" s="89"/>
    </row>
    <row r="538" spans="1:27" x14ac:dyDescent="0.25">
      <c r="A538" s="7">
        <v>65</v>
      </c>
      <c r="B538" s="90" t="s">
        <v>65</v>
      </c>
      <c r="C538" s="91">
        <v>5367.56</v>
      </c>
      <c r="D538" s="91">
        <v>4883.5600000000004</v>
      </c>
      <c r="E538" s="91">
        <v>4704.4799999999996</v>
      </c>
      <c r="F538" s="91">
        <v>4680.28</v>
      </c>
      <c r="G538" s="91">
        <v>5314.32</v>
      </c>
      <c r="H538" s="91">
        <v>9999.44</v>
      </c>
      <c r="I538" s="91">
        <v>8479.68</v>
      </c>
      <c r="J538" s="91">
        <v>9704.2000000000007</v>
      </c>
      <c r="K538" s="91">
        <v>5217.5200000000004</v>
      </c>
      <c r="L538" s="91"/>
      <c r="M538" s="91"/>
      <c r="N538" s="91"/>
      <c r="O538" s="91"/>
      <c r="P538" s="91"/>
      <c r="Q538" s="92"/>
      <c r="R538" s="92"/>
      <c r="S538" s="93"/>
      <c r="T538" s="93"/>
      <c r="U538" s="92"/>
      <c r="V538" s="92"/>
      <c r="W538" s="92"/>
      <c r="X538" s="94">
        <f>SUM(C538:V538)</f>
        <v>58351.040000000008</v>
      </c>
    </row>
    <row r="539" spans="1:27" x14ac:dyDescent="0.25">
      <c r="A539" s="95"/>
      <c r="B539" s="96"/>
      <c r="C539" s="97">
        <v>44033</v>
      </c>
      <c r="D539" s="97">
        <v>44055</v>
      </c>
      <c r="E539" s="97">
        <v>44102</v>
      </c>
      <c r="F539" s="97">
        <v>44124</v>
      </c>
      <c r="G539" s="97">
        <v>44152</v>
      </c>
      <c r="H539" s="97">
        <v>44176</v>
      </c>
      <c r="I539" s="97">
        <v>44215</v>
      </c>
      <c r="J539" s="97">
        <v>44305</v>
      </c>
      <c r="K539" s="97">
        <v>44272</v>
      </c>
      <c r="L539" s="97">
        <v>44316</v>
      </c>
      <c r="M539" s="97">
        <v>44347</v>
      </c>
      <c r="N539" s="97">
        <v>44357</v>
      </c>
      <c r="O539" s="97"/>
      <c r="P539" s="97"/>
      <c r="Q539" s="97"/>
      <c r="R539" s="97"/>
      <c r="S539" s="97"/>
      <c r="T539" s="97"/>
      <c r="U539" s="99"/>
      <c r="V539" s="99"/>
      <c r="W539" s="99"/>
      <c r="X539" s="101"/>
    </row>
    <row r="540" spans="1:27" x14ac:dyDescent="0.25">
      <c r="A540" s="95">
        <v>66</v>
      </c>
      <c r="B540" s="102" t="s">
        <v>66</v>
      </c>
      <c r="C540" s="98">
        <v>7056.72</v>
      </c>
      <c r="D540" s="98">
        <v>8051.34</v>
      </c>
      <c r="E540" s="98">
        <v>23401.4</v>
      </c>
      <c r="F540" s="98">
        <v>26571.599999999999</v>
      </c>
      <c r="G540" s="98">
        <v>25361.599999999999</v>
      </c>
      <c r="H540" s="98">
        <v>24635.599999999999</v>
      </c>
      <c r="I540" s="98">
        <v>42398.400000000001</v>
      </c>
      <c r="J540" s="98">
        <v>23764.400000000001</v>
      </c>
      <c r="K540" s="98">
        <v>24756.6</v>
      </c>
      <c r="L540" s="98">
        <v>26087.599999999999</v>
      </c>
      <c r="M540" s="98">
        <v>33347.599999999999</v>
      </c>
      <c r="N540" s="98">
        <v>30358.9</v>
      </c>
      <c r="O540" s="98"/>
      <c r="P540" s="98"/>
      <c r="Q540" s="99"/>
      <c r="R540" s="99"/>
      <c r="S540" s="100"/>
      <c r="T540" s="100"/>
      <c r="U540" s="99"/>
      <c r="V540" s="99"/>
      <c r="W540" s="99"/>
      <c r="X540" s="103">
        <f>SUM(C540:V540)</f>
        <v>295791.76</v>
      </c>
    </row>
    <row r="541" spans="1:27" x14ac:dyDescent="0.25">
      <c r="A541" s="7"/>
      <c r="B541" s="66"/>
      <c r="C541" s="86">
        <v>44039</v>
      </c>
      <c r="D541" s="86">
        <v>44069</v>
      </c>
      <c r="E541" s="86">
        <v>44095</v>
      </c>
      <c r="F541" s="86">
        <v>44123</v>
      </c>
      <c r="G541" s="86">
        <v>44160</v>
      </c>
      <c r="H541" s="86">
        <v>44183</v>
      </c>
      <c r="I541" s="86">
        <v>44221</v>
      </c>
      <c r="J541" s="86">
        <v>44251</v>
      </c>
      <c r="K541" s="86">
        <v>44280</v>
      </c>
      <c r="L541" s="86">
        <v>44309</v>
      </c>
      <c r="M541" s="86">
        <v>44337</v>
      </c>
      <c r="N541" s="86"/>
      <c r="O541" s="86"/>
      <c r="P541" s="86"/>
      <c r="Q541" s="87"/>
      <c r="R541" s="87"/>
      <c r="S541" s="88"/>
      <c r="T541" s="88"/>
      <c r="U541" s="87"/>
      <c r="V541" s="87"/>
      <c r="W541" s="87"/>
      <c r="X541" s="89"/>
    </row>
    <row r="542" spans="1:27" x14ac:dyDescent="0.25">
      <c r="A542" s="7">
        <v>67</v>
      </c>
      <c r="B542" s="90" t="s">
        <v>67</v>
      </c>
      <c r="C542" s="91">
        <v>30579.119999999999</v>
      </c>
      <c r="D542" s="91">
        <v>34889.14</v>
      </c>
      <c r="E542" s="91">
        <v>30421.82</v>
      </c>
      <c r="F542" s="91">
        <v>34543.08</v>
      </c>
      <c r="G542" s="91">
        <v>32970.080000000002</v>
      </c>
      <c r="H542" s="91">
        <v>32026.28</v>
      </c>
      <c r="I542" s="91">
        <v>55117.919999999998</v>
      </c>
      <c r="J542" s="91">
        <v>30893.72</v>
      </c>
      <c r="K542" s="91">
        <v>32183.58</v>
      </c>
      <c r="L542" s="91">
        <v>33913.879999999997</v>
      </c>
      <c r="M542" s="91">
        <v>33347.599999999999</v>
      </c>
      <c r="N542" s="91"/>
      <c r="O542" s="91"/>
      <c r="P542" s="91"/>
      <c r="Q542" s="92"/>
      <c r="R542" s="92"/>
      <c r="S542" s="93"/>
      <c r="T542" s="93"/>
      <c r="U542" s="92"/>
      <c r="V542" s="92"/>
      <c r="W542" s="92"/>
      <c r="X542" s="94">
        <f>SUM(C542:W542)</f>
        <v>380886.22000000003</v>
      </c>
    </row>
    <row r="543" spans="1:27" x14ac:dyDescent="0.25">
      <c r="A543" s="95"/>
      <c r="B543" s="96"/>
      <c r="C543" s="97">
        <v>44050</v>
      </c>
      <c r="D543" s="97">
        <v>44064</v>
      </c>
      <c r="E543" s="97">
        <v>44085</v>
      </c>
      <c r="F543" s="97">
        <v>44120</v>
      </c>
      <c r="G543" s="97">
        <v>44148</v>
      </c>
      <c r="H543" s="97">
        <v>44183</v>
      </c>
      <c r="I543" s="97">
        <v>44207</v>
      </c>
      <c r="J543" s="97">
        <v>44263</v>
      </c>
      <c r="K543" s="97">
        <v>44295</v>
      </c>
      <c r="L543" s="97">
        <v>44302</v>
      </c>
      <c r="M543" s="97">
        <v>44312</v>
      </c>
      <c r="N543" s="97"/>
      <c r="O543" s="97"/>
      <c r="P543" s="98"/>
      <c r="Q543" s="99"/>
      <c r="R543" s="99"/>
      <c r="S543" s="100"/>
      <c r="T543" s="100"/>
      <c r="U543" s="99"/>
      <c r="V543" s="99"/>
      <c r="W543" s="99"/>
      <c r="X543" s="101"/>
      <c r="Z543" s="104"/>
      <c r="AA543" s="104"/>
    </row>
    <row r="544" spans="1:27" x14ac:dyDescent="0.25">
      <c r="A544" s="95">
        <v>68</v>
      </c>
      <c r="B544" s="102" t="s">
        <v>68</v>
      </c>
      <c r="C544" s="98">
        <v>201446.85</v>
      </c>
      <c r="D544" s="98">
        <v>194059.8</v>
      </c>
      <c r="E544" s="98">
        <v>221411.85</v>
      </c>
      <c r="F544" s="98">
        <v>193061.55</v>
      </c>
      <c r="G544" s="98">
        <v>219215.7</v>
      </c>
      <c r="H544" s="98">
        <v>209233.2</v>
      </c>
      <c r="I544" s="98">
        <v>203243.7</v>
      </c>
      <c r="J544" s="98">
        <v>349786.8</v>
      </c>
      <c r="K544" s="98">
        <f>105360+363.88+90332.42</f>
        <v>196056.3</v>
      </c>
      <c r="L544" s="98">
        <v>98518.07</v>
      </c>
      <c r="M544" s="98">
        <v>246527.82</v>
      </c>
      <c r="N544" s="98"/>
      <c r="O544" s="98"/>
      <c r="P544" s="98"/>
      <c r="Q544" s="99"/>
      <c r="R544" s="99"/>
      <c r="S544" s="100"/>
      <c r="T544" s="100"/>
      <c r="U544" s="99"/>
      <c r="V544" s="99"/>
      <c r="W544" s="99"/>
      <c r="X544" s="103">
        <f>SUM(C544:V544)</f>
        <v>2332561.64</v>
      </c>
    </row>
    <row r="545" spans="1:27" x14ac:dyDescent="0.25">
      <c r="A545" s="7"/>
      <c r="B545" s="66"/>
      <c r="C545" s="86">
        <v>44071</v>
      </c>
      <c r="D545" s="86">
        <v>44146</v>
      </c>
      <c r="E545" s="86">
        <v>44210</v>
      </c>
      <c r="F545" s="86">
        <v>44281</v>
      </c>
      <c r="G545" s="86">
        <v>44364</v>
      </c>
      <c r="H545" s="86"/>
      <c r="I545" s="86"/>
      <c r="J545" s="86"/>
      <c r="K545" s="86"/>
      <c r="L545" s="86"/>
      <c r="M545" s="86"/>
      <c r="N545" s="86"/>
      <c r="O545" s="86"/>
      <c r="P545" s="86"/>
      <c r="Q545" s="87"/>
      <c r="R545" s="87"/>
      <c r="S545" s="88"/>
      <c r="T545" s="88"/>
      <c r="U545" s="87"/>
      <c r="V545" s="87"/>
      <c r="W545" s="87"/>
      <c r="X545" s="89"/>
    </row>
    <row r="546" spans="1:27" x14ac:dyDescent="0.25">
      <c r="A546" s="7">
        <v>69</v>
      </c>
      <c r="B546" s="90" t="s">
        <v>69</v>
      </c>
      <c r="C546" s="91">
        <v>42806.17</v>
      </c>
      <c r="D546" s="91">
        <v>54970.3</v>
      </c>
      <c r="E546" s="91">
        <v>54996.92</v>
      </c>
      <c r="F546" s="91">
        <v>72779.08</v>
      </c>
      <c r="G546" s="91">
        <v>124535.62</v>
      </c>
      <c r="H546" s="91"/>
      <c r="I546" s="91"/>
      <c r="J546" s="91"/>
      <c r="K546" s="91"/>
      <c r="L546" s="91"/>
      <c r="M546" s="91"/>
      <c r="N546" s="91"/>
      <c r="O546" s="91"/>
      <c r="P546" s="91"/>
      <c r="Q546" s="92"/>
      <c r="R546" s="92"/>
      <c r="S546" s="93"/>
      <c r="T546" s="93"/>
      <c r="U546" s="92"/>
      <c r="V546" s="92"/>
      <c r="W546" s="92"/>
      <c r="X546" s="94">
        <f>SUM(C546:V546)</f>
        <v>350088.09</v>
      </c>
    </row>
    <row r="547" spans="1:27" x14ac:dyDescent="0.25">
      <c r="A547" s="95"/>
      <c r="B547" s="96"/>
      <c r="C547" s="97">
        <v>44028</v>
      </c>
      <c r="D547" s="97">
        <v>44113</v>
      </c>
      <c r="E547" s="97">
        <v>44147</v>
      </c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9"/>
      <c r="R547" s="99"/>
      <c r="S547" s="100"/>
      <c r="T547" s="100"/>
      <c r="U547" s="99"/>
      <c r="V547" s="99"/>
      <c r="W547" s="99"/>
      <c r="X547" s="101"/>
    </row>
    <row r="548" spans="1:27" x14ac:dyDescent="0.25">
      <c r="A548" s="95">
        <v>70</v>
      </c>
      <c r="B548" s="102" t="s">
        <v>70</v>
      </c>
      <c r="C548" s="98">
        <v>3662.67</v>
      </c>
      <c r="D548" s="98">
        <v>7554.03</v>
      </c>
      <c r="E548" s="98">
        <v>3510.21</v>
      </c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9"/>
      <c r="R548" s="99"/>
      <c r="S548" s="100"/>
      <c r="T548" s="100"/>
      <c r="U548" s="99"/>
      <c r="V548" s="99"/>
      <c r="W548" s="99"/>
      <c r="X548" s="103">
        <f>SUM(C548:V548)</f>
        <v>14726.91</v>
      </c>
    </row>
    <row r="549" spans="1:27" x14ac:dyDescent="0.25">
      <c r="A549" s="7"/>
      <c r="B549" s="6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7"/>
      <c r="R549" s="87"/>
      <c r="S549" s="88"/>
      <c r="T549" s="88"/>
      <c r="U549" s="87"/>
      <c r="V549" s="87"/>
      <c r="W549" s="87"/>
      <c r="X549" s="89"/>
    </row>
    <row r="550" spans="1:27" x14ac:dyDescent="0.25">
      <c r="A550" s="7">
        <v>71</v>
      </c>
      <c r="B550" s="90" t="s">
        <v>71</v>
      </c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2"/>
      <c r="R550" s="92"/>
      <c r="S550" s="93"/>
      <c r="T550" s="93"/>
      <c r="U550" s="92"/>
      <c r="V550" s="92"/>
      <c r="W550" s="92"/>
      <c r="X550" s="94">
        <f>SUM(C550:V550)</f>
        <v>0</v>
      </c>
    </row>
    <row r="551" spans="1:27" x14ac:dyDescent="0.25">
      <c r="A551" s="95"/>
      <c r="B551" s="96"/>
      <c r="C551" s="97">
        <v>44042</v>
      </c>
      <c r="D551" s="97">
        <v>44084</v>
      </c>
      <c r="E551" s="97">
        <v>44119</v>
      </c>
      <c r="F551" s="97">
        <v>44160</v>
      </c>
      <c r="G551" s="97">
        <v>44175</v>
      </c>
      <c r="H551" s="97">
        <v>44215</v>
      </c>
      <c r="I551" s="97">
        <v>44246</v>
      </c>
      <c r="J551" s="97">
        <v>44271</v>
      </c>
      <c r="K551" s="97">
        <v>44299</v>
      </c>
      <c r="L551" s="97">
        <v>44347</v>
      </c>
      <c r="M551" s="97">
        <v>44357</v>
      </c>
      <c r="N551" s="97"/>
      <c r="O551" s="98"/>
      <c r="P551" s="98"/>
      <c r="Q551" s="99"/>
      <c r="R551" s="99"/>
      <c r="S551" s="100"/>
      <c r="T551" s="100"/>
      <c r="U551" s="99"/>
      <c r="V551" s="99"/>
      <c r="W551" s="99"/>
      <c r="X551" s="101"/>
    </row>
    <row r="552" spans="1:27" x14ac:dyDescent="0.25">
      <c r="A552" s="95">
        <v>72</v>
      </c>
      <c r="B552" s="102" t="s">
        <v>72</v>
      </c>
      <c r="C552" s="98">
        <v>7056.72</v>
      </c>
      <c r="D552" s="98">
        <v>15071.76</v>
      </c>
      <c r="E552" s="98">
        <v>7971.48</v>
      </c>
      <c r="F552" s="98">
        <v>7608.48</v>
      </c>
      <c r="G552" s="98">
        <v>7390.68</v>
      </c>
      <c r="H552" s="98">
        <v>12719.52</v>
      </c>
      <c r="I552" s="98">
        <v>7129.32</v>
      </c>
      <c r="J552" s="98">
        <v>7426.98</v>
      </c>
      <c r="K552" s="98">
        <v>7826.28</v>
      </c>
      <c r="L552" s="98">
        <v>7695.6</v>
      </c>
      <c r="M552" s="98">
        <v>7005.9</v>
      </c>
      <c r="N552" s="98"/>
      <c r="O552" s="98"/>
      <c r="P552" s="98"/>
      <c r="Q552" s="99"/>
      <c r="R552" s="99"/>
      <c r="S552" s="100"/>
      <c r="T552" s="100"/>
      <c r="U552" s="99"/>
      <c r="V552" s="99"/>
      <c r="W552" s="99"/>
      <c r="X552" s="103">
        <f>SUM(C552:V552)</f>
        <v>94902.720000000001</v>
      </c>
    </row>
    <row r="553" spans="1:27" x14ac:dyDescent="0.25">
      <c r="A553" s="7"/>
      <c r="B553" s="6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7"/>
      <c r="R553" s="87"/>
      <c r="S553" s="88"/>
      <c r="T553" s="88"/>
      <c r="U553" s="87"/>
      <c r="V553" s="87"/>
      <c r="W553" s="87"/>
      <c r="X553" s="89"/>
    </row>
    <row r="554" spans="1:27" x14ac:dyDescent="0.25">
      <c r="A554" s="7">
        <v>73</v>
      </c>
      <c r="B554" s="90" t="s">
        <v>73</v>
      </c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2"/>
      <c r="R554" s="92"/>
      <c r="S554" s="93"/>
      <c r="T554" s="93"/>
      <c r="U554" s="92"/>
      <c r="V554" s="92"/>
      <c r="W554" s="92"/>
      <c r="X554" s="94">
        <f>SUM(C554:V554)</f>
        <v>0</v>
      </c>
    </row>
    <row r="555" spans="1:27" x14ac:dyDescent="0.25">
      <c r="A555" s="95"/>
      <c r="B555" s="96"/>
      <c r="C555" s="97">
        <v>44095</v>
      </c>
      <c r="D555" s="97">
        <v>44125</v>
      </c>
      <c r="E555" s="97">
        <v>44151</v>
      </c>
      <c r="F555" s="97">
        <v>44180</v>
      </c>
      <c r="G555" s="97">
        <v>44201</v>
      </c>
      <c r="H555" s="97">
        <v>44244</v>
      </c>
      <c r="I555" s="97">
        <v>44280</v>
      </c>
      <c r="J555" s="97">
        <v>44312</v>
      </c>
      <c r="K555" s="97">
        <v>44298</v>
      </c>
      <c r="L555" s="97"/>
      <c r="M555" s="97"/>
      <c r="N555" s="97"/>
      <c r="O555" s="97"/>
      <c r="P555" s="98"/>
      <c r="Q555" s="99"/>
      <c r="R555" s="99"/>
      <c r="S555" s="100"/>
      <c r="T555" s="100"/>
      <c r="U555" s="99"/>
      <c r="V555" s="99"/>
      <c r="W555" s="99"/>
      <c r="X555" s="101"/>
      <c r="Z555" s="104"/>
      <c r="AA555" s="104"/>
    </row>
    <row r="556" spans="1:27" x14ac:dyDescent="0.25">
      <c r="A556" s="95">
        <v>74</v>
      </c>
      <c r="B556" s="102" t="s">
        <v>74</v>
      </c>
      <c r="C556" s="98">
        <v>4025.67</v>
      </c>
      <c r="D556" s="98">
        <f>3208.4+301.81</f>
        <v>3510.21</v>
      </c>
      <c r="E556" s="98">
        <f>3909.4+76.34</f>
        <v>3985.7400000000002</v>
      </c>
      <c r="F556" s="98">
        <f>3644.9+2953.2+434.35+25.56+115.25+159.34</f>
        <v>7332.6000000000013</v>
      </c>
      <c r="G556" s="98">
        <f>3319.5+375.84</f>
        <v>3695.34</v>
      </c>
      <c r="H556" s="98">
        <f>6092.5+212.38+54.88</f>
        <v>6359.76</v>
      </c>
      <c r="I556" s="98">
        <v>3564.66</v>
      </c>
      <c r="J556" s="98">
        <f>6776.6+650.38</f>
        <v>7426.9800000000005</v>
      </c>
      <c r="K556" s="98">
        <f>7372.4+288.08+592.47</f>
        <v>8252.9499999999989</v>
      </c>
      <c r="L556" s="98"/>
      <c r="M556" s="98"/>
      <c r="N556" s="98"/>
      <c r="O556" s="98"/>
      <c r="P556" s="98"/>
      <c r="Q556" s="99"/>
      <c r="R556" s="99"/>
      <c r="S556" s="100"/>
      <c r="T556" s="100"/>
      <c r="U556" s="99"/>
      <c r="V556" s="99"/>
      <c r="W556" s="99"/>
      <c r="X556" s="103">
        <f>SUM(C556:V556)</f>
        <v>48153.909999999996</v>
      </c>
    </row>
    <row r="557" spans="1:27" x14ac:dyDescent="0.25">
      <c r="A557" s="7"/>
      <c r="B557" s="66"/>
      <c r="C557" s="86">
        <v>44035</v>
      </c>
      <c r="D557" s="86">
        <v>44047</v>
      </c>
      <c r="E557" s="86">
        <v>44104</v>
      </c>
      <c r="F557" s="86">
        <v>44120</v>
      </c>
      <c r="G557" s="86">
        <v>44155</v>
      </c>
      <c r="H557" s="86">
        <v>44188</v>
      </c>
      <c r="I557" s="86">
        <v>44221</v>
      </c>
      <c r="J557" s="86">
        <v>44249</v>
      </c>
      <c r="K557" s="86">
        <v>44274</v>
      </c>
      <c r="L557" s="86">
        <v>44309</v>
      </c>
      <c r="M557" s="86">
        <v>44337</v>
      </c>
      <c r="N557" s="86">
        <v>44364</v>
      </c>
      <c r="O557" s="86"/>
      <c r="P557" s="86"/>
      <c r="Q557" s="87"/>
      <c r="R557" s="87"/>
      <c r="S557" s="88"/>
      <c r="T557" s="88"/>
      <c r="U557" s="87"/>
      <c r="V557" s="87"/>
      <c r="W557" s="87"/>
      <c r="X557" s="89"/>
    </row>
    <row r="558" spans="1:27" x14ac:dyDescent="0.25">
      <c r="A558" s="7">
        <v>75</v>
      </c>
      <c r="B558" s="90" t="s">
        <v>75</v>
      </c>
      <c r="C558" s="91">
        <v>2352.2399999999998</v>
      </c>
      <c r="D558" s="91">
        <v>2683.78</v>
      </c>
      <c r="E558" s="91">
        <v>2340.14</v>
      </c>
      <c r="F558" s="91">
        <v>2657.16</v>
      </c>
      <c r="G558" s="91">
        <v>2536.16</v>
      </c>
      <c r="H558" s="91">
        <v>2463.56</v>
      </c>
      <c r="I558" s="91">
        <v>4239.84</v>
      </c>
      <c r="J558" s="91">
        <v>2376.44</v>
      </c>
      <c r="K558" s="91">
        <v>2475.66</v>
      </c>
      <c r="L558" s="91">
        <v>2608.7600000000002</v>
      </c>
      <c r="M558" s="91">
        <v>3847.8</v>
      </c>
      <c r="N558" s="91">
        <v>3502.95</v>
      </c>
      <c r="O558" s="91"/>
      <c r="P558" s="91"/>
      <c r="Q558" s="92"/>
      <c r="R558" s="92"/>
      <c r="S558" s="93"/>
      <c r="T558" s="93"/>
      <c r="U558" s="92"/>
      <c r="V558" s="92"/>
      <c r="W558" s="92"/>
      <c r="X558" s="94">
        <f>SUM(C558:V558)</f>
        <v>34084.49</v>
      </c>
    </row>
    <row r="559" spans="1:27" x14ac:dyDescent="0.25">
      <c r="A559" s="95"/>
      <c r="B559" s="96"/>
      <c r="C559" s="97">
        <v>44039</v>
      </c>
      <c r="D559" s="97">
        <v>44069</v>
      </c>
      <c r="E559" s="97">
        <v>44096</v>
      </c>
      <c r="F559" s="97">
        <v>44123</v>
      </c>
      <c r="G559" s="97">
        <v>44160</v>
      </c>
      <c r="H559" s="97">
        <v>44186</v>
      </c>
      <c r="I559" s="97">
        <v>44221</v>
      </c>
      <c r="J559" s="97">
        <v>44251</v>
      </c>
      <c r="K559" s="97">
        <v>44281</v>
      </c>
      <c r="L559" s="97">
        <v>44309</v>
      </c>
      <c r="M559" s="97">
        <v>44337</v>
      </c>
      <c r="N559" s="97"/>
      <c r="O559" s="98"/>
      <c r="P559" s="98"/>
      <c r="Q559" s="99"/>
      <c r="R559" s="99"/>
      <c r="S559" s="100"/>
      <c r="T559" s="100"/>
      <c r="U559" s="99"/>
      <c r="V559" s="99"/>
      <c r="W559" s="99"/>
      <c r="X559" s="101"/>
    </row>
    <row r="560" spans="1:27" x14ac:dyDescent="0.25">
      <c r="A560" s="95">
        <v>76</v>
      </c>
      <c r="B560" s="102" t="s">
        <v>76</v>
      </c>
      <c r="C560" s="98">
        <v>42340.32</v>
      </c>
      <c r="D560" s="98">
        <v>48308.04</v>
      </c>
      <c r="E560" s="98">
        <v>57333.43</v>
      </c>
      <c r="F560" s="98">
        <v>65100.42</v>
      </c>
      <c r="G560" s="98">
        <v>62135.92</v>
      </c>
      <c r="H560" s="98">
        <v>60357.22</v>
      </c>
      <c r="I560" s="98">
        <v>114475.68</v>
      </c>
      <c r="J560" s="98">
        <v>64163.88</v>
      </c>
      <c r="K560" s="98">
        <v>66842.820000000007</v>
      </c>
      <c r="L560" s="98">
        <v>70436.52</v>
      </c>
      <c r="M560" s="98">
        <v>79521.2</v>
      </c>
      <c r="N560" s="98"/>
      <c r="O560" s="98"/>
      <c r="P560" s="98"/>
      <c r="Q560" s="99"/>
      <c r="R560" s="99"/>
      <c r="S560" s="100"/>
      <c r="T560" s="100"/>
      <c r="U560" s="99"/>
      <c r="V560" s="99"/>
      <c r="W560" s="99"/>
      <c r="X560" s="103">
        <f>SUM(C560:V560)</f>
        <v>731015.45</v>
      </c>
    </row>
    <row r="561" spans="1:27" x14ac:dyDescent="0.25">
      <c r="A561" s="7"/>
      <c r="B561" s="66"/>
      <c r="C561" s="86">
        <v>44033</v>
      </c>
      <c r="D561" s="86">
        <v>44036</v>
      </c>
      <c r="E561" s="86">
        <v>44061</v>
      </c>
      <c r="F561" s="86">
        <v>44092</v>
      </c>
      <c r="G561" s="86">
        <v>44120</v>
      </c>
      <c r="H561" s="86">
        <v>44148</v>
      </c>
      <c r="I561" s="86">
        <v>44183</v>
      </c>
      <c r="J561" s="86">
        <v>44225</v>
      </c>
      <c r="K561" s="86">
        <v>44244</v>
      </c>
      <c r="L561" s="86">
        <v>44274</v>
      </c>
      <c r="M561" s="86">
        <v>44302</v>
      </c>
      <c r="N561" s="86">
        <v>44330</v>
      </c>
      <c r="O561" s="86"/>
      <c r="P561" s="86"/>
      <c r="Q561" s="87"/>
      <c r="R561" s="87"/>
      <c r="S561" s="88"/>
      <c r="T561" s="88"/>
      <c r="U561" s="87"/>
      <c r="V561" s="87"/>
      <c r="W561" s="87"/>
      <c r="X561" s="89"/>
    </row>
    <row r="562" spans="1:27" x14ac:dyDescent="0.25">
      <c r="A562" s="7">
        <v>77</v>
      </c>
      <c r="B562" s="90" t="s">
        <v>77</v>
      </c>
      <c r="C562" s="91">
        <v>3662.67</v>
      </c>
      <c r="D562" s="91">
        <v>3728.01</v>
      </c>
      <c r="E562" s="91">
        <v>3528.36</v>
      </c>
      <c r="F562" s="91">
        <v>4025.67</v>
      </c>
      <c r="G562" s="91">
        <v>3510.21</v>
      </c>
      <c r="H562" s="91">
        <v>3985.74</v>
      </c>
      <c r="I562" s="91">
        <v>3804.24</v>
      </c>
      <c r="J562" s="91">
        <v>3695.34</v>
      </c>
      <c r="K562" s="91">
        <v>6359.76</v>
      </c>
      <c r="L562" s="91">
        <v>3564.66</v>
      </c>
      <c r="M562" s="91">
        <v>3713.49</v>
      </c>
      <c r="N562" s="91">
        <v>3913.14</v>
      </c>
      <c r="O562" s="91"/>
      <c r="P562" s="91"/>
      <c r="Q562" s="92"/>
      <c r="R562" s="92"/>
      <c r="S562" s="93"/>
      <c r="T562" s="93"/>
      <c r="U562" s="92"/>
      <c r="V562" s="92"/>
      <c r="W562" s="92"/>
      <c r="X562" s="94">
        <f>SUM(C562:V562)</f>
        <v>47491.29</v>
      </c>
    </row>
    <row r="563" spans="1:27" x14ac:dyDescent="0.25">
      <c r="A563" s="95"/>
      <c r="B563" s="96"/>
      <c r="C563" s="97"/>
      <c r="D563" s="97"/>
      <c r="E563" s="97"/>
      <c r="F563" s="97"/>
      <c r="G563" s="97"/>
      <c r="H563" s="97"/>
      <c r="I563" s="97"/>
      <c r="J563" s="97"/>
      <c r="K563" s="97"/>
      <c r="L563" s="98"/>
      <c r="M563" s="98"/>
      <c r="N563" s="98"/>
      <c r="O563" s="98"/>
      <c r="P563" s="98"/>
      <c r="Q563" s="99"/>
      <c r="R563" s="99"/>
      <c r="S563" s="100"/>
      <c r="T563" s="100"/>
      <c r="U563" s="99"/>
      <c r="V563" s="99"/>
      <c r="W563" s="99"/>
      <c r="X563" s="101"/>
    </row>
    <row r="564" spans="1:27" x14ac:dyDescent="0.25">
      <c r="A564" s="95">
        <v>78</v>
      </c>
      <c r="B564" s="102" t="s">
        <v>78</v>
      </c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9"/>
      <c r="R564" s="99"/>
      <c r="S564" s="100"/>
      <c r="T564" s="100"/>
      <c r="U564" s="99"/>
      <c r="V564" s="99"/>
      <c r="W564" s="99"/>
      <c r="X564" s="103">
        <f>SUM(C564:V564)</f>
        <v>0</v>
      </c>
    </row>
    <row r="565" spans="1:27" x14ac:dyDescent="0.25">
      <c r="A565" s="7"/>
      <c r="B565" s="6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7"/>
      <c r="R565" s="87"/>
      <c r="S565" s="88"/>
      <c r="T565" s="88"/>
      <c r="U565" s="87"/>
      <c r="V565" s="87"/>
      <c r="W565" s="87"/>
      <c r="X565" s="89"/>
    </row>
    <row r="566" spans="1:27" x14ac:dyDescent="0.25">
      <c r="A566" s="7">
        <v>79</v>
      </c>
      <c r="B566" s="90" t="s">
        <v>79</v>
      </c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2"/>
      <c r="R566" s="92"/>
      <c r="S566" s="93"/>
      <c r="T566" s="93"/>
      <c r="U566" s="92"/>
      <c r="V566" s="92"/>
      <c r="W566" s="92"/>
      <c r="X566" s="94">
        <f>SUM(C566:V566)</f>
        <v>0</v>
      </c>
    </row>
    <row r="567" spans="1:27" x14ac:dyDescent="0.25">
      <c r="A567" s="95"/>
      <c r="B567" s="96"/>
      <c r="C567" s="97">
        <v>44034</v>
      </c>
      <c r="D567" s="97">
        <v>44061</v>
      </c>
      <c r="E567" s="97">
        <v>44091</v>
      </c>
      <c r="F567" s="97">
        <v>44124</v>
      </c>
      <c r="G567" s="97">
        <v>44155</v>
      </c>
      <c r="H567" s="97">
        <v>44186</v>
      </c>
      <c r="I567" s="97">
        <v>44214</v>
      </c>
      <c r="J567" s="97">
        <v>44249</v>
      </c>
      <c r="K567" s="97">
        <v>44273</v>
      </c>
      <c r="L567" s="97">
        <v>44302</v>
      </c>
      <c r="M567" s="97">
        <v>44336</v>
      </c>
      <c r="N567" s="97"/>
      <c r="O567" s="98"/>
      <c r="P567" s="98"/>
      <c r="Q567" s="99"/>
      <c r="R567" s="99"/>
      <c r="S567" s="100"/>
      <c r="T567" s="100"/>
      <c r="U567" s="99"/>
      <c r="V567" s="99"/>
      <c r="W567" s="99"/>
      <c r="X567" s="101"/>
    </row>
    <row r="568" spans="1:27" x14ac:dyDescent="0.25">
      <c r="A568" s="95">
        <v>80</v>
      </c>
      <c r="B568" s="102" t="s">
        <v>80</v>
      </c>
      <c r="C568" s="98">
        <v>18817.919999999998</v>
      </c>
      <c r="D568" s="98">
        <v>21470.240000000002</v>
      </c>
      <c r="E568" s="98">
        <v>18721.12</v>
      </c>
      <c r="F568" s="98">
        <v>21257.279999999999</v>
      </c>
      <c r="G568" s="98">
        <v>20289.28</v>
      </c>
      <c r="H568" s="98">
        <v>19708.48</v>
      </c>
      <c r="I568" s="98">
        <v>33918.720000000001</v>
      </c>
      <c r="J568" s="98">
        <v>19011.52</v>
      </c>
      <c r="K568" s="98">
        <v>19805.28</v>
      </c>
      <c r="L568" s="98">
        <v>20870.080000000002</v>
      </c>
      <c r="M568" s="98">
        <v>21804.2</v>
      </c>
      <c r="N568" s="98"/>
      <c r="O568" s="98"/>
      <c r="P568" s="98"/>
      <c r="Q568" s="99"/>
      <c r="R568" s="99"/>
      <c r="S568" s="100"/>
      <c r="T568" s="100"/>
      <c r="U568" s="99"/>
      <c r="V568" s="99"/>
      <c r="W568" s="99"/>
      <c r="X568" s="103">
        <f>SUM(C568:V568)</f>
        <v>235674.12</v>
      </c>
    </row>
    <row r="569" spans="1:27" x14ac:dyDescent="0.25">
      <c r="A569" s="7"/>
      <c r="B569" s="66"/>
      <c r="C569" s="86">
        <v>44040</v>
      </c>
      <c r="D569" s="86">
        <v>44067</v>
      </c>
      <c r="E569" s="86">
        <v>44097</v>
      </c>
      <c r="F569" s="86">
        <v>44126</v>
      </c>
      <c r="G569" s="86">
        <v>44159</v>
      </c>
      <c r="H569" s="86">
        <v>44186</v>
      </c>
      <c r="I569" s="86">
        <v>44222</v>
      </c>
      <c r="J569" s="86">
        <v>44250</v>
      </c>
      <c r="K569" s="86">
        <v>44273</v>
      </c>
      <c r="L569" s="86">
        <v>44312</v>
      </c>
      <c r="M569" s="86">
        <v>44343</v>
      </c>
      <c r="N569" s="86"/>
      <c r="O569" s="86"/>
      <c r="P569" s="86"/>
      <c r="Q569" s="87"/>
      <c r="R569" s="87"/>
      <c r="S569" s="88"/>
      <c r="T569" s="88"/>
      <c r="U569" s="87"/>
      <c r="V569" s="87"/>
      <c r="W569" s="87"/>
      <c r="X569" s="89"/>
    </row>
    <row r="570" spans="1:27" x14ac:dyDescent="0.25">
      <c r="A570" s="7">
        <v>81</v>
      </c>
      <c r="B570" s="90" t="s">
        <v>81</v>
      </c>
      <c r="C570" s="91">
        <v>3528.36</v>
      </c>
      <c r="D570" s="91">
        <v>4025.67</v>
      </c>
      <c r="E570" s="91">
        <v>5850.35</v>
      </c>
      <c r="F570" s="91">
        <v>6642.9</v>
      </c>
      <c r="G570" s="91">
        <v>6340.4</v>
      </c>
      <c r="H570" s="91">
        <v>6158.9</v>
      </c>
      <c r="I570" s="91">
        <v>10599.6</v>
      </c>
      <c r="J570" s="91">
        <v>5941.1</v>
      </c>
      <c r="K570" s="91">
        <v>6189.15</v>
      </c>
      <c r="L570" s="91">
        <v>6521.9</v>
      </c>
      <c r="M570" s="91">
        <v>6413</v>
      </c>
      <c r="N570" s="91"/>
      <c r="O570" s="91"/>
      <c r="P570" s="91"/>
      <c r="Q570" s="92"/>
      <c r="R570" s="92"/>
      <c r="S570" s="93"/>
      <c r="T570" s="93"/>
      <c r="U570" s="92"/>
      <c r="V570" s="92"/>
      <c r="W570" s="92"/>
      <c r="X570" s="94">
        <f>SUM(C570:V570)</f>
        <v>68211.33</v>
      </c>
    </row>
    <row r="571" spans="1:27" x14ac:dyDescent="0.25">
      <c r="A571" s="95"/>
      <c r="B571" s="96"/>
      <c r="C571" s="97">
        <v>44039</v>
      </c>
      <c r="D571" s="97">
        <v>44067</v>
      </c>
      <c r="E571" s="97">
        <v>44098</v>
      </c>
      <c r="F571" s="97">
        <v>44132</v>
      </c>
      <c r="G571" s="97">
        <v>44165</v>
      </c>
      <c r="H571" s="97"/>
      <c r="I571" s="97"/>
      <c r="J571" s="97"/>
      <c r="K571" s="97"/>
      <c r="L571" s="97"/>
      <c r="M571" s="97"/>
      <c r="N571" s="97"/>
      <c r="O571" s="97"/>
      <c r="P571" s="98"/>
      <c r="Q571" s="99"/>
      <c r="R571" s="99"/>
      <c r="S571" s="100"/>
      <c r="T571" s="100"/>
      <c r="U571" s="99"/>
      <c r="V571" s="99"/>
      <c r="W571" s="99"/>
      <c r="X571" s="101"/>
      <c r="Z571" s="104"/>
      <c r="AA571" s="104"/>
    </row>
    <row r="572" spans="1:27" x14ac:dyDescent="0.25">
      <c r="A572" s="95">
        <v>82</v>
      </c>
      <c r="B572" s="102" t="s">
        <v>82</v>
      </c>
      <c r="C572" s="98">
        <v>7056.72</v>
      </c>
      <c r="D572" s="98">
        <v>8051.34</v>
      </c>
      <c r="E572" s="98">
        <v>7020.42</v>
      </c>
      <c r="F572" s="98">
        <v>7971.48</v>
      </c>
      <c r="G572" s="98">
        <v>7608.48</v>
      </c>
      <c r="H572" s="98"/>
      <c r="I572" s="98"/>
      <c r="J572" s="98"/>
      <c r="K572" s="98"/>
      <c r="L572" s="98"/>
      <c r="M572" s="98"/>
      <c r="N572" s="98"/>
      <c r="O572" s="98"/>
      <c r="P572" s="98"/>
      <c r="Q572" s="99"/>
      <c r="R572" s="99"/>
      <c r="S572" s="100"/>
      <c r="T572" s="100"/>
      <c r="U572" s="99"/>
      <c r="V572" s="99"/>
      <c r="W572" s="99"/>
      <c r="X572" s="103">
        <f>SUM(C572:V572)</f>
        <v>37708.44</v>
      </c>
    </row>
    <row r="573" spans="1:27" x14ac:dyDescent="0.25">
      <c r="A573" s="7"/>
      <c r="B573" s="66"/>
      <c r="C573" s="86">
        <v>44041</v>
      </c>
      <c r="D573" s="86">
        <v>44055</v>
      </c>
      <c r="E573" s="86">
        <v>44085</v>
      </c>
      <c r="F573" s="86">
        <v>44117</v>
      </c>
      <c r="G573" s="86">
        <v>44152</v>
      </c>
      <c r="H573" s="86">
        <v>44193</v>
      </c>
      <c r="I573" s="86">
        <v>44210</v>
      </c>
      <c r="J573" s="86">
        <v>44249</v>
      </c>
      <c r="K573" s="86">
        <v>44272</v>
      </c>
      <c r="L573" s="86">
        <v>44326</v>
      </c>
      <c r="M573" s="86">
        <v>44330</v>
      </c>
      <c r="N573" s="86">
        <v>44362</v>
      </c>
      <c r="O573" s="86"/>
      <c r="P573" s="86"/>
      <c r="Q573" s="87"/>
      <c r="R573" s="87"/>
      <c r="S573" s="88"/>
      <c r="T573" s="88"/>
      <c r="U573" s="87"/>
      <c r="V573" s="87"/>
      <c r="W573" s="87"/>
      <c r="X573" s="89"/>
    </row>
    <row r="574" spans="1:27" x14ac:dyDescent="0.25">
      <c r="A574" s="7">
        <v>83</v>
      </c>
      <c r="B574" s="90" t="s">
        <v>83</v>
      </c>
      <c r="C574" s="91">
        <v>10585.08</v>
      </c>
      <c r="D574" s="91">
        <v>12077.01</v>
      </c>
      <c r="E574" s="91">
        <v>10530.63</v>
      </c>
      <c r="F574" s="91">
        <v>34543.08</v>
      </c>
      <c r="G574" s="91">
        <v>49455.12</v>
      </c>
      <c r="H574" s="91">
        <v>48039.42</v>
      </c>
      <c r="I574" s="91">
        <v>82676.88</v>
      </c>
      <c r="J574" s="91">
        <v>46340.58</v>
      </c>
      <c r="K574" s="91">
        <v>48275.37</v>
      </c>
      <c r="L574" s="91">
        <v>50870.82</v>
      </c>
      <c r="M574" s="91">
        <v>50021.4</v>
      </c>
      <c r="N574" s="91">
        <v>75897.25</v>
      </c>
      <c r="O574" s="91"/>
      <c r="P574" s="91"/>
      <c r="Q574" s="92"/>
      <c r="R574" s="92"/>
      <c r="S574" s="93"/>
      <c r="T574" s="93"/>
      <c r="U574" s="92"/>
      <c r="V574" s="92"/>
      <c r="W574" s="92"/>
      <c r="X574" s="94">
        <f>SUM(C574:V574)</f>
        <v>519312.64000000007</v>
      </c>
    </row>
    <row r="575" spans="1:27" x14ac:dyDescent="0.25">
      <c r="A575" s="95"/>
      <c r="B575" s="96"/>
      <c r="C575" s="97">
        <v>44089</v>
      </c>
      <c r="D575" s="97">
        <v>44182</v>
      </c>
      <c r="E575" s="97">
        <v>44221</v>
      </c>
      <c r="F575" s="97">
        <v>44305</v>
      </c>
      <c r="G575" s="97"/>
      <c r="H575" s="97"/>
      <c r="I575" s="97"/>
      <c r="J575" s="97"/>
      <c r="K575" s="97"/>
      <c r="L575" s="98"/>
      <c r="M575" s="98"/>
      <c r="N575" s="98"/>
      <c r="O575" s="98"/>
      <c r="P575" s="98"/>
      <c r="Q575" s="99"/>
      <c r="R575" s="99"/>
      <c r="S575" s="100"/>
      <c r="T575" s="100"/>
      <c r="U575" s="99"/>
      <c r="V575" s="99"/>
      <c r="W575" s="99"/>
      <c r="X575" s="101"/>
    </row>
    <row r="576" spans="1:27" x14ac:dyDescent="0.25">
      <c r="A576" s="95">
        <v>84</v>
      </c>
      <c r="B576" s="102" t="s">
        <v>84</v>
      </c>
      <c r="C576" s="98">
        <v>44158.95</v>
      </c>
      <c r="D576" s="98">
        <f>41545.35+4432.23+11086.02</f>
        <v>57063.600000000006</v>
      </c>
      <c r="E576" s="98">
        <v>19079.28</v>
      </c>
      <c r="F576" s="98">
        <v>33573.870000000003</v>
      </c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9"/>
      <c r="R576" s="99"/>
      <c r="S576" s="100"/>
      <c r="T576" s="100"/>
      <c r="U576" s="99"/>
      <c r="V576" s="99"/>
      <c r="W576" s="99"/>
      <c r="X576" s="103">
        <f>SUM(C576:V576)</f>
        <v>153875.70000000001</v>
      </c>
    </row>
    <row r="577" spans="1:27" x14ac:dyDescent="0.25">
      <c r="A577" s="7"/>
      <c r="B577" s="66"/>
      <c r="C577" s="86">
        <v>44034</v>
      </c>
      <c r="D577" s="86">
        <v>44070</v>
      </c>
      <c r="E577" s="86">
        <v>44120</v>
      </c>
      <c r="F577" s="86">
        <v>44126</v>
      </c>
      <c r="G577" s="86">
        <v>44155</v>
      </c>
      <c r="H577" s="86">
        <v>44183</v>
      </c>
      <c r="I577" s="86">
        <v>44210</v>
      </c>
      <c r="J577" s="86">
        <v>44225</v>
      </c>
      <c r="K577" s="86">
        <v>44251</v>
      </c>
      <c r="L577" s="86">
        <v>44286</v>
      </c>
      <c r="M577" s="86">
        <v>44316</v>
      </c>
      <c r="N577" s="86">
        <v>44334</v>
      </c>
      <c r="O577" s="86">
        <v>44363</v>
      </c>
      <c r="P577" s="86"/>
      <c r="Q577" s="87"/>
      <c r="R577" s="87"/>
      <c r="S577" s="88"/>
      <c r="T577" s="88"/>
      <c r="U577" s="87"/>
      <c r="V577" s="87"/>
      <c r="W577" s="87"/>
      <c r="X577" s="89"/>
    </row>
    <row r="578" spans="1:27" x14ac:dyDescent="0.25">
      <c r="A578" s="7">
        <v>85</v>
      </c>
      <c r="B578" s="90" t="s">
        <v>85</v>
      </c>
      <c r="C578" s="91">
        <v>10585.08</v>
      </c>
      <c r="D578" s="91">
        <v>12077.01</v>
      </c>
      <c r="E578" s="91">
        <v>10530.63</v>
      </c>
      <c r="F578" s="91">
        <v>11957.22</v>
      </c>
      <c r="G578" s="91">
        <v>11412.72</v>
      </c>
      <c r="H578" s="91">
        <v>11086.02</v>
      </c>
      <c r="I578" s="91">
        <v>17086.02</v>
      </c>
      <c r="J578" s="91">
        <v>1993.26</v>
      </c>
      <c r="K578" s="91">
        <v>10693.98</v>
      </c>
      <c r="L578" s="91">
        <v>11140.47</v>
      </c>
      <c r="M578" s="91">
        <v>11739.42</v>
      </c>
      <c r="N578" s="91">
        <v>11543.4</v>
      </c>
      <c r="O578" s="91">
        <v>10508.85</v>
      </c>
      <c r="P578" s="91"/>
      <c r="Q578" s="92"/>
      <c r="R578" s="92"/>
      <c r="S578" s="93"/>
      <c r="T578" s="93"/>
      <c r="U578" s="92"/>
      <c r="V578" s="92"/>
      <c r="W578" s="92"/>
      <c r="X578" s="94">
        <f>SUM(C578:W578)</f>
        <v>142354.08000000002</v>
      </c>
    </row>
    <row r="579" spans="1:27" x14ac:dyDescent="0.25">
      <c r="A579" s="95"/>
      <c r="B579" s="96"/>
      <c r="C579" s="97">
        <v>44033</v>
      </c>
      <c r="D579" s="97">
        <v>44064</v>
      </c>
      <c r="E579" s="97">
        <v>44096</v>
      </c>
      <c r="F579" s="97">
        <v>44118</v>
      </c>
      <c r="G579" s="97">
        <v>44161</v>
      </c>
      <c r="H579" s="97">
        <v>44193</v>
      </c>
      <c r="I579" s="97">
        <v>44211</v>
      </c>
      <c r="J579" s="97">
        <v>44249</v>
      </c>
      <c r="K579" s="97">
        <v>44272</v>
      </c>
      <c r="L579" s="97">
        <v>44301</v>
      </c>
      <c r="M579" s="97">
        <v>44335</v>
      </c>
      <c r="N579" s="97">
        <v>44361</v>
      </c>
      <c r="O579" s="97"/>
      <c r="P579" s="97"/>
      <c r="Q579" s="99"/>
      <c r="R579" s="99"/>
      <c r="S579" s="100"/>
      <c r="T579" s="100"/>
      <c r="U579" s="99"/>
      <c r="V579" s="99"/>
      <c r="W579" s="99"/>
      <c r="X579" s="101"/>
    </row>
    <row r="580" spans="1:27" x14ac:dyDescent="0.25">
      <c r="A580" s="95">
        <v>86</v>
      </c>
      <c r="B580" s="102" t="s">
        <v>86</v>
      </c>
      <c r="C580" s="98">
        <v>30579.119999999999</v>
      </c>
      <c r="D580" s="98">
        <v>26837.8</v>
      </c>
      <c r="E580" s="98">
        <v>23401.4</v>
      </c>
      <c r="F580" s="98">
        <v>26571.599999999999</v>
      </c>
      <c r="G580" s="98">
        <v>25361.599999999999</v>
      </c>
      <c r="H580" s="98">
        <v>24635.599999999999</v>
      </c>
      <c r="I580" s="98">
        <v>42398.400000000001</v>
      </c>
      <c r="J580" s="98">
        <v>23764.400000000001</v>
      </c>
      <c r="K580" s="98">
        <v>24756.6</v>
      </c>
      <c r="L580" s="98">
        <v>26087.599999999999</v>
      </c>
      <c r="M580" s="98">
        <v>25652</v>
      </c>
      <c r="N580" s="98">
        <v>23353</v>
      </c>
      <c r="O580" s="98"/>
      <c r="P580" s="98"/>
      <c r="Q580" s="99"/>
      <c r="R580" s="99"/>
      <c r="S580" s="100"/>
      <c r="T580" s="100"/>
      <c r="U580" s="99"/>
      <c r="V580" s="99"/>
      <c r="W580" s="99"/>
      <c r="X580" s="103">
        <f>SUM(C580:V580)</f>
        <v>323399.12</v>
      </c>
    </row>
    <row r="581" spans="1:27" x14ac:dyDescent="0.25">
      <c r="A581" s="7"/>
      <c r="B581" s="66"/>
      <c r="C581" s="86">
        <v>44036</v>
      </c>
      <c r="D581" s="86">
        <v>44068</v>
      </c>
      <c r="E581" s="86">
        <v>44103</v>
      </c>
      <c r="F581" s="86">
        <v>44167</v>
      </c>
      <c r="G581" s="86">
        <v>44174</v>
      </c>
      <c r="H581" s="86">
        <v>44266</v>
      </c>
      <c r="I581" s="86">
        <v>44322</v>
      </c>
      <c r="J581" s="86"/>
      <c r="K581" s="86"/>
      <c r="L581" s="86"/>
      <c r="M581" s="86"/>
      <c r="N581" s="86"/>
      <c r="O581" s="86"/>
      <c r="P581" s="86"/>
      <c r="Q581" s="87"/>
      <c r="R581" s="87"/>
      <c r="S581" s="88"/>
      <c r="T581" s="88"/>
      <c r="U581" s="87"/>
      <c r="V581" s="87"/>
      <c r="W581" s="87"/>
      <c r="X581" s="89"/>
    </row>
    <row r="582" spans="1:27" x14ac:dyDescent="0.25">
      <c r="A582" s="7">
        <v>87</v>
      </c>
      <c r="B582" s="90" t="s">
        <v>87</v>
      </c>
      <c r="C582" s="91">
        <v>2945.87</v>
      </c>
      <c r="D582" s="91">
        <v>17639.38</v>
      </c>
      <c r="E582" s="91">
        <v>7020.42</v>
      </c>
      <c r="F582" s="91">
        <v>7971.48</v>
      </c>
      <c r="G582" s="91">
        <v>7608.48</v>
      </c>
      <c r="H582" s="91">
        <v>20110.2</v>
      </c>
      <c r="I582" s="91">
        <v>14556.3</v>
      </c>
      <c r="J582" s="91"/>
      <c r="K582" s="91"/>
      <c r="L582" s="91"/>
      <c r="M582" s="91"/>
      <c r="N582" s="91"/>
      <c r="O582" s="91"/>
      <c r="P582" s="91"/>
      <c r="Q582" s="92"/>
      <c r="R582" s="92"/>
      <c r="S582" s="93"/>
      <c r="T582" s="93"/>
      <c r="U582" s="92"/>
      <c r="V582" s="92"/>
      <c r="W582" s="92"/>
      <c r="X582" s="94">
        <f>SUM(C582:V582)</f>
        <v>77852.12999999999</v>
      </c>
    </row>
    <row r="583" spans="1:27" x14ac:dyDescent="0.25">
      <c r="A583" s="95"/>
      <c r="B583" s="96"/>
      <c r="C583" s="97">
        <v>44049</v>
      </c>
      <c r="D583" s="97">
        <v>44071</v>
      </c>
      <c r="E583" s="97">
        <v>44098</v>
      </c>
      <c r="F583" s="97">
        <v>44134</v>
      </c>
      <c r="G583" s="97">
        <v>44160</v>
      </c>
      <c r="H583" s="97">
        <v>44195</v>
      </c>
      <c r="I583" s="97">
        <v>44217</v>
      </c>
      <c r="J583" s="97">
        <v>44253</v>
      </c>
      <c r="K583" s="97">
        <v>44280</v>
      </c>
      <c r="L583" s="97">
        <v>44312</v>
      </c>
      <c r="M583" s="97"/>
      <c r="N583" s="97"/>
      <c r="O583" s="98"/>
      <c r="P583" s="98"/>
      <c r="Q583" s="99"/>
      <c r="R583" s="99"/>
      <c r="S583" s="100"/>
      <c r="T583" s="100"/>
      <c r="U583" s="99"/>
      <c r="V583" s="99"/>
      <c r="W583" s="99"/>
      <c r="X583" s="101"/>
    </row>
    <row r="584" spans="1:27" x14ac:dyDescent="0.25">
      <c r="A584" s="95">
        <v>88</v>
      </c>
      <c r="B584" s="102" t="s">
        <v>88</v>
      </c>
      <c r="C584" s="98">
        <v>32931.360000000001</v>
      </c>
      <c r="D584" s="98">
        <v>37572.92</v>
      </c>
      <c r="E584" s="98">
        <v>32761.96</v>
      </c>
      <c r="F584" s="98">
        <f>37200+0.24</f>
        <v>37200.239999999998</v>
      </c>
      <c r="G584" s="98">
        <v>35506.239999999998</v>
      </c>
      <c r="H584" s="98">
        <v>34489.839999999997</v>
      </c>
      <c r="I584" s="98">
        <v>59357.760000000002</v>
      </c>
      <c r="J584" s="98">
        <v>33270.160000000003</v>
      </c>
      <c r="K584" s="98">
        <v>34659.24</v>
      </c>
      <c r="L584" s="98">
        <v>36522.639999999999</v>
      </c>
      <c r="M584" s="98"/>
      <c r="N584" s="98"/>
      <c r="O584" s="98"/>
      <c r="P584" s="98"/>
      <c r="Q584" s="99"/>
      <c r="R584" s="99"/>
      <c r="S584" s="100"/>
      <c r="T584" s="100"/>
      <c r="U584" s="99"/>
      <c r="V584" s="99"/>
      <c r="W584" s="99"/>
      <c r="X584" s="103">
        <f>SUM(C584:V584)</f>
        <v>374272.36</v>
      </c>
    </row>
    <row r="585" spans="1:27" x14ac:dyDescent="0.25">
      <c r="A585" s="7"/>
      <c r="B585" s="66"/>
      <c r="C585" s="86">
        <v>44028</v>
      </c>
      <c r="D585" s="86">
        <v>44049</v>
      </c>
      <c r="E585" s="86">
        <v>44063</v>
      </c>
      <c r="F585" s="86">
        <v>44133</v>
      </c>
      <c r="G585" s="86">
        <v>44154</v>
      </c>
      <c r="H585" s="86">
        <v>44165</v>
      </c>
      <c r="I585" s="86">
        <v>44188</v>
      </c>
      <c r="J585" s="86">
        <v>44221</v>
      </c>
      <c r="K585" s="86">
        <v>44250</v>
      </c>
      <c r="L585" s="86">
        <v>44280</v>
      </c>
      <c r="M585" s="86">
        <v>44306</v>
      </c>
      <c r="N585" s="86">
        <v>44334</v>
      </c>
      <c r="O585" s="86">
        <v>44363</v>
      </c>
      <c r="P585" s="86"/>
      <c r="Q585" s="87"/>
      <c r="R585" s="87"/>
      <c r="S585" s="88"/>
      <c r="T585" s="88"/>
      <c r="U585" s="87"/>
      <c r="V585" s="87"/>
      <c r="W585" s="87"/>
      <c r="X585" s="89"/>
    </row>
    <row r="586" spans="1:27" x14ac:dyDescent="0.25">
      <c r="A586" s="7">
        <v>89</v>
      </c>
      <c r="B586" s="90" t="s">
        <v>89</v>
      </c>
      <c r="C586" s="91">
        <v>10988.01</v>
      </c>
      <c r="D586" s="91">
        <v>10585.08</v>
      </c>
      <c r="E586" s="91">
        <v>12077.01</v>
      </c>
      <c r="F586" s="91">
        <v>10530.63</v>
      </c>
      <c r="G586" s="91">
        <v>11957.22</v>
      </c>
      <c r="H586" s="91">
        <v>11412.72</v>
      </c>
      <c r="I586" s="91">
        <v>11086.02</v>
      </c>
      <c r="J586" s="91">
        <v>19079.28</v>
      </c>
      <c r="K586" s="91">
        <v>10693.98</v>
      </c>
      <c r="L586" s="91">
        <v>11140.47</v>
      </c>
      <c r="M586" s="91">
        <v>11739.42</v>
      </c>
      <c r="N586" s="91">
        <v>2565.1999999999998</v>
      </c>
      <c r="O586" s="91">
        <v>10508.85</v>
      </c>
      <c r="P586" s="91"/>
      <c r="Q586" s="92"/>
      <c r="R586" s="92"/>
      <c r="S586" s="93"/>
      <c r="T586" s="93"/>
      <c r="U586" s="92"/>
      <c r="V586" s="92"/>
      <c r="W586" s="92"/>
      <c r="X586" s="94">
        <f>SUM(C586:V586)</f>
        <v>144363.89000000001</v>
      </c>
    </row>
    <row r="587" spans="1:27" x14ac:dyDescent="0.25">
      <c r="A587" s="95"/>
      <c r="B587" s="96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8"/>
      <c r="Q587" s="99"/>
      <c r="R587" s="99"/>
      <c r="S587" s="100"/>
      <c r="T587" s="100"/>
      <c r="U587" s="99"/>
      <c r="V587" s="99"/>
      <c r="W587" s="99"/>
      <c r="X587" s="101"/>
      <c r="Z587" s="104"/>
      <c r="AA587" s="104"/>
    </row>
    <row r="588" spans="1:27" x14ac:dyDescent="0.25">
      <c r="A588" s="95">
        <v>90</v>
      </c>
      <c r="B588" s="102" t="s">
        <v>90</v>
      </c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9"/>
      <c r="R588" s="99"/>
      <c r="S588" s="100"/>
      <c r="T588" s="100"/>
      <c r="U588" s="99"/>
      <c r="V588" s="99"/>
      <c r="W588" s="99"/>
      <c r="X588" s="103">
        <f>SUM(C588:V588)</f>
        <v>0</v>
      </c>
    </row>
    <row r="589" spans="1:27" x14ac:dyDescent="0.25">
      <c r="A589" s="7"/>
      <c r="B589" s="66"/>
      <c r="C589" s="86">
        <v>44033</v>
      </c>
      <c r="D589" s="86">
        <v>44054</v>
      </c>
      <c r="E589" s="86">
        <v>44084</v>
      </c>
      <c r="F589" s="86">
        <v>44117</v>
      </c>
      <c r="G589" s="86">
        <v>44152</v>
      </c>
      <c r="H589" s="86">
        <v>44175</v>
      </c>
      <c r="I589" s="86">
        <v>44211</v>
      </c>
      <c r="J589" s="86">
        <v>44239</v>
      </c>
      <c r="K589" s="86">
        <v>44267</v>
      </c>
      <c r="L589" s="86">
        <v>44299</v>
      </c>
      <c r="M589" s="86">
        <v>44329</v>
      </c>
      <c r="N589" s="86">
        <v>44357</v>
      </c>
      <c r="O589" s="86"/>
      <c r="P589" s="86"/>
      <c r="Q589" s="87"/>
      <c r="R589" s="87"/>
      <c r="S589" s="88"/>
      <c r="T589" s="88"/>
      <c r="U589" s="87"/>
      <c r="V589" s="87"/>
      <c r="W589" s="87"/>
      <c r="X589" s="89"/>
    </row>
    <row r="590" spans="1:27" x14ac:dyDescent="0.25">
      <c r="A590" s="7">
        <v>91</v>
      </c>
      <c r="B590" s="90" t="s">
        <v>91</v>
      </c>
      <c r="C590" s="91">
        <v>4704.4799999999996</v>
      </c>
      <c r="D590" s="91">
        <v>5367.56</v>
      </c>
      <c r="E590" s="91">
        <v>4680.28</v>
      </c>
      <c r="F590" s="91">
        <v>5314.32</v>
      </c>
      <c r="G590" s="91">
        <v>5072.32</v>
      </c>
      <c r="H590" s="91">
        <v>4927.12</v>
      </c>
      <c r="I590" s="91">
        <v>8479.68</v>
      </c>
      <c r="J590" s="91">
        <v>4752.88</v>
      </c>
      <c r="K590" s="91">
        <v>4951.32</v>
      </c>
      <c r="L590" s="91">
        <v>5217.5200000000004</v>
      </c>
      <c r="M590" s="91">
        <v>5130.3999999999996</v>
      </c>
      <c r="N590" s="91">
        <v>4670.6000000000004</v>
      </c>
      <c r="O590" s="91"/>
      <c r="P590" s="91"/>
      <c r="Q590" s="92"/>
      <c r="R590" s="92"/>
      <c r="S590" s="93"/>
      <c r="T590" s="93"/>
      <c r="U590" s="92"/>
      <c r="V590" s="92"/>
      <c r="W590" s="92"/>
      <c r="X590" s="94">
        <f>SUM(C590:V590)</f>
        <v>63268.479999999996</v>
      </c>
    </row>
    <row r="591" spans="1:27" x14ac:dyDescent="0.25">
      <c r="A591" s="95"/>
      <c r="B591" s="96"/>
      <c r="C591" s="97">
        <v>44028</v>
      </c>
      <c r="D591" s="97">
        <v>44043</v>
      </c>
      <c r="E591" s="97">
        <v>44078</v>
      </c>
      <c r="F591" s="97">
        <v>44113</v>
      </c>
      <c r="G591" s="97">
        <v>44134</v>
      </c>
      <c r="H591" s="97">
        <v>44168</v>
      </c>
      <c r="I591" s="97">
        <v>44253</v>
      </c>
      <c r="J591" s="97">
        <v>44286</v>
      </c>
      <c r="K591" s="97">
        <v>44302</v>
      </c>
      <c r="L591" s="97"/>
      <c r="M591" s="97"/>
      <c r="N591" s="97"/>
      <c r="O591" s="97"/>
      <c r="P591" s="97"/>
      <c r="Q591" s="99"/>
      <c r="R591" s="99"/>
      <c r="S591" s="100"/>
      <c r="T591" s="100"/>
      <c r="U591" s="99"/>
      <c r="V591" s="99"/>
      <c r="W591" s="99"/>
      <c r="X591" s="101"/>
    </row>
    <row r="592" spans="1:27" x14ac:dyDescent="0.25">
      <c r="A592" s="95">
        <v>92</v>
      </c>
      <c r="B592" s="102" t="s">
        <v>92</v>
      </c>
      <c r="C592" s="98">
        <v>3662.67</v>
      </c>
      <c r="D592" s="98">
        <v>3528.36</v>
      </c>
      <c r="E592" s="98">
        <v>4025.67</v>
      </c>
      <c r="F592" s="98">
        <v>3510.21</v>
      </c>
      <c r="G592" s="98">
        <v>3985.74</v>
      </c>
      <c r="H592" s="98">
        <v>3804.24</v>
      </c>
      <c r="I592" s="98">
        <v>3564.66</v>
      </c>
      <c r="J592" s="98">
        <v>3713.49</v>
      </c>
      <c r="K592" s="98">
        <v>18810.66</v>
      </c>
      <c r="L592" s="98"/>
      <c r="M592" s="98"/>
      <c r="N592" s="98"/>
      <c r="O592" s="98"/>
      <c r="P592" s="98"/>
      <c r="Q592" s="99"/>
      <c r="R592" s="99"/>
      <c r="S592" s="100"/>
      <c r="T592" s="100"/>
      <c r="U592" s="99"/>
      <c r="V592" s="99"/>
      <c r="W592" s="99"/>
      <c r="X592" s="103">
        <f>SUM(C592:V592)</f>
        <v>48605.7</v>
      </c>
    </row>
    <row r="593" spans="1:24" x14ac:dyDescent="0.25">
      <c r="A593" s="7"/>
      <c r="B593" s="66"/>
      <c r="C593" s="86">
        <v>44039</v>
      </c>
      <c r="D593" s="86">
        <v>44069</v>
      </c>
      <c r="E593" s="86">
        <v>44104</v>
      </c>
      <c r="F593" s="86">
        <v>44123</v>
      </c>
      <c r="G593" s="86">
        <v>44160</v>
      </c>
      <c r="H593" s="86">
        <v>44186</v>
      </c>
      <c r="I593" s="86">
        <v>44221</v>
      </c>
      <c r="J593" s="86">
        <v>44257</v>
      </c>
      <c r="K593" s="86">
        <v>44281</v>
      </c>
      <c r="L593" s="86">
        <v>44309</v>
      </c>
      <c r="M593" s="86">
        <v>44337</v>
      </c>
      <c r="N593" s="86"/>
      <c r="O593" s="86"/>
      <c r="P593" s="86"/>
      <c r="Q593" s="87"/>
      <c r="R593" s="87"/>
      <c r="S593" s="88"/>
      <c r="T593" s="88"/>
      <c r="U593" s="87"/>
      <c r="V593" s="87"/>
      <c r="W593" s="87"/>
      <c r="X593" s="89"/>
    </row>
    <row r="594" spans="1:24" x14ac:dyDescent="0.25">
      <c r="A594" s="7">
        <v>93</v>
      </c>
      <c r="B594" s="90" t="s">
        <v>93</v>
      </c>
      <c r="C594" s="91">
        <v>32931.360000000001</v>
      </c>
      <c r="D594" s="91">
        <v>37572.92</v>
      </c>
      <c r="E594" s="91">
        <v>32761.96</v>
      </c>
      <c r="F594" s="91">
        <v>37200.239999999998</v>
      </c>
      <c r="G594" s="91">
        <v>50723.199999999997</v>
      </c>
      <c r="H594" s="91">
        <v>49271.199999999997</v>
      </c>
      <c r="I594" s="91">
        <v>84796.800000000003</v>
      </c>
      <c r="J594" s="91">
        <v>47528.800000000003</v>
      </c>
      <c r="K594" s="91">
        <v>49513.2</v>
      </c>
      <c r="L594" s="91">
        <v>52175.199999999997</v>
      </c>
      <c r="M594" s="91">
        <v>53869.2</v>
      </c>
      <c r="N594" s="91"/>
      <c r="O594" s="91"/>
      <c r="P594" s="91"/>
      <c r="Q594" s="92"/>
      <c r="R594" s="92"/>
      <c r="S594" s="93"/>
      <c r="T594" s="93"/>
      <c r="U594" s="92"/>
      <c r="V594" s="92"/>
      <c r="W594" s="92"/>
      <c r="X594" s="94">
        <f>SUM(C594:V594)</f>
        <v>528344.07999999996</v>
      </c>
    </row>
    <row r="595" spans="1:24" x14ac:dyDescent="0.25">
      <c r="A595" s="95"/>
      <c r="B595" s="96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9"/>
      <c r="R595" s="99"/>
      <c r="S595" s="100"/>
      <c r="T595" s="100"/>
      <c r="U595" s="99"/>
      <c r="V595" s="99"/>
      <c r="W595" s="99"/>
      <c r="X595" s="101"/>
    </row>
    <row r="596" spans="1:24" x14ac:dyDescent="0.25">
      <c r="A596" s="95">
        <v>94</v>
      </c>
      <c r="B596" s="102" t="s">
        <v>94</v>
      </c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9"/>
      <c r="R596" s="99"/>
      <c r="S596" s="100"/>
      <c r="T596" s="100"/>
      <c r="U596" s="99"/>
      <c r="V596" s="99"/>
      <c r="W596" s="99"/>
      <c r="X596" s="103">
        <f>SUM(C596:V596)</f>
        <v>0</v>
      </c>
    </row>
    <row r="597" spans="1:24" x14ac:dyDescent="0.25">
      <c r="A597" s="7"/>
      <c r="B597" s="66"/>
      <c r="C597" s="86">
        <v>44043</v>
      </c>
      <c r="D597" s="86">
        <v>44074</v>
      </c>
      <c r="E597" s="86">
        <v>44104</v>
      </c>
      <c r="F597" s="86">
        <v>44134</v>
      </c>
      <c r="G597" s="86">
        <v>44162</v>
      </c>
      <c r="H597" s="86">
        <v>44195</v>
      </c>
      <c r="I597" s="86"/>
      <c r="J597" s="86"/>
      <c r="K597" s="86"/>
      <c r="L597" s="86"/>
      <c r="M597" s="86"/>
      <c r="N597" s="86"/>
      <c r="O597" s="86"/>
      <c r="P597" s="86"/>
      <c r="Q597" s="87"/>
      <c r="R597" s="87"/>
      <c r="S597" s="88"/>
      <c r="T597" s="88"/>
      <c r="U597" s="87"/>
      <c r="V597" s="87"/>
      <c r="W597" s="87"/>
      <c r="X597" s="89"/>
    </row>
    <row r="598" spans="1:24" x14ac:dyDescent="0.25">
      <c r="A598" s="7">
        <v>95</v>
      </c>
      <c r="B598" s="90" t="s">
        <v>95</v>
      </c>
      <c r="C598" s="91">
        <v>7056.72</v>
      </c>
      <c r="D598" s="91">
        <v>8051.34</v>
      </c>
      <c r="E598" s="91">
        <v>7020.42</v>
      </c>
      <c r="F598" s="91">
        <v>7971.48</v>
      </c>
      <c r="G598" s="91">
        <v>7608.48</v>
      </c>
      <c r="H598" s="91">
        <v>7390.68</v>
      </c>
      <c r="I598" s="91"/>
      <c r="J598" s="91"/>
      <c r="K598" s="91"/>
      <c r="L598" s="91"/>
      <c r="M598" s="91"/>
      <c r="N598" s="91"/>
      <c r="O598" s="91"/>
      <c r="P598" s="91"/>
      <c r="Q598" s="92"/>
      <c r="R598" s="92"/>
      <c r="S598" s="93"/>
      <c r="T598" s="93"/>
      <c r="U598" s="92"/>
      <c r="V598" s="92"/>
      <c r="W598" s="92"/>
      <c r="X598" s="94">
        <f>SUM(C598:V598)</f>
        <v>45099.12</v>
      </c>
    </row>
    <row r="599" spans="1:24" x14ac:dyDescent="0.25">
      <c r="A599" s="95"/>
      <c r="B599" s="96"/>
      <c r="C599" s="97">
        <v>44033</v>
      </c>
      <c r="D599" s="97">
        <v>44057</v>
      </c>
      <c r="E599" s="97">
        <v>44089</v>
      </c>
      <c r="F599" s="97">
        <v>44113</v>
      </c>
      <c r="G599" s="97">
        <v>44154</v>
      </c>
      <c r="H599" s="97">
        <v>44175</v>
      </c>
      <c r="I599" s="97">
        <v>44216</v>
      </c>
      <c r="J599" s="97">
        <v>44239</v>
      </c>
      <c r="K599" s="97">
        <v>44271</v>
      </c>
      <c r="L599" s="97">
        <v>44301</v>
      </c>
      <c r="M599" s="97">
        <v>44334</v>
      </c>
      <c r="N599" s="97">
        <v>44357</v>
      </c>
      <c r="O599" s="98"/>
      <c r="P599" s="98"/>
      <c r="Q599" s="99"/>
      <c r="R599" s="99"/>
      <c r="S599" s="100"/>
      <c r="T599" s="100"/>
      <c r="U599" s="99"/>
      <c r="V599" s="99"/>
      <c r="W599" s="99"/>
      <c r="X599" s="101"/>
    </row>
    <row r="600" spans="1:24" x14ac:dyDescent="0.25">
      <c r="A600" s="95">
        <v>96</v>
      </c>
      <c r="B600" s="102" t="s">
        <v>96</v>
      </c>
      <c r="C600" s="98">
        <v>5880.6</v>
      </c>
      <c r="D600" s="98">
        <v>6709.45</v>
      </c>
      <c r="E600" s="98">
        <v>5850.35</v>
      </c>
      <c r="F600" s="98">
        <v>6642.9</v>
      </c>
      <c r="G600" s="98">
        <v>6340.4</v>
      </c>
      <c r="H600" s="98">
        <v>6158.9</v>
      </c>
      <c r="I600" s="98">
        <v>10599.6</v>
      </c>
      <c r="J600" s="98">
        <v>5941.1</v>
      </c>
      <c r="K600" s="98">
        <v>6189.15</v>
      </c>
      <c r="L600" s="98">
        <v>6521.9</v>
      </c>
      <c r="M600" s="98">
        <v>6413</v>
      </c>
      <c r="N600" s="98">
        <v>5838.25</v>
      </c>
      <c r="O600" s="98"/>
      <c r="P600" s="98"/>
      <c r="Q600" s="99"/>
      <c r="R600" s="99"/>
      <c r="S600" s="100"/>
      <c r="T600" s="100"/>
      <c r="U600" s="99"/>
      <c r="V600" s="99"/>
      <c r="W600" s="99"/>
      <c r="X600" s="103">
        <f>SUM(C600:V600)</f>
        <v>79085.600000000006</v>
      </c>
    </row>
    <row r="601" spans="1:24" x14ac:dyDescent="0.25">
      <c r="A601" s="7"/>
      <c r="B601" s="66"/>
      <c r="C601" s="86">
        <v>44036</v>
      </c>
      <c r="D601" s="86">
        <v>44064</v>
      </c>
      <c r="E601" s="86">
        <v>44088</v>
      </c>
      <c r="F601" s="86">
        <v>44118</v>
      </c>
      <c r="G601" s="86">
        <v>44167</v>
      </c>
      <c r="H601" s="86">
        <v>15712</v>
      </c>
      <c r="I601" s="86">
        <v>44225</v>
      </c>
      <c r="J601" s="86">
        <v>44232</v>
      </c>
      <c r="K601" s="86">
        <v>44364</v>
      </c>
      <c r="L601" s="86"/>
      <c r="M601" s="86"/>
      <c r="N601" s="86"/>
      <c r="O601" s="86"/>
      <c r="P601" s="86"/>
      <c r="Q601" s="87"/>
      <c r="R601" s="87"/>
      <c r="S601" s="88"/>
      <c r="T601" s="88"/>
      <c r="U601" s="87"/>
      <c r="V601" s="87"/>
      <c r="W601" s="87"/>
      <c r="X601" s="89"/>
    </row>
    <row r="602" spans="1:24" x14ac:dyDescent="0.25">
      <c r="A602" s="7">
        <v>97</v>
      </c>
      <c r="B602" s="90" t="s">
        <v>97</v>
      </c>
      <c r="C602" s="91">
        <v>3528.36</v>
      </c>
      <c r="D602" s="91">
        <v>5367.56</v>
      </c>
      <c r="E602" s="91">
        <v>4680.28</v>
      </c>
      <c r="F602" s="91">
        <v>5314.32</v>
      </c>
      <c r="G602" s="91">
        <v>5072.32</v>
      </c>
      <c r="H602" s="91">
        <v>4927.12</v>
      </c>
      <c r="I602" s="91">
        <v>8479.68</v>
      </c>
      <c r="J602" s="91">
        <v>4752.88</v>
      </c>
      <c r="K602" s="91">
        <v>19969.84</v>
      </c>
      <c r="L602" s="91"/>
      <c r="M602" s="91"/>
      <c r="N602" s="91"/>
      <c r="O602" s="91"/>
      <c r="P602" s="91"/>
      <c r="Q602" s="92"/>
      <c r="R602" s="92"/>
      <c r="S602" s="93"/>
      <c r="T602" s="93"/>
      <c r="U602" s="92"/>
      <c r="V602" s="92"/>
      <c r="W602" s="92"/>
      <c r="X602" s="94">
        <f>SUM(C602:V602)</f>
        <v>62092.36</v>
      </c>
    </row>
    <row r="603" spans="1:24" x14ac:dyDescent="0.25">
      <c r="A603" s="95"/>
      <c r="B603" s="96"/>
      <c r="C603" s="97">
        <v>44034</v>
      </c>
      <c r="D603" s="97">
        <v>44068</v>
      </c>
      <c r="E603" s="97">
        <v>43998</v>
      </c>
      <c r="F603" s="97">
        <v>44130</v>
      </c>
      <c r="G603" s="97">
        <v>44155</v>
      </c>
      <c r="H603" s="97">
        <v>44181</v>
      </c>
      <c r="I603" s="97">
        <v>44225</v>
      </c>
      <c r="J603" s="97">
        <v>44250</v>
      </c>
      <c r="K603" s="97">
        <v>44281</v>
      </c>
      <c r="L603" s="97">
        <v>44306</v>
      </c>
      <c r="M603" s="97">
        <v>44337</v>
      </c>
      <c r="N603" s="97"/>
      <c r="O603" s="98"/>
      <c r="P603" s="98"/>
      <c r="Q603" s="99"/>
      <c r="R603" s="99"/>
      <c r="S603" s="100"/>
      <c r="T603" s="100"/>
      <c r="U603" s="99"/>
      <c r="V603" s="99"/>
      <c r="W603" s="99"/>
      <c r="X603" s="101"/>
    </row>
    <row r="604" spans="1:24" x14ac:dyDescent="0.25">
      <c r="A604" s="95">
        <v>98</v>
      </c>
      <c r="B604" s="102" t="s">
        <v>98</v>
      </c>
      <c r="C604" s="98">
        <v>10585.08</v>
      </c>
      <c r="D604" s="98">
        <v>12077.01</v>
      </c>
      <c r="E604" s="98">
        <v>10530.63</v>
      </c>
      <c r="F604" s="98">
        <v>19928.7</v>
      </c>
      <c r="G604" s="98">
        <v>19021.2</v>
      </c>
      <c r="H604" s="98">
        <v>18476.7</v>
      </c>
      <c r="I604" s="98">
        <v>31798.799999999999</v>
      </c>
      <c r="J604" s="98">
        <v>17823.3</v>
      </c>
      <c r="K604" s="98">
        <v>18567.45</v>
      </c>
      <c r="L604" s="98">
        <v>19565.7</v>
      </c>
      <c r="M604" s="98">
        <v>19239</v>
      </c>
      <c r="N604" s="98"/>
      <c r="O604" s="98"/>
      <c r="P604" s="98"/>
      <c r="Q604" s="99"/>
      <c r="R604" s="99"/>
      <c r="S604" s="100"/>
      <c r="T604" s="100"/>
      <c r="U604" s="99"/>
      <c r="V604" s="99"/>
      <c r="W604" s="99"/>
      <c r="X604" s="103">
        <f>SUM(C604:V604)</f>
        <v>197613.57</v>
      </c>
    </row>
    <row r="605" spans="1:24" x14ac:dyDescent="0.25">
      <c r="A605" s="7"/>
      <c r="B605" s="66"/>
      <c r="C605" s="86">
        <v>44028</v>
      </c>
      <c r="D605" s="86">
        <v>44125</v>
      </c>
      <c r="E605" s="86">
        <v>44152</v>
      </c>
      <c r="F605" s="86">
        <v>44144</v>
      </c>
      <c r="G605" s="86">
        <v>44201</v>
      </c>
      <c r="H605" s="86">
        <v>44244</v>
      </c>
      <c r="I605" s="86">
        <v>44344</v>
      </c>
      <c r="J605" s="86"/>
      <c r="K605" s="86"/>
      <c r="L605" s="86"/>
      <c r="M605" s="86"/>
      <c r="N605" s="86"/>
      <c r="O605" s="86"/>
      <c r="P605" s="86"/>
      <c r="Q605" s="87"/>
      <c r="R605" s="87"/>
      <c r="S605" s="88"/>
      <c r="T605" s="88"/>
      <c r="U605" s="87"/>
      <c r="V605" s="87"/>
      <c r="W605" s="87"/>
      <c r="X605" s="89"/>
    </row>
    <row r="606" spans="1:24" x14ac:dyDescent="0.25">
      <c r="A606" s="7">
        <v>99</v>
      </c>
      <c r="B606" s="90" t="s">
        <v>99</v>
      </c>
      <c r="C606" s="91">
        <v>56519.9</v>
      </c>
      <c r="D606" s="91">
        <v>45064.6</v>
      </c>
      <c r="E606" s="91">
        <v>13351.5</v>
      </c>
      <c r="F606" s="91">
        <f>11412.72+485.22</f>
        <v>11897.939999999999</v>
      </c>
      <c r="G606" s="91">
        <f>10807.5+278.52</f>
        <v>11086.02</v>
      </c>
      <c r="H606" s="91">
        <v>19079.28</v>
      </c>
      <c r="I606" s="91">
        <f>43990.4+2044.16+630.8+10693.98</f>
        <v>57359.340000000011</v>
      </c>
      <c r="J606" s="91"/>
      <c r="K606" s="91"/>
      <c r="L606" s="91"/>
      <c r="M606" s="91"/>
      <c r="N606" s="91"/>
      <c r="O606" s="91"/>
      <c r="P606" s="91"/>
      <c r="Q606" s="92"/>
      <c r="R606" s="92"/>
      <c r="S606" s="93"/>
      <c r="T606" s="93"/>
      <c r="U606" s="92"/>
      <c r="V606" s="92"/>
      <c r="W606" s="92"/>
      <c r="X606" s="94">
        <f>SUM(C606:V606)</f>
        <v>214358.58000000002</v>
      </c>
    </row>
    <row r="607" spans="1:24" x14ac:dyDescent="0.25">
      <c r="A607" s="95"/>
      <c r="B607" s="96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8"/>
      <c r="P607" s="98"/>
      <c r="Q607" s="99"/>
      <c r="R607" s="99"/>
      <c r="S607" s="100"/>
      <c r="T607" s="100"/>
      <c r="U607" s="99"/>
      <c r="V607" s="99"/>
      <c r="W607" s="99"/>
      <c r="X607" s="101"/>
    </row>
    <row r="608" spans="1:24" x14ac:dyDescent="0.25">
      <c r="A608" s="95">
        <v>100</v>
      </c>
      <c r="B608" s="102" t="s">
        <v>100</v>
      </c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9"/>
      <c r="R608" s="99"/>
      <c r="S608" s="100"/>
      <c r="T608" s="100"/>
      <c r="U608" s="99"/>
      <c r="V608" s="99"/>
      <c r="W608" s="99"/>
      <c r="X608" s="103">
        <f>SUM(C608:V608)</f>
        <v>0</v>
      </c>
    </row>
    <row r="609" spans="1:24" x14ac:dyDescent="0.25">
      <c r="A609" s="7"/>
      <c r="B609" s="66"/>
      <c r="C609" s="86">
        <v>44033</v>
      </c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7"/>
      <c r="R609" s="87"/>
      <c r="S609" s="88"/>
      <c r="T609" s="88"/>
      <c r="U609" s="87"/>
      <c r="V609" s="87"/>
      <c r="W609" s="87"/>
      <c r="X609" s="89"/>
    </row>
    <row r="610" spans="1:24" x14ac:dyDescent="0.25">
      <c r="A610" s="7">
        <v>101</v>
      </c>
      <c r="B610" s="90" t="s">
        <v>101</v>
      </c>
      <c r="C610" s="91">
        <v>106125</v>
      </c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2"/>
      <c r="R610" s="92"/>
      <c r="S610" s="93"/>
      <c r="T610" s="93"/>
      <c r="U610" s="92"/>
      <c r="V610" s="92"/>
      <c r="W610" s="92"/>
      <c r="X610" s="94">
        <f>SUM(C610:V610)</f>
        <v>106125</v>
      </c>
    </row>
    <row r="611" spans="1:24" x14ac:dyDescent="0.25">
      <c r="A611" s="95"/>
      <c r="B611" s="96"/>
      <c r="C611" s="97">
        <v>44039</v>
      </c>
      <c r="D611" s="97">
        <v>44069</v>
      </c>
      <c r="E611" s="97">
        <v>44096</v>
      </c>
      <c r="F611" s="97">
        <v>44123</v>
      </c>
      <c r="G611" s="97">
        <v>44160</v>
      </c>
      <c r="H611" s="97">
        <v>44186</v>
      </c>
      <c r="I611" s="97">
        <v>44221</v>
      </c>
      <c r="J611" s="97">
        <v>44251</v>
      </c>
      <c r="K611" s="97">
        <v>44281</v>
      </c>
      <c r="L611" s="97">
        <v>44309</v>
      </c>
      <c r="M611" s="97">
        <v>44337</v>
      </c>
      <c r="N611" s="97"/>
      <c r="O611" s="97"/>
      <c r="P611" s="98"/>
      <c r="Q611" s="99"/>
      <c r="R611" s="99"/>
      <c r="S611" s="100"/>
      <c r="T611" s="100"/>
      <c r="U611" s="99"/>
      <c r="V611" s="99"/>
      <c r="W611" s="99"/>
      <c r="X611" s="101"/>
    </row>
    <row r="612" spans="1:24" x14ac:dyDescent="0.25">
      <c r="A612" s="95">
        <v>102</v>
      </c>
      <c r="B612" s="102" t="s">
        <v>102</v>
      </c>
      <c r="C612" s="98">
        <v>54101.52</v>
      </c>
      <c r="D612" s="98">
        <v>61726.94</v>
      </c>
      <c r="E612" s="98">
        <v>53823.22</v>
      </c>
      <c r="F612" s="98">
        <v>61114.68</v>
      </c>
      <c r="G612" s="98">
        <v>58331.68</v>
      </c>
      <c r="H612" s="98">
        <v>92383.5</v>
      </c>
      <c r="I612" s="98">
        <v>158994</v>
      </c>
      <c r="J612" s="98">
        <v>89116.5</v>
      </c>
      <c r="K612" s="98">
        <v>92837.25</v>
      </c>
      <c r="L612" s="98">
        <v>97828.5</v>
      </c>
      <c r="M612" s="98">
        <v>101325.4</v>
      </c>
      <c r="N612" s="98"/>
      <c r="O612" s="98"/>
      <c r="P612" s="98"/>
      <c r="Q612" s="99"/>
      <c r="R612" s="99"/>
      <c r="S612" s="100"/>
      <c r="T612" s="100"/>
      <c r="U612" s="99"/>
      <c r="V612" s="99"/>
      <c r="W612" s="99"/>
      <c r="X612" s="103">
        <f>SUM(C612:V612)</f>
        <v>921583.19000000006</v>
      </c>
    </row>
    <row r="613" spans="1:24" x14ac:dyDescent="0.25">
      <c r="A613" s="7"/>
      <c r="B613" s="66"/>
      <c r="C613" s="86">
        <v>44074</v>
      </c>
      <c r="D613" s="86">
        <v>44126</v>
      </c>
      <c r="E613" s="86">
        <v>44302</v>
      </c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7"/>
      <c r="R613" s="87"/>
      <c r="S613" s="88"/>
      <c r="T613" s="88"/>
      <c r="U613" s="87"/>
      <c r="V613" s="87"/>
      <c r="W613" s="87"/>
      <c r="X613" s="89"/>
    </row>
    <row r="614" spans="1:24" x14ac:dyDescent="0.25">
      <c r="A614" s="7">
        <v>103</v>
      </c>
      <c r="B614" s="90" t="s">
        <v>103</v>
      </c>
      <c r="C614" s="91">
        <v>275496</v>
      </c>
      <c r="D614" s="91">
        <v>283725</v>
      </c>
      <c r="E614" s="91">
        <v>725985</v>
      </c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2"/>
      <c r="R614" s="92"/>
      <c r="S614" s="93"/>
      <c r="T614" s="93"/>
      <c r="U614" s="92"/>
      <c r="V614" s="92"/>
      <c r="W614" s="92"/>
      <c r="X614" s="94">
        <f>SUM(C614:V614)</f>
        <v>1285206</v>
      </c>
    </row>
    <row r="615" spans="1:24" x14ac:dyDescent="0.25">
      <c r="A615" s="95"/>
      <c r="B615" s="96"/>
      <c r="C615" s="97">
        <v>44070</v>
      </c>
      <c r="D615" s="97">
        <v>44162</v>
      </c>
      <c r="E615" s="97">
        <v>44308</v>
      </c>
      <c r="F615" s="97">
        <v>44336</v>
      </c>
      <c r="G615" s="97"/>
      <c r="H615" s="97"/>
      <c r="I615" s="97"/>
      <c r="J615" s="97"/>
      <c r="K615" s="97"/>
      <c r="L615" s="97"/>
      <c r="M615" s="97"/>
      <c r="N615" s="97"/>
      <c r="O615" s="98"/>
      <c r="P615" s="98"/>
      <c r="Q615" s="99"/>
      <c r="R615" s="99"/>
      <c r="S615" s="100"/>
      <c r="T615" s="100"/>
      <c r="U615" s="99"/>
      <c r="V615" s="99"/>
      <c r="W615" s="99"/>
      <c r="X615" s="101"/>
    </row>
    <row r="616" spans="1:24" x14ac:dyDescent="0.25">
      <c r="A616" s="95">
        <v>104</v>
      </c>
      <c r="B616" s="102" t="s">
        <v>104</v>
      </c>
      <c r="C616" s="98">
        <v>29889.42</v>
      </c>
      <c r="D616" s="98">
        <v>33900.57</v>
      </c>
      <c r="E616" s="98">
        <v>63739.17</v>
      </c>
      <c r="F616" s="98">
        <v>11543.4</v>
      </c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9"/>
      <c r="R616" s="99"/>
      <c r="S616" s="100"/>
      <c r="T616" s="100"/>
      <c r="U616" s="99"/>
      <c r="V616" s="99"/>
      <c r="W616" s="99"/>
      <c r="X616" s="103">
        <f>SUM(C616:V616)</f>
        <v>139072.56</v>
      </c>
    </row>
    <row r="617" spans="1:24" x14ac:dyDescent="0.25">
      <c r="A617" s="7"/>
      <c r="B617" s="66"/>
      <c r="C617" s="86">
        <v>44039</v>
      </c>
      <c r="D617" s="86">
        <v>44069</v>
      </c>
      <c r="E617" s="86">
        <v>44096</v>
      </c>
      <c r="F617" s="86">
        <v>44123</v>
      </c>
      <c r="G617" s="86">
        <v>44160</v>
      </c>
      <c r="H617" s="86">
        <v>44186</v>
      </c>
      <c r="I617" s="86">
        <v>44221</v>
      </c>
      <c r="J617" s="86">
        <v>44251</v>
      </c>
      <c r="K617" s="86">
        <v>44281</v>
      </c>
      <c r="L617" s="86">
        <v>44309</v>
      </c>
      <c r="M617" s="86">
        <v>44337</v>
      </c>
      <c r="N617" s="86"/>
      <c r="O617" s="86"/>
      <c r="P617" s="86"/>
      <c r="Q617" s="87"/>
      <c r="R617" s="87"/>
      <c r="S617" s="88"/>
      <c r="T617" s="88"/>
      <c r="U617" s="87"/>
      <c r="V617" s="87"/>
      <c r="W617" s="87"/>
      <c r="X617" s="89"/>
    </row>
    <row r="618" spans="1:24" x14ac:dyDescent="0.25">
      <c r="A618" s="7">
        <v>105</v>
      </c>
      <c r="B618" s="90" t="s">
        <v>105</v>
      </c>
      <c r="C618" s="91">
        <v>5880.6</v>
      </c>
      <c r="D618" s="91">
        <v>6709.45</v>
      </c>
      <c r="E618" s="91">
        <v>5850.35</v>
      </c>
      <c r="F618" s="91">
        <v>6642.9</v>
      </c>
      <c r="G618" s="91">
        <v>6340.4</v>
      </c>
      <c r="H618" s="91">
        <v>6158.9</v>
      </c>
      <c r="I618" s="91">
        <v>10599.6</v>
      </c>
      <c r="J618" s="91">
        <v>5941.1</v>
      </c>
      <c r="K618" s="91">
        <v>6189.15</v>
      </c>
      <c r="L618" s="91">
        <v>6521.9</v>
      </c>
      <c r="M618" s="91">
        <v>6413</v>
      </c>
      <c r="N618" s="91"/>
      <c r="O618" s="91"/>
      <c r="P618" s="91"/>
      <c r="Q618" s="92"/>
      <c r="R618" s="92"/>
      <c r="S618" s="93"/>
      <c r="T618" s="93"/>
      <c r="U618" s="92"/>
      <c r="V618" s="92"/>
      <c r="W618" s="92"/>
      <c r="X618" s="94">
        <f>SUM(C618:V618)</f>
        <v>73247.350000000006</v>
      </c>
    </row>
    <row r="619" spans="1:24" x14ac:dyDescent="0.25">
      <c r="A619" s="95"/>
      <c r="B619" s="96"/>
      <c r="C619" s="97">
        <v>44050</v>
      </c>
      <c r="D619" s="97">
        <v>44078</v>
      </c>
      <c r="E619" s="97">
        <v>44127</v>
      </c>
      <c r="F619" s="97">
        <v>44140</v>
      </c>
      <c r="G619" s="97">
        <v>44186</v>
      </c>
      <c r="H619" s="97">
        <v>44210</v>
      </c>
      <c r="I619" s="97">
        <v>44253</v>
      </c>
      <c r="J619" s="97">
        <v>44281</v>
      </c>
      <c r="K619" s="97">
        <v>44350</v>
      </c>
      <c r="L619" s="97">
        <v>44364</v>
      </c>
      <c r="M619" s="97"/>
      <c r="N619" s="97"/>
      <c r="O619" s="97"/>
      <c r="P619" s="97"/>
      <c r="Q619" s="99"/>
      <c r="R619" s="99"/>
      <c r="S619" s="100"/>
      <c r="T619" s="100"/>
      <c r="U619" s="99"/>
      <c r="V619" s="99"/>
      <c r="W619" s="99"/>
      <c r="X619" s="101"/>
    </row>
    <row r="620" spans="1:24" x14ac:dyDescent="0.25">
      <c r="A620" s="95">
        <v>106</v>
      </c>
      <c r="B620" s="102" t="s">
        <v>106</v>
      </c>
      <c r="C620" s="98">
        <v>10585.08</v>
      </c>
      <c r="D620" s="98">
        <v>12077.01</v>
      </c>
      <c r="E620" s="98">
        <v>17551.05</v>
      </c>
      <c r="F620" s="98">
        <v>19928.7</v>
      </c>
      <c r="G620" s="98">
        <v>19021.2</v>
      </c>
      <c r="H620" s="98">
        <v>18476.7</v>
      </c>
      <c r="I620" s="98">
        <v>31798.799999999999</v>
      </c>
      <c r="J620" s="98">
        <v>17823.3</v>
      </c>
      <c r="K620" s="98">
        <v>63785.15</v>
      </c>
      <c r="L620" s="98">
        <v>23353</v>
      </c>
      <c r="M620" s="98"/>
      <c r="N620" s="98"/>
      <c r="O620" s="98"/>
      <c r="P620" s="98"/>
      <c r="Q620" s="99"/>
      <c r="R620" s="99"/>
      <c r="S620" s="100"/>
      <c r="T620" s="100"/>
      <c r="U620" s="99"/>
      <c r="V620" s="99"/>
      <c r="W620" s="99"/>
      <c r="X620" s="103">
        <f>SUM(C620:V620)</f>
        <v>234399.99</v>
      </c>
    </row>
    <row r="621" spans="1:24" x14ac:dyDescent="0.25">
      <c r="A621" s="7"/>
      <c r="B621" s="66"/>
      <c r="C621" s="86">
        <v>44028</v>
      </c>
      <c r="D621" s="86">
        <v>44123</v>
      </c>
      <c r="E621" s="86">
        <v>44222</v>
      </c>
      <c r="F621" s="86">
        <v>44336</v>
      </c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7"/>
      <c r="R621" s="87"/>
      <c r="S621" s="88"/>
      <c r="T621" s="88"/>
      <c r="U621" s="87"/>
      <c r="V621" s="87"/>
      <c r="W621" s="87"/>
      <c r="X621" s="89"/>
    </row>
    <row r="622" spans="1:24" x14ac:dyDescent="0.25">
      <c r="A622" s="7">
        <v>107</v>
      </c>
      <c r="B622" s="90" t="s">
        <v>107</v>
      </c>
      <c r="C622" s="91">
        <v>22172.04</v>
      </c>
      <c r="D622" s="91">
        <v>45149.94</v>
      </c>
      <c r="E622" s="91">
        <v>41578.019999999997</v>
      </c>
      <c r="F622" s="91">
        <v>33573.870000000003</v>
      </c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2"/>
      <c r="R622" s="92"/>
      <c r="S622" s="93"/>
      <c r="T622" s="93"/>
      <c r="U622" s="92"/>
      <c r="V622" s="92"/>
      <c r="W622" s="92"/>
      <c r="X622" s="94">
        <f>SUM(C622:V622)</f>
        <v>142473.87</v>
      </c>
    </row>
    <row r="623" spans="1:24" x14ac:dyDescent="0.25">
      <c r="A623" s="95"/>
      <c r="B623" s="96"/>
      <c r="C623" s="97">
        <v>44028</v>
      </c>
      <c r="D623" s="97">
        <v>44061</v>
      </c>
      <c r="E623" s="97">
        <v>44084</v>
      </c>
      <c r="F623" s="97">
        <v>44124</v>
      </c>
      <c r="G623" s="97">
        <v>44146</v>
      </c>
      <c r="H623" s="97">
        <v>44180</v>
      </c>
      <c r="I623" s="97">
        <v>44221</v>
      </c>
      <c r="J623" s="97">
        <v>44263</v>
      </c>
      <c r="K623" s="97">
        <v>44277</v>
      </c>
      <c r="L623" s="97">
        <v>44336</v>
      </c>
      <c r="M623" s="97"/>
      <c r="N623" s="97"/>
      <c r="O623" s="97"/>
      <c r="P623" s="97"/>
      <c r="Q623" s="99"/>
      <c r="R623" s="99"/>
      <c r="S623" s="100"/>
      <c r="T623" s="100"/>
      <c r="U623" s="99"/>
      <c r="V623" s="99"/>
      <c r="W623" s="99"/>
      <c r="X623" s="101"/>
    </row>
    <row r="624" spans="1:24" x14ac:dyDescent="0.25">
      <c r="A624" s="95">
        <v>108</v>
      </c>
      <c r="B624" s="102" t="s">
        <v>108</v>
      </c>
      <c r="C624" s="98">
        <v>10988.01</v>
      </c>
      <c r="D624" s="98">
        <v>17641.8</v>
      </c>
      <c r="E624" s="98">
        <v>20128.349999999999</v>
      </c>
      <c r="F624" s="98">
        <v>17551.05</v>
      </c>
      <c r="G624" s="98">
        <v>19928.7</v>
      </c>
      <c r="H624" s="98">
        <v>18878.54</v>
      </c>
      <c r="I624" s="98">
        <v>18476.7</v>
      </c>
      <c r="J624" s="98">
        <v>31798.799999999999</v>
      </c>
      <c r="K624" s="98">
        <v>17823.3</v>
      </c>
      <c r="L624" s="98">
        <v>18567.45</v>
      </c>
      <c r="M624" s="98"/>
      <c r="N624" s="98"/>
      <c r="O624" s="98"/>
      <c r="P624" s="98"/>
      <c r="Q624" s="99"/>
      <c r="R624" s="99"/>
      <c r="S624" s="100"/>
      <c r="T624" s="100"/>
      <c r="U624" s="99"/>
      <c r="V624" s="99"/>
      <c r="W624" s="99"/>
      <c r="X624" s="103">
        <f>SUM(C624:V624)</f>
        <v>191782.69999999998</v>
      </c>
    </row>
    <row r="625" spans="1:24" x14ac:dyDescent="0.25">
      <c r="A625" s="7"/>
      <c r="B625" s="6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7"/>
      <c r="R625" s="87"/>
      <c r="S625" s="88"/>
      <c r="T625" s="88"/>
      <c r="U625" s="87"/>
      <c r="V625" s="87"/>
      <c r="W625" s="87"/>
      <c r="X625" s="89"/>
    </row>
    <row r="626" spans="1:24" x14ac:dyDescent="0.25">
      <c r="A626" s="7">
        <v>109</v>
      </c>
      <c r="B626" s="90" t="s">
        <v>109</v>
      </c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2"/>
      <c r="R626" s="92"/>
      <c r="S626" s="93"/>
      <c r="T626" s="93"/>
      <c r="U626" s="92"/>
      <c r="V626" s="92"/>
      <c r="W626" s="92"/>
      <c r="X626" s="94">
        <f>SUM(C626:V626)</f>
        <v>0</v>
      </c>
    </row>
    <row r="627" spans="1:24" x14ac:dyDescent="0.25">
      <c r="A627" s="95"/>
      <c r="B627" s="96"/>
      <c r="C627" s="97">
        <v>44036</v>
      </c>
      <c r="D627" s="97">
        <v>44056</v>
      </c>
      <c r="E627" s="97">
        <v>44084</v>
      </c>
      <c r="F627" s="97">
        <v>44103</v>
      </c>
      <c r="G627" s="97">
        <v>44119</v>
      </c>
      <c r="H627" s="97">
        <v>44160</v>
      </c>
      <c r="I627" s="97">
        <v>44181</v>
      </c>
      <c r="J627" s="97">
        <v>44214</v>
      </c>
      <c r="K627" s="97">
        <v>44246</v>
      </c>
      <c r="L627" s="97">
        <v>44302</v>
      </c>
      <c r="M627" s="97">
        <v>44334</v>
      </c>
      <c r="N627" s="97"/>
      <c r="O627" s="98"/>
      <c r="P627" s="98"/>
      <c r="Q627" s="99"/>
      <c r="R627" s="99"/>
      <c r="S627" s="100"/>
      <c r="T627" s="100"/>
      <c r="U627" s="99"/>
      <c r="V627" s="99"/>
      <c r="W627" s="99"/>
      <c r="X627" s="101"/>
    </row>
    <row r="628" spans="1:24" x14ac:dyDescent="0.25">
      <c r="A628" s="95">
        <v>110</v>
      </c>
      <c r="B628" s="102" t="s">
        <v>110</v>
      </c>
      <c r="C628" s="98">
        <v>10585.08</v>
      </c>
      <c r="D628" s="98">
        <v>12077.01</v>
      </c>
      <c r="E628" s="98">
        <v>10530.63</v>
      </c>
      <c r="F628" s="98">
        <v>24208.47</v>
      </c>
      <c r="G628" s="98">
        <v>11957.22</v>
      </c>
      <c r="H628" s="98">
        <v>11412.72</v>
      </c>
      <c r="I628" s="98">
        <v>11086.02</v>
      </c>
      <c r="J628" s="98">
        <v>19079.28</v>
      </c>
      <c r="K628" s="98">
        <v>10693.98</v>
      </c>
      <c r="L628" s="98">
        <v>11739.42</v>
      </c>
      <c r="M628" s="98">
        <v>11543.4</v>
      </c>
      <c r="N628" s="98"/>
      <c r="O628" s="98"/>
      <c r="P628" s="98"/>
      <c r="Q628" s="99"/>
      <c r="R628" s="99"/>
      <c r="S628" s="100"/>
      <c r="T628" s="100"/>
      <c r="U628" s="99"/>
      <c r="V628" s="99"/>
      <c r="W628" s="99"/>
      <c r="X628" s="103">
        <f>SUM(C628:V628)</f>
        <v>144913.23000000001</v>
      </c>
    </row>
    <row r="629" spans="1:24" x14ac:dyDescent="0.25">
      <c r="A629" s="7"/>
      <c r="B629" s="66"/>
      <c r="C629" s="86">
        <v>44041</v>
      </c>
      <c r="D629" s="86">
        <v>44068</v>
      </c>
      <c r="E629" s="86">
        <v>44096</v>
      </c>
      <c r="F629" s="86">
        <v>44133</v>
      </c>
      <c r="G629" s="86">
        <v>44155</v>
      </c>
      <c r="H629" s="86">
        <v>44201</v>
      </c>
      <c r="I629" s="86">
        <v>44239</v>
      </c>
      <c r="J629" s="86">
        <v>44258</v>
      </c>
      <c r="K629" s="86">
        <v>44227</v>
      </c>
      <c r="L629" s="86">
        <v>44315</v>
      </c>
      <c r="M629" s="86">
        <v>44347</v>
      </c>
      <c r="N629" s="86"/>
      <c r="O629" s="86"/>
      <c r="P629" s="86"/>
      <c r="Q629" s="87"/>
      <c r="R629" s="87"/>
      <c r="S629" s="88"/>
      <c r="T629" s="88"/>
      <c r="U629" s="87"/>
      <c r="V629" s="87"/>
      <c r="W629" s="87"/>
      <c r="X629" s="89"/>
    </row>
    <row r="630" spans="1:24" x14ac:dyDescent="0.25">
      <c r="A630" s="7">
        <v>111</v>
      </c>
      <c r="B630" s="90" t="s">
        <v>111</v>
      </c>
      <c r="C630" s="91">
        <v>2352.2399999999998</v>
      </c>
      <c r="D630" s="91">
        <v>2683.78</v>
      </c>
      <c r="E630" s="91">
        <v>2340.14</v>
      </c>
      <c r="F630" s="91">
        <v>2657.16</v>
      </c>
      <c r="G630" s="91">
        <v>2536.16</v>
      </c>
      <c r="H630" s="91">
        <v>2463.56</v>
      </c>
      <c r="I630" s="91">
        <v>4239.84</v>
      </c>
      <c r="J630" s="91">
        <v>2376.44</v>
      </c>
      <c r="K630" s="91">
        <v>2475.66</v>
      </c>
      <c r="L630" s="91">
        <v>2608.7600000000002</v>
      </c>
      <c r="M630" s="91">
        <v>2565.1999999999998</v>
      </c>
      <c r="N630" s="91"/>
      <c r="O630" s="91"/>
      <c r="P630" s="91"/>
      <c r="Q630" s="92"/>
      <c r="R630" s="92"/>
      <c r="S630" s="93"/>
      <c r="T630" s="93"/>
      <c r="U630" s="92"/>
      <c r="V630" s="92"/>
      <c r="W630" s="92"/>
      <c r="X630" s="94">
        <f>SUM(C630:V630)</f>
        <v>29298.94</v>
      </c>
    </row>
    <row r="631" spans="1:24" x14ac:dyDescent="0.25">
      <c r="A631" s="95"/>
      <c r="B631" s="96"/>
      <c r="C631" s="97">
        <v>44034</v>
      </c>
      <c r="D631" s="97">
        <v>44062</v>
      </c>
      <c r="E631" s="97">
        <v>44082</v>
      </c>
      <c r="F631" s="97">
        <v>44111</v>
      </c>
      <c r="G631" s="97">
        <v>44179</v>
      </c>
      <c r="H631" s="97">
        <v>44195</v>
      </c>
      <c r="I631" s="97">
        <v>44207</v>
      </c>
      <c r="J631" s="97">
        <v>44239</v>
      </c>
      <c r="K631" s="97">
        <v>44270</v>
      </c>
      <c r="L631" s="97">
        <v>44305</v>
      </c>
      <c r="M631" s="97">
        <v>44303</v>
      </c>
      <c r="N631" s="97">
        <v>44362</v>
      </c>
      <c r="O631" s="97"/>
      <c r="P631" s="97"/>
      <c r="Q631" s="99"/>
      <c r="R631" s="99"/>
      <c r="S631" s="100"/>
      <c r="T631" s="100"/>
      <c r="U631" s="99"/>
      <c r="V631" s="99"/>
      <c r="W631" s="99"/>
      <c r="X631" s="101"/>
    </row>
    <row r="632" spans="1:24" x14ac:dyDescent="0.25">
      <c r="A632" s="95">
        <v>112</v>
      </c>
      <c r="B632" s="102" t="s">
        <v>112</v>
      </c>
      <c r="C632" s="98">
        <v>10988.01</v>
      </c>
      <c r="D632" s="98">
        <v>10585.08</v>
      </c>
      <c r="E632" s="98">
        <v>12077.01</v>
      </c>
      <c r="F632" s="98">
        <v>10530.63</v>
      </c>
      <c r="G632" s="98">
        <v>11412.72</v>
      </c>
      <c r="H632" s="98">
        <v>11957.22</v>
      </c>
      <c r="I632" s="98">
        <v>11086.02</v>
      </c>
      <c r="J632" s="98">
        <v>19079.28</v>
      </c>
      <c r="K632" s="98">
        <v>10693.98</v>
      </c>
      <c r="L632" s="98">
        <v>11140.47</v>
      </c>
      <c r="M632" s="98">
        <v>11739.42</v>
      </c>
      <c r="N632" s="98">
        <v>11543.4</v>
      </c>
      <c r="O632" s="98"/>
      <c r="P632" s="98"/>
      <c r="Q632" s="99"/>
      <c r="R632" s="99"/>
      <c r="S632" s="100"/>
      <c r="T632" s="100"/>
      <c r="U632" s="99"/>
      <c r="V632" s="99"/>
      <c r="W632" s="99"/>
      <c r="X632" s="103">
        <f>SUM(C632:V632)</f>
        <v>142833.24</v>
      </c>
    </row>
    <row r="633" spans="1:24" x14ac:dyDescent="0.25">
      <c r="A633" s="7"/>
      <c r="B633" s="66"/>
      <c r="C633" s="86">
        <v>44049</v>
      </c>
      <c r="D633" s="86">
        <v>44064</v>
      </c>
      <c r="E633" s="86">
        <v>44127</v>
      </c>
      <c r="F633" s="86">
        <v>44154</v>
      </c>
      <c r="G633" s="86">
        <v>44182</v>
      </c>
      <c r="H633" s="86">
        <v>44217</v>
      </c>
      <c r="I633" s="86">
        <v>44253</v>
      </c>
      <c r="J633" s="86">
        <v>44278</v>
      </c>
      <c r="K633" s="86">
        <v>44307</v>
      </c>
      <c r="L633" s="86">
        <v>44373</v>
      </c>
      <c r="M633" s="86"/>
      <c r="N633" s="86"/>
      <c r="O633" s="86"/>
      <c r="P633" s="86"/>
      <c r="Q633" s="87"/>
      <c r="R633" s="87"/>
      <c r="S633" s="88"/>
      <c r="T633" s="88"/>
      <c r="U633" s="87"/>
      <c r="V633" s="87"/>
      <c r="W633" s="87"/>
      <c r="X633" s="89"/>
    </row>
    <row r="634" spans="1:24" x14ac:dyDescent="0.25">
      <c r="A634" s="7">
        <v>113</v>
      </c>
      <c r="B634" s="90" t="s">
        <v>113</v>
      </c>
      <c r="C634" s="91">
        <v>34107.480000000003</v>
      </c>
      <c r="D634" s="91">
        <v>74320.62</v>
      </c>
      <c r="E634" s="91">
        <v>30557.34</v>
      </c>
      <c r="F634" s="91">
        <v>63097.87</v>
      </c>
      <c r="G634" s="91">
        <v>28330.94</v>
      </c>
      <c r="H634" s="91">
        <v>48758.16</v>
      </c>
      <c r="I634" s="91">
        <v>27329.06</v>
      </c>
      <c r="J634" s="91">
        <v>28470.09</v>
      </c>
      <c r="K634" s="91">
        <v>30000.74</v>
      </c>
      <c r="L634" s="91">
        <v>37195.4</v>
      </c>
      <c r="M634" s="91"/>
      <c r="N634" s="91"/>
      <c r="O634" s="91"/>
      <c r="P634" s="91"/>
      <c r="Q634" s="92"/>
      <c r="R634" s="92"/>
      <c r="S634" s="93"/>
      <c r="T634" s="93"/>
      <c r="U634" s="92"/>
      <c r="V634" s="92"/>
      <c r="W634" s="92"/>
      <c r="X634" s="94">
        <f>SUM(C634:V634)</f>
        <v>402167.70000000007</v>
      </c>
    </row>
    <row r="635" spans="1:24" x14ac:dyDescent="0.25">
      <c r="A635" s="95"/>
      <c r="B635" s="96"/>
      <c r="C635" s="97">
        <v>44039</v>
      </c>
      <c r="D635" s="97">
        <v>44057</v>
      </c>
      <c r="E635" s="97">
        <v>44127</v>
      </c>
      <c r="F635" s="97">
        <v>44180</v>
      </c>
      <c r="G635" s="97">
        <v>44195</v>
      </c>
      <c r="H635" s="97">
        <v>44217</v>
      </c>
      <c r="I635" s="97">
        <v>44253</v>
      </c>
      <c r="J635" s="97">
        <v>44272</v>
      </c>
      <c r="K635" s="97">
        <v>44227</v>
      </c>
      <c r="L635" s="97">
        <v>44315</v>
      </c>
      <c r="M635" s="97">
        <v>44309</v>
      </c>
      <c r="N635" s="97">
        <v>44347</v>
      </c>
      <c r="O635" s="97"/>
      <c r="P635" s="97"/>
      <c r="Q635" s="99"/>
      <c r="R635" s="99"/>
      <c r="S635" s="100"/>
      <c r="T635" s="100"/>
      <c r="U635" s="99"/>
      <c r="V635" s="99"/>
      <c r="W635" s="99"/>
      <c r="X635" s="101"/>
    </row>
    <row r="636" spans="1:24" x14ac:dyDescent="0.25">
      <c r="A636" s="95">
        <v>114</v>
      </c>
      <c r="B636" s="102" t="s">
        <v>114</v>
      </c>
      <c r="C636" s="98">
        <v>96991.18</v>
      </c>
      <c r="D636" s="98">
        <v>26208.52</v>
      </c>
      <c r="E636" s="98">
        <f>60892.2+4370.6+87.13+796.67</f>
        <v>66146.599999999991</v>
      </c>
      <c r="F636" s="98">
        <f>64743+157.2</f>
        <v>64900.2</v>
      </c>
      <c r="G636" s="98">
        <v>66014.399999999994</v>
      </c>
      <c r="H636" s="98">
        <v>67806.3</v>
      </c>
      <c r="I636" s="98">
        <v>77220</v>
      </c>
      <c r="J636" s="98">
        <v>82419.149999999994</v>
      </c>
      <c r="K636" s="98">
        <v>91880.28</v>
      </c>
      <c r="L636" s="98">
        <v>13090.77</v>
      </c>
      <c r="M636" s="98">
        <f>100429.6+763.91</f>
        <v>101193.51000000001</v>
      </c>
      <c r="N636" s="98">
        <v>85377.9</v>
      </c>
      <c r="O636" s="98"/>
      <c r="P636" s="98"/>
      <c r="Q636" s="99"/>
      <c r="R636" s="99"/>
      <c r="S636" s="100"/>
      <c r="T636" s="100"/>
      <c r="U636" s="99"/>
      <c r="V636" s="99"/>
      <c r="W636" s="99"/>
      <c r="X636" s="103">
        <f>SUM(C636:V636)</f>
        <v>839248.81</v>
      </c>
    </row>
    <row r="637" spans="1:24" x14ac:dyDescent="0.25">
      <c r="A637" s="7"/>
      <c r="B637" s="66"/>
      <c r="C637" s="86">
        <v>44040</v>
      </c>
      <c r="D637" s="86">
        <v>44071</v>
      </c>
      <c r="E637" s="86">
        <v>44102</v>
      </c>
      <c r="F637" s="86">
        <v>44131</v>
      </c>
      <c r="G637" s="86">
        <v>44161</v>
      </c>
      <c r="H637" s="86">
        <v>44195</v>
      </c>
      <c r="I637" s="86">
        <v>44222</v>
      </c>
      <c r="J637" s="86">
        <v>44252</v>
      </c>
      <c r="K637" s="86">
        <v>44281</v>
      </c>
      <c r="L637" s="86">
        <v>44343</v>
      </c>
      <c r="M637" s="86">
        <v>44347</v>
      </c>
      <c r="N637" s="86"/>
      <c r="O637" s="86"/>
      <c r="P637" s="86"/>
      <c r="Q637" s="87"/>
      <c r="R637" s="87"/>
      <c r="S637" s="88"/>
      <c r="T637" s="88"/>
      <c r="U637" s="87"/>
      <c r="V637" s="87"/>
      <c r="W637" s="87"/>
      <c r="X637" s="89"/>
    </row>
    <row r="638" spans="1:24" x14ac:dyDescent="0.25">
      <c r="A638" s="7">
        <v>115</v>
      </c>
      <c r="B638" s="90" t="s">
        <v>115</v>
      </c>
      <c r="C638" s="91">
        <v>7056.72</v>
      </c>
      <c r="D638" s="91">
        <v>8051.34</v>
      </c>
      <c r="E638" s="91">
        <v>7020.42</v>
      </c>
      <c r="F638" s="91">
        <v>7971.48</v>
      </c>
      <c r="G638" s="91">
        <v>11412.72</v>
      </c>
      <c r="H638" s="91">
        <v>11086.02</v>
      </c>
      <c r="I638" s="91">
        <v>19079.28</v>
      </c>
      <c r="J638" s="91">
        <v>10693.98</v>
      </c>
      <c r="K638" s="91">
        <v>11140.47</v>
      </c>
      <c r="L638" s="91">
        <v>11543.4</v>
      </c>
      <c r="M638" s="91">
        <v>11739.42</v>
      </c>
      <c r="N638" s="91"/>
      <c r="O638" s="91"/>
      <c r="P638" s="91"/>
      <c r="Q638" s="92"/>
      <c r="R638" s="92"/>
      <c r="S638" s="93"/>
      <c r="T638" s="93"/>
      <c r="U638" s="92"/>
      <c r="V638" s="92"/>
      <c r="W638" s="92"/>
      <c r="X638" s="94">
        <f>SUM(C638:V638)</f>
        <v>116795.24999999999</v>
      </c>
    </row>
    <row r="639" spans="1:24" x14ac:dyDescent="0.25">
      <c r="A639" s="95"/>
      <c r="B639" s="96"/>
      <c r="C639" s="97">
        <v>44039</v>
      </c>
      <c r="D639" s="97">
        <v>44056</v>
      </c>
      <c r="E639" s="97">
        <v>44096</v>
      </c>
      <c r="F639" s="97">
        <v>44123</v>
      </c>
      <c r="G639" s="97">
        <v>44152</v>
      </c>
      <c r="H639" s="97">
        <v>44179</v>
      </c>
      <c r="I639" s="97">
        <v>44211</v>
      </c>
      <c r="J639" s="97">
        <v>44246</v>
      </c>
      <c r="K639" s="97">
        <v>44277</v>
      </c>
      <c r="L639" s="97">
        <v>44312</v>
      </c>
      <c r="M639" s="97">
        <v>44329</v>
      </c>
      <c r="N639" s="97">
        <v>44357</v>
      </c>
      <c r="O639" s="98"/>
      <c r="P639" s="98"/>
      <c r="Q639" s="99"/>
      <c r="R639" s="99"/>
      <c r="S639" s="100"/>
      <c r="T639" s="100"/>
      <c r="U639" s="99"/>
      <c r="V639" s="99"/>
      <c r="W639" s="99"/>
      <c r="X639" s="101"/>
    </row>
    <row r="640" spans="1:24" x14ac:dyDescent="0.25">
      <c r="A640" s="95">
        <v>116</v>
      </c>
      <c r="B640" s="102" t="s">
        <v>116</v>
      </c>
      <c r="C640" s="98">
        <v>45868.68</v>
      </c>
      <c r="D640" s="98">
        <v>52333.71</v>
      </c>
      <c r="E640" s="98">
        <v>45632.73</v>
      </c>
      <c r="F640" s="98">
        <v>51814.62</v>
      </c>
      <c r="G640" s="98">
        <v>49455.12</v>
      </c>
      <c r="H640" s="98">
        <v>48039.42</v>
      </c>
      <c r="I640" s="98">
        <v>82676.88</v>
      </c>
      <c r="J640" s="98">
        <v>46340.58</v>
      </c>
      <c r="K640" s="98">
        <v>48275.37</v>
      </c>
      <c r="L640" s="98">
        <v>50870.82</v>
      </c>
      <c r="M640" s="98">
        <v>50021.4</v>
      </c>
      <c r="N640" s="98">
        <v>45538.35</v>
      </c>
      <c r="O640" s="98"/>
      <c r="P640" s="98"/>
      <c r="Q640" s="99"/>
      <c r="R640" s="99"/>
      <c r="S640" s="100"/>
      <c r="T640" s="100"/>
      <c r="U640" s="99"/>
      <c r="V640" s="99"/>
      <c r="W640" s="99"/>
      <c r="X640" s="103">
        <f>SUM(C640:V640)</f>
        <v>616867.67999999993</v>
      </c>
    </row>
    <row r="641" spans="1:24" x14ac:dyDescent="0.25">
      <c r="A641" s="7"/>
      <c r="B641" s="66"/>
      <c r="C641" s="86">
        <v>44036</v>
      </c>
      <c r="D641" s="86">
        <v>44069</v>
      </c>
      <c r="E641" s="86">
        <v>44092</v>
      </c>
      <c r="F641" s="86">
        <v>44132</v>
      </c>
      <c r="G641" s="86">
        <v>44160</v>
      </c>
      <c r="H641" s="86">
        <v>44183</v>
      </c>
      <c r="I641" s="86">
        <v>44223</v>
      </c>
      <c r="J641" s="86">
        <v>44549</v>
      </c>
      <c r="K641" s="86">
        <v>44363</v>
      </c>
      <c r="L641" s="86"/>
      <c r="M641" s="86"/>
      <c r="N641" s="86"/>
      <c r="O641" s="86"/>
      <c r="P641" s="86"/>
      <c r="Q641" s="87"/>
      <c r="R641" s="87"/>
      <c r="S641" s="88"/>
      <c r="T641" s="88"/>
      <c r="U641" s="87"/>
      <c r="V641" s="87"/>
      <c r="W641" s="87"/>
      <c r="X641" s="89"/>
    </row>
    <row r="642" spans="1:24" x14ac:dyDescent="0.25">
      <c r="A642" s="7">
        <v>117</v>
      </c>
      <c r="B642" s="90" t="s">
        <v>117</v>
      </c>
      <c r="C642" s="91">
        <v>2352.2399999999998</v>
      </c>
      <c r="D642" s="91">
        <v>2683.78</v>
      </c>
      <c r="E642" s="91">
        <v>2340.14</v>
      </c>
      <c r="F642" s="91">
        <v>2657.16</v>
      </c>
      <c r="G642" s="91">
        <v>2536.16</v>
      </c>
      <c r="H642" s="91">
        <v>2463.56</v>
      </c>
      <c r="I642" s="91">
        <v>4239.84</v>
      </c>
      <c r="J642" s="91">
        <v>2376.44</v>
      </c>
      <c r="K642" s="91">
        <v>7649.62</v>
      </c>
      <c r="L642" s="91"/>
      <c r="M642" s="91"/>
      <c r="N642" s="91"/>
      <c r="O642" s="91"/>
      <c r="P642" s="91"/>
      <c r="Q642" s="92"/>
      <c r="R642" s="92"/>
      <c r="S642" s="93"/>
      <c r="T642" s="93"/>
      <c r="U642" s="92"/>
      <c r="V642" s="92"/>
      <c r="W642" s="92"/>
      <c r="X642" s="94">
        <f>SUM(C642:V642)</f>
        <v>29298.939999999995</v>
      </c>
    </row>
    <row r="643" spans="1:24" x14ac:dyDescent="0.25">
      <c r="A643" s="95"/>
      <c r="B643" s="96"/>
      <c r="C643" s="97">
        <v>44033</v>
      </c>
      <c r="D643" s="97">
        <v>44067</v>
      </c>
      <c r="E643" s="97">
        <v>44095</v>
      </c>
      <c r="F643" s="97">
        <v>44125</v>
      </c>
      <c r="G643" s="97">
        <v>44153</v>
      </c>
      <c r="H643" s="97">
        <v>44187</v>
      </c>
      <c r="I643" s="97">
        <v>44211</v>
      </c>
      <c r="J643" s="97">
        <v>44246</v>
      </c>
      <c r="K643" s="97">
        <v>44277</v>
      </c>
      <c r="L643" s="97">
        <v>44306</v>
      </c>
      <c r="M643" s="97">
        <v>44336</v>
      </c>
      <c r="N643" s="97">
        <v>44363</v>
      </c>
      <c r="O643" s="97"/>
      <c r="P643" s="97"/>
      <c r="Q643" s="99"/>
      <c r="R643" s="99"/>
      <c r="S643" s="100"/>
      <c r="T643" s="100"/>
      <c r="U643" s="99"/>
      <c r="V643" s="99"/>
      <c r="W643" s="99"/>
      <c r="X643" s="101"/>
    </row>
    <row r="644" spans="1:24" x14ac:dyDescent="0.25">
      <c r="A644" s="95">
        <v>118</v>
      </c>
      <c r="B644" s="102" t="s">
        <v>118</v>
      </c>
      <c r="C644" s="98">
        <v>12937.32</v>
      </c>
      <c r="D644" s="98">
        <v>14760.79</v>
      </c>
      <c r="E644" s="98">
        <v>19891.189999999999</v>
      </c>
      <c r="F644" s="98">
        <v>22585.86</v>
      </c>
      <c r="G644" s="98">
        <v>21557.360000000001</v>
      </c>
      <c r="H644" s="98">
        <v>20940.259999999998</v>
      </c>
      <c r="I644" s="98">
        <v>36038.639999999999</v>
      </c>
      <c r="J644" s="98">
        <v>20199.740000000002</v>
      </c>
      <c r="K644" s="98">
        <v>21043.11</v>
      </c>
      <c r="L644" s="98">
        <v>22174.46</v>
      </c>
      <c r="M644" s="98">
        <v>23086.799999999999</v>
      </c>
      <c r="N644" s="98">
        <v>21017.7</v>
      </c>
      <c r="O644" s="98"/>
      <c r="P644" s="98"/>
      <c r="Q644" s="99"/>
      <c r="R644" s="99"/>
      <c r="S644" s="100"/>
      <c r="T644" s="100"/>
      <c r="U644" s="99"/>
      <c r="V644" s="99"/>
      <c r="W644" s="99"/>
      <c r="X644" s="103">
        <f>SUM(C644:V644)</f>
        <v>256233.22999999995</v>
      </c>
    </row>
    <row r="645" spans="1:24" x14ac:dyDescent="0.25">
      <c r="A645" s="7"/>
      <c r="B645" s="66"/>
      <c r="C645" s="86">
        <v>44039</v>
      </c>
      <c r="D645" s="86">
        <v>44069</v>
      </c>
      <c r="E645" s="86">
        <v>44096</v>
      </c>
      <c r="F645" s="86">
        <v>44123</v>
      </c>
      <c r="G645" s="86">
        <v>44160</v>
      </c>
      <c r="H645" s="86">
        <v>44186</v>
      </c>
      <c r="I645" s="86">
        <v>44221</v>
      </c>
      <c r="J645" s="86">
        <v>44251</v>
      </c>
      <c r="K645" s="86">
        <v>44281</v>
      </c>
      <c r="L645" s="86">
        <v>44309</v>
      </c>
      <c r="M645" s="86">
        <v>44337</v>
      </c>
      <c r="N645" s="86"/>
      <c r="O645" s="86"/>
      <c r="P645" s="86"/>
      <c r="Q645" s="87"/>
      <c r="R645" s="87"/>
      <c r="S645" s="88"/>
      <c r="T645" s="88"/>
      <c r="U645" s="87"/>
      <c r="V645" s="87"/>
      <c r="W645" s="87"/>
      <c r="X645" s="89"/>
    </row>
    <row r="646" spans="1:24" x14ac:dyDescent="0.25">
      <c r="A646" s="7">
        <v>119</v>
      </c>
      <c r="B646" s="90" t="s">
        <v>119</v>
      </c>
      <c r="C646" s="91">
        <v>5880.6</v>
      </c>
      <c r="D646" s="91">
        <v>6709.45</v>
      </c>
      <c r="E646" s="91">
        <v>5850.35</v>
      </c>
      <c r="F646" s="91">
        <v>6642.9</v>
      </c>
      <c r="G646" s="91">
        <v>6340.4</v>
      </c>
      <c r="H646" s="91">
        <v>6158.9</v>
      </c>
      <c r="I646" s="91">
        <v>10599.6</v>
      </c>
      <c r="J646" s="91">
        <v>5941.1</v>
      </c>
      <c r="K646" s="91">
        <v>6189.15</v>
      </c>
      <c r="L646" s="91">
        <v>6521.9</v>
      </c>
      <c r="M646" s="91">
        <v>6413</v>
      </c>
      <c r="N646" s="91"/>
      <c r="O646" s="91"/>
      <c r="P646" s="91"/>
      <c r="Q646" s="92"/>
      <c r="R646" s="92"/>
      <c r="S646" s="93"/>
      <c r="T646" s="93"/>
      <c r="U646" s="92"/>
      <c r="V646" s="92"/>
      <c r="W646" s="92"/>
      <c r="X646" s="94">
        <f>SUM(C646:V646)</f>
        <v>73247.350000000006</v>
      </c>
    </row>
    <row r="647" spans="1:24" x14ac:dyDescent="0.25">
      <c r="A647" s="95"/>
      <c r="B647" s="96"/>
      <c r="C647" s="97">
        <v>44039</v>
      </c>
      <c r="D647" s="97">
        <v>44069</v>
      </c>
      <c r="E647" s="97">
        <v>44096</v>
      </c>
      <c r="F647" s="97">
        <v>44123</v>
      </c>
      <c r="G647" s="97">
        <v>44160</v>
      </c>
      <c r="H647" s="97">
        <v>44186</v>
      </c>
      <c r="I647" s="97">
        <v>44221</v>
      </c>
      <c r="J647" s="97">
        <v>44251</v>
      </c>
      <c r="K647" s="97">
        <v>44281</v>
      </c>
      <c r="L647" s="97">
        <v>44309</v>
      </c>
      <c r="M647" s="97">
        <v>44337</v>
      </c>
      <c r="N647" s="97"/>
      <c r="O647" s="97"/>
      <c r="P647" s="97"/>
      <c r="Q647" s="99"/>
      <c r="R647" s="99"/>
      <c r="S647" s="100"/>
      <c r="T647" s="100"/>
      <c r="U647" s="99"/>
      <c r="V647" s="99"/>
      <c r="W647" s="99"/>
      <c r="X647" s="101"/>
    </row>
    <row r="648" spans="1:24" x14ac:dyDescent="0.25">
      <c r="A648" s="95">
        <v>120</v>
      </c>
      <c r="B648" s="102" t="s">
        <v>120</v>
      </c>
      <c r="C648" s="98">
        <v>52925.4</v>
      </c>
      <c r="D648" s="98">
        <v>60385.05</v>
      </c>
      <c r="E648" s="98">
        <v>52653.15</v>
      </c>
      <c r="F648" s="98">
        <v>59786.1</v>
      </c>
      <c r="G648" s="98">
        <v>57063.6</v>
      </c>
      <c r="H648" s="98">
        <v>71443.240000000005</v>
      </c>
      <c r="I648" s="98">
        <v>122955.36</v>
      </c>
      <c r="J648" s="98">
        <v>68916.759999999995</v>
      </c>
      <c r="K648" s="98">
        <v>71794.14</v>
      </c>
      <c r="L648" s="98">
        <v>75654.039999999994</v>
      </c>
      <c r="M648" s="98">
        <v>105173.2</v>
      </c>
      <c r="N648" s="98"/>
      <c r="O648" s="98"/>
      <c r="P648" s="98"/>
      <c r="Q648" s="99"/>
      <c r="R648" s="99"/>
      <c r="S648" s="100"/>
      <c r="T648" s="100"/>
      <c r="U648" s="99"/>
      <c r="V648" s="99"/>
      <c r="W648" s="99"/>
      <c r="X648" s="103">
        <f>SUM(C648:V648)</f>
        <v>798750.03999999992</v>
      </c>
    </row>
    <row r="649" spans="1:24" x14ac:dyDescent="0.25">
      <c r="A649" s="7"/>
      <c r="B649" s="66"/>
      <c r="C649" s="86">
        <v>44039</v>
      </c>
      <c r="D649" s="86">
        <v>44069</v>
      </c>
      <c r="E649" s="86">
        <v>44096</v>
      </c>
      <c r="F649" s="86">
        <v>44123</v>
      </c>
      <c r="G649" s="86">
        <v>44160</v>
      </c>
      <c r="H649" s="86">
        <v>44186</v>
      </c>
      <c r="I649" s="86">
        <v>44221</v>
      </c>
      <c r="J649" s="86">
        <v>44251</v>
      </c>
      <c r="K649" s="86">
        <v>44281</v>
      </c>
      <c r="L649" s="86">
        <v>44309</v>
      </c>
      <c r="M649" s="86">
        <v>44337</v>
      </c>
      <c r="N649" s="86"/>
      <c r="O649" s="86"/>
      <c r="P649" s="86"/>
      <c r="Q649" s="87"/>
      <c r="R649" s="87"/>
      <c r="S649" s="88"/>
      <c r="T649" s="88"/>
      <c r="U649" s="87"/>
      <c r="V649" s="87"/>
      <c r="W649" s="87"/>
      <c r="X649" s="89"/>
    </row>
    <row r="650" spans="1:24" x14ac:dyDescent="0.25">
      <c r="A650" s="7">
        <v>121</v>
      </c>
      <c r="B650" s="90" t="s">
        <v>121</v>
      </c>
      <c r="C650" s="91">
        <v>7056.72</v>
      </c>
      <c r="D650" s="91">
        <v>8051.34</v>
      </c>
      <c r="E650" s="91">
        <v>7020.42</v>
      </c>
      <c r="F650" s="91">
        <v>7971.48</v>
      </c>
      <c r="G650" s="91">
        <v>7608.48</v>
      </c>
      <c r="H650" s="91">
        <v>11086.02</v>
      </c>
      <c r="I650" s="91">
        <v>19079.28</v>
      </c>
      <c r="J650" s="91">
        <v>10693.98</v>
      </c>
      <c r="K650" s="91">
        <v>11140.47</v>
      </c>
      <c r="L650" s="91">
        <v>11739.42</v>
      </c>
      <c r="M650" s="91">
        <v>11543.4</v>
      </c>
      <c r="N650" s="91"/>
      <c r="O650" s="91"/>
      <c r="P650" s="91"/>
      <c r="Q650" s="92"/>
      <c r="R650" s="92"/>
      <c r="S650" s="93"/>
      <c r="T650" s="93"/>
      <c r="U650" s="92"/>
      <c r="V650" s="92"/>
      <c r="W650" s="92"/>
      <c r="X650" s="94">
        <f>SUM(C650:V650)</f>
        <v>112991.01</v>
      </c>
    </row>
    <row r="651" spans="1:24" x14ac:dyDescent="0.25">
      <c r="A651" s="95"/>
      <c r="B651" s="96"/>
      <c r="C651" s="97">
        <v>44039</v>
      </c>
      <c r="D651" s="97">
        <v>44069</v>
      </c>
      <c r="E651" s="97">
        <v>44096</v>
      </c>
      <c r="F651" s="97">
        <v>44123</v>
      </c>
      <c r="G651" s="97">
        <v>44160</v>
      </c>
      <c r="H651" s="97">
        <v>44186</v>
      </c>
      <c r="I651" s="97">
        <v>44221</v>
      </c>
      <c r="J651" s="97">
        <v>44251</v>
      </c>
      <c r="K651" s="97">
        <v>44281</v>
      </c>
      <c r="L651" s="97">
        <v>44309</v>
      </c>
      <c r="M651" s="97">
        <v>44337</v>
      </c>
      <c r="N651" s="97"/>
      <c r="O651" s="98"/>
      <c r="P651" s="98"/>
      <c r="Q651" s="99"/>
      <c r="R651" s="99"/>
      <c r="S651" s="100"/>
      <c r="T651" s="100"/>
      <c r="U651" s="99"/>
      <c r="V651" s="99"/>
      <c r="W651" s="99"/>
      <c r="X651" s="101"/>
    </row>
    <row r="652" spans="1:24" x14ac:dyDescent="0.25">
      <c r="A652" s="95">
        <v>122</v>
      </c>
      <c r="B652" s="102" t="s">
        <v>122</v>
      </c>
      <c r="C652" s="98">
        <v>10585.08</v>
      </c>
      <c r="D652" s="98">
        <v>12077.01</v>
      </c>
      <c r="E652" s="98">
        <v>10530.63</v>
      </c>
      <c r="F652" s="98">
        <v>11957.22</v>
      </c>
      <c r="G652" s="98">
        <v>11412.72</v>
      </c>
      <c r="H652" s="98">
        <v>11086.02</v>
      </c>
      <c r="I652" s="98">
        <v>19079.28</v>
      </c>
      <c r="J652" s="98">
        <v>10693.98</v>
      </c>
      <c r="K652" s="98">
        <v>11140.47</v>
      </c>
      <c r="L652" s="98">
        <v>11739.42</v>
      </c>
      <c r="M652" s="98">
        <v>11543.4</v>
      </c>
      <c r="N652" s="98"/>
      <c r="O652" s="98"/>
      <c r="P652" s="98"/>
      <c r="Q652" s="99"/>
      <c r="R652" s="99"/>
      <c r="S652" s="100"/>
      <c r="T652" s="100"/>
      <c r="U652" s="99"/>
      <c r="V652" s="99"/>
      <c r="W652" s="99"/>
      <c r="X652" s="103">
        <f>SUM(C652:V652)</f>
        <v>131845.23000000001</v>
      </c>
    </row>
    <row r="653" spans="1:24" x14ac:dyDescent="0.25">
      <c r="A653" s="7"/>
      <c r="B653" s="66"/>
      <c r="C653" s="86">
        <v>44043</v>
      </c>
      <c r="D653" s="86">
        <v>44145</v>
      </c>
      <c r="E653" s="86">
        <v>44187</v>
      </c>
      <c r="F653" s="86">
        <v>44249</v>
      </c>
      <c r="G653" s="86">
        <v>44285</v>
      </c>
      <c r="H653" s="86">
        <v>44303</v>
      </c>
      <c r="I653" s="86">
        <v>44364</v>
      </c>
      <c r="J653" s="86"/>
      <c r="K653" s="86"/>
      <c r="L653" s="86"/>
      <c r="M653" s="86"/>
      <c r="N653" s="86"/>
      <c r="O653" s="86"/>
      <c r="P653" s="86"/>
      <c r="Q653" s="87"/>
      <c r="R653" s="87"/>
      <c r="S653" s="88"/>
      <c r="T653" s="88"/>
      <c r="U653" s="87"/>
      <c r="V653" s="87"/>
      <c r="W653" s="87"/>
      <c r="X653" s="89"/>
    </row>
    <row r="654" spans="1:24" x14ac:dyDescent="0.25">
      <c r="A654" s="7">
        <v>123</v>
      </c>
      <c r="B654" s="90" t="s">
        <v>123</v>
      </c>
      <c r="C654" s="91">
        <v>21573.09</v>
      </c>
      <c r="D654" s="91">
        <v>23043.24</v>
      </c>
      <c r="E654" s="91">
        <v>14999.16</v>
      </c>
      <c r="F654" s="91">
        <v>19848.84</v>
      </c>
      <c r="G654" s="91">
        <v>7426.98</v>
      </c>
      <c r="H654" s="91">
        <v>7826.28</v>
      </c>
      <c r="I654" s="91">
        <v>22052.25</v>
      </c>
      <c r="J654" s="91"/>
      <c r="K654" s="91"/>
      <c r="L654" s="91"/>
      <c r="M654" s="91"/>
      <c r="N654" s="91"/>
      <c r="O654" s="91"/>
      <c r="P654" s="91"/>
      <c r="Q654" s="92"/>
      <c r="R654" s="92"/>
      <c r="S654" s="93"/>
      <c r="T654" s="93"/>
      <c r="U654" s="92"/>
      <c r="V654" s="92"/>
      <c r="W654" s="92"/>
      <c r="X654" s="94">
        <f>SUM(C654:V654)</f>
        <v>116769.84</v>
      </c>
    </row>
    <row r="655" spans="1:24" x14ac:dyDescent="0.25">
      <c r="A655" s="95"/>
      <c r="B655" s="96"/>
      <c r="C655" s="97">
        <v>44039</v>
      </c>
      <c r="D655" s="97">
        <v>44056</v>
      </c>
      <c r="E655" s="97">
        <v>44091</v>
      </c>
      <c r="F655" s="97">
        <v>44126</v>
      </c>
      <c r="G655" s="97">
        <v>44175</v>
      </c>
      <c r="H655" s="97">
        <v>44217</v>
      </c>
      <c r="I655" s="97">
        <v>44246</v>
      </c>
      <c r="J655" s="97">
        <v>44264</v>
      </c>
      <c r="K655" s="97">
        <v>44271</v>
      </c>
      <c r="L655" s="97">
        <v>44322</v>
      </c>
      <c r="M655" s="97">
        <v>44330</v>
      </c>
      <c r="N655" s="97">
        <v>44357</v>
      </c>
      <c r="O655" s="97"/>
      <c r="P655" s="98"/>
      <c r="Q655" s="99"/>
      <c r="R655" s="99"/>
      <c r="S655" s="100"/>
      <c r="T655" s="100"/>
      <c r="U655" s="99"/>
      <c r="V655" s="99"/>
      <c r="W655" s="99"/>
      <c r="X655" s="101"/>
    </row>
    <row r="656" spans="1:24" x14ac:dyDescent="0.25">
      <c r="A656" s="95">
        <v>124</v>
      </c>
      <c r="B656" s="102" t="s">
        <v>124</v>
      </c>
      <c r="C656" s="98">
        <v>48220.92</v>
      </c>
      <c r="D656" s="98">
        <v>55017.49</v>
      </c>
      <c r="E656" s="98">
        <v>47972.87</v>
      </c>
      <c r="F656" s="98">
        <v>54471.78</v>
      </c>
      <c r="G656" s="98">
        <v>51991.28</v>
      </c>
      <c r="H656" s="98">
        <v>86916.72</v>
      </c>
      <c r="I656" s="98">
        <v>48717.02</v>
      </c>
      <c r="J656" s="98">
        <v>50502.98</v>
      </c>
      <c r="K656" s="98">
        <v>50751.03</v>
      </c>
      <c r="L656" s="98">
        <v>53479.58</v>
      </c>
      <c r="M656" s="98">
        <v>52586.6</v>
      </c>
      <c r="N656" s="98">
        <v>78232.55</v>
      </c>
      <c r="O656" s="98"/>
      <c r="P656" s="98"/>
      <c r="Q656" s="99"/>
      <c r="R656" s="99"/>
      <c r="S656" s="100"/>
      <c r="T656" s="100"/>
      <c r="U656" s="99"/>
      <c r="V656" s="99"/>
      <c r="W656" s="99"/>
      <c r="X656" s="103">
        <f>SUM(C656:V656)</f>
        <v>678860.82</v>
      </c>
    </row>
    <row r="657" spans="1:24" x14ac:dyDescent="0.25">
      <c r="A657" s="7"/>
      <c r="B657" s="66"/>
      <c r="C657" s="86">
        <v>44039</v>
      </c>
      <c r="D657" s="86">
        <v>44062</v>
      </c>
      <c r="E657" s="86">
        <v>44095</v>
      </c>
      <c r="F657" s="86">
        <v>44123</v>
      </c>
      <c r="G657" s="86">
        <v>44165</v>
      </c>
      <c r="H657" s="86">
        <v>44186</v>
      </c>
      <c r="I657" s="86">
        <v>44222</v>
      </c>
      <c r="J657" s="86">
        <v>44253</v>
      </c>
      <c r="K657" s="86">
        <v>44277</v>
      </c>
      <c r="L657" s="86">
        <v>44305</v>
      </c>
      <c r="M657" s="86">
        <v>44342</v>
      </c>
      <c r="N657" s="86"/>
      <c r="O657" s="86"/>
      <c r="P657" s="86"/>
      <c r="Q657" s="87"/>
      <c r="R657" s="87"/>
      <c r="S657" s="88"/>
      <c r="T657" s="88"/>
      <c r="U657" s="87"/>
      <c r="V657" s="87"/>
      <c r="W657" s="87"/>
      <c r="X657" s="89"/>
    </row>
    <row r="658" spans="1:24" x14ac:dyDescent="0.25">
      <c r="A658" s="7">
        <v>125</v>
      </c>
      <c r="B658" s="90" t="s">
        <v>125</v>
      </c>
      <c r="C658" s="91">
        <v>17641.8</v>
      </c>
      <c r="D658" s="91">
        <v>20128.349999999999</v>
      </c>
      <c r="E658" s="91">
        <v>17551.05</v>
      </c>
      <c r="F658" s="91">
        <v>19928.7</v>
      </c>
      <c r="G658" s="91">
        <v>19021.2</v>
      </c>
      <c r="H658" s="91">
        <v>18476.7</v>
      </c>
      <c r="I658" s="91">
        <v>31798.799999999999</v>
      </c>
      <c r="J658" s="91">
        <v>17823.3</v>
      </c>
      <c r="K658" s="91">
        <v>18567.45</v>
      </c>
      <c r="L658" s="91">
        <v>19565.7</v>
      </c>
      <c r="M658" s="91">
        <v>19239</v>
      </c>
      <c r="N658" s="91"/>
      <c r="O658" s="91"/>
      <c r="P658" s="91"/>
      <c r="Q658" s="92"/>
      <c r="R658" s="92"/>
      <c r="S658" s="93"/>
      <c r="T658" s="93"/>
      <c r="U658" s="92"/>
      <c r="V658" s="92"/>
      <c r="W658" s="92"/>
      <c r="X658" s="94">
        <f>SUM(C658:V658)</f>
        <v>219742.05</v>
      </c>
    </row>
    <row r="659" spans="1:24" x14ac:dyDescent="0.25">
      <c r="A659" s="95"/>
      <c r="B659" s="96"/>
      <c r="C659" s="97">
        <v>44040</v>
      </c>
      <c r="D659" s="97">
        <v>44071</v>
      </c>
      <c r="E659" s="97">
        <v>44098</v>
      </c>
      <c r="F659" s="97">
        <v>44127</v>
      </c>
      <c r="G659" s="97">
        <v>44160</v>
      </c>
      <c r="H659" s="97">
        <v>44193</v>
      </c>
      <c r="I659" s="97">
        <v>44216</v>
      </c>
      <c r="J659" s="97">
        <v>44246</v>
      </c>
      <c r="K659" s="97">
        <v>44274</v>
      </c>
      <c r="L659" s="97">
        <v>44306</v>
      </c>
      <c r="M659" s="97">
        <v>44335</v>
      </c>
      <c r="N659" s="97">
        <v>44358</v>
      </c>
      <c r="O659" s="97"/>
      <c r="P659" s="97"/>
      <c r="Q659" s="99"/>
      <c r="R659" s="99"/>
      <c r="S659" s="100"/>
      <c r="T659" s="100"/>
      <c r="U659" s="99"/>
      <c r="V659" s="99"/>
      <c r="W659" s="99"/>
      <c r="X659" s="101"/>
    </row>
    <row r="660" spans="1:24" x14ac:dyDescent="0.25">
      <c r="A660" s="95">
        <v>126</v>
      </c>
      <c r="B660" s="102" t="s">
        <v>126</v>
      </c>
      <c r="C660" s="98">
        <v>17641.8</v>
      </c>
      <c r="D660" s="98">
        <v>20128.349999999999</v>
      </c>
      <c r="E660" s="98">
        <v>17551.05</v>
      </c>
      <c r="F660" s="98">
        <v>19928.7</v>
      </c>
      <c r="G660" s="98">
        <v>19021.2</v>
      </c>
      <c r="H660" s="98">
        <v>18476.7</v>
      </c>
      <c r="I660" s="98">
        <v>31798.799999999999</v>
      </c>
      <c r="J660" s="98">
        <v>17823.3</v>
      </c>
      <c r="K660" s="98">
        <v>18567.45</v>
      </c>
      <c r="L660" s="98">
        <v>19565.7</v>
      </c>
      <c r="M660" s="98">
        <v>19239</v>
      </c>
      <c r="N660" s="98">
        <v>17514.75</v>
      </c>
      <c r="O660" s="98"/>
      <c r="P660" s="98"/>
      <c r="Q660" s="99"/>
      <c r="R660" s="99"/>
      <c r="S660" s="100"/>
      <c r="T660" s="100"/>
      <c r="U660" s="99"/>
      <c r="V660" s="99"/>
      <c r="W660" s="99"/>
      <c r="X660" s="103">
        <f>SUM(C660:W660)</f>
        <v>237256.8</v>
      </c>
    </row>
    <row r="661" spans="1:24" x14ac:dyDescent="0.25">
      <c r="A661" s="7"/>
      <c r="B661" s="66"/>
      <c r="C661" s="86">
        <v>44102</v>
      </c>
      <c r="D661" s="86">
        <v>44120</v>
      </c>
      <c r="E661" s="86">
        <v>44134</v>
      </c>
      <c r="F661" s="86">
        <v>44160</v>
      </c>
      <c r="G661" s="86">
        <v>44188</v>
      </c>
      <c r="H661" s="86">
        <v>44298</v>
      </c>
      <c r="I661" s="86"/>
      <c r="J661" s="86"/>
      <c r="K661" s="86"/>
      <c r="L661" s="86"/>
      <c r="M661" s="86"/>
      <c r="N661" s="86"/>
      <c r="O661" s="86"/>
      <c r="P661" s="86"/>
      <c r="Q661" s="87"/>
      <c r="R661" s="87"/>
      <c r="S661" s="88"/>
      <c r="T661" s="88"/>
      <c r="U661" s="87"/>
      <c r="V661" s="87"/>
      <c r="W661" s="87"/>
      <c r="X661" s="89"/>
    </row>
    <row r="662" spans="1:24" x14ac:dyDescent="0.25">
      <c r="A662" s="7">
        <v>127</v>
      </c>
      <c r="B662" s="90" t="s">
        <v>127</v>
      </c>
      <c r="C662" s="91">
        <v>14781.36</v>
      </c>
      <c r="D662" s="91">
        <v>22128.48</v>
      </c>
      <c r="E662" s="91">
        <v>7971.48</v>
      </c>
      <c r="F662" s="91">
        <v>7608.48</v>
      </c>
      <c r="G662" s="91">
        <v>3695.34</v>
      </c>
      <c r="H662" s="91">
        <v>13637.91</v>
      </c>
      <c r="I662" s="91"/>
      <c r="J662" s="91"/>
      <c r="K662" s="91"/>
      <c r="L662" s="91"/>
      <c r="M662" s="91"/>
      <c r="N662" s="91"/>
      <c r="O662" s="91"/>
      <c r="P662" s="91"/>
      <c r="Q662" s="92"/>
      <c r="R662" s="92"/>
      <c r="S662" s="93"/>
      <c r="T662" s="93"/>
      <c r="U662" s="92"/>
      <c r="V662" s="92"/>
      <c r="W662" s="92"/>
      <c r="X662" s="94">
        <f>SUM(C662:V662)</f>
        <v>69823.049999999988</v>
      </c>
    </row>
    <row r="663" spans="1:24" x14ac:dyDescent="0.25">
      <c r="A663" s="95"/>
      <c r="B663" s="96"/>
      <c r="C663" s="97">
        <v>44056</v>
      </c>
      <c r="D663" s="97">
        <v>44069</v>
      </c>
      <c r="E663" s="97">
        <v>44103</v>
      </c>
      <c r="F663" s="97">
        <v>44133</v>
      </c>
      <c r="G663" s="97">
        <v>44175</v>
      </c>
      <c r="H663" s="97">
        <v>44194</v>
      </c>
      <c r="I663" s="97">
        <v>44231</v>
      </c>
      <c r="J663" s="97">
        <v>44252</v>
      </c>
      <c r="K663" s="97">
        <v>44294</v>
      </c>
      <c r="L663" s="97">
        <v>44315</v>
      </c>
      <c r="M663" s="97">
        <v>44355</v>
      </c>
      <c r="N663" s="97"/>
      <c r="O663" s="98"/>
      <c r="P663" s="98"/>
      <c r="Q663" s="99"/>
      <c r="R663" s="99"/>
      <c r="S663" s="100"/>
      <c r="T663" s="100"/>
      <c r="U663" s="99"/>
      <c r="V663" s="99"/>
      <c r="W663" s="99"/>
      <c r="X663" s="101"/>
    </row>
    <row r="664" spans="1:24" x14ac:dyDescent="0.25">
      <c r="A664" s="95">
        <v>128</v>
      </c>
      <c r="B664" s="102" t="s">
        <v>128</v>
      </c>
      <c r="C664" s="98">
        <v>9408.9599999999991</v>
      </c>
      <c r="D664" s="98">
        <v>10735.12</v>
      </c>
      <c r="E664" s="98">
        <v>10530.63</v>
      </c>
      <c r="F664" s="98">
        <v>11957.22</v>
      </c>
      <c r="G664" s="98">
        <v>11412.72</v>
      </c>
      <c r="H664" s="98">
        <v>11086.02</v>
      </c>
      <c r="I664" s="98">
        <v>19079.28</v>
      </c>
      <c r="J664" s="98">
        <v>10693.98</v>
      </c>
      <c r="K664" s="98">
        <v>11140.47</v>
      </c>
      <c r="L664" s="98">
        <v>11739.42</v>
      </c>
      <c r="M664" s="98">
        <v>11543.4</v>
      </c>
      <c r="N664" s="98"/>
      <c r="O664" s="98"/>
      <c r="P664" s="98"/>
      <c r="Q664" s="99"/>
      <c r="R664" s="99"/>
      <c r="S664" s="100"/>
      <c r="T664" s="100"/>
      <c r="U664" s="99"/>
      <c r="V664" s="99"/>
      <c r="W664" s="99"/>
      <c r="X664" s="103">
        <f>SUM(C664:V664)</f>
        <v>129327.21999999999</v>
      </c>
    </row>
    <row r="665" spans="1:24" x14ac:dyDescent="0.25">
      <c r="A665" s="7"/>
      <c r="B665" s="66"/>
      <c r="C665" s="86">
        <v>44035</v>
      </c>
      <c r="D665" s="86">
        <v>44041</v>
      </c>
      <c r="E665" s="86">
        <v>44061</v>
      </c>
      <c r="F665" s="86">
        <v>44099</v>
      </c>
      <c r="G665" s="86">
        <v>44125</v>
      </c>
      <c r="H665" s="86">
        <v>44160</v>
      </c>
      <c r="I665" s="86">
        <v>44193</v>
      </c>
      <c r="J665" s="86">
        <v>44252</v>
      </c>
      <c r="K665" s="86">
        <v>44286</v>
      </c>
      <c r="L665" s="86">
        <v>44329</v>
      </c>
      <c r="M665" s="86">
        <v>44350</v>
      </c>
      <c r="N665" s="86"/>
      <c r="O665" s="86"/>
      <c r="P665" s="86"/>
      <c r="Q665" s="87"/>
      <c r="R665" s="87"/>
      <c r="S665" s="88"/>
      <c r="T665" s="88"/>
      <c r="U665" s="87"/>
      <c r="V665" s="87"/>
      <c r="W665" s="87"/>
      <c r="X665" s="89"/>
    </row>
    <row r="666" spans="1:24" x14ac:dyDescent="0.25">
      <c r="A666" s="7">
        <v>129</v>
      </c>
      <c r="B666" s="90" t="s">
        <v>129</v>
      </c>
      <c r="C666" s="91">
        <v>96928.26</v>
      </c>
      <c r="D666" s="91">
        <v>79976.160000000003</v>
      </c>
      <c r="E666" s="91">
        <v>91248.52</v>
      </c>
      <c r="F666" s="91">
        <v>79564.759999999995</v>
      </c>
      <c r="G666" s="91">
        <v>90343.44</v>
      </c>
      <c r="H666" s="91">
        <v>86229.440000000002</v>
      </c>
      <c r="I666" s="91">
        <v>83761.039999999994</v>
      </c>
      <c r="J666" s="91">
        <v>224953.52</v>
      </c>
      <c r="K666" s="91">
        <v>84172.44</v>
      </c>
      <c r="L666" s="91">
        <v>88697.84</v>
      </c>
      <c r="M666" s="91">
        <v>88499.4</v>
      </c>
      <c r="N666" s="91"/>
      <c r="O666" s="91"/>
      <c r="P666" s="91"/>
      <c r="Q666" s="92"/>
      <c r="R666" s="92"/>
      <c r="S666" s="93"/>
      <c r="T666" s="93"/>
      <c r="U666" s="92"/>
      <c r="V666" s="92"/>
      <c r="W666" s="92"/>
      <c r="X666" s="94">
        <f>SUM(C666:V666)</f>
        <v>1094374.82</v>
      </c>
    </row>
    <row r="667" spans="1:24" x14ac:dyDescent="0.25">
      <c r="A667" s="95"/>
      <c r="B667" s="96"/>
      <c r="C667" s="97">
        <v>44085</v>
      </c>
      <c r="D667" s="97">
        <v>44152</v>
      </c>
      <c r="E667" s="97">
        <v>44195</v>
      </c>
      <c r="F667" s="97">
        <v>44207</v>
      </c>
      <c r="G667" s="97">
        <v>44253</v>
      </c>
      <c r="H667" s="97">
        <v>44259</v>
      </c>
      <c r="I667" s="97">
        <v>44263</v>
      </c>
      <c r="J667" s="97">
        <v>44281</v>
      </c>
      <c r="K667" s="97">
        <v>44315</v>
      </c>
      <c r="L667" s="97">
        <v>44342</v>
      </c>
      <c r="M667" s="97"/>
      <c r="N667" s="97"/>
      <c r="O667" s="97"/>
      <c r="P667" s="97"/>
      <c r="Q667" s="99"/>
      <c r="R667" s="99"/>
      <c r="S667" s="100"/>
      <c r="T667" s="100"/>
      <c r="U667" s="99"/>
      <c r="V667" s="99"/>
      <c r="W667" s="99"/>
      <c r="X667" s="101"/>
    </row>
    <row r="668" spans="1:24" x14ac:dyDescent="0.25">
      <c r="A668" s="95">
        <v>130</v>
      </c>
      <c r="B668" s="102" t="s">
        <v>130</v>
      </c>
      <c r="C668" s="98">
        <v>486057</v>
      </c>
      <c r="D668" s="98">
        <v>324824.5</v>
      </c>
      <c r="E668" s="98">
        <v>101458.5</v>
      </c>
      <c r="F668" s="98">
        <v>49234.9</v>
      </c>
      <c r="G668" s="98">
        <v>275589.59999999998</v>
      </c>
      <c r="H668" s="98">
        <v>154468.6</v>
      </c>
      <c r="I668" s="98">
        <v>174288.4</v>
      </c>
      <c r="J668" s="98">
        <v>160917.9</v>
      </c>
      <c r="K668" s="98">
        <v>170873.78</v>
      </c>
      <c r="L668" s="98">
        <v>176998.8</v>
      </c>
      <c r="M668" s="98"/>
      <c r="N668" s="98"/>
      <c r="O668" s="98"/>
      <c r="P668" s="98"/>
      <c r="Q668" s="99"/>
      <c r="R668" s="99"/>
      <c r="S668" s="100"/>
      <c r="T668" s="100"/>
      <c r="U668" s="99"/>
      <c r="V668" s="99"/>
      <c r="W668" s="99"/>
      <c r="X668" s="103">
        <f>SUM(C668:V668)</f>
        <v>2074711.98</v>
      </c>
    </row>
    <row r="669" spans="1:24" x14ac:dyDescent="0.25">
      <c r="A669" s="7"/>
      <c r="B669" s="66"/>
      <c r="C669" s="86">
        <v>44039</v>
      </c>
      <c r="D669" s="86">
        <v>44069</v>
      </c>
      <c r="E669" s="86">
        <v>44096</v>
      </c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7"/>
      <c r="R669" s="87"/>
      <c r="S669" s="88"/>
      <c r="T669" s="88"/>
      <c r="U669" s="87"/>
      <c r="V669" s="87"/>
      <c r="W669" s="87"/>
      <c r="X669" s="89"/>
    </row>
    <row r="670" spans="1:24" x14ac:dyDescent="0.25">
      <c r="A670" s="7">
        <v>131</v>
      </c>
      <c r="B670" s="90" t="s">
        <v>131</v>
      </c>
      <c r="C670" s="91">
        <v>7056.72</v>
      </c>
      <c r="D670" s="91">
        <v>8051.34</v>
      </c>
      <c r="E670" s="91">
        <v>7020.42</v>
      </c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2"/>
      <c r="R670" s="92"/>
      <c r="S670" s="93"/>
      <c r="T670" s="93"/>
      <c r="U670" s="92"/>
      <c r="V670" s="92"/>
      <c r="W670" s="92"/>
      <c r="X670" s="94">
        <f>SUM(C670:V670)</f>
        <v>22128.480000000003</v>
      </c>
    </row>
    <row r="671" spans="1:24" x14ac:dyDescent="0.25">
      <c r="A671" s="95"/>
      <c r="B671" s="96"/>
      <c r="C671" s="97">
        <v>44039</v>
      </c>
      <c r="D671" s="97">
        <v>44067</v>
      </c>
      <c r="E671" s="97">
        <v>44109</v>
      </c>
      <c r="F671" s="97">
        <v>44134</v>
      </c>
      <c r="G671" s="97">
        <v>44146</v>
      </c>
      <c r="H671" s="97">
        <v>44211</v>
      </c>
      <c r="I671" s="97">
        <v>44246</v>
      </c>
      <c r="J671" s="97">
        <v>44274</v>
      </c>
      <c r="K671" s="97">
        <v>44302</v>
      </c>
      <c r="L671" s="97">
        <v>44333</v>
      </c>
      <c r="M671" s="97">
        <v>44351</v>
      </c>
      <c r="N671" s="97"/>
      <c r="O671" s="97"/>
      <c r="P671" s="97"/>
      <c r="Q671" s="99"/>
      <c r="R671" s="99"/>
      <c r="S671" s="100"/>
      <c r="T671" s="100"/>
      <c r="U671" s="99"/>
      <c r="V671" s="99"/>
      <c r="W671" s="99"/>
      <c r="X671" s="101"/>
    </row>
    <row r="672" spans="1:24" x14ac:dyDescent="0.25">
      <c r="A672" s="95">
        <v>132</v>
      </c>
      <c r="B672" s="102" t="s">
        <v>132</v>
      </c>
      <c r="C672" s="98">
        <v>3528.36</v>
      </c>
      <c r="D672" s="98">
        <v>4025.67</v>
      </c>
      <c r="E672" s="98">
        <v>3510.21</v>
      </c>
      <c r="F672" s="98">
        <v>3985.74</v>
      </c>
      <c r="G672" s="98">
        <v>3804.24</v>
      </c>
      <c r="H672" s="98">
        <v>3695.34</v>
      </c>
      <c r="I672" s="98">
        <v>6359.76</v>
      </c>
      <c r="J672" s="98">
        <v>3564.66</v>
      </c>
      <c r="K672" s="98">
        <v>3713.49</v>
      </c>
      <c r="L672" s="98">
        <v>3913.14</v>
      </c>
      <c r="M672" s="98">
        <v>6413</v>
      </c>
      <c r="N672" s="98"/>
      <c r="O672" s="98"/>
      <c r="P672" s="98"/>
      <c r="Q672" s="99"/>
      <c r="R672" s="99"/>
      <c r="S672" s="100"/>
      <c r="T672" s="100"/>
      <c r="U672" s="99"/>
      <c r="V672" s="99"/>
      <c r="W672" s="99"/>
      <c r="X672" s="103">
        <f>SUM(C672:V672)</f>
        <v>46513.61</v>
      </c>
    </row>
    <row r="673" spans="1:25" x14ac:dyDescent="0.25">
      <c r="A673" s="7"/>
      <c r="B673" s="66"/>
      <c r="C673" s="86">
        <v>44028</v>
      </c>
      <c r="D673" s="86">
        <v>44049</v>
      </c>
      <c r="E673" s="86">
        <v>44083</v>
      </c>
      <c r="F673" s="86">
        <v>44099</v>
      </c>
      <c r="G673" s="86">
        <v>44134</v>
      </c>
      <c r="H673" s="86">
        <v>44165</v>
      </c>
      <c r="I673" s="86">
        <v>44201</v>
      </c>
      <c r="J673" s="86">
        <v>44229</v>
      </c>
      <c r="K673" s="86">
        <v>44259</v>
      </c>
      <c r="L673" s="86">
        <v>44286</v>
      </c>
      <c r="M673" s="86">
        <v>44336</v>
      </c>
      <c r="N673" s="86">
        <v>44347</v>
      </c>
      <c r="O673" s="86"/>
      <c r="P673" s="86"/>
      <c r="Q673" s="87"/>
      <c r="R673" s="87"/>
      <c r="S673" s="88"/>
      <c r="T673" s="88"/>
      <c r="U673" s="87"/>
      <c r="V673" s="87"/>
      <c r="W673" s="87"/>
      <c r="X673" s="89"/>
    </row>
    <row r="674" spans="1:25" x14ac:dyDescent="0.25">
      <c r="A674" s="7">
        <v>133</v>
      </c>
      <c r="B674" s="90" t="s">
        <v>133</v>
      </c>
      <c r="C674" s="91">
        <v>89124.97</v>
      </c>
      <c r="D674" s="91">
        <v>85856.76</v>
      </c>
      <c r="E674" s="91">
        <v>99299.86</v>
      </c>
      <c r="F674" s="91">
        <v>86585.18</v>
      </c>
      <c r="G674" s="91">
        <v>98314.92</v>
      </c>
      <c r="H674" s="91">
        <v>93837.92</v>
      </c>
      <c r="I674" s="91">
        <v>91151.72</v>
      </c>
      <c r="J674" s="91">
        <v>156874.07999999999</v>
      </c>
      <c r="K674" s="91">
        <v>87928.28</v>
      </c>
      <c r="L674" s="91">
        <v>91599.42</v>
      </c>
      <c r="M674" s="91">
        <v>96524.12</v>
      </c>
      <c r="N674" s="91">
        <v>110303.6</v>
      </c>
      <c r="O674" s="91"/>
      <c r="P674" s="91"/>
      <c r="Q674" s="92"/>
      <c r="R674" s="92"/>
      <c r="S674" s="93"/>
      <c r="T674" s="93"/>
      <c r="U674" s="92"/>
      <c r="V674" s="92"/>
      <c r="W674" s="92"/>
      <c r="X674" s="94">
        <f>SUM(C674:V674)</f>
        <v>1187400.83</v>
      </c>
    </row>
    <row r="675" spans="1:25" x14ac:dyDescent="0.25">
      <c r="A675" s="95"/>
      <c r="B675" s="96"/>
      <c r="C675" s="97">
        <v>44043</v>
      </c>
      <c r="D675" s="97">
        <v>44062</v>
      </c>
      <c r="E675" s="97">
        <v>44096</v>
      </c>
      <c r="F675" s="97">
        <v>44126</v>
      </c>
      <c r="G675" s="97">
        <v>44160</v>
      </c>
      <c r="H675" s="97">
        <v>44195</v>
      </c>
      <c r="I675" s="97">
        <v>44223</v>
      </c>
      <c r="J675" s="97">
        <v>44246</v>
      </c>
      <c r="K675" s="97">
        <v>44278</v>
      </c>
      <c r="L675" s="97">
        <v>44309</v>
      </c>
      <c r="M675" s="97">
        <v>44337</v>
      </c>
      <c r="N675" s="97"/>
      <c r="O675" s="98"/>
      <c r="P675" s="98"/>
      <c r="Q675" s="99"/>
      <c r="R675" s="99"/>
      <c r="S675" s="100"/>
      <c r="T675" s="100"/>
      <c r="U675" s="99"/>
      <c r="V675" s="99"/>
      <c r="W675" s="99"/>
      <c r="X675" s="101"/>
    </row>
    <row r="676" spans="1:25" x14ac:dyDescent="0.25">
      <c r="A676" s="95">
        <v>134</v>
      </c>
      <c r="B676" s="102" t="s">
        <v>134</v>
      </c>
      <c r="C676" s="98">
        <v>30579.119999999999</v>
      </c>
      <c r="D676" s="98">
        <v>34889.14</v>
      </c>
      <c r="E676" s="98">
        <v>30421.82</v>
      </c>
      <c r="F676" s="98">
        <v>34543.08</v>
      </c>
      <c r="G676" s="98">
        <v>32970.080000000002</v>
      </c>
      <c r="H676" s="98">
        <v>32026.28</v>
      </c>
      <c r="I676" s="98">
        <v>55117.919999999998</v>
      </c>
      <c r="J676" s="98">
        <v>30893.72</v>
      </c>
      <c r="K676" s="98">
        <v>32183.58</v>
      </c>
      <c r="L676" s="98">
        <v>33913.879999999997</v>
      </c>
      <c r="M676" s="98">
        <v>33347.599999999999</v>
      </c>
      <c r="N676" s="98"/>
      <c r="O676" s="98"/>
      <c r="P676" s="98"/>
      <c r="Q676" s="99"/>
      <c r="R676" s="99"/>
      <c r="S676" s="100"/>
      <c r="T676" s="100"/>
      <c r="U676" s="99"/>
      <c r="V676" s="99"/>
      <c r="W676" s="99"/>
      <c r="X676" s="103">
        <f>SUM(C676:V676)</f>
        <v>380886.22000000003</v>
      </c>
    </row>
    <row r="677" spans="1:25" x14ac:dyDescent="0.25">
      <c r="A677" s="7"/>
      <c r="B677" s="66"/>
      <c r="C677" s="86">
        <v>44049</v>
      </c>
      <c r="D677" s="86">
        <v>44111</v>
      </c>
      <c r="E677" s="86">
        <v>44120</v>
      </c>
      <c r="F677" s="86">
        <v>44186</v>
      </c>
      <c r="G677" s="86">
        <v>44207</v>
      </c>
      <c r="H677" s="86">
        <v>44225</v>
      </c>
      <c r="I677" s="86">
        <v>44239</v>
      </c>
      <c r="J677" s="86">
        <v>44274</v>
      </c>
      <c r="K677" s="86">
        <v>44302</v>
      </c>
      <c r="L677" s="86">
        <v>44337</v>
      </c>
      <c r="M677" s="86">
        <v>44351</v>
      </c>
      <c r="N677" s="86"/>
      <c r="O677" s="86"/>
      <c r="P677" s="86"/>
      <c r="Q677" s="87"/>
      <c r="R677" s="87"/>
      <c r="S677" s="88"/>
      <c r="T677" s="88"/>
      <c r="U677" s="87"/>
      <c r="V677" s="87"/>
      <c r="W677" s="87"/>
      <c r="X677" s="89"/>
    </row>
    <row r="678" spans="1:25" x14ac:dyDescent="0.25">
      <c r="A678" s="7">
        <v>135</v>
      </c>
      <c r="B678" s="90" t="s">
        <v>135</v>
      </c>
      <c r="C678" s="91">
        <v>78833.919999999998</v>
      </c>
      <c r="D678" s="91">
        <v>37635.839999999997</v>
      </c>
      <c r="E678" s="91">
        <v>65310.96</v>
      </c>
      <c r="F678" s="91">
        <v>32970.080000000002</v>
      </c>
      <c r="G678" s="91">
        <v>32026.28</v>
      </c>
      <c r="H678" s="91">
        <v>34543.08</v>
      </c>
      <c r="I678" s="91">
        <v>55117.919999999998</v>
      </c>
      <c r="J678" s="91">
        <v>30893.72</v>
      </c>
      <c r="K678" s="91">
        <v>32183.58</v>
      </c>
      <c r="L678" s="91">
        <v>33913.879999999997</v>
      </c>
      <c r="M678" s="91">
        <v>42325.8</v>
      </c>
      <c r="N678" s="91"/>
      <c r="O678" s="91"/>
      <c r="P678" s="91"/>
      <c r="Q678" s="92"/>
      <c r="R678" s="92"/>
      <c r="S678" s="93"/>
      <c r="T678" s="93"/>
      <c r="U678" s="92"/>
      <c r="V678" s="92"/>
      <c r="W678" s="92"/>
      <c r="X678" s="94">
        <f>SUM(C678:V678)</f>
        <v>475755.05999999994</v>
      </c>
    </row>
    <row r="679" spans="1:25" x14ac:dyDescent="0.25">
      <c r="A679" s="95"/>
      <c r="B679" s="96"/>
      <c r="C679" s="97">
        <v>44043</v>
      </c>
      <c r="D679" s="97">
        <v>44070</v>
      </c>
      <c r="E679" s="97">
        <v>44102</v>
      </c>
      <c r="F679" s="97">
        <v>44131</v>
      </c>
      <c r="G679" s="97">
        <v>44165</v>
      </c>
      <c r="H679" s="97">
        <v>44193</v>
      </c>
      <c r="I679" s="97">
        <v>44250</v>
      </c>
      <c r="J679" s="97">
        <v>44257</v>
      </c>
      <c r="K679" s="97">
        <v>44285</v>
      </c>
      <c r="L679" s="97">
        <v>44313</v>
      </c>
      <c r="M679" s="97">
        <v>44347</v>
      </c>
      <c r="N679" s="97"/>
      <c r="O679" s="97"/>
      <c r="P679" s="97"/>
      <c r="Q679" s="99"/>
      <c r="R679" s="99"/>
      <c r="S679" s="100"/>
      <c r="T679" s="100"/>
      <c r="U679" s="99"/>
      <c r="V679" s="99"/>
      <c r="W679" s="99"/>
      <c r="X679" s="101"/>
    </row>
    <row r="680" spans="1:25" x14ac:dyDescent="0.25">
      <c r="A680" s="95">
        <v>136</v>
      </c>
      <c r="B680" s="102" t="s">
        <v>136</v>
      </c>
      <c r="C680" s="98">
        <v>3528.36</v>
      </c>
      <c r="D680" s="98">
        <v>4025.67</v>
      </c>
      <c r="E680" s="98">
        <v>3510.21</v>
      </c>
      <c r="F680" s="98">
        <v>3985.74</v>
      </c>
      <c r="G680" s="98">
        <v>3804.24</v>
      </c>
      <c r="H680" s="98">
        <v>3695.34</v>
      </c>
      <c r="I680" s="98">
        <v>6359.76</v>
      </c>
      <c r="J680" s="98">
        <v>3564.66</v>
      </c>
      <c r="K680" s="98">
        <v>3713.49</v>
      </c>
      <c r="L680" s="98">
        <v>3913.14</v>
      </c>
      <c r="M680" s="98">
        <v>3847.8</v>
      </c>
      <c r="N680" s="98"/>
      <c r="O680" s="98"/>
      <c r="P680" s="98"/>
      <c r="Q680" s="99"/>
      <c r="R680" s="99"/>
      <c r="S680" s="100"/>
      <c r="T680" s="100"/>
      <c r="U680" s="99"/>
      <c r="V680" s="99"/>
      <c r="W680" s="99"/>
      <c r="X680" s="103">
        <f>SUM(C680:V680)</f>
        <v>43948.41</v>
      </c>
    </row>
    <row r="681" spans="1:25" x14ac:dyDescent="0.25">
      <c r="A681" s="7"/>
      <c r="B681" s="66"/>
      <c r="C681" s="86">
        <v>44043</v>
      </c>
      <c r="D681" s="86">
        <v>44078</v>
      </c>
      <c r="E681" s="86">
        <v>44104</v>
      </c>
      <c r="F681" s="86">
        <v>44132</v>
      </c>
      <c r="G681" s="86">
        <v>44155</v>
      </c>
      <c r="H681" s="86">
        <v>44187</v>
      </c>
      <c r="I681" s="86">
        <v>44222</v>
      </c>
      <c r="J681" s="86">
        <v>44258</v>
      </c>
      <c r="K681" s="86">
        <v>44301</v>
      </c>
      <c r="L681" s="86">
        <v>44314</v>
      </c>
      <c r="M681" s="86">
        <v>44350</v>
      </c>
      <c r="N681" s="86"/>
      <c r="O681" s="86"/>
      <c r="P681" s="86"/>
      <c r="Q681" s="110"/>
      <c r="R681" s="110"/>
      <c r="S681" s="111"/>
      <c r="T681" s="111"/>
      <c r="U681" s="110"/>
      <c r="V681" s="110"/>
      <c r="W681" s="110"/>
      <c r="X681" s="89"/>
    </row>
    <row r="682" spans="1:25" x14ac:dyDescent="0.25">
      <c r="A682" s="7">
        <v>137</v>
      </c>
      <c r="B682" s="90" t="s">
        <v>137</v>
      </c>
      <c r="C682" s="91">
        <v>7056.72</v>
      </c>
      <c r="D682" s="91">
        <v>8051.34</v>
      </c>
      <c r="E682" s="91">
        <v>7020.42</v>
      </c>
      <c r="F682" s="91">
        <v>7971.48</v>
      </c>
      <c r="G682" s="91">
        <v>7608.48</v>
      </c>
      <c r="H682" s="91">
        <v>7390.68</v>
      </c>
      <c r="I682" s="91">
        <v>12719.52</v>
      </c>
      <c r="J682" s="91">
        <v>7129.32</v>
      </c>
      <c r="K682" s="91">
        <v>7426.98</v>
      </c>
      <c r="L682" s="91">
        <v>7826.28</v>
      </c>
      <c r="M682" s="91">
        <v>7695.6</v>
      </c>
      <c r="N682" s="91"/>
      <c r="O682" s="91"/>
      <c r="P682" s="91"/>
      <c r="Q682" s="112"/>
      <c r="R682" s="112"/>
      <c r="S682" s="93"/>
      <c r="T682" s="93"/>
      <c r="U682" s="112"/>
      <c r="V682" s="112"/>
      <c r="W682" s="112"/>
      <c r="X682" s="94">
        <f>SUM(C682:V682)</f>
        <v>87896.82</v>
      </c>
    </row>
    <row r="683" spans="1:25" s="66" customFormat="1" x14ac:dyDescent="0.25">
      <c r="A683" s="95"/>
      <c r="B683" s="96"/>
      <c r="C683" s="97">
        <v>44033</v>
      </c>
      <c r="D683" s="97">
        <v>44055</v>
      </c>
      <c r="E683" s="97">
        <v>44090</v>
      </c>
      <c r="F683" s="97">
        <v>44117</v>
      </c>
      <c r="G683" s="97">
        <v>44154</v>
      </c>
      <c r="H683" s="97">
        <v>44179</v>
      </c>
      <c r="I683" s="97">
        <v>44224</v>
      </c>
      <c r="J683" s="97">
        <v>44239</v>
      </c>
      <c r="K683" s="97">
        <v>44270</v>
      </c>
      <c r="L683" s="97">
        <v>44329</v>
      </c>
      <c r="M683" s="97">
        <v>44358</v>
      </c>
      <c r="N683" s="97"/>
      <c r="O683" s="97"/>
      <c r="P683" s="97"/>
      <c r="Q683" s="97"/>
      <c r="R683" s="97"/>
      <c r="S683" s="97"/>
      <c r="T683" s="100"/>
      <c r="U683" s="99"/>
      <c r="V683" s="99"/>
      <c r="W683" s="99"/>
      <c r="X683" s="101"/>
      <c r="Y683"/>
    </row>
    <row r="684" spans="1:25" s="66" customFormat="1" x14ac:dyDescent="0.25">
      <c r="A684" s="95">
        <v>138</v>
      </c>
      <c r="B684" s="102" t="s">
        <v>138</v>
      </c>
      <c r="C684" s="113">
        <v>2352.2399999999998</v>
      </c>
      <c r="D684" s="114">
        <v>2683.78</v>
      </c>
      <c r="E684" s="114">
        <v>2340.14</v>
      </c>
      <c r="F684" s="114">
        <v>2657.16</v>
      </c>
      <c r="G684" s="114">
        <v>2536.16</v>
      </c>
      <c r="H684" s="114">
        <v>2463.56</v>
      </c>
      <c r="I684" s="114">
        <v>4239.84</v>
      </c>
      <c r="J684" s="114">
        <v>2376.44</v>
      </c>
      <c r="K684" s="114">
        <v>2475.66</v>
      </c>
      <c r="L684" s="114">
        <v>5173.96</v>
      </c>
      <c r="M684" s="114">
        <v>3502.95</v>
      </c>
      <c r="N684" s="114"/>
      <c r="O684" s="114"/>
      <c r="P684" s="114"/>
      <c r="Q684" s="115"/>
      <c r="R684" s="115"/>
      <c r="S684" s="116"/>
      <c r="T684" s="116"/>
      <c r="U684" s="115"/>
      <c r="V684" s="99"/>
      <c r="W684" s="117"/>
      <c r="X684" s="103">
        <f>SUM(C684:V684)</f>
        <v>32801.889999999992</v>
      </c>
      <c r="Y684"/>
    </row>
    <row r="685" spans="1:25" x14ac:dyDescent="0.25">
      <c r="A685" s="7"/>
      <c r="B685" s="66"/>
      <c r="C685" s="86">
        <v>44039</v>
      </c>
      <c r="D685" s="86">
        <v>44069</v>
      </c>
      <c r="E685" s="86">
        <v>44096</v>
      </c>
      <c r="F685" s="86">
        <v>44123</v>
      </c>
      <c r="G685" s="86">
        <v>44160</v>
      </c>
      <c r="H685" s="86">
        <v>44186</v>
      </c>
      <c r="I685" s="86">
        <v>44221</v>
      </c>
      <c r="J685" s="86">
        <v>44251</v>
      </c>
      <c r="K685" s="86">
        <v>44281</v>
      </c>
      <c r="L685" s="86">
        <v>44309</v>
      </c>
      <c r="M685" s="86">
        <v>44339</v>
      </c>
      <c r="N685" s="86"/>
      <c r="O685" s="86"/>
      <c r="P685" s="86"/>
      <c r="Q685" s="110"/>
      <c r="R685" s="110"/>
      <c r="S685" s="111"/>
      <c r="T685" s="111"/>
      <c r="U685" s="110"/>
      <c r="V685" s="110"/>
      <c r="W685" s="110"/>
      <c r="X685" s="89"/>
    </row>
    <row r="686" spans="1:25" x14ac:dyDescent="0.25">
      <c r="A686" s="7">
        <v>139</v>
      </c>
      <c r="B686" s="90" t="s">
        <v>139</v>
      </c>
      <c r="C686" s="91">
        <v>2352.2399999999998</v>
      </c>
      <c r="D686" s="91">
        <v>2683.78</v>
      </c>
      <c r="E686" s="91">
        <v>2340.14</v>
      </c>
      <c r="F686" s="91">
        <v>2657.16</v>
      </c>
      <c r="G686" s="91">
        <v>2536.16</v>
      </c>
      <c r="H686" s="91">
        <v>2463.56</v>
      </c>
      <c r="I686" s="91">
        <v>4239.84</v>
      </c>
      <c r="J686" s="91">
        <v>2376.44</v>
      </c>
      <c r="K686" s="91">
        <v>2475.66</v>
      </c>
      <c r="L686" s="91">
        <v>2608.7600000000002</v>
      </c>
      <c r="M686" s="91">
        <v>2565.1999999999998</v>
      </c>
      <c r="N686" s="91"/>
      <c r="O686" s="91"/>
      <c r="P686" s="91"/>
      <c r="Q686" s="91"/>
      <c r="R686" s="112"/>
      <c r="S686" s="93"/>
      <c r="T686" s="93"/>
      <c r="U686" s="112"/>
      <c r="V686" s="112"/>
      <c r="W686" s="112"/>
      <c r="X686" s="94">
        <f>SUM(C686:V686)</f>
        <v>29298.94</v>
      </c>
    </row>
    <row r="687" spans="1:25" s="66" customFormat="1" x14ac:dyDescent="0.25">
      <c r="A687" s="95"/>
      <c r="B687" s="96"/>
      <c r="C687" s="97">
        <v>44043</v>
      </c>
      <c r="D687" s="97">
        <v>44068</v>
      </c>
      <c r="E687" s="97">
        <v>44119</v>
      </c>
      <c r="F687" s="97">
        <v>44125</v>
      </c>
      <c r="G687" s="97">
        <v>44137</v>
      </c>
      <c r="H687" s="97">
        <v>44187</v>
      </c>
      <c r="I687" s="97">
        <v>44253</v>
      </c>
      <c r="J687" s="97">
        <v>44277</v>
      </c>
      <c r="K687" s="97">
        <v>44312</v>
      </c>
      <c r="L687" s="98">
        <v>5.2</v>
      </c>
      <c r="M687" s="98"/>
      <c r="N687" s="98"/>
      <c r="O687" s="98"/>
      <c r="P687" s="98"/>
      <c r="Q687" s="99"/>
      <c r="R687" s="99"/>
      <c r="S687" s="100"/>
      <c r="T687" s="100"/>
      <c r="U687" s="99"/>
      <c r="V687" s="99"/>
      <c r="W687" s="99"/>
      <c r="X687" s="101"/>
      <c r="Y687"/>
    </row>
    <row r="688" spans="1:25" s="66" customFormat="1" x14ac:dyDescent="0.25">
      <c r="A688" s="95">
        <v>140</v>
      </c>
      <c r="B688" s="102" t="s">
        <v>140</v>
      </c>
      <c r="C688" s="113">
        <v>34107.480000000003</v>
      </c>
      <c r="D688" s="114">
        <v>38914.81</v>
      </c>
      <c r="E688" s="114">
        <v>33932.03</v>
      </c>
      <c r="F688" s="114">
        <v>38528.82</v>
      </c>
      <c r="G688" s="114">
        <v>36774.32</v>
      </c>
      <c r="H688" s="114">
        <v>35721.620000000003</v>
      </c>
      <c r="I688" s="114">
        <v>34458.379999999997</v>
      </c>
      <c r="J688" s="114">
        <v>97374.75</v>
      </c>
      <c r="K688" s="114">
        <v>37827.019999999997</v>
      </c>
      <c r="L688" s="114">
        <v>37195.4</v>
      </c>
      <c r="M688" s="114"/>
      <c r="N688" s="114"/>
      <c r="O688" s="114"/>
      <c r="P688" s="114"/>
      <c r="Q688" s="115"/>
      <c r="R688" s="115"/>
      <c r="S688" s="116"/>
      <c r="T688" s="116"/>
      <c r="U688" s="115"/>
      <c r="V688" s="99"/>
      <c r="W688" s="117"/>
      <c r="X688" s="103">
        <f>SUM(C688:V688)</f>
        <v>424834.63000000006</v>
      </c>
      <c r="Y688"/>
    </row>
    <row r="689" spans="1:25" x14ac:dyDescent="0.25">
      <c r="A689" s="7"/>
      <c r="B689" s="66"/>
      <c r="C689" s="86">
        <v>44033</v>
      </c>
      <c r="D689" s="86">
        <v>44054</v>
      </c>
      <c r="E689" s="86">
        <v>44070</v>
      </c>
      <c r="F689" s="86">
        <v>44099</v>
      </c>
      <c r="G689" s="86">
        <v>44140</v>
      </c>
      <c r="H689" s="86">
        <v>44160</v>
      </c>
      <c r="I689" s="86">
        <v>44224</v>
      </c>
      <c r="J689" s="86">
        <v>44238</v>
      </c>
      <c r="K689" s="86">
        <v>44264</v>
      </c>
      <c r="L689" s="86">
        <v>44295</v>
      </c>
      <c r="M689" s="86">
        <v>44315</v>
      </c>
      <c r="N689" s="86">
        <v>44343</v>
      </c>
      <c r="O689" s="86"/>
      <c r="P689" s="86"/>
      <c r="Q689" s="86"/>
      <c r="R689" s="86"/>
      <c r="S689" s="86"/>
      <c r="T689" s="111"/>
      <c r="U689" s="110"/>
      <c r="V689" s="110"/>
      <c r="W689" s="110"/>
      <c r="X689" s="89"/>
    </row>
    <row r="690" spans="1:25" x14ac:dyDescent="0.25">
      <c r="A690" s="7">
        <v>141</v>
      </c>
      <c r="B690" s="90" t="s">
        <v>141</v>
      </c>
      <c r="C690" s="91">
        <v>2441.7800000000002</v>
      </c>
      <c r="D690" s="91">
        <v>2352.2399999999998</v>
      </c>
      <c r="E690" s="91">
        <v>2683.78</v>
      </c>
      <c r="F690" s="91">
        <v>2340.14</v>
      </c>
      <c r="G690" s="91">
        <v>2657.16</v>
      </c>
      <c r="H690" s="91">
        <v>2536.16</v>
      </c>
      <c r="I690" s="91">
        <v>4239.84</v>
      </c>
      <c r="J690" s="91">
        <v>2463.56</v>
      </c>
      <c r="K690" s="91">
        <v>2376.44</v>
      </c>
      <c r="L690" s="91">
        <v>2475.66</v>
      </c>
      <c r="M690" s="91">
        <v>2608.7600000000002</v>
      </c>
      <c r="N690" s="91">
        <v>2565.1999999999998</v>
      </c>
      <c r="O690" s="91"/>
      <c r="P690" s="91"/>
      <c r="Q690" s="91"/>
      <c r="R690" s="91"/>
      <c r="S690" s="91"/>
      <c r="T690" s="93"/>
      <c r="U690" s="112"/>
      <c r="V690" s="112"/>
      <c r="W690" s="112"/>
      <c r="X690" s="94">
        <f>SUM(C690:V690)</f>
        <v>31740.719999999998</v>
      </c>
    </row>
    <row r="691" spans="1:25" s="66" customFormat="1" x14ac:dyDescent="0.25">
      <c r="A691" s="95"/>
      <c r="B691" s="96"/>
      <c r="C691" s="97">
        <v>44035</v>
      </c>
      <c r="D691" s="97">
        <v>44055</v>
      </c>
      <c r="E691" s="97">
        <v>44091</v>
      </c>
      <c r="F691" s="97">
        <v>44134</v>
      </c>
      <c r="G691" s="97">
        <v>44165</v>
      </c>
      <c r="H691" s="97">
        <v>44187</v>
      </c>
      <c r="I691" s="97">
        <v>44211</v>
      </c>
      <c r="J691" s="97">
        <v>44251</v>
      </c>
      <c r="K691" s="97">
        <v>44280</v>
      </c>
      <c r="L691" s="97">
        <v>44303</v>
      </c>
      <c r="M691" s="97">
        <v>44335</v>
      </c>
      <c r="N691" s="97">
        <v>44358</v>
      </c>
      <c r="O691" s="97"/>
      <c r="P691" s="97"/>
      <c r="Q691" s="97"/>
      <c r="R691" s="99"/>
      <c r="S691" s="100"/>
      <c r="T691" s="100"/>
      <c r="U691" s="99"/>
      <c r="V691" s="99"/>
      <c r="W691" s="99"/>
      <c r="X691" s="101"/>
      <c r="Y691"/>
    </row>
    <row r="692" spans="1:25" s="66" customFormat="1" x14ac:dyDescent="0.25">
      <c r="A692" s="95">
        <v>142</v>
      </c>
      <c r="B692" s="102" t="s">
        <v>142</v>
      </c>
      <c r="C692" s="113">
        <v>17641.8</v>
      </c>
      <c r="D692" s="114">
        <v>20128.349999999999</v>
      </c>
      <c r="E692" s="114">
        <v>17551.05</v>
      </c>
      <c r="F692" s="114">
        <v>19928.7</v>
      </c>
      <c r="G692" s="114">
        <v>19021.2</v>
      </c>
      <c r="H692" s="114">
        <v>18476.7</v>
      </c>
      <c r="I692" s="114">
        <v>31798.799999999999</v>
      </c>
      <c r="J692" s="114">
        <v>17823.3</v>
      </c>
      <c r="K692" s="114">
        <v>18567.45</v>
      </c>
      <c r="L692" s="114">
        <v>19239</v>
      </c>
      <c r="M692" s="114">
        <v>19565.7</v>
      </c>
      <c r="N692" s="114">
        <v>17514.75</v>
      </c>
      <c r="O692" s="114"/>
      <c r="P692" s="114"/>
      <c r="Q692" s="115"/>
      <c r="R692" s="115"/>
      <c r="S692" s="116"/>
      <c r="T692" s="116"/>
      <c r="U692" s="115"/>
      <c r="V692" s="99"/>
      <c r="W692" s="117"/>
      <c r="X692" s="103">
        <f>SUM(C692:V692)</f>
        <v>237256.8</v>
      </c>
      <c r="Y692"/>
    </row>
    <row r="693" spans="1:25" x14ac:dyDescent="0.25">
      <c r="A693" s="7"/>
      <c r="B693" s="66"/>
      <c r="C693" s="86">
        <v>44039</v>
      </c>
      <c r="D693" s="86">
        <v>44069</v>
      </c>
      <c r="E693" s="86">
        <v>44096</v>
      </c>
      <c r="F693" s="86">
        <v>44123</v>
      </c>
      <c r="G693" s="86">
        <v>44160</v>
      </c>
      <c r="H693" s="86">
        <v>44186</v>
      </c>
      <c r="I693" s="86">
        <v>44221</v>
      </c>
      <c r="J693" s="86">
        <v>44251</v>
      </c>
      <c r="K693" s="86">
        <v>44281</v>
      </c>
      <c r="L693" s="86">
        <v>44309</v>
      </c>
      <c r="M693" s="86">
        <v>44337</v>
      </c>
      <c r="N693" s="86"/>
      <c r="O693" s="86"/>
      <c r="P693" s="86"/>
      <c r="Q693" s="110"/>
      <c r="R693" s="110"/>
      <c r="S693" s="111"/>
      <c r="T693" s="111"/>
      <c r="U693" s="110"/>
      <c r="V693" s="110"/>
      <c r="W693" s="110"/>
      <c r="X693" s="89"/>
    </row>
    <row r="694" spans="1:25" x14ac:dyDescent="0.25">
      <c r="A694" s="7">
        <v>143</v>
      </c>
      <c r="B694" s="90" t="s">
        <v>143</v>
      </c>
      <c r="C694" s="91">
        <v>3528.36</v>
      </c>
      <c r="D694" s="91">
        <v>4025.67</v>
      </c>
      <c r="E694" s="91">
        <v>3510.21</v>
      </c>
      <c r="F694" s="91">
        <v>3985.74</v>
      </c>
      <c r="G694" s="91">
        <v>3804.24</v>
      </c>
      <c r="H694" s="91">
        <v>3695.34</v>
      </c>
      <c r="I694" s="91">
        <v>6359.76</v>
      </c>
      <c r="J694" s="91">
        <v>3564.66</v>
      </c>
      <c r="K694" s="91">
        <v>3713.49</v>
      </c>
      <c r="L694" s="91">
        <v>3913.14</v>
      </c>
      <c r="M694" s="91">
        <v>7695.6</v>
      </c>
      <c r="N694" s="91"/>
      <c r="O694" s="91"/>
      <c r="P694" s="91"/>
      <c r="Q694" s="91"/>
      <c r="R694" s="112"/>
      <c r="S694" s="93"/>
      <c r="T694" s="93"/>
      <c r="U694" s="112"/>
      <c r="V694" s="112"/>
      <c r="W694" s="112"/>
      <c r="X694" s="94">
        <f>SUM(C694:V694)</f>
        <v>47796.21</v>
      </c>
    </row>
    <row r="695" spans="1:25" s="66" customFormat="1" x14ac:dyDescent="0.25">
      <c r="A695" s="95"/>
      <c r="B695" s="96"/>
      <c r="C695" s="97">
        <v>44091</v>
      </c>
      <c r="D695" s="97">
        <v>44092</v>
      </c>
      <c r="E695" s="97">
        <v>44132</v>
      </c>
      <c r="F695" s="97">
        <v>44152</v>
      </c>
      <c r="G695" s="97">
        <v>44244</v>
      </c>
      <c r="H695" s="97">
        <v>44246</v>
      </c>
      <c r="I695" s="97">
        <v>44271</v>
      </c>
      <c r="J695" s="97">
        <v>44312</v>
      </c>
      <c r="K695" s="97">
        <v>44342</v>
      </c>
      <c r="L695" s="98"/>
      <c r="M695" s="98"/>
      <c r="N695" s="98"/>
      <c r="O695" s="98"/>
      <c r="P695" s="98"/>
      <c r="Q695" s="99"/>
      <c r="R695" s="99"/>
      <c r="S695" s="100"/>
      <c r="T695" s="100"/>
      <c r="U695" s="99"/>
      <c r="V695" s="99"/>
      <c r="W695" s="99"/>
      <c r="X695" s="101"/>
      <c r="Y695"/>
    </row>
    <row r="696" spans="1:25" s="66" customFormat="1" x14ac:dyDescent="0.25">
      <c r="A696" s="95">
        <v>144</v>
      </c>
      <c r="B696" s="102" t="s">
        <v>144</v>
      </c>
      <c r="C696" s="113">
        <v>37770.15</v>
      </c>
      <c r="D696" s="114">
        <v>17551.05</v>
      </c>
      <c r="E696" s="114">
        <v>19928.7</v>
      </c>
      <c r="F696" s="114">
        <v>19021.2</v>
      </c>
      <c r="G696" s="114">
        <v>17823.3</v>
      </c>
      <c r="H696" s="114">
        <v>50275.5</v>
      </c>
      <c r="I696" s="114">
        <v>18567.45</v>
      </c>
      <c r="J696" s="114">
        <v>19565.7</v>
      </c>
      <c r="K696" s="114">
        <v>19239</v>
      </c>
      <c r="L696" s="114"/>
      <c r="M696" s="114"/>
      <c r="N696" s="114"/>
      <c r="O696" s="114"/>
      <c r="P696" s="114"/>
      <c r="Q696" s="115"/>
      <c r="R696" s="115"/>
      <c r="S696" s="116"/>
      <c r="T696" s="116"/>
      <c r="U696" s="115"/>
      <c r="V696" s="99"/>
      <c r="W696" s="117"/>
      <c r="X696" s="103">
        <f>SUM(C696:V696)</f>
        <v>219742.05000000002</v>
      </c>
      <c r="Y696"/>
    </row>
    <row r="697" spans="1:25" x14ac:dyDescent="0.25">
      <c r="A697" s="7"/>
      <c r="B697" s="66"/>
      <c r="C697" s="86">
        <v>44049</v>
      </c>
      <c r="D697" s="86">
        <v>44078</v>
      </c>
      <c r="E697" s="86">
        <v>44098</v>
      </c>
      <c r="F697" s="86">
        <v>44151</v>
      </c>
      <c r="G697" s="86">
        <v>44159</v>
      </c>
      <c r="H697" s="86">
        <v>44183</v>
      </c>
      <c r="I697" s="86">
        <v>44232</v>
      </c>
      <c r="J697" s="86">
        <v>44239</v>
      </c>
      <c r="K697" s="86">
        <v>44281</v>
      </c>
      <c r="L697" s="86">
        <v>44302</v>
      </c>
      <c r="M697" s="86">
        <v>44330</v>
      </c>
      <c r="N697" s="86"/>
      <c r="O697" s="86"/>
      <c r="P697" s="86"/>
      <c r="Q697" s="86"/>
      <c r="R697" s="86"/>
      <c r="S697" s="86"/>
      <c r="T697" s="111"/>
      <c r="U697" s="110"/>
      <c r="V697" s="110"/>
      <c r="W697" s="110"/>
      <c r="X697" s="89"/>
    </row>
    <row r="698" spans="1:25" x14ac:dyDescent="0.25">
      <c r="A698" s="7">
        <v>145</v>
      </c>
      <c r="B698" s="90" t="s">
        <v>145</v>
      </c>
      <c r="C698" s="91">
        <v>18817.919999999998</v>
      </c>
      <c r="D698" s="91">
        <v>21470.240000000002</v>
      </c>
      <c r="E698" s="91">
        <v>18721.12</v>
      </c>
      <c r="F698" s="91">
        <v>21257.279999999999</v>
      </c>
      <c r="G698" s="91">
        <v>20289.28</v>
      </c>
      <c r="H698" s="91">
        <v>20940.259999999998</v>
      </c>
      <c r="I698" s="91">
        <v>36038.639999999999</v>
      </c>
      <c r="J698" s="91">
        <v>20199.740000000002</v>
      </c>
      <c r="K698" s="91">
        <v>21043.11</v>
      </c>
      <c r="L698" s="91">
        <v>22174.46</v>
      </c>
      <c r="M698" s="91">
        <v>28217.200000000001</v>
      </c>
      <c r="N698" s="91"/>
      <c r="O698" s="91"/>
      <c r="P698" s="91"/>
      <c r="Q698" s="91"/>
      <c r="R698" s="91"/>
      <c r="S698" s="91"/>
      <c r="T698" s="93"/>
      <c r="U698" s="112"/>
      <c r="V698" s="112"/>
      <c r="W698" s="112"/>
      <c r="X698" s="94">
        <f>SUM(C698:V698)</f>
        <v>249169.24999999997</v>
      </c>
    </row>
    <row r="699" spans="1:25" s="66" customFormat="1" x14ac:dyDescent="0.25">
      <c r="A699" s="95"/>
      <c r="B699" s="96"/>
      <c r="C699" s="97">
        <v>44039</v>
      </c>
      <c r="D699" s="97">
        <v>44069</v>
      </c>
      <c r="E699" s="97">
        <v>44096</v>
      </c>
      <c r="F699" s="97">
        <v>44118</v>
      </c>
      <c r="G699" s="97">
        <v>44123</v>
      </c>
      <c r="H699" s="97">
        <v>44160</v>
      </c>
      <c r="I699" s="97">
        <v>44186</v>
      </c>
      <c r="J699" s="97">
        <v>44221</v>
      </c>
      <c r="K699" s="97">
        <v>44251</v>
      </c>
      <c r="L699" s="97">
        <v>44281</v>
      </c>
      <c r="M699" s="97">
        <v>44309</v>
      </c>
      <c r="N699" s="97">
        <v>44337</v>
      </c>
      <c r="O699" s="97"/>
      <c r="P699" s="97"/>
      <c r="Q699" s="97"/>
      <c r="R699" s="99"/>
      <c r="S699" s="100"/>
      <c r="T699" s="100"/>
      <c r="U699" s="99"/>
      <c r="V699" s="99"/>
      <c r="W699" s="99"/>
      <c r="X699" s="101"/>
      <c r="Y699"/>
    </row>
    <row r="700" spans="1:25" s="66" customFormat="1" x14ac:dyDescent="0.25">
      <c r="A700" s="95">
        <v>146</v>
      </c>
      <c r="B700" s="102" t="s">
        <v>146</v>
      </c>
      <c r="C700" s="113">
        <v>7056.72</v>
      </c>
      <c r="D700" s="114">
        <v>8051.34</v>
      </c>
      <c r="E700" s="114">
        <v>7020.42</v>
      </c>
      <c r="F700" s="114">
        <v>123250</v>
      </c>
      <c r="G700" s="114">
        <v>7971.48</v>
      </c>
      <c r="H700" s="114">
        <v>7608.48</v>
      </c>
      <c r="I700" s="114">
        <v>7390.68</v>
      </c>
      <c r="J700" s="114">
        <v>12719.52</v>
      </c>
      <c r="K700" s="114">
        <v>7129.32</v>
      </c>
      <c r="L700" s="114">
        <v>7426.98</v>
      </c>
      <c r="M700" s="114">
        <v>7826.28</v>
      </c>
      <c r="N700" s="114">
        <v>11543.4</v>
      </c>
      <c r="O700" s="114"/>
      <c r="P700" s="114"/>
      <c r="Q700" s="115"/>
      <c r="R700" s="115"/>
      <c r="S700" s="116"/>
      <c r="T700" s="116"/>
      <c r="U700" s="115"/>
      <c r="V700" s="115"/>
      <c r="W700" s="117"/>
      <c r="X700" s="103">
        <f>SUM(C700:V700)</f>
        <v>214994.62000000002</v>
      </c>
      <c r="Y700"/>
    </row>
    <row r="701" spans="1:25" s="279" customFormat="1" x14ac:dyDescent="0.25">
      <c r="A701" s="310"/>
      <c r="B701" s="66"/>
      <c r="C701" s="86">
        <v>44032</v>
      </c>
      <c r="D701" s="86">
        <v>44096</v>
      </c>
      <c r="E701" s="86">
        <v>44123</v>
      </c>
      <c r="F701" s="86">
        <v>44160</v>
      </c>
      <c r="G701" s="86">
        <v>44186</v>
      </c>
      <c r="H701" s="86">
        <v>44221</v>
      </c>
      <c r="I701" s="86">
        <v>44251</v>
      </c>
      <c r="J701" s="86">
        <v>44281</v>
      </c>
      <c r="K701" s="86">
        <v>44309</v>
      </c>
      <c r="L701" s="86">
        <v>44337</v>
      </c>
      <c r="M701" s="86"/>
      <c r="N701" s="86"/>
      <c r="O701" s="86"/>
      <c r="P701" s="311"/>
      <c r="Q701" s="312"/>
      <c r="R701" s="312"/>
      <c r="S701" s="313"/>
      <c r="T701" s="313"/>
      <c r="U701" s="312"/>
      <c r="V701" s="314"/>
      <c r="W701" s="312"/>
      <c r="X701" s="315"/>
      <c r="Y701" s="13"/>
    </row>
    <row r="702" spans="1:25" x14ac:dyDescent="0.25">
      <c r="A702" s="7">
        <v>147</v>
      </c>
      <c r="B702" s="90" t="s">
        <v>147</v>
      </c>
      <c r="C702" s="91">
        <v>123250</v>
      </c>
      <c r="D702" s="91">
        <v>10530.63</v>
      </c>
      <c r="E702" s="91">
        <v>11957.22</v>
      </c>
      <c r="F702" s="91">
        <v>11412.72</v>
      </c>
      <c r="G702" s="91">
        <v>11086.02</v>
      </c>
      <c r="H702" s="91">
        <v>19079.28</v>
      </c>
      <c r="I702" s="91">
        <v>10693.98</v>
      </c>
      <c r="J702" s="91">
        <v>11140.47</v>
      </c>
      <c r="K702" s="91">
        <v>11739.42</v>
      </c>
      <c r="L702" s="91">
        <v>11543.4</v>
      </c>
      <c r="M702" s="91"/>
      <c r="N702" s="91"/>
      <c r="O702" s="91"/>
      <c r="P702" s="91"/>
      <c r="Q702" s="91"/>
      <c r="R702" s="112"/>
      <c r="S702" s="93"/>
      <c r="T702" s="93"/>
      <c r="U702" s="112"/>
      <c r="V702" s="112"/>
      <c r="W702" s="112"/>
      <c r="X702" s="94">
        <f>SUM(C702:V702)</f>
        <v>232433.14</v>
      </c>
    </row>
    <row r="703" spans="1:25" s="66" customFormat="1" x14ac:dyDescent="0.25">
      <c r="A703" s="95"/>
      <c r="B703" s="96"/>
      <c r="C703" s="97">
        <v>44068</v>
      </c>
      <c r="D703" s="97">
        <v>44127</v>
      </c>
      <c r="E703" s="97">
        <v>44153</v>
      </c>
      <c r="F703" s="97">
        <v>44182</v>
      </c>
      <c r="G703" s="97">
        <v>44211</v>
      </c>
      <c r="H703" s="97">
        <v>44208</v>
      </c>
      <c r="I703" s="97">
        <v>44270</v>
      </c>
      <c r="J703" s="97">
        <v>44269</v>
      </c>
      <c r="K703" s="97">
        <v>44329</v>
      </c>
      <c r="L703" s="98">
        <v>1.6666666666666667</v>
      </c>
      <c r="M703" s="98"/>
      <c r="N703" s="98"/>
      <c r="O703" s="98"/>
      <c r="P703" s="98"/>
      <c r="Q703" s="99"/>
      <c r="R703" s="99"/>
      <c r="S703" s="100"/>
      <c r="T703" s="100"/>
      <c r="U703" s="99"/>
      <c r="V703" s="99"/>
      <c r="W703" s="99"/>
      <c r="X703" s="101"/>
      <c r="Y703"/>
    </row>
    <row r="704" spans="1:25" s="66" customFormat="1" x14ac:dyDescent="0.25">
      <c r="A704" s="95">
        <v>148</v>
      </c>
      <c r="B704" s="102" t="s">
        <v>148</v>
      </c>
      <c r="C704" s="113">
        <v>150000</v>
      </c>
      <c r="D704" s="114">
        <v>11957.22</v>
      </c>
      <c r="E704" s="114">
        <v>11412.72</v>
      </c>
      <c r="F704" s="114">
        <v>11086.02</v>
      </c>
      <c r="G704" s="114">
        <v>19079.28</v>
      </c>
      <c r="H704" s="114">
        <v>10693.98</v>
      </c>
      <c r="I704" s="114">
        <v>11140.47</v>
      </c>
      <c r="J704" s="114">
        <v>11739.42</v>
      </c>
      <c r="K704" s="114">
        <v>11543.4</v>
      </c>
      <c r="L704" s="114">
        <v>10508.85</v>
      </c>
      <c r="M704" s="114"/>
      <c r="N704" s="114"/>
      <c r="O704" s="114"/>
      <c r="P704" s="114"/>
      <c r="Q704" s="115"/>
      <c r="R704" s="115"/>
      <c r="S704" s="116"/>
      <c r="T704" s="116"/>
      <c r="U704" s="115"/>
      <c r="V704" s="115"/>
      <c r="W704" s="117"/>
      <c r="X704" s="103">
        <f>SUM(C704:V704)</f>
        <v>259161.36000000002</v>
      </c>
      <c r="Y704"/>
    </row>
    <row r="705" spans="1:25" s="279" customFormat="1" x14ac:dyDescent="0.25">
      <c r="A705" s="310"/>
      <c r="B705" s="66"/>
      <c r="C705" s="86">
        <v>44042</v>
      </c>
      <c r="D705" s="86">
        <v>44068</v>
      </c>
      <c r="E705" s="86">
        <v>44069</v>
      </c>
      <c r="F705" s="86">
        <v>44096</v>
      </c>
      <c r="G705" s="86">
        <v>44140</v>
      </c>
      <c r="H705" s="86">
        <v>44162</v>
      </c>
      <c r="I705" s="86">
        <v>44195</v>
      </c>
      <c r="J705" s="86">
        <v>21</v>
      </c>
      <c r="K705" s="86">
        <v>44259</v>
      </c>
      <c r="L705" s="86">
        <v>44286</v>
      </c>
      <c r="M705" s="86">
        <v>44308</v>
      </c>
      <c r="N705" s="86">
        <v>44343</v>
      </c>
      <c r="O705" s="86"/>
      <c r="P705" s="86"/>
      <c r="Q705" s="86"/>
      <c r="R705" s="312"/>
      <c r="S705" s="313"/>
      <c r="T705" s="313"/>
      <c r="U705" s="312"/>
      <c r="V705" s="314"/>
      <c r="W705" s="312"/>
      <c r="X705" s="315"/>
      <c r="Y705" s="13"/>
    </row>
    <row r="706" spans="1:25" x14ac:dyDescent="0.25">
      <c r="A706" s="7">
        <v>149</v>
      </c>
      <c r="B706" s="90" t="s">
        <v>149</v>
      </c>
      <c r="C706" s="91">
        <v>10585.08</v>
      </c>
      <c r="D706" s="91">
        <v>12077.01</v>
      </c>
      <c r="E706" s="91">
        <v>129625</v>
      </c>
      <c r="F706" s="91">
        <v>10530.63</v>
      </c>
      <c r="G706" s="91">
        <v>11957.22</v>
      </c>
      <c r="H706" s="91">
        <v>11412.72</v>
      </c>
      <c r="I706" s="91">
        <v>11086.02</v>
      </c>
      <c r="J706" s="91">
        <v>19079.28</v>
      </c>
      <c r="K706" s="91">
        <v>10693.98</v>
      </c>
      <c r="L706" s="91">
        <v>11140.47</v>
      </c>
      <c r="M706" s="91">
        <v>11739.42</v>
      </c>
      <c r="N706" s="91">
        <v>11543.4</v>
      </c>
      <c r="O706" s="91"/>
      <c r="P706" s="91"/>
      <c r="Q706" s="91"/>
      <c r="R706" s="112"/>
      <c r="S706" s="93"/>
      <c r="T706" s="93"/>
      <c r="U706" s="112"/>
      <c r="V706" s="112"/>
      <c r="W706" s="112"/>
      <c r="X706" s="94">
        <f>SUM(C706:V706)</f>
        <v>261470.23</v>
      </c>
    </row>
    <row r="707" spans="1:25" s="66" customFormat="1" x14ac:dyDescent="0.25">
      <c r="A707" s="95"/>
      <c r="B707" s="96"/>
      <c r="C707" s="97">
        <v>44088</v>
      </c>
      <c r="D707" s="97">
        <v>44125</v>
      </c>
      <c r="E707" s="97">
        <v>44160</v>
      </c>
      <c r="F707" s="97">
        <v>44180</v>
      </c>
      <c r="G707" s="97">
        <v>44215</v>
      </c>
      <c r="H707" s="97">
        <v>44239</v>
      </c>
      <c r="I707" s="97">
        <v>44270</v>
      </c>
      <c r="J707" s="97">
        <v>44301</v>
      </c>
      <c r="K707" s="97">
        <v>44330</v>
      </c>
      <c r="L707" s="97">
        <v>44362</v>
      </c>
      <c r="M707" s="97"/>
      <c r="N707" s="97"/>
      <c r="O707" s="97"/>
      <c r="P707" s="97"/>
      <c r="Q707" s="97"/>
      <c r="R707" s="97"/>
      <c r="S707" s="97"/>
      <c r="T707" s="100"/>
      <c r="U707" s="99"/>
      <c r="V707" s="99"/>
      <c r="W707" s="99"/>
      <c r="X707" s="101"/>
      <c r="Y707"/>
    </row>
    <row r="708" spans="1:25" s="66" customFormat="1" x14ac:dyDescent="0.25">
      <c r="A708" s="95">
        <v>150</v>
      </c>
      <c r="B708" s="102" t="s">
        <v>150</v>
      </c>
      <c r="C708" s="113">
        <v>7020.42</v>
      </c>
      <c r="D708" s="114">
        <v>7971.48</v>
      </c>
      <c r="E708" s="114">
        <v>7608.48</v>
      </c>
      <c r="F708" s="114">
        <v>7390.68</v>
      </c>
      <c r="G708" s="114">
        <v>12719.52</v>
      </c>
      <c r="H708" s="114">
        <v>7129.32</v>
      </c>
      <c r="I708" s="114">
        <v>7426.98</v>
      </c>
      <c r="J708" s="114">
        <v>7826.28</v>
      </c>
      <c r="K708" s="114">
        <v>7695.6</v>
      </c>
      <c r="L708" s="114">
        <v>7005.9</v>
      </c>
      <c r="M708" s="114"/>
      <c r="N708" s="114"/>
      <c r="O708" s="114"/>
      <c r="P708" s="114"/>
      <c r="Q708" s="115"/>
      <c r="R708" s="115"/>
      <c r="S708" s="116"/>
      <c r="T708" s="116"/>
      <c r="U708" s="115"/>
      <c r="V708" s="99"/>
      <c r="W708" s="117"/>
      <c r="X708" s="103">
        <f>SUM(C708:V708)</f>
        <v>79794.66</v>
      </c>
      <c r="Y708"/>
    </row>
    <row r="709" spans="1:25" x14ac:dyDescent="0.25">
      <c r="A709" s="7"/>
      <c r="B709" s="333"/>
      <c r="C709" s="86">
        <v>44099</v>
      </c>
      <c r="D709" s="86">
        <v>44211</v>
      </c>
      <c r="E709" s="86">
        <v>44223</v>
      </c>
      <c r="F709" s="86">
        <v>44246</v>
      </c>
      <c r="G709" s="86">
        <v>44271</v>
      </c>
      <c r="H709" s="86">
        <v>44309</v>
      </c>
      <c r="I709" s="86">
        <v>44337</v>
      </c>
      <c r="J709" s="86"/>
      <c r="K709" s="86"/>
      <c r="L709" s="87"/>
      <c r="M709" s="110"/>
      <c r="N709" s="110"/>
      <c r="O709" s="110"/>
      <c r="P709" s="110"/>
      <c r="Q709" s="110"/>
      <c r="R709" s="110"/>
      <c r="S709" s="111"/>
      <c r="T709" s="111"/>
      <c r="U709" s="110"/>
      <c r="V709" s="110"/>
      <c r="W709" s="110"/>
      <c r="X709" s="89"/>
    </row>
    <row r="710" spans="1:25" x14ac:dyDescent="0.25">
      <c r="A710" s="7">
        <v>151</v>
      </c>
      <c r="B710" s="91" t="s">
        <v>151</v>
      </c>
      <c r="C710" s="91">
        <v>158500</v>
      </c>
      <c r="D710" s="91">
        <v>18476.7</v>
      </c>
      <c r="E710" s="91">
        <v>31798.799999999999</v>
      </c>
      <c r="F710" s="91">
        <v>17823.3</v>
      </c>
      <c r="G710" s="91">
        <v>18567.45</v>
      </c>
      <c r="H710" s="91">
        <v>19565.7</v>
      </c>
      <c r="I710" s="91">
        <v>19239</v>
      </c>
      <c r="J710" s="91"/>
      <c r="K710" s="91"/>
      <c r="L710" s="112"/>
      <c r="M710" s="112"/>
      <c r="N710" s="112"/>
      <c r="O710" s="112"/>
      <c r="P710" s="112"/>
      <c r="Q710" s="112"/>
      <c r="R710" s="112"/>
      <c r="S710" s="93"/>
      <c r="T710" s="93"/>
      <c r="U710" s="112"/>
      <c r="V710" s="112"/>
      <c r="W710" s="112"/>
      <c r="X710" s="94">
        <f>SUM(C710:V710)</f>
        <v>283970.95</v>
      </c>
    </row>
    <row r="711" spans="1:25" s="66" customFormat="1" x14ac:dyDescent="0.25">
      <c r="A711" s="95"/>
      <c r="B711" s="96"/>
      <c r="C711" s="97">
        <v>44120</v>
      </c>
      <c r="D711" s="97">
        <v>44211</v>
      </c>
      <c r="E711" s="97">
        <v>44250</v>
      </c>
      <c r="F711" s="97">
        <v>44272</v>
      </c>
      <c r="G711" s="97">
        <v>44300</v>
      </c>
      <c r="H711" s="97">
        <v>44334</v>
      </c>
      <c r="I711" s="97">
        <v>44364</v>
      </c>
      <c r="J711" s="97"/>
      <c r="K711" s="97"/>
      <c r="L711" s="98"/>
      <c r="M711" s="98"/>
      <c r="N711" s="98"/>
      <c r="O711" s="98"/>
      <c r="P711" s="98"/>
      <c r="Q711" s="99"/>
      <c r="R711" s="99"/>
      <c r="S711" s="100"/>
      <c r="T711" s="100"/>
      <c r="U711" s="99"/>
      <c r="V711" s="99"/>
      <c r="W711" s="99"/>
      <c r="X711" s="101"/>
      <c r="Y711"/>
    </row>
    <row r="712" spans="1:25" s="66" customFormat="1" x14ac:dyDescent="0.25">
      <c r="A712" s="95">
        <v>152</v>
      </c>
      <c r="B712" s="102" t="s">
        <v>152</v>
      </c>
      <c r="C712" s="113">
        <v>158500</v>
      </c>
      <c r="D712" s="114">
        <v>19079.28</v>
      </c>
      <c r="E712" s="114">
        <v>10693.98</v>
      </c>
      <c r="F712" s="114">
        <v>11140.47</v>
      </c>
      <c r="G712" s="114">
        <v>11739.42</v>
      </c>
      <c r="H712" s="114">
        <v>11543.4</v>
      </c>
      <c r="I712" s="114">
        <v>10508.85</v>
      </c>
      <c r="J712" s="114"/>
      <c r="K712" s="114"/>
      <c r="L712" s="114"/>
      <c r="M712" s="114"/>
      <c r="N712" s="114"/>
      <c r="O712" s="114"/>
      <c r="P712" s="114"/>
      <c r="Q712" s="115"/>
      <c r="R712" s="115"/>
      <c r="S712" s="116"/>
      <c r="T712" s="116"/>
      <c r="U712" s="115"/>
      <c r="V712" s="99"/>
      <c r="W712" s="117"/>
      <c r="X712" s="103">
        <f>SUM(C712:V712)</f>
        <v>233205.40000000002</v>
      </c>
      <c r="Y712"/>
    </row>
    <row r="713" spans="1:25" x14ac:dyDescent="0.25">
      <c r="A713" s="7"/>
      <c r="B713" s="333"/>
      <c r="C713" s="86">
        <v>44134</v>
      </c>
      <c r="D713" s="86">
        <v>44221</v>
      </c>
      <c r="E713" s="86">
        <v>44251</v>
      </c>
      <c r="F713" s="86">
        <v>44281</v>
      </c>
      <c r="G713" s="86">
        <v>44309</v>
      </c>
      <c r="H713" s="86">
        <v>44337</v>
      </c>
      <c r="I713" s="86"/>
      <c r="J713" s="86"/>
      <c r="K713" s="86"/>
      <c r="L713" s="87"/>
      <c r="M713" s="110"/>
      <c r="N713" s="110"/>
      <c r="O713" s="110"/>
      <c r="P713" s="110"/>
      <c r="Q713" s="110"/>
      <c r="R713" s="110"/>
      <c r="S713" s="111"/>
      <c r="T713" s="111"/>
      <c r="U713" s="110"/>
      <c r="V713" s="110"/>
      <c r="W713" s="110"/>
      <c r="X713" s="89"/>
    </row>
    <row r="714" spans="1:25" x14ac:dyDescent="0.25">
      <c r="A714" s="7">
        <v>153</v>
      </c>
      <c r="B714" s="91" t="s">
        <v>153</v>
      </c>
      <c r="C714" s="91">
        <v>140250</v>
      </c>
      <c r="D714" s="91">
        <v>31798.799999999999</v>
      </c>
      <c r="E714" s="91">
        <v>17823.3</v>
      </c>
      <c r="F714" s="91">
        <v>18567.45</v>
      </c>
      <c r="G714" s="91">
        <v>19565.7</v>
      </c>
      <c r="H714" s="91">
        <v>19239</v>
      </c>
      <c r="I714" s="91"/>
      <c r="J714" s="91"/>
      <c r="K714" s="91"/>
      <c r="L714" s="112"/>
      <c r="M714" s="112"/>
      <c r="N714" s="112"/>
      <c r="O714" s="112"/>
      <c r="P714" s="112"/>
      <c r="Q714" s="112"/>
      <c r="R714" s="112"/>
      <c r="S714" s="93"/>
      <c r="T714" s="93"/>
      <c r="U714" s="112"/>
      <c r="V714" s="112"/>
      <c r="W714" s="112"/>
      <c r="X714" s="94">
        <f>SUM(C714:V714)</f>
        <v>247244.25</v>
      </c>
    </row>
    <row r="715" spans="1:25" s="66" customFormat="1" x14ac:dyDescent="0.25">
      <c r="A715" s="95"/>
      <c r="B715" s="96"/>
      <c r="C715" s="97">
        <v>44168</v>
      </c>
      <c r="D715" s="97">
        <v>44273</v>
      </c>
      <c r="E715" s="97">
        <v>44300</v>
      </c>
      <c r="F715" s="97">
        <v>44335</v>
      </c>
      <c r="G715" s="97">
        <v>44357</v>
      </c>
      <c r="H715" s="97"/>
      <c r="I715" s="97"/>
      <c r="J715" s="97"/>
      <c r="K715" s="97"/>
      <c r="L715" s="98"/>
      <c r="M715" s="98"/>
      <c r="N715" s="98"/>
      <c r="O715" s="98"/>
      <c r="P715" s="98"/>
      <c r="Q715" s="99"/>
      <c r="R715" s="99"/>
      <c r="S715" s="100"/>
      <c r="T715" s="100"/>
      <c r="U715" s="99"/>
      <c r="V715" s="99"/>
      <c r="W715" s="99"/>
      <c r="X715" s="101"/>
      <c r="Y715"/>
    </row>
    <row r="716" spans="1:25" s="66" customFormat="1" x14ac:dyDescent="0.25">
      <c r="A716" s="95">
        <v>154</v>
      </c>
      <c r="B716" s="102" t="s">
        <v>154</v>
      </c>
      <c r="C716" s="113">
        <v>145350</v>
      </c>
      <c r="D716" s="114">
        <v>18567.45</v>
      </c>
      <c r="E716" s="114">
        <v>19565.7</v>
      </c>
      <c r="F716" s="114">
        <v>19239</v>
      </c>
      <c r="G716" s="114">
        <v>17514.75</v>
      </c>
      <c r="H716" s="114"/>
      <c r="I716" s="114"/>
      <c r="J716" s="114"/>
      <c r="K716" s="114"/>
      <c r="L716" s="114"/>
      <c r="M716" s="114"/>
      <c r="N716" s="114"/>
      <c r="O716" s="114"/>
      <c r="P716" s="114"/>
      <c r="Q716" s="115"/>
      <c r="R716" s="115"/>
      <c r="S716" s="116"/>
      <c r="T716" s="116"/>
      <c r="U716" s="115"/>
      <c r="V716" s="99"/>
      <c r="W716" s="117"/>
      <c r="X716" s="103">
        <f>SUM(C716:W716)</f>
        <v>220236.90000000002</v>
      </c>
      <c r="Y716"/>
    </row>
    <row r="717" spans="1:25" x14ac:dyDescent="0.25">
      <c r="A717" s="7"/>
      <c r="B717" s="333"/>
      <c r="C717" s="86">
        <v>44160</v>
      </c>
      <c r="D717" s="86">
        <v>44281</v>
      </c>
      <c r="E717" s="86">
        <v>44309</v>
      </c>
      <c r="F717" s="86">
        <v>44337</v>
      </c>
      <c r="G717" s="86"/>
      <c r="H717" s="86"/>
      <c r="I717" s="86"/>
      <c r="J717" s="86"/>
      <c r="K717" s="86"/>
      <c r="L717" s="87"/>
      <c r="M717" s="110"/>
      <c r="N717" s="110"/>
      <c r="O717" s="110"/>
      <c r="P717" s="110"/>
      <c r="Q717" s="110"/>
      <c r="R717" s="110"/>
      <c r="S717" s="111"/>
      <c r="T717" s="111"/>
      <c r="U717" s="110"/>
      <c r="V717" s="110"/>
      <c r="W717" s="110"/>
      <c r="X717" s="89"/>
    </row>
    <row r="718" spans="1:25" x14ac:dyDescent="0.25">
      <c r="A718" s="7">
        <v>155</v>
      </c>
      <c r="B718" s="91" t="s">
        <v>155</v>
      </c>
      <c r="C718" s="91">
        <v>171000</v>
      </c>
      <c r="D718" s="91">
        <v>11140.47</v>
      </c>
      <c r="E718" s="91">
        <v>11739.42</v>
      </c>
      <c r="F718" s="91">
        <v>11543.4</v>
      </c>
      <c r="G718" s="91"/>
      <c r="H718" s="91"/>
      <c r="I718" s="91"/>
      <c r="J718" s="91"/>
      <c r="K718" s="91"/>
      <c r="L718" s="112"/>
      <c r="M718" s="112"/>
      <c r="N718" s="112"/>
      <c r="O718" s="112"/>
      <c r="P718" s="112"/>
      <c r="Q718" s="112"/>
      <c r="R718" s="112"/>
      <c r="S718" s="93"/>
      <c r="T718" s="93"/>
      <c r="U718" s="112"/>
      <c r="V718" s="112"/>
      <c r="W718" s="112"/>
      <c r="X718" s="94">
        <f>SUM(C718:V718)</f>
        <v>205423.29</v>
      </c>
    </row>
    <row r="719" spans="1:25" s="66" customFormat="1" x14ac:dyDescent="0.25">
      <c r="A719" s="95"/>
      <c r="B719" s="96"/>
      <c r="C719" s="97">
        <v>44231</v>
      </c>
      <c r="D719" s="97">
        <v>44246</v>
      </c>
      <c r="E719" s="97">
        <v>44301</v>
      </c>
      <c r="F719" s="97">
        <v>44302</v>
      </c>
      <c r="G719" s="97">
        <v>44335</v>
      </c>
      <c r="H719" s="97">
        <v>44361</v>
      </c>
      <c r="I719" s="97"/>
      <c r="J719" s="97"/>
      <c r="K719" s="97"/>
      <c r="L719" s="98"/>
      <c r="M719" s="98"/>
      <c r="N719" s="98"/>
      <c r="O719" s="98"/>
      <c r="P719" s="98"/>
      <c r="Q719" s="99"/>
      <c r="R719" s="99"/>
      <c r="S719" s="100"/>
      <c r="T719" s="100"/>
      <c r="U719" s="99"/>
      <c r="V719" s="99"/>
      <c r="W719" s="99"/>
      <c r="X719" s="101"/>
      <c r="Y719"/>
    </row>
    <row r="720" spans="1:25" s="66" customFormat="1" x14ac:dyDescent="0.25">
      <c r="A720" s="95">
        <v>156</v>
      </c>
      <c r="B720" s="102" t="s">
        <v>518</v>
      </c>
      <c r="C720" s="113">
        <v>175500</v>
      </c>
      <c r="D720" s="114">
        <v>10693.98</v>
      </c>
      <c r="E720" s="114">
        <v>11140.47</v>
      </c>
      <c r="F720" s="114">
        <v>11739.42</v>
      </c>
      <c r="G720" s="114">
        <v>11543.4</v>
      </c>
      <c r="H720" s="114">
        <v>10508.85</v>
      </c>
      <c r="I720" s="114"/>
      <c r="J720" s="114"/>
      <c r="K720" s="114"/>
      <c r="L720" s="114"/>
      <c r="M720" s="114"/>
      <c r="N720" s="114"/>
      <c r="O720" s="114"/>
      <c r="P720" s="114"/>
      <c r="Q720" s="115"/>
      <c r="R720" s="115"/>
      <c r="S720" s="116"/>
      <c r="T720" s="116"/>
      <c r="U720" s="115"/>
      <c r="V720" s="99"/>
      <c r="W720" s="117"/>
      <c r="X720" s="103">
        <f>SUM(C720:V720)</f>
        <v>231126.12000000002</v>
      </c>
      <c r="Y720"/>
    </row>
    <row r="721" spans="1:25" x14ac:dyDescent="0.25">
      <c r="A721" s="7"/>
      <c r="B721" s="333"/>
      <c r="C721" s="86">
        <v>44235</v>
      </c>
      <c r="D721" s="86"/>
      <c r="E721" s="86"/>
      <c r="F721" s="86"/>
      <c r="G721" s="86"/>
      <c r="H721" s="86"/>
      <c r="I721" s="86"/>
      <c r="J721" s="86"/>
      <c r="K721" s="86"/>
      <c r="L721" s="87"/>
      <c r="M721" s="110"/>
      <c r="N721" s="110"/>
      <c r="O721" s="110"/>
      <c r="P721" s="110"/>
      <c r="Q721" s="110"/>
      <c r="R721" s="110"/>
      <c r="S721" s="111"/>
      <c r="T721" s="111"/>
      <c r="U721" s="110"/>
      <c r="V721" s="110"/>
      <c r="W721" s="110"/>
      <c r="X721" s="89"/>
    </row>
    <row r="722" spans="1:25" x14ac:dyDescent="0.25">
      <c r="A722" s="7">
        <v>157</v>
      </c>
      <c r="B722" s="91" t="s">
        <v>156</v>
      </c>
      <c r="C722" s="91">
        <v>180000</v>
      </c>
      <c r="D722" s="91"/>
      <c r="E722" s="91"/>
      <c r="F722" s="91"/>
      <c r="G722" s="91"/>
      <c r="H722" s="91"/>
      <c r="I722" s="91"/>
      <c r="J722" s="91"/>
      <c r="K722" s="91"/>
      <c r="L722" s="112"/>
      <c r="M722" s="112"/>
      <c r="N722" s="112"/>
      <c r="O722" s="112"/>
      <c r="P722" s="112"/>
      <c r="Q722" s="112"/>
      <c r="R722" s="112"/>
      <c r="S722" s="93"/>
      <c r="T722" s="93"/>
      <c r="U722" s="112"/>
      <c r="V722" s="112"/>
      <c r="W722" s="112"/>
      <c r="X722" s="94">
        <f>SUM(C722:V722)</f>
        <v>180000</v>
      </c>
    </row>
    <row r="723" spans="1:25" s="66" customFormat="1" x14ac:dyDescent="0.25">
      <c r="A723" s="95"/>
      <c r="B723" s="96"/>
      <c r="C723" s="97">
        <v>44267</v>
      </c>
      <c r="D723" s="97">
        <v>44299</v>
      </c>
      <c r="E723" s="97">
        <v>44329</v>
      </c>
      <c r="F723" s="97">
        <v>44357</v>
      </c>
      <c r="G723" s="97"/>
      <c r="H723" s="97"/>
      <c r="I723" s="97"/>
      <c r="J723" s="97"/>
      <c r="K723" s="97"/>
      <c r="L723" s="98"/>
      <c r="M723" s="98"/>
      <c r="N723" s="98"/>
      <c r="O723" s="98"/>
      <c r="P723" s="98"/>
      <c r="Q723" s="99"/>
      <c r="R723" s="99"/>
      <c r="S723" s="100"/>
      <c r="T723" s="100"/>
      <c r="U723" s="99"/>
      <c r="V723" s="99"/>
      <c r="W723" s="99"/>
      <c r="X723" s="101"/>
      <c r="Y723"/>
    </row>
    <row r="724" spans="1:25" s="66" customFormat="1" x14ac:dyDescent="0.25">
      <c r="A724" s="95">
        <v>158</v>
      </c>
      <c r="B724" s="102" t="s">
        <v>157</v>
      </c>
      <c r="C724" s="113">
        <v>27275.82</v>
      </c>
      <c r="D724" s="113">
        <v>7826.28</v>
      </c>
      <c r="E724" s="113">
        <v>7695.6</v>
      </c>
      <c r="F724" s="113">
        <v>7005.9</v>
      </c>
      <c r="G724" s="113"/>
      <c r="H724" s="97"/>
      <c r="I724" s="97"/>
      <c r="J724" s="97"/>
      <c r="K724" s="97"/>
      <c r="L724" s="98"/>
      <c r="M724" s="98"/>
      <c r="N724" s="98"/>
      <c r="O724" s="98"/>
      <c r="P724" s="98"/>
      <c r="Q724" s="99"/>
      <c r="R724" s="99"/>
      <c r="S724" s="100"/>
      <c r="T724" s="100"/>
      <c r="U724" s="99"/>
      <c r="V724" s="99"/>
      <c r="W724" s="99"/>
      <c r="X724" s="103">
        <f>SUM(C724:V724)</f>
        <v>49803.6</v>
      </c>
      <c r="Y724"/>
    </row>
    <row r="725" spans="1:25" x14ac:dyDescent="0.25">
      <c r="A725" s="7"/>
      <c r="B725" s="333"/>
      <c r="C725" s="86">
        <v>44305</v>
      </c>
      <c r="D725" s="86">
        <v>44333</v>
      </c>
      <c r="E725" s="86">
        <v>44363</v>
      </c>
      <c r="F725" s="86"/>
      <c r="G725" s="86"/>
      <c r="H725" s="86"/>
      <c r="I725" s="86"/>
      <c r="J725" s="86"/>
      <c r="K725" s="86"/>
      <c r="L725" s="87"/>
      <c r="M725" s="110"/>
      <c r="N725" s="110"/>
      <c r="O725" s="110"/>
      <c r="P725" s="110"/>
      <c r="Q725" s="110"/>
      <c r="R725" s="110"/>
      <c r="S725" s="111"/>
      <c r="T725" s="111"/>
      <c r="U725" s="110"/>
      <c r="V725" s="110"/>
      <c r="W725" s="110"/>
      <c r="X725" s="89"/>
    </row>
    <row r="726" spans="1:25" x14ac:dyDescent="0.25">
      <c r="A726" s="7">
        <v>159</v>
      </c>
      <c r="B726" s="91" t="s">
        <v>492</v>
      </c>
      <c r="C726" s="91">
        <v>64000</v>
      </c>
      <c r="D726" s="91">
        <v>64000</v>
      </c>
      <c r="E726" s="91">
        <v>64000</v>
      </c>
      <c r="F726" s="91"/>
      <c r="G726" s="91"/>
      <c r="H726" s="91"/>
      <c r="I726" s="91"/>
      <c r="J726" s="91"/>
      <c r="K726" s="91"/>
      <c r="L726" s="112"/>
      <c r="M726" s="112"/>
      <c r="N726" s="112"/>
      <c r="O726" s="112"/>
      <c r="P726" s="112"/>
      <c r="Q726" s="112"/>
      <c r="R726" s="112"/>
      <c r="S726" s="93"/>
      <c r="T726" s="93"/>
      <c r="U726" s="112"/>
      <c r="V726" s="112"/>
      <c r="W726" s="112"/>
      <c r="X726" s="94">
        <f>SUM(C726:V726)</f>
        <v>192000</v>
      </c>
    </row>
    <row r="727" spans="1:25" s="66" customFormat="1" x14ac:dyDescent="0.25">
      <c r="A727" s="95"/>
      <c r="B727" s="96"/>
      <c r="C727" s="97">
        <v>44281</v>
      </c>
      <c r="D727" s="97"/>
      <c r="E727" s="97"/>
      <c r="F727" s="97"/>
      <c r="G727" s="97"/>
      <c r="H727" s="97"/>
      <c r="I727" s="97"/>
      <c r="J727" s="97"/>
      <c r="K727" s="97"/>
      <c r="L727" s="98"/>
      <c r="M727" s="98"/>
      <c r="N727" s="98"/>
      <c r="O727" s="98"/>
      <c r="P727" s="98"/>
      <c r="Q727" s="99"/>
      <c r="R727" s="99"/>
      <c r="S727" s="100"/>
      <c r="T727" s="100"/>
      <c r="U727" s="99"/>
      <c r="V727" s="99"/>
      <c r="W727" s="99"/>
      <c r="X727" s="101"/>
      <c r="Y727"/>
    </row>
    <row r="728" spans="1:25" s="66" customFormat="1" x14ac:dyDescent="0.25">
      <c r="A728" s="95">
        <v>160</v>
      </c>
      <c r="B728" s="102" t="s">
        <v>493</v>
      </c>
      <c r="C728" s="113">
        <v>163200</v>
      </c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98"/>
      <c r="O728" s="98"/>
      <c r="P728" s="98"/>
      <c r="Q728" s="99"/>
      <c r="R728" s="99"/>
      <c r="S728" s="100"/>
      <c r="T728" s="100"/>
      <c r="U728" s="99"/>
      <c r="V728" s="99"/>
      <c r="W728" s="99"/>
      <c r="X728" s="103">
        <f>SUM(C728:V728)</f>
        <v>163200</v>
      </c>
      <c r="Y728"/>
    </row>
    <row r="729" spans="1:25" x14ac:dyDescent="0.25">
      <c r="A729" s="7"/>
      <c r="B729" s="333"/>
      <c r="C729" s="86">
        <v>44301</v>
      </c>
      <c r="D729" s="86"/>
      <c r="E729" s="86"/>
      <c r="F729" s="86"/>
      <c r="G729" s="86"/>
      <c r="H729" s="86"/>
      <c r="I729" s="86"/>
      <c r="J729" s="86"/>
      <c r="K729" s="86"/>
      <c r="L729" s="87"/>
      <c r="M729" s="110"/>
      <c r="N729" s="110"/>
      <c r="O729" s="110"/>
      <c r="P729" s="110"/>
      <c r="Q729" s="110"/>
      <c r="R729" s="110"/>
      <c r="S729" s="111"/>
      <c r="T729" s="111"/>
      <c r="U729" s="110"/>
      <c r="V729" s="110"/>
      <c r="W729" s="110"/>
      <c r="X729" s="89"/>
    </row>
    <row r="730" spans="1:25" x14ac:dyDescent="0.25">
      <c r="A730" s="7">
        <v>161</v>
      </c>
      <c r="B730" s="91" t="s">
        <v>494</v>
      </c>
      <c r="C730" s="91">
        <v>192000</v>
      </c>
      <c r="D730" s="91"/>
      <c r="E730" s="91"/>
      <c r="F730" s="91"/>
      <c r="G730" s="91"/>
      <c r="H730" s="91"/>
      <c r="I730" s="91"/>
      <c r="J730" s="91"/>
      <c r="K730" s="91"/>
      <c r="L730" s="112"/>
      <c r="M730" s="112"/>
      <c r="N730" s="112"/>
      <c r="O730" s="112"/>
      <c r="P730" s="112"/>
      <c r="Q730" s="112"/>
      <c r="R730" s="112"/>
      <c r="S730" s="93"/>
      <c r="T730" s="93"/>
      <c r="U730" s="112"/>
      <c r="V730" s="112"/>
      <c r="W730" s="112"/>
      <c r="X730" s="94">
        <f>SUM(C730:V730)</f>
        <v>192000</v>
      </c>
    </row>
    <row r="731" spans="1:25" s="66" customFormat="1" x14ac:dyDescent="0.25">
      <c r="A731" s="95"/>
      <c r="B731" s="96"/>
      <c r="C731" s="97"/>
      <c r="D731" s="97"/>
      <c r="E731" s="97"/>
      <c r="F731" s="97"/>
      <c r="G731" s="97"/>
      <c r="H731" s="97"/>
      <c r="I731" s="97"/>
      <c r="J731" s="97"/>
      <c r="K731" s="97"/>
      <c r="L731" s="98"/>
      <c r="M731" s="98"/>
      <c r="N731" s="98"/>
      <c r="O731" s="98"/>
      <c r="P731" s="98"/>
      <c r="Q731" s="99"/>
      <c r="R731" s="99"/>
      <c r="S731" s="100"/>
      <c r="T731" s="100"/>
      <c r="U731" s="99"/>
      <c r="V731" s="99"/>
      <c r="W731" s="99"/>
      <c r="X731" s="101"/>
      <c r="Y731"/>
    </row>
    <row r="732" spans="1:25" s="66" customFormat="1" x14ac:dyDescent="0.25">
      <c r="A732" s="95">
        <v>162</v>
      </c>
      <c r="B732" s="102" t="s">
        <v>495</v>
      </c>
      <c r="C732" s="113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5"/>
      <c r="R732" s="115"/>
      <c r="S732" s="116"/>
      <c r="T732" s="116"/>
      <c r="U732" s="115"/>
      <c r="V732" s="99"/>
      <c r="W732" s="117"/>
      <c r="X732" s="103">
        <f>SUM(C732:V732)</f>
        <v>0</v>
      </c>
      <c r="Y732"/>
    </row>
    <row r="733" spans="1:25" x14ac:dyDescent="0.25">
      <c r="A733" s="7"/>
      <c r="B733" s="333"/>
      <c r="C733" s="86"/>
      <c r="D733" s="86"/>
      <c r="E733" s="86"/>
      <c r="F733" s="86"/>
      <c r="G733" s="86"/>
      <c r="H733" s="86"/>
      <c r="I733" s="86"/>
      <c r="J733" s="86"/>
      <c r="K733" s="86"/>
      <c r="L733" s="87"/>
      <c r="M733" s="110"/>
      <c r="N733" s="110"/>
      <c r="O733" s="110"/>
      <c r="P733" s="110"/>
      <c r="Q733" s="110"/>
      <c r="R733" s="110"/>
      <c r="S733" s="111"/>
      <c r="T733" s="111"/>
      <c r="U733" s="110"/>
      <c r="V733" s="110"/>
      <c r="W733" s="110"/>
      <c r="X733" s="89"/>
    </row>
    <row r="734" spans="1:25" x14ac:dyDescent="0.25">
      <c r="A734" s="7">
        <v>163</v>
      </c>
      <c r="B734" s="91" t="s">
        <v>508</v>
      </c>
      <c r="C734" s="91"/>
      <c r="D734" s="91"/>
      <c r="E734" s="91"/>
      <c r="F734" s="91"/>
      <c r="G734" s="91"/>
      <c r="H734" s="91"/>
      <c r="I734" s="91"/>
      <c r="J734" s="91"/>
      <c r="K734" s="91"/>
      <c r="L734" s="112"/>
      <c r="M734" s="112"/>
      <c r="N734" s="112"/>
      <c r="O734" s="112"/>
      <c r="P734" s="112"/>
      <c r="Q734" s="112"/>
      <c r="R734" s="112"/>
      <c r="S734" s="93"/>
      <c r="T734" s="93"/>
      <c r="U734" s="112"/>
      <c r="V734" s="112"/>
      <c r="W734" s="112"/>
      <c r="X734" s="94">
        <f>SUM(C734:V734)</f>
        <v>0</v>
      </c>
    </row>
    <row r="735" spans="1:25" s="66" customFormat="1" x14ac:dyDescent="0.25">
      <c r="A735" s="95"/>
      <c r="B735" s="96"/>
      <c r="C735" s="97">
        <v>44314</v>
      </c>
      <c r="D735" s="97"/>
      <c r="E735" s="97"/>
      <c r="F735" s="97"/>
      <c r="G735" s="97"/>
      <c r="H735" s="97"/>
      <c r="I735" s="97"/>
      <c r="J735" s="97"/>
      <c r="K735" s="97"/>
      <c r="L735" s="98"/>
      <c r="M735" s="98"/>
      <c r="N735" s="98"/>
      <c r="O735" s="98"/>
      <c r="P735" s="98"/>
      <c r="Q735" s="99"/>
      <c r="R735" s="99"/>
      <c r="S735" s="100"/>
      <c r="T735" s="100"/>
      <c r="U735" s="99"/>
      <c r="V735" s="99"/>
      <c r="W735" s="99"/>
      <c r="X735" s="101"/>
      <c r="Y735"/>
    </row>
    <row r="736" spans="1:25" s="66" customFormat="1" x14ac:dyDescent="0.25">
      <c r="A736" s="95">
        <v>164</v>
      </c>
      <c r="B736" s="102" t="s">
        <v>509</v>
      </c>
      <c r="C736" s="113">
        <v>196500</v>
      </c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5"/>
      <c r="R736" s="115"/>
      <c r="S736" s="116"/>
      <c r="T736" s="116"/>
      <c r="U736" s="115"/>
      <c r="V736" s="99"/>
      <c r="W736" s="117"/>
      <c r="X736" s="103">
        <f>SUM(C736:V736)</f>
        <v>196500</v>
      </c>
      <c r="Y736"/>
    </row>
    <row r="737" spans="1:25" x14ac:dyDescent="0.25">
      <c r="A737" s="7"/>
      <c r="B737" s="333"/>
      <c r="C737" s="86"/>
      <c r="D737" s="86"/>
      <c r="E737" s="86"/>
      <c r="F737" s="86"/>
      <c r="G737" s="86"/>
      <c r="H737" s="86"/>
      <c r="I737" s="86"/>
      <c r="J737" s="86"/>
      <c r="K737" s="86"/>
      <c r="L737" s="87"/>
      <c r="M737" s="110"/>
      <c r="N737" s="110"/>
      <c r="O737" s="110"/>
      <c r="P737" s="110"/>
      <c r="Q737" s="110"/>
      <c r="R737" s="110"/>
      <c r="S737" s="111"/>
      <c r="T737" s="111"/>
      <c r="U737" s="110"/>
      <c r="V737" s="110"/>
      <c r="W737" s="110"/>
      <c r="X737" s="89"/>
    </row>
    <row r="738" spans="1:25" x14ac:dyDescent="0.25">
      <c r="A738" s="7">
        <v>165</v>
      </c>
      <c r="B738" s="91" t="s">
        <v>520</v>
      </c>
      <c r="C738" s="91"/>
      <c r="D738" s="91"/>
      <c r="E738" s="91"/>
      <c r="F738" s="91"/>
      <c r="G738" s="91"/>
      <c r="H738" s="91"/>
      <c r="I738" s="91"/>
      <c r="J738" s="91"/>
      <c r="K738" s="91"/>
      <c r="L738" s="112"/>
      <c r="M738" s="112"/>
      <c r="N738" s="112"/>
      <c r="O738" s="112"/>
      <c r="P738" s="112"/>
      <c r="Q738" s="112"/>
      <c r="R738" s="112"/>
      <c r="S738" s="93"/>
      <c r="T738" s="93"/>
      <c r="U738" s="112"/>
      <c r="V738" s="112"/>
      <c r="W738" s="112"/>
      <c r="X738" s="94">
        <f>SUM(C738:V738)</f>
        <v>0</v>
      </c>
    </row>
    <row r="739" spans="1:25" s="66" customFormat="1" x14ac:dyDescent="0.25">
      <c r="A739" s="95"/>
      <c r="B739" s="96"/>
      <c r="C739" s="97">
        <v>44362</v>
      </c>
      <c r="D739" s="97"/>
      <c r="E739" s="97"/>
      <c r="F739" s="97"/>
      <c r="G739" s="97"/>
      <c r="H739" s="97"/>
      <c r="I739" s="97"/>
      <c r="J739" s="97"/>
      <c r="K739" s="97"/>
      <c r="L739" s="98"/>
      <c r="M739" s="98"/>
      <c r="N739" s="98"/>
      <c r="O739" s="98"/>
      <c r="P739" s="98"/>
      <c r="Q739" s="99"/>
      <c r="R739" s="99"/>
      <c r="S739" s="100"/>
      <c r="T739" s="100"/>
      <c r="U739" s="99"/>
      <c r="V739" s="99"/>
      <c r="W739" s="99"/>
      <c r="X739" s="101"/>
      <c r="Y739"/>
    </row>
    <row r="740" spans="1:25" s="66" customFormat="1" x14ac:dyDescent="0.25">
      <c r="A740" s="95">
        <v>166</v>
      </c>
      <c r="B740" s="107" t="s">
        <v>521</v>
      </c>
      <c r="C740" s="113">
        <v>169575</v>
      </c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5"/>
      <c r="R740" s="115"/>
      <c r="S740" s="116"/>
      <c r="T740" s="116"/>
      <c r="U740" s="115"/>
      <c r="V740" s="99"/>
      <c r="W740" s="117"/>
      <c r="X740" s="103">
        <f>SUM(C740:V740)</f>
        <v>169575</v>
      </c>
      <c r="Y740"/>
    </row>
    <row r="741" spans="1:25" x14ac:dyDescent="0.25">
      <c r="A741" s="7"/>
      <c r="B741" s="333"/>
      <c r="C741" s="86"/>
      <c r="D741" s="86"/>
      <c r="E741" s="86"/>
      <c r="F741" s="86"/>
      <c r="G741" s="86"/>
      <c r="H741" s="86"/>
      <c r="I741" s="86"/>
      <c r="J741" s="86"/>
      <c r="K741" s="86"/>
      <c r="L741" s="87"/>
      <c r="M741" s="110"/>
      <c r="N741" s="110"/>
      <c r="O741" s="110"/>
      <c r="P741" s="110"/>
      <c r="Q741" s="110"/>
      <c r="R741" s="110"/>
      <c r="S741" s="111"/>
      <c r="T741" s="111"/>
      <c r="U741" s="110"/>
      <c r="V741" s="110"/>
      <c r="W741" s="110"/>
      <c r="X741" s="89"/>
    </row>
    <row r="742" spans="1:25" x14ac:dyDescent="0.25">
      <c r="A742" s="7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112"/>
      <c r="M742" s="112"/>
      <c r="N742" s="112"/>
      <c r="O742" s="112"/>
      <c r="P742" s="112"/>
      <c r="Q742" s="112"/>
      <c r="R742" s="112"/>
      <c r="S742" s="93"/>
      <c r="T742" s="93"/>
      <c r="U742" s="112"/>
      <c r="V742" s="112"/>
      <c r="W742" s="112"/>
      <c r="X742" s="94">
        <f>SUM(C742:V742)</f>
        <v>0</v>
      </c>
    </row>
    <row r="743" spans="1:25" s="66" customFormat="1" x14ac:dyDescent="0.25">
      <c r="A743" s="95"/>
      <c r="B743" s="96"/>
      <c r="C743" s="97"/>
      <c r="D743" s="97"/>
      <c r="E743" s="97"/>
      <c r="F743" s="97"/>
      <c r="G743" s="97"/>
      <c r="H743" s="97"/>
      <c r="I743" s="97"/>
      <c r="J743" s="97"/>
      <c r="K743" s="97"/>
      <c r="L743" s="98"/>
      <c r="M743" s="98"/>
      <c r="N743" s="98"/>
      <c r="O743" s="98"/>
      <c r="P743" s="98"/>
      <c r="Q743" s="99"/>
      <c r="R743" s="99"/>
      <c r="S743" s="100"/>
      <c r="T743" s="100"/>
      <c r="U743" s="99"/>
      <c r="V743" s="99"/>
      <c r="W743" s="99"/>
      <c r="X743" s="101"/>
      <c r="Y743"/>
    </row>
    <row r="744" spans="1:25" s="66" customFormat="1" x14ac:dyDescent="0.25">
      <c r="A744" s="95"/>
      <c r="B744" s="102"/>
      <c r="C744" s="113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5"/>
      <c r="R744" s="115"/>
      <c r="S744" s="116"/>
      <c r="T744" s="116"/>
      <c r="U744" s="115"/>
      <c r="V744" s="99"/>
      <c r="W744" s="117"/>
      <c r="X744" s="103">
        <f>SUM(C744:V744)</f>
        <v>0</v>
      </c>
      <c r="Y744"/>
    </row>
    <row r="745" spans="1:25" x14ac:dyDescent="0.25">
      <c r="A745" s="7"/>
      <c r="B745" s="333"/>
      <c r="C745" s="86"/>
      <c r="D745" s="86"/>
      <c r="E745" s="86"/>
      <c r="F745" s="86"/>
      <c r="G745" s="86"/>
      <c r="H745" s="86"/>
      <c r="I745" s="86"/>
      <c r="J745" s="86"/>
      <c r="K745" s="86"/>
      <c r="L745" s="87"/>
      <c r="M745" s="110"/>
      <c r="N745" s="110"/>
      <c r="O745" s="110"/>
      <c r="P745" s="110"/>
      <c r="Q745" s="110"/>
      <c r="R745" s="110"/>
      <c r="S745" s="111"/>
      <c r="T745" s="111"/>
      <c r="U745" s="110"/>
      <c r="V745" s="110"/>
      <c r="W745" s="110"/>
      <c r="X745" s="89"/>
    </row>
    <row r="746" spans="1:25" x14ac:dyDescent="0.25">
      <c r="A746" s="7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112"/>
      <c r="M746" s="112"/>
      <c r="N746" s="112"/>
      <c r="O746" s="112"/>
      <c r="P746" s="112"/>
      <c r="Q746" s="112"/>
      <c r="R746" s="112"/>
      <c r="S746" s="93"/>
      <c r="T746" s="93"/>
      <c r="U746" s="112"/>
      <c r="V746" s="112"/>
      <c r="W746" s="112"/>
      <c r="X746" s="94">
        <f>SUM(C746:V746)</f>
        <v>0</v>
      </c>
    </row>
    <row r="747" spans="1:25" s="66" customFormat="1" x14ac:dyDescent="0.25">
      <c r="A747" s="118"/>
      <c r="B747" s="119"/>
      <c r="C747" s="120">
        <v>44145</v>
      </c>
      <c r="D747" s="120">
        <v>43855</v>
      </c>
      <c r="E747" s="120">
        <v>44294</v>
      </c>
      <c r="F747" s="120">
        <v>44313</v>
      </c>
      <c r="G747" s="120"/>
      <c r="H747" s="120"/>
      <c r="I747" s="120"/>
      <c r="J747" s="120"/>
      <c r="K747" s="120"/>
      <c r="L747" s="121"/>
      <c r="M747" s="121"/>
      <c r="N747" s="121"/>
      <c r="O747" s="121"/>
      <c r="P747" s="121"/>
      <c r="Q747" s="122"/>
      <c r="R747" s="122"/>
      <c r="S747" s="123"/>
      <c r="T747" s="123"/>
      <c r="U747" s="122"/>
      <c r="V747" s="122"/>
      <c r="W747" s="122"/>
      <c r="X747" s="124"/>
      <c r="Y747"/>
    </row>
    <row r="748" spans="1:25" s="66" customFormat="1" x14ac:dyDescent="0.25">
      <c r="A748" s="118">
        <v>1</v>
      </c>
      <c r="B748" s="125" t="s">
        <v>158</v>
      </c>
      <c r="C748" s="126">
        <v>1420903.4</v>
      </c>
      <c r="D748" s="121">
        <v>29096.6</v>
      </c>
      <c r="E748" s="121">
        <v>1284882.6499999999</v>
      </c>
      <c r="F748" s="121">
        <v>121617.35</v>
      </c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2"/>
      <c r="R748" s="122"/>
      <c r="S748" s="123"/>
      <c r="T748" s="123"/>
      <c r="U748" s="122"/>
      <c r="V748" s="122"/>
      <c r="W748" s="122"/>
      <c r="X748" s="127">
        <f>SUM(C748:V748)</f>
        <v>2856500</v>
      </c>
      <c r="Y748"/>
    </row>
    <row r="749" spans="1:25" x14ac:dyDescent="0.25">
      <c r="A749" s="7"/>
      <c r="B749" s="109"/>
      <c r="C749" s="86">
        <v>44329</v>
      </c>
      <c r="D749" s="86"/>
      <c r="E749" s="86"/>
      <c r="F749" s="86"/>
      <c r="G749" s="86"/>
      <c r="H749" s="86"/>
      <c r="I749" s="86"/>
      <c r="J749" s="86"/>
      <c r="K749" s="86"/>
      <c r="L749" s="87"/>
      <c r="M749" s="110"/>
      <c r="N749" s="110"/>
      <c r="O749" s="110"/>
      <c r="P749" s="110"/>
      <c r="Q749" s="110"/>
      <c r="R749" s="110"/>
      <c r="S749" s="111"/>
      <c r="T749" s="111"/>
      <c r="U749" s="110"/>
      <c r="V749" s="110"/>
      <c r="W749" s="110"/>
      <c r="X749" s="89"/>
    </row>
    <row r="750" spans="1:25" x14ac:dyDescent="0.25">
      <c r="A750" s="7">
        <v>2</v>
      </c>
      <c r="B750" s="128" t="s">
        <v>159</v>
      </c>
      <c r="C750" s="91">
        <v>2103000</v>
      </c>
      <c r="D750" s="91"/>
      <c r="E750" s="91"/>
      <c r="F750" s="91"/>
      <c r="G750" s="91"/>
      <c r="H750" s="91"/>
      <c r="I750" s="91"/>
      <c r="J750" s="91"/>
      <c r="K750" s="91"/>
      <c r="L750" s="112"/>
      <c r="M750" s="112"/>
      <c r="N750" s="112"/>
      <c r="O750" s="112"/>
      <c r="P750" s="112"/>
      <c r="Q750" s="112"/>
      <c r="R750" s="112"/>
      <c r="S750" s="93"/>
      <c r="T750" s="93"/>
      <c r="U750" s="112"/>
      <c r="V750" s="112"/>
      <c r="W750" s="112"/>
      <c r="X750" s="94">
        <f>SUM(C750:V750)</f>
        <v>2103000</v>
      </c>
    </row>
    <row r="751" spans="1:25" x14ac:dyDescent="0.25">
      <c r="A751" s="118"/>
      <c r="B751" s="129"/>
      <c r="C751" s="120"/>
      <c r="D751" s="120"/>
      <c r="E751" s="120"/>
      <c r="F751" s="120"/>
      <c r="G751" s="120"/>
      <c r="H751" s="120"/>
      <c r="I751" s="120"/>
      <c r="J751" s="120"/>
      <c r="K751" s="120"/>
      <c r="L751" s="121"/>
      <c r="M751" s="121"/>
      <c r="N751" s="121"/>
      <c r="O751" s="121"/>
      <c r="P751" s="121"/>
      <c r="Q751" s="122"/>
      <c r="R751" s="122"/>
      <c r="S751" s="123"/>
      <c r="T751" s="123"/>
      <c r="U751" s="122"/>
      <c r="V751" s="122"/>
      <c r="W751" s="122"/>
      <c r="X751" s="124"/>
    </row>
    <row r="752" spans="1:25" x14ac:dyDescent="0.25">
      <c r="A752" s="118">
        <v>3</v>
      </c>
      <c r="B752" s="125" t="s">
        <v>160</v>
      </c>
      <c r="C752" s="126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2"/>
      <c r="R752" s="122"/>
      <c r="S752" s="123"/>
      <c r="T752" s="123"/>
      <c r="U752" s="122"/>
      <c r="V752" s="122"/>
      <c r="W752" s="122"/>
      <c r="X752" s="127">
        <f>SUM(C752:V752)</f>
        <v>0</v>
      </c>
    </row>
    <row r="753" spans="1:25" s="66" customFormat="1" x14ac:dyDescent="0.25">
      <c r="A753" s="7"/>
      <c r="B753" s="109"/>
      <c r="C753" s="86"/>
      <c r="D753" s="86"/>
      <c r="E753" s="86"/>
      <c r="F753" s="86"/>
      <c r="G753" s="86"/>
      <c r="H753" s="86"/>
      <c r="I753" s="86"/>
      <c r="J753" s="86"/>
      <c r="K753" s="86"/>
      <c r="L753" s="87"/>
      <c r="M753" s="110"/>
      <c r="N753" s="110"/>
      <c r="O753" s="110"/>
      <c r="P753" s="110"/>
      <c r="Q753" s="110"/>
      <c r="R753" s="110"/>
      <c r="S753" s="111"/>
      <c r="T753" s="111"/>
      <c r="U753" s="110"/>
      <c r="V753" s="110"/>
      <c r="W753" s="110"/>
      <c r="X753" s="89"/>
      <c r="Y753"/>
    </row>
    <row r="754" spans="1:25" s="66" customFormat="1" x14ac:dyDescent="0.25">
      <c r="A754" s="7">
        <v>4</v>
      </c>
      <c r="B754" s="128" t="s">
        <v>161</v>
      </c>
      <c r="C754" s="91"/>
      <c r="D754" s="91"/>
      <c r="E754" s="91"/>
      <c r="F754" s="91"/>
      <c r="G754" s="91"/>
      <c r="H754" s="91"/>
      <c r="I754" s="91"/>
      <c r="J754" s="91"/>
      <c r="K754" s="91"/>
      <c r="L754" s="112"/>
      <c r="M754" s="112"/>
      <c r="N754" s="112"/>
      <c r="O754" s="112"/>
      <c r="P754" s="112"/>
      <c r="Q754" s="112"/>
      <c r="R754" s="112"/>
      <c r="S754" s="93"/>
      <c r="T754" s="93"/>
      <c r="U754" s="112"/>
      <c r="V754" s="112"/>
      <c r="W754" s="112"/>
      <c r="X754" s="94">
        <f>SUM(C754:V754)</f>
        <v>0</v>
      </c>
      <c r="Y754"/>
    </row>
    <row r="755" spans="1:25" x14ac:dyDescent="0.25">
      <c r="A755" s="118"/>
      <c r="B755" s="129"/>
      <c r="C755" s="120"/>
      <c r="D755" s="120"/>
      <c r="E755" s="120"/>
      <c r="F755" s="120"/>
      <c r="G755" s="120"/>
      <c r="H755" s="120"/>
      <c r="I755" s="120"/>
      <c r="J755" s="120"/>
      <c r="K755" s="120"/>
      <c r="L755" s="121"/>
      <c r="M755" s="121"/>
      <c r="N755" s="121"/>
      <c r="O755" s="121"/>
      <c r="P755" s="121"/>
      <c r="Q755" s="122"/>
      <c r="R755" s="122"/>
      <c r="S755" s="123"/>
      <c r="T755" s="123"/>
      <c r="U755" s="122"/>
      <c r="V755" s="122"/>
      <c r="W755" s="122"/>
      <c r="X755" s="124"/>
    </row>
    <row r="756" spans="1:25" x14ac:dyDescent="0.25">
      <c r="A756" s="118">
        <v>5</v>
      </c>
      <c r="B756" s="125" t="s">
        <v>162</v>
      </c>
      <c r="C756" s="126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2"/>
      <c r="R756" s="122"/>
      <c r="S756" s="123"/>
      <c r="T756" s="123"/>
      <c r="U756" s="122"/>
      <c r="V756" s="122"/>
      <c r="W756" s="122"/>
      <c r="X756" s="127">
        <f>SUM(C756:V756)</f>
        <v>0</v>
      </c>
    </row>
    <row r="757" spans="1:25" x14ac:dyDescent="0.25">
      <c r="A757" s="7"/>
      <c r="B757" s="109"/>
      <c r="C757" s="86">
        <v>44294</v>
      </c>
      <c r="D757" s="86">
        <v>44356</v>
      </c>
      <c r="E757" s="86"/>
      <c r="F757" s="86"/>
      <c r="G757" s="86"/>
      <c r="H757" s="86"/>
      <c r="I757" s="86"/>
      <c r="J757" s="86"/>
      <c r="K757" s="86"/>
      <c r="L757" s="87"/>
      <c r="M757" s="110"/>
      <c r="N757" s="110"/>
      <c r="O757" s="110"/>
      <c r="P757" s="110"/>
      <c r="Q757" s="110"/>
      <c r="R757" s="110"/>
      <c r="S757" s="111"/>
      <c r="T757" s="111"/>
      <c r="U757" s="110"/>
      <c r="V757" s="110"/>
      <c r="W757" s="110"/>
      <c r="X757" s="89"/>
    </row>
    <row r="758" spans="1:25" x14ac:dyDescent="0.25">
      <c r="A758" s="7">
        <v>6</v>
      </c>
      <c r="B758" s="128" t="s">
        <v>163</v>
      </c>
      <c r="C758" s="91">
        <v>139193.01999999999</v>
      </c>
      <c r="D758" s="91">
        <v>1190.77</v>
      </c>
      <c r="E758" s="91"/>
      <c r="F758" s="91"/>
      <c r="G758" s="91"/>
      <c r="H758" s="91"/>
      <c r="I758" s="91"/>
      <c r="J758" s="91"/>
      <c r="K758" s="91"/>
      <c r="L758" s="112"/>
      <c r="M758" s="112"/>
      <c r="N758" s="112"/>
      <c r="O758" s="112"/>
      <c r="P758" s="112"/>
      <c r="Q758" s="112"/>
      <c r="R758" s="112"/>
      <c r="S758" s="93"/>
      <c r="T758" s="93"/>
      <c r="U758" s="112"/>
      <c r="V758" s="112"/>
      <c r="W758" s="112"/>
      <c r="X758" s="94">
        <f>SUM(C758:V758)</f>
        <v>140383.78999999998</v>
      </c>
    </row>
    <row r="759" spans="1:25" x14ac:dyDescent="0.25">
      <c r="A759" s="118"/>
      <c r="B759" s="129"/>
      <c r="C759" s="120"/>
      <c r="D759" s="120"/>
      <c r="E759" s="120"/>
      <c r="F759" s="120"/>
      <c r="G759" s="120"/>
      <c r="H759" s="120"/>
      <c r="I759" s="120"/>
      <c r="J759" s="120"/>
      <c r="K759" s="120"/>
      <c r="L759" s="121"/>
      <c r="M759" s="121"/>
      <c r="N759" s="121"/>
      <c r="O759" s="121"/>
      <c r="P759" s="121"/>
      <c r="Q759" s="122"/>
      <c r="R759" s="122"/>
      <c r="S759" s="123"/>
      <c r="T759" s="123"/>
      <c r="U759" s="122"/>
      <c r="V759" s="122"/>
      <c r="W759" s="122"/>
      <c r="X759" s="124"/>
    </row>
    <row r="760" spans="1:25" x14ac:dyDescent="0.25">
      <c r="A760" s="118">
        <v>7</v>
      </c>
      <c r="B760" s="125" t="s">
        <v>164</v>
      </c>
      <c r="C760" s="126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2"/>
      <c r="R760" s="122"/>
      <c r="S760" s="123"/>
      <c r="T760" s="123"/>
      <c r="U760" s="122"/>
      <c r="V760" s="122"/>
      <c r="W760" s="122"/>
      <c r="X760" s="127">
        <f>SUM(C760:V760)</f>
        <v>0</v>
      </c>
    </row>
    <row r="761" spans="1:25" s="66" customFormat="1" x14ac:dyDescent="0.25">
      <c r="A761" s="7"/>
      <c r="B761" s="109"/>
      <c r="C761" s="86">
        <v>44035</v>
      </c>
      <c r="D761" s="86">
        <v>44084</v>
      </c>
      <c r="E761" s="86"/>
      <c r="F761" s="86"/>
      <c r="G761" s="86"/>
      <c r="H761" s="86"/>
      <c r="I761" s="86"/>
      <c r="J761" s="86"/>
      <c r="K761" s="86"/>
      <c r="L761" s="87"/>
      <c r="M761" s="110"/>
      <c r="N761" s="110"/>
      <c r="O761" s="110"/>
      <c r="P761" s="110"/>
      <c r="Q761" s="110"/>
      <c r="R761" s="110"/>
      <c r="S761" s="111"/>
      <c r="T761" s="111"/>
      <c r="U761" s="110"/>
      <c r="V761" s="110"/>
      <c r="W761" s="110"/>
      <c r="X761" s="89"/>
      <c r="Y761"/>
    </row>
    <row r="762" spans="1:25" s="66" customFormat="1" x14ac:dyDescent="0.25">
      <c r="A762" s="7">
        <v>8</v>
      </c>
      <c r="B762" s="128" t="s">
        <v>165</v>
      </c>
      <c r="C762" s="91">
        <v>689881.5</v>
      </c>
      <c r="D762" s="91">
        <v>2129148.33</v>
      </c>
      <c r="E762" s="91"/>
      <c r="F762" s="91"/>
      <c r="G762" s="91"/>
      <c r="H762" s="91"/>
      <c r="I762" s="91"/>
      <c r="J762" s="91"/>
      <c r="K762" s="91"/>
      <c r="L762" s="112"/>
      <c r="M762" s="112"/>
      <c r="N762" s="112"/>
      <c r="O762" s="112"/>
      <c r="P762" s="112"/>
      <c r="Q762" s="112"/>
      <c r="R762" s="112"/>
      <c r="S762" s="93"/>
      <c r="T762" s="93"/>
      <c r="U762" s="112"/>
      <c r="V762" s="112"/>
      <c r="W762" s="112"/>
      <c r="X762" s="94">
        <f>SUM(C762:V762)</f>
        <v>2819029.83</v>
      </c>
      <c r="Y762"/>
    </row>
    <row r="763" spans="1:25" x14ac:dyDescent="0.25">
      <c r="A763" s="118"/>
      <c r="B763" s="129"/>
      <c r="C763" s="120"/>
      <c r="D763" s="120"/>
      <c r="E763" s="120"/>
      <c r="F763" s="120"/>
      <c r="G763" s="120"/>
      <c r="H763" s="120"/>
      <c r="I763" s="120"/>
      <c r="J763" s="120"/>
      <c r="K763" s="120"/>
      <c r="L763" s="121"/>
      <c r="M763" s="121"/>
      <c r="N763" s="121"/>
      <c r="O763" s="121"/>
      <c r="P763" s="121"/>
      <c r="Q763" s="122"/>
      <c r="R763" s="122"/>
      <c r="S763" s="123"/>
      <c r="T763" s="123"/>
      <c r="U763" s="122"/>
      <c r="V763" s="122"/>
      <c r="W763" s="122"/>
      <c r="X763" s="124"/>
    </row>
    <row r="764" spans="1:25" x14ac:dyDescent="0.25">
      <c r="A764" s="118">
        <v>9</v>
      </c>
      <c r="B764" s="125" t="s">
        <v>166</v>
      </c>
      <c r="C764" s="126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2"/>
      <c r="R764" s="122"/>
      <c r="S764" s="123"/>
      <c r="T764" s="123"/>
      <c r="U764" s="122"/>
      <c r="V764" s="122"/>
      <c r="W764" s="122"/>
      <c r="X764" s="127">
        <f>SUM(C764:V764)</f>
        <v>0</v>
      </c>
    </row>
    <row r="765" spans="1:25" x14ac:dyDescent="0.25">
      <c r="A765" s="7"/>
      <c r="B765" s="109"/>
      <c r="C765" s="86">
        <v>44088</v>
      </c>
      <c r="D765" s="86">
        <v>44090</v>
      </c>
      <c r="E765" s="86"/>
      <c r="F765" s="86"/>
      <c r="G765" s="86"/>
      <c r="H765" s="86"/>
      <c r="I765" s="86"/>
      <c r="J765" s="86"/>
      <c r="K765" s="86"/>
      <c r="L765" s="87"/>
      <c r="M765" s="110"/>
      <c r="N765" s="110"/>
      <c r="O765" s="110"/>
      <c r="P765" s="110"/>
      <c r="Q765" s="110"/>
      <c r="R765" s="110"/>
      <c r="S765" s="111"/>
      <c r="T765" s="111"/>
      <c r="U765" s="110"/>
      <c r="V765" s="110"/>
      <c r="W765" s="110"/>
      <c r="X765" s="89"/>
    </row>
    <row r="766" spans="1:25" x14ac:dyDescent="0.25">
      <c r="A766" s="7">
        <v>10</v>
      </c>
      <c r="B766" s="128" t="s">
        <v>167</v>
      </c>
      <c r="C766" s="91">
        <v>212083</v>
      </c>
      <c r="D766" s="91">
        <v>295000</v>
      </c>
      <c r="E766" s="91"/>
      <c r="F766" s="91"/>
      <c r="G766" s="91"/>
      <c r="H766" s="91"/>
      <c r="I766" s="91"/>
      <c r="J766" s="91"/>
      <c r="K766" s="91"/>
      <c r="L766" s="112"/>
      <c r="M766" s="112"/>
      <c r="N766" s="112"/>
      <c r="O766" s="112"/>
      <c r="P766" s="112"/>
      <c r="Q766" s="112"/>
      <c r="R766" s="112"/>
      <c r="S766" s="93"/>
      <c r="T766" s="93"/>
      <c r="U766" s="112"/>
      <c r="V766" s="112"/>
      <c r="W766" s="112"/>
      <c r="X766" s="94">
        <f>SUM(C766:V766)</f>
        <v>507083</v>
      </c>
    </row>
    <row r="767" spans="1:25" x14ac:dyDescent="0.25">
      <c r="A767" s="118"/>
      <c r="B767" s="129"/>
      <c r="C767" s="120">
        <v>44342</v>
      </c>
      <c r="D767" s="120"/>
      <c r="E767" s="120"/>
      <c r="F767" s="120"/>
      <c r="G767" s="120"/>
      <c r="H767" s="120"/>
      <c r="I767" s="120"/>
      <c r="J767" s="120"/>
      <c r="K767" s="120"/>
      <c r="L767" s="121"/>
      <c r="M767" s="121"/>
      <c r="N767" s="121"/>
      <c r="O767" s="121"/>
      <c r="P767" s="121"/>
      <c r="Q767" s="122"/>
      <c r="R767" s="122"/>
      <c r="S767" s="123"/>
      <c r="T767" s="123"/>
      <c r="U767" s="122"/>
      <c r="V767" s="122"/>
      <c r="W767" s="122"/>
      <c r="X767" s="124"/>
    </row>
    <row r="768" spans="1:25" x14ac:dyDescent="0.25">
      <c r="A768" s="118">
        <v>11</v>
      </c>
      <c r="B768" s="125" t="s">
        <v>168</v>
      </c>
      <c r="C768" s="126">
        <v>428000</v>
      </c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2"/>
      <c r="R768" s="122"/>
      <c r="S768" s="123"/>
      <c r="T768" s="123"/>
      <c r="U768" s="122"/>
      <c r="V768" s="122"/>
      <c r="W768" s="122"/>
      <c r="X768" s="127">
        <f>SUM(C768:V768)</f>
        <v>428000</v>
      </c>
    </row>
    <row r="769" spans="1:28" s="66" customFormat="1" x14ac:dyDescent="0.25">
      <c r="A769" s="7"/>
      <c r="B769" s="109"/>
      <c r="C769" s="86"/>
      <c r="D769" s="86"/>
      <c r="E769" s="86"/>
      <c r="F769" s="86"/>
      <c r="G769" s="86"/>
      <c r="H769" s="86"/>
      <c r="I769" s="86"/>
      <c r="J769" s="86"/>
      <c r="K769" s="86"/>
      <c r="L769" s="87"/>
      <c r="M769" s="110"/>
      <c r="N769" s="110"/>
      <c r="O769" s="110"/>
      <c r="P769" s="110"/>
      <c r="Q769" s="110"/>
      <c r="R769" s="110"/>
      <c r="S769" s="111"/>
      <c r="T769" s="111"/>
      <c r="U769" s="110"/>
      <c r="V769" s="110"/>
      <c r="W769" s="110"/>
      <c r="X769" s="89"/>
      <c r="Y769"/>
    </row>
    <row r="770" spans="1:28" s="66" customFormat="1" x14ac:dyDescent="0.25">
      <c r="A770" s="7">
        <v>12</v>
      </c>
      <c r="B770" s="128" t="s">
        <v>169</v>
      </c>
      <c r="C770" s="91"/>
      <c r="D770" s="91"/>
      <c r="E770" s="91"/>
      <c r="F770" s="91"/>
      <c r="G770" s="91"/>
      <c r="H770" s="91"/>
      <c r="I770" s="91"/>
      <c r="J770" s="91"/>
      <c r="K770" s="91"/>
      <c r="L770" s="112"/>
      <c r="M770" s="112"/>
      <c r="N770" s="112"/>
      <c r="O770" s="112"/>
      <c r="P770" s="112"/>
      <c r="Q770" s="112"/>
      <c r="R770" s="112"/>
      <c r="S770" s="93"/>
      <c r="T770" s="93"/>
      <c r="U770" s="112"/>
      <c r="V770" s="112"/>
      <c r="W770" s="112"/>
      <c r="X770" s="94">
        <f>SUM(C770:V770)</f>
        <v>0</v>
      </c>
      <c r="Y770"/>
    </row>
    <row r="771" spans="1:28" x14ac:dyDescent="0.25">
      <c r="A771" s="118"/>
      <c r="B771" s="129"/>
      <c r="C771" s="120"/>
      <c r="D771" s="120"/>
      <c r="E771" s="120"/>
      <c r="F771" s="120"/>
      <c r="G771" s="120"/>
      <c r="H771" s="120"/>
      <c r="I771" s="120"/>
      <c r="J771" s="120"/>
      <c r="K771" s="120"/>
      <c r="L771" s="121"/>
      <c r="M771" s="121"/>
      <c r="N771" s="121"/>
      <c r="O771" s="121"/>
      <c r="P771" s="121"/>
      <c r="Q771" s="122"/>
      <c r="R771" s="122"/>
      <c r="S771" s="123"/>
      <c r="T771" s="123"/>
      <c r="U771" s="122"/>
      <c r="V771" s="122"/>
      <c r="W771" s="122"/>
      <c r="X771" s="124"/>
    </row>
    <row r="772" spans="1:28" x14ac:dyDescent="0.25">
      <c r="A772" s="118">
        <v>13</v>
      </c>
      <c r="B772" s="125" t="s">
        <v>170</v>
      </c>
      <c r="C772" s="126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2"/>
      <c r="R772" s="122"/>
      <c r="S772" s="123"/>
      <c r="T772" s="123"/>
      <c r="U772" s="122"/>
      <c r="V772" s="122"/>
      <c r="W772" s="122"/>
      <c r="X772" s="127">
        <f>SUM(C772:V772)</f>
        <v>0</v>
      </c>
    </row>
    <row r="773" spans="1:28" s="66" customFormat="1" x14ac:dyDescent="0.25">
      <c r="A773" s="7"/>
      <c r="B773" s="109"/>
      <c r="C773" s="86">
        <v>44264</v>
      </c>
      <c r="D773" s="86"/>
      <c r="E773" s="86"/>
      <c r="F773" s="86"/>
      <c r="G773" s="86"/>
      <c r="H773" s="86"/>
      <c r="I773" s="86"/>
      <c r="J773" s="86"/>
      <c r="K773" s="86"/>
      <c r="L773" s="87"/>
      <c r="M773" s="110"/>
      <c r="N773" s="110"/>
      <c r="O773" s="110"/>
      <c r="P773" s="110"/>
      <c r="Q773" s="110"/>
      <c r="R773" s="110"/>
      <c r="S773" s="111"/>
      <c r="T773" s="111"/>
      <c r="U773" s="110"/>
      <c r="V773" s="110"/>
      <c r="W773" s="110"/>
      <c r="X773" s="89"/>
      <c r="Y773"/>
    </row>
    <row r="774" spans="1:28" s="66" customFormat="1" x14ac:dyDescent="0.25">
      <c r="A774" s="7">
        <v>14</v>
      </c>
      <c r="B774" s="128" t="s">
        <v>171</v>
      </c>
      <c r="C774" s="91">
        <v>428000</v>
      </c>
      <c r="D774" s="91"/>
      <c r="E774" s="91"/>
      <c r="F774" s="91"/>
      <c r="G774" s="91"/>
      <c r="H774" s="91"/>
      <c r="I774" s="91"/>
      <c r="J774" s="91"/>
      <c r="K774" s="91"/>
      <c r="L774" s="112"/>
      <c r="M774" s="112"/>
      <c r="N774" s="112"/>
      <c r="O774" s="112"/>
      <c r="P774" s="112"/>
      <c r="Q774" s="112"/>
      <c r="R774" s="112"/>
      <c r="S774" s="93"/>
      <c r="T774" s="93"/>
      <c r="U774" s="112"/>
      <c r="V774" s="112"/>
      <c r="W774" s="112"/>
      <c r="X774" s="94">
        <f>SUM(C774:V774)</f>
        <v>428000</v>
      </c>
      <c r="Y774"/>
    </row>
    <row r="775" spans="1:28" x14ac:dyDescent="0.25">
      <c r="A775" s="118"/>
      <c r="B775" s="129"/>
      <c r="C775" s="120"/>
      <c r="D775" s="120"/>
      <c r="E775" s="120"/>
      <c r="F775" s="120"/>
      <c r="G775" s="120"/>
      <c r="H775" s="120"/>
      <c r="I775" s="120"/>
      <c r="J775" s="120"/>
      <c r="K775" s="120"/>
      <c r="L775" s="121"/>
      <c r="M775" s="121"/>
      <c r="N775" s="121"/>
      <c r="O775" s="121"/>
      <c r="P775" s="121"/>
      <c r="Q775" s="122"/>
      <c r="R775" s="122"/>
      <c r="S775" s="123"/>
      <c r="T775" s="123"/>
      <c r="U775" s="122"/>
      <c r="V775" s="122"/>
      <c r="W775" s="122"/>
      <c r="X775" s="124"/>
    </row>
    <row r="776" spans="1:28" x14ac:dyDescent="0.25">
      <c r="A776" s="118">
        <v>15</v>
      </c>
      <c r="B776" s="125"/>
      <c r="C776" s="126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2"/>
      <c r="R776" s="122"/>
      <c r="S776" s="123"/>
      <c r="T776" s="123"/>
      <c r="U776" s="122"/>
      <c r="V776" s="122"/>
      <c r="W776" s="122"/>
      <c r="X776" s="127">
        <f>SUM(C776:V776)</f>
        <v>0</v>
      </c>
    </row>
    <row r="777" spans="1:28" s="66" customFormat="1" x14ac:dyDescent="0.25">
      <c r="A777" s="7"/>
      <c r="B777" s="109"/>
      <c r="C777" s="86"/>
      <c r="D777" s="86"/>
      <c r="E777" s="86"/>
      <c r="F777" s="86"/>
      <c r="G777" s="86"/>
      <c r="H777" s="86"/>
      <c r="I777" s="86"/>
      <c r="J777" s="86"/>
      <c r="K777" s="86"/>
      <c r="L777" s="87"/>
      <c r="M777" s="110"/>
      <c r="N777" s="110"/>
      <c r="O777" s="110"/>
      <c r="P777" s="110"/>
      <c r="Q777" s="110"/>
      <c r="R777" s="110"/>
      <c r="S777" s="111"/>
      <c r="T777" s="111"/>
      <c r="U777" s="110"/>
      <c r="V777" s="110"/>
      <c r="W777" s="110"/>
      <c r="X777" s="89"/>
      <c r="Y777"/>
    </row>
    <row r="778" spans="1:28" s="66" customFormat="1" ht="15.75" thickBot="1" x14ac:dyDescent="0.3">
      <c r="A778" s="7"/>
      <c r="B778" s="128"/>
      <c r="C778" s="91"/>
      <c r="D778" s="91"/>
      <c r="E778" s="91"/>
      <c r="F778" s="91"/>
      <c r="G778" s="91"/>
      <c r="H778" s="91"/>
      <c r="I778" s="91"/>
      <c r="J778" s="91"/>
      <c r="K778" s="91"/>
      <c r="L778" s="112"/>
      <c r="M778" s="112"/>
      <c r="N778" s="112"/>
      <c r="O778" s="112"/>
      <c r="P778" s="112"/>
      <c r="Q778" s="112"/>
      <c r="R778" s="112"/>
      <c r="S778" s="93"/>
      <c r="T778" s="93"/>
      <c r="U778" s="112"/>
      <c r="V778" s="112"/>
      <c r="W778" s="112"/>
      <c r="X778" s="94">
        <f>SUM(C778:V778)</f>
        <v>0</v>
      </c>
      <c r="Y778"/>
    </row>
    <row r="779" spans="1:28" ht="15.75" thickBot="1" x14ac:dyDescent="0.3">
      <c r="A779" s="7"/>
      <c r="U779" s="26"/>
      <c r="V779" s="130"/>
      <c r="W779" s="130" t="s">
        <v>187</v>
      </c>
      <c r="X779" s="131">
        <f>SUM(X409:X778)</f>
        <v>61559403.929999955</v>
      </c>
      <c r="Z779" s="66"/>
      <c r="AA779" s="66"/>
      <c r="AB779" s="66"/>
    </row>
    <row r="780" spans="1:28" x14ac:dyDescent="0.25">
      <c r="A780" s="7"/>
      <c r="D780" s="132"/>
      <c r="Z780" s="66"/>
      <c r="AA780" s="66"/>
      <c r="AB780" s="66"/>
    </row>
  </sheetData>
  <mergeCells count="15">
    <mergeCell ref="X407:X408"/>
    <mergeCell ref="I194:I195"/>
    <mergeCell ref="D385:D386"/>
    <mergeCell ref="F385:F386"/>
    <mergeCell ref="H385:H386"/>
    <mergeCell ref="E385:E386"/>
    <mergeCell ref="G385:G386"/>
    <mergeCell ref="N194:N195"/>
    <mergeCell ref="Q194:Q195"/>
    <mergeCell ref="T194:T195"/>
    <mergeCell ref="A5:B5"/>
    <mergeCell ref="A194:B194"/>
    <mergeCell ref="C194:C195"/>
    <mergeCell ref="A195:B195"/>
    <mergeCell ref="C385:C386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</sheetPr>
  <dimension ref="A1:AD2090"/>
  <sheetViews>
    <sheetView tabSelected="1" zoomScaleNormal="100" workbookViewId="0">
      <pane ySplit="1" topLeftCell="A1485" activePane="bottomLeft" state="frozen"/>
      <selection pane="bottomLeft" activeCell="C1492" sqref="C1492"/>
    </sheetView>
  </sheetViews>
  <sheetFormatPr baseColWidth="10" defaultColWidth="9.140625" defaultRowHeight="15.75" x14ac:dyDescent="0.25"/>
  <cols>
    <col min="1" max="1" width="12.5703125" style="133" bestFit="1" customWidth="1"/>
    <col min="2" max="2" width="47.28515625" style="248" customWidth="1"/>
    <col min="3" max="3" width="16.85546875" style="247" customWidth="1"/>
    <col min="4" max="4" width="15.42578125" style="247" bestFit="1" customWidth="1"/>
    <col min="5" max="5" width="17.7109375" style="249" bestFit="1" customWidth="1"/>
    <col min="6" max="6" width="17" style="134" customWidth="1"/>
    <col min="7" max="10" width="14.7109375" customWidth="1"/>
    <col min="11" max="11" width="15.28515625" bestFit="1" customWidth="1"/>
    <col min="12" max="14" width="14.7109375" customWidth="1"/>
    <col min="15" max="21" width="23.42578125" customWidth="1"/>
    <col min="22" max="22" width="19.85546875" customWidth="1"/>
    <col min="23" max="23" width="19.7109375" customWidth="1"/>
    <col min="24" max="24" width="28.140625" customWidth="1"/>
    <col min="25" max="27" width="24.7109375" bestFit="1" customWidth="1"/>
    <col min="28" max="28" width="21.85546875" bestFit="1" customWidth="1"/>
    <col min="29" max="29" width="21.7109375" bestFit="1" customWidth="1"/>
    <col min="30" max="30" width="29.42578125" bestFit="1" customWidth="1"/>
    <col min="31" max="256" width="11.42578125" customWidth="1"/>
  </cols>
  <sheetData>
    <row r="1" spans="1:30" ht="98.25" customHeight="1" thickBot="1" x14ac:dyDescent="0.3">
      <c r="A1" s="334" t="s">
        <v>188</v>
      </c>
      <c r="B1" s="335" t="s">
        <v>177</v>
      </c>
      <c r="C1" s="336" t="s">
        <v>189</v>
      </c>
      <c r="D1" s="337" t="s">
        <v>190</v>
      </c>
      <c r="E1" s="338" t="s">
        <v>191</v>
      </c>
      <c r="G1" s="135" t="s">
        <v>192</v>
      </c>
      <c r="H1" s="136" t="s">
        <v>190</v>
      </c>
      <c r="I1" s="137" t="s">
        <v>192</v>
      </c>
      <c r="J1" s="138" t="s">
        <v>190</v>
      </c>
      <c r="K1" s="139" t="s">
        <v>192</v>
      </c>
      <c r="L1" s="140" t="s">
        <v>190</v>
      </c>
      <c r="M1" s="141" t="s">
        <v>192</v>
      </c>
      <c r="N1" s="142" t="s">
        <v>190</v>
      </c>
    </row>
    <row r="2" spans="1:30" x14ac:dyDescent="0.3">
      <c r="A2" s="143" t="s">
        <v>193</v>
      </c>
      <c r="B2" s="144"/>
      <c r="C2" s="145">
        <v>692875.528000094</v>
      </c>
      <c r="D2" s="146"/>
      <c r="E2" s="145">
        <f>C2</f>
        <v>692875.528000094</v>
      </c>
      <c r="G2" s="147">
        <v>527835</v>
      </c>
      <c r="H2" s="148"/>
      <c r="I2" s="149">
        <v>1784151</v>
      </c>
      <c r="J2" s="150"/>
      <c r="K2" s="151">
        <v>130421</v>
      </c>
      <c r="L2" s="152"/>
      <c r="M2" s="147">
        <v>0</v>
      </c>
      <c r="N2" s="153"/>
    </row>
    <row r="3" spans="1:30" s="26" customFormat="1" ht="17.25" x14ac:dyDescent="0.35">
      <c r="A3" s="155"/>
      <c r="B3" s="155"/>
      <c r="C3" s="156"/>
      <c r="D3" s="157"/>
      <c r="E3" s="158"/>
      <c r="F3" s="134"/>
      <c r="G3" s="159"/>
      <c r="H3" s="160"/>
      <c r="I3" s="161"/>
      <c r="J3" s="160"/>
      <c r="K3" s="162"/>
      <c r="L3" s="163"/>
      <c r="M3" s="159"/>
      <c r="N3" s="164"/>
    </row>
    <row r="4" spans="1:30" s="26" customFormat="1" x14ac:dyDescent="0.3">
      <c r="A4" s="154"/>
      <c r="B4" s="175" t="s">
        <v>194</v>
      </c>
      <c r="C4" s="176"/>
      <c r="D4" s="177">
        <v>884848.79999999993</v>
      </c>
      <c r="E4" s="168">
        <f>E2+C4-D4</f>
        <v>-191973.27199990593</v>
      </c>
      <c r="F4" s="134"/>
      <c r="G4" s="169"/>
      <c r="H4" s="178"/>
      <c r="I4" s="170"/>
      <c r="J4" s="179"/>
      <c r="K4" s="171"/>
      <c r="L4" s="172"/>
      <c r="M4" s="173"/>
      <c r="N4" s="17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s="26" customFormat="1" x14ac:dyDescent="0.3">
      <c r="A5" s="154"/>
      <c r="B5" s="175" t="s">
        <v>195</v>
      </c>
      <c r="C5" s="176"/>
      <c r="D5" s="177">
        <v>2220108</v>
      </c>
      <c r="E5" s="168">
        <f>E4+C5-D5</f>
        <v>-2412081.2719999058</v>
      </c>
      <c r="F5" s="134"/>
      <c r="G5" s="169"/>
      <c r="H5" s="178"/>
      <c r="I5" s="170"/>
      <c r="J5" s="179"/>
      <c r="K5" s="171"/>
      <c r="L5" s="172"/>
      <c r="M5" s="173"/>
      <c r="N5" s="174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s="26" customFormat="1" x14ac:dyDescent="0.3">
      <c r="B6" s="175" t="s">
        <v>196</v>
      </c>
      <c r="C6" s="180"/>
      <c r="D6" s="177">
        <v>106335</v>
      </c>
      <c r="E6" s="168">
        <f t="shared" ref="E6:E69" si="0">E5+C6-D6</f>
        <v>-2518416.2719999058</v>
      </c>
      <c r="F6" s="134"/>
      <c r="G6" s="169"/>
      <c r="H6" s="178"/>
      <c r="I6" s="170"/>
      <c r="J6" s="179"/>
      <c r="K6" s="171"/>
      <c r="L6" s="172"/>
      <c r="M6" s="173"/>
      <c r="N6" s="17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s="26" customFormat="1" x14ac:dyDescent="0.3">
      <c r="B7" s="175" t="s">
        <v>197</v>
      </c>
      <c r="C7" s="180"/>
      <c r="D7" s="177">
        <v>67080.41</v>
      </c>
      <c r="E7" s="168">
        <f t="shared" si="0"/>
        <v>-2585496.681999906</v>
      </c>
      <c r="F7" s="134"/>
      <c r="G7" s="169"/>
      <c r="H7" s="178"/>
      <c r="I7" s="170"/>
      <c r="J7" s="179"/>
      <c r="K7" s="171"/>
      <c r="L7" s="172"/>
      <c r="M7" s="173"/>
      <c r="N7" s="174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s="26" customFormat="1" x14ac:dyDescent="0.3">
      <c r="A8" s="181"/>
      <c r="B8" s="181" t="s">
        <v>198</v>
      </c>
      <c r="C8" s="182"/>
      <c r="D8" s="183"/>
      <c r="E8" s="168">
        <f t="shared" si="0"/>
        <v>-2585496.681999906</v>
      </c>
      <c r="F8" s="134"/>
      <c r="G8" s="169"/>
      <c r="H8" s="178"/>
      <c r="I8" s="170">
        <v>375000</v>
      </c>
      <c r="J8" s="179"/>
      <c r="K8" s="171"/>
      <c r="L8" s="172"/>
      <c r="M8" s="173"/>
      <c r="N8" s="184"/>
      <c r="P8"/>
      <c r="Q8"/>
      <c r="R8"/>
      <c r="S8"/>
      <c r="T8"/>
      <c r="U8"/>
      <c r="V8"/>
      <c r="W8"/>
      <c r="X8"/>
    </row>
    <row r="9" spans="1:30" s="26" customFormat="1" x14ac:dyDescent="0.3">
      <c r="A9" s="165">
        <v>44028</v>
      </c>
      <c r="B9" s="185" t="s">
        <v>199</v>
      </c>
      <c r="C9" s="186">
        <v>39765.440000000002</v>
      </c>
      <c r="D9" s="167"/>
      <c r="E9" s="168">
        <f>E8+C9-D9</f>
        <v>-2545731.241999906</v>
      </c>
      <c r="F9" s="134"/>
      <c r="G9" s="169"/>
      <c r="H9" s="187"/>
      <c r="I9" s="170"/>
      <c r="J9" s="179"/>
      <c r="K9" s="171"/>
      <c r="L9" s="172"/>
      <c r="M9" s="173"/>
      <c r="N9" s="174"/>
      <c r="P9"/>
      <c r="Q9"/>
      <c r="R9"/>
      <c r="S9"/>
      <c r="T9"/>
      <c r="U9"/>
      <c r="V9"/>
      <c r="W9"/>
      <c r="X9"/>
    </row>
    <row r="10" spans="1:30" s="26" customFormat="1" x14ac:dyDescent="0.3">
      <c r="A10" s="165">
        <v>44028</v>
      </c>
      <c r="B10" s="185" t="s">
        <v>200</v>
      </c>
      <c r="C10" s="186">
        <v>7325.34</v>
      </c>
      <c r="D10" s="167"/>
      <c r="E10" s="168">
        <f t="shared" si="0"/>
        <v>-2538405.9019999062</v>
      </c>
      <c r="F10" s="134"/>
      <c r="G10" s="169"/>
      <c r="H10" s="178"/>
      <c r="I10" s="170"/>
      <c r="J10" s="179"/>
      <c r="K10" s="171"/>
      <c r="L10" s="172"/>
      <c r="M10" s="173"/>
      <c r="N10" s="174"/>
      <c r="O10"/>
      <c r="P10"/>
      <c r="Q10"/>
      <c r="R10"/>
      <c r="S10"/>
      <c r="T10"/>
      <c r="U10"/>
      <c r="V10"/>
      <c r="W10"/>
      <c r="X10"/>
    </row>
    <row r="11" spans="1:30" s="26" customFormat="1" x14ac:dyDescent="0.3">
      <c r="A11" s="165">
        <v>44028</v>
      </c>
      <c r="B11" s="166" t="s">
        <v>201</v>
      </c>
      <c r="C11" s="186">
        <v>346929.99</v>
      </c>
      <c r="D11" s="167"/>
      <c r="E11" s="168">
        <f t="shared" si="0"/>
        <v>-2191475.9119999064</v>
      </c>
      <c r="F11" s="134"/>
      <c r="G11" s="169"/>
      <c r="H11" s="178"/>
      <c r="I11" s="170"/>
      <c r="J11" s="179"/>
      <c r="K11" s="171"/>
      <c r="L11" s="172"/>
      <c r="M11" s="173"/>
      <c r="N11" s="174"/>
      <c r="O11"/>
      <c r="P11"/>
      <c r="Q11"/>
      <c r="R11"/>
      <c r="S11"/>
      <c r="T11"/>
      <c r="U11"/>
      <c r="V11"/>
      <c r="W11"/>
      <c r="X11"/>
    </row>
    <row r="12" spans="1:30" s="26" customFormat="1" x14ac:dyDescent="0.3">
      <c r="A12" s="165">
        <v>44028</v>
      </c>
      <c r="B12" s="185" t="s">
        <v>202</v>
      </c>
      <c r="C12" s="186">
        <v>2441.7800000000002</v>
      </c>
      <c r="D12" s="167"/>
      <c r="E12" s="168">
        <f t="shared" si="0"/>
        <v>-2189034.1319999066</v>
      </c>
      <c r="F12" s="134"/>
      <c r="G12" s="169"/>
      <c r="H12" s="187"/>
      <c r="I12" s="170"/>
      <c r="J12" s="179"/>
      <c r="K12" s="171"/>
      <c r="L12" s="172"/>
      <c r="M12" s="173"/>
      <c r="N12" s="174"/>
      <c r="O12"/>
      <c r="P12"/>
      <c r="Q12"/>
      <c r="R12"/>
      <c r="S12"/>
      <c r="T12"/>
      <c r="U12"/>
      <c r="V12"/>
      <c r="W12"/>
      <c r="X12"/>
    </row>
    <row r="13" spans="1:30" s="26" customFormat="1" x14ac:dyDescent="0.3">
      <c r="A13" s="165">
        <v>44028</v>
      </c>
      <c r="B13" s="185" t="s">
        <v>203</v>
      </c>
      <c r="C13" s="186">
        <v>3662.67</v>
      </c>
      <c r="D13" s="166"/>
      <c r="E13" s="168">
        <f t="shared" si="0"/>
        <v>-2185371.4619999067</v>
      </c>
      <c r="F13" s="134"/>
      <c r="G13" s="169"/>
      <c r="H13" s="178"/>
      <c r="I13" s="170"/>
      <c r="J13" s="179"/>
      <c r="K13" s="188"/>
      <c r="L13" s="172"/>
      <c r="M13" s="173"/>
      <c r="N13" s="174"/>
      <c r="O13"/>
      <c r="P13"/>
      <c r="Q13"/>
      <c r="R13"/>
      <c r="S13"/>
      <c r="T13"/>
      <c r="U13"/>
      <c r="V13"/>
      <c r="W13"/>
      <c r="X13"/>
    </row>
    <row r="14" spans="1:30" s="26" customFormat="1" x14ac:dyDescent="0.3">
      <c r="A14" s="165">
        <v>44028</v>
      </c>
      <c r="B14" s="185" t="s">
        <v>204</v>
      </c>
      <c r="C14" s="189">
        <v>10988.01</v>
      </c>
      <c r="D14" s="167"/>
      <c r="E14" s="168">
        <f t="shared" si="0"/>
        <v>-2174383.4519999069</v>
      </c>
      <c r="F14" s="134"/>
      <c r="G14" s="169"/>
      <c r="H14" s="178"/>
      <c r="I14" s="170"/>
      <c r="J14" s="179"/>
      <c r="K14" s="171"/>
      <c r="L14" s="172"/>
      <c r="M14" s="173"/>
      <c r="N14" s="174"/>
      <c r="O14"/>
      <c r="P14"/>
      <c r="Q14"/>
      <c r="R14"/>
      <c r="S14"/>
      <c r="T14"/>
      <c r="U14"/>
      <c r="V14"/>
      <c r="W14"/>
      <c r="X14"/>
    </row>
    <row r="15" spans="1:30" s="26" customFormat="1" x14ac:dyDescent="0.3">
      <c r="A15" s="165">
        <v>44028</v>
      </c>
      <c r="B15" s="166" t="s">
        <v>205</v>
      </c>
      <c r="C15" s="189">
        <v>3662.67</v>
      </c>
      <c r="D15" s="167"/>
      <c r="E15" s="168">
        <f t="shared" si="0"/>
        <v>-2170720.781999907</v>
      </c>
      <c r="F15" s="134"/>
      <c r="G15" s="169"/>
      <c r="H15" s="178"/>
      <c r="I15" s="170"/>
      <c r="J15" s="179"/>
      <c r="K15" s="171"/>
      <c r="L15" s="172"/>
      <c r="M15" s="173"/>
      <c r="N15" s="174"/>
      <c r="O15"/>
      <c r="P15"/>
      <c r="Q15"/>
      <c r="R15"/>
      <c r="S15"/>
      <c r="T15"/>
      <c r="U15"/>
      <c r="V15"/>
      <c r="W15"/>
      <c r="X15"/>
    </row>
    <row r="16" spans="1:30" s="26" customFormat="1" x14ac:dyDescent="0.3">
      <c r="A16" s="165">
        <v>44028</v>
      </c>
      <c r="B16" s="166" t="s">
        <v>206</v>
      </c>
      <c r="C16" s="189">
        <v>56519.9</v>
      </c>
      <c r="D16" s="167"/>
      <c r="E16" s="168">
        <f t="shared" si="0"/>
        <v>-2114200.8819999071</v>
      </c>
      <c r="F16" s="134"/>
      <c r="G16" s="169"/>
      <c r="H16" s="178"/>
      <c r="I16" s="170"/>
      <c r="J16" s="179"/>
      <c r="K16" s="171"/>
      <c r="L16" s="172"/>
      <c r="M16" s="173"/>
      <c r="N16" s="174"/>
      <c r="O16"/>
      <c r="P16"/>
      <c r="Q16"/>
      <c r="R16"/>
      <c r="S16"/>
      <c r="T16"/>
      <c r="U16"/>
      <c r="V16"/>
      <c r="W16"/>
      <c r="X16"/>
    </row>
    <row r="17" spans="1:24" s="26" customFormat="1" x14ac:dyDescent="0.3">
      <c r="A17" s="165">
        <v>44028</v>
      </c>
      <c r="B17" s="166" t="s">
        <v>207</v>
      </c>
      <c r="C17" s="189">
        <v>22172.04</v>
      </c>
      <c r="D17" s="167"/>
      <c r="E17" s="168">
        <f t="shared" si="0"/>
        <v>-2092028.841999907</v>
      </c>
      <c r="F17" s="134"/>
      <c r="G17" s="169"/>
      <c r="H17" s="178"/>
      <c r="I17" s="170"/>
      <c r="J17" s="179"/>
      <c r="K17" s="171"/>
      <c r="L17" s="172"/>
      <c r="M17" s="173"/>
      <c r="N17" s="174"/>
      <c r="O17"/>
      <c r="P17"/>
      <c r="Q17"/>
      <c r="R17"/>
      <c r="S17"/>
      <c r="T17"/>
      <c r="U17"/>
      <c r="V17"/>
      <c r="W17"/>
      <c r="X17"/>
    </row>
    <row r="18" spans="1:24" s="26" customFormat="1" x14ac:dyDescent="0.3">
      <c r="A18" s="165">
        <v>44028</v>
      </c>
      <c r="B18" s="185" t="s">
        <v>208</v>
      </c>
      <c r="C18" s="189">
        <v>10988.01</v>
      </c>
      <c r="D18" s="167"/>
      <c r="E18" s="168">
        <f t="shared" si="0"/>
        <v>-2081040.831999907</v>
      </c>
      <c r="F18" s="134"/>
      <c r="G18" s="169"/>
      <c r="H18" s="178"/>
      <c r="I18" s="170"/>
      <c r="J18" s="179"/>
      <c r="K18" s="171"/>
      <c r="L18" s="172"/>
      <c r="M18" s="173"/>
      <c r="N18" s="174"/>
      <c r="O18"/>
      <c r="P18"/>
      <c r="Q18"/>
      <c r="R18"/>
      <c r="S18"/>
      <c r="T18"/>
      <c r="U18"/>
      <c r="V18"/>
      <c r="W18"/>
      <c r="X18"/>
    </row>
    <row r="19" spans="1:24" s="26" customFormat="1" x14ac:dyDescent="0.3">
      <c r="A19" s="165">
        <v>44028</v>
      </c>
      <c r="B19" s="166" t="s">
        <v>209</v>
      </c>
      <c r="C19" s="189">
        <v>89124.97</v>
      </c>
      <c r="D19" s="167"/>
      <c r="E19" s="168">
        <f t="shared" si="0"/>
        <v>-1991915.8619999071</v>
      </c>
      <c r="F19" s="134"/>
      <c r="G19" s="169"/>
      <c r="H19" s="178"/>
      <c r="I19" s="170"/>
      <c r="J19" s="179"/>
      <c r="K19" s="171"/>
      <c r="L19" s="172"/>
      <c r="M19" s="173"/>
      <c r="N19" s="174"/>
      <c r="O19"/>
      <c r="P19"/>
      <c r="Q19"/>
      <c r="R19"/>
      <c r="S19"/>
      <c r="T19"/>
      <c r="U19"/>
      <c r="V19"/>
      <c r="W19"/>
      <c r="X19"/>
    </row>
    <row r="20" spans="1:24" s="26" customFormat="1" x14ac:dyDescent="0.3">
      <c r="A20" s="165">
        <v>44032</v>
      </c>
      <c r="B20" s="185" t="s">
        <v>210</v>
      </c>
      <c r="C20" s="189">
        <v>7456.02</v>
      </c>
      <c r="D20" s="167"/>
      <c r="E20" s="168">
        <f t="shared" si="0"/>
        <v>-1984459.841999907</v>
      </c>
      <c r="F20" s="134"/>
      <c r="G20" s="169"/>
      <c r="H20" s="178"/>
      <c r="I20" s="170"/>
      <c r="J20" s="179"/>
      <c r="K20" s="171"/>
      <c r="L20" s="172"/>
      <c r="M20" s="173"/>
      <c r="N20" s="174"/>
      <c r="O20"/>
      <c r="P20"/>
      <c r="Q20"/>
      <c r="R20"/>
      <c r="S20"/>
      <c r="T20"/>
      <c r="U20"/>
      <c r="V20"/>
      <c r="W20"/>
      <c r="X20"/>
    </row>
    <row r="21" spans="1:24" s="26" customFormat="1" x14ac:dyDescent="0.3">
      <c r="A21" s="165">
        <v>44032</v>
      </c>
      <c r="B21" s="185" t="s">
        <v>211</v>
      </c>
      <c r="C21" s="189">
        <v>63486.28</v>
      </c>
      <c r="D21" s="167"/>
      <c r="E21" s="168">
        <f t="shared" si="0"/>
        <v>-1920973.561999907</v>
      </c>
      <c r="F21" s="134"/>
      <c r="G21" s="169"/>
      <c r="H21" s="178"/>
      <c r="I21" s="170"/>
      <c r="J21" s="179"/>
      <c r="K21" s="171"/>
      <c r="L21" s="172"/>
      <c r="M21" s="173"/>
      <c r="N21" s="174"/>
      <c r="O21"/>
      <c r="P21"/>
      <c r="Q21"/>
      <c r="R21"/>
      <c r="S21"/>
      <c r="T21"/>
      <c r="U21"/>
      <c r="V21"/>
      <c r="W21"/>
      <c r="X21"/>
    </row>
    <row r="22" spans="1:24" s="26" customFormat="1" x14ac:dyDescent="0.3">
      <c r="A22" s="165">
        <v>44032</v>
      </c>
      <c r="B22" s="185" t="s">
        <v>212</v>
      </c>
      <c r="C22" s="189">
        <v>123250</v>
      </c>
      <c r="D22" s="167"/>
      <c r="E22" s="168">
        <f t="shared" si="0"/>
        <v>-1797723.561999907</v>
      </c>
      <c r="F22" s="134"/>
      <c r="G22" s="169"/>
      <c r="H22" s="178"/>
      <c r="I22" s="170"/>
      <c r="J22" s="179"/>
      <c r="K22" s="171"/>
      <c r="L22" s="172"/>
      <c r="M22" s="173"/>
      <c r="N22" s="174"/>
      <c r="O22"/>
      <c r="P22"/>
      <c r="Q22"/>
      <c r="R22"/>
      <c r="S22"/>
      <c r="T22"/>
      <c r="U22"/>
      <c r="V22"/>
      <c r="W22"/>
      <c r="X22"/>
    </row>
    <row r="23" spans="1:24" s="26" customFormat="1" x14ac:dyDescent="0.3">
      <c r="A23" s="193"/>
      <c r="B23" s="194" t="s">
        <v>213</v>
      </c>
      <c r="C23" s="195"/>
      <c r="D23" s="196">
        <v>36250</v>
      </c>
      <c r="E23" s="168">
        <f t="shared" si="0"/>
        <v>-1833973.561999907</v>
      </c>
      <c r="F23" s="134"/>
      <c r="G23" s="169">
        <f>D23</f>
        <v>36250</v>
      </c>
      <c r="H23" s="178"/>
      <c r="I23" s="170"/>
      <c r="J23" s="179"/>
      <c r="K23" s="171"/>
      <c r="L23" s="172"/>
      <c r="M23" s="173"/>
      <c r="N23" s="174"/>
      <c r="O23"/>
      <c r="P23"/>
      <c r="Q23"/>
      <c r="R23"/>
      <c r="S23"/>
      <c r="T23"/>
      <c r="U23"/>
      <c r="V23"/>
      <c r="W23"/>
      <c r="X23"/>
    </row>
    <row r="24" spans="1:24" s="26" customFormat="1" x14ac:dyDescent="0.3">
      <c r="A24" s="165">
        <v>44033</v>
      </c>
      <c r="B24" s="185" t="s">
        <v>214</v>
      </c>
      <c r="C24" s="189">
        <v>17641.8</v>
      </c>
      <c r="D24" s="167"/>
      <c r="E24" s="168">
        <f t="shared" si="0"/>
        <v>-1816331.761999907</v>
      </c>
      <c r="F24" s="134"/>
      <c r="G24" s="169"/>
      <c r="H24" s="178"/>
      <c r="I24" s="170"/>
      <c r="J24" s="179"/>
      <c r="K24" s="171"/>
      <c r="L24" s="172"/>
      <c r="M24" s="173"/>
      <c r="N24" s="174"/>
      <c r="O24"/>
      <c r="P24"/>
      <c r="Q24"/>
      <c r="R24"/>
      <c r="S24"/>
      <c r="T24"/>
      <c r="U24"/>
      <c r="V24"/>
      <c r="W24"/>
      <c r="X24"/>
    </row>
    <row r="25" spans="1:24" s="26" customFormat="1" x14ac:dyDescent="0.3">
      <c r="A25" s="165">
        <v>44033</v>
      </c>
      <c r="B25" s="185" t="s">
        <v>215</v>
      </c>
      <c r="C25" s="189">
        <v>7056.72</v>
      </c>
      <c r="D25" s="167"/>
      <c r="E25" s="168">
        <f t="shared" si="0"/>
        <v>-1809275.041999907</v>
      </c>
      <c r="F25" s="134"/>
      <c r="G25" s="169"/>
      <c r="H25" s="178"/>
      <c r="I25" s="170"/>
      <c r="J25" s="179"/>
      <c r="K25" s="171"/>
      <c r="L25" s="172"/>
      <c r="M25" s="173"/>
      <c r="N25" s="174"/>
      <c r="O25"/>
      <c r="P25"/>
      <c r="Q25"/>
      <c r="R25"/>
      <c r="S25"/>
      <c r="T25"/>
      <c r="U25"/>
      <c r="V25"/>
      <c r="W25"/>
      <c r="X25"/>
    </row>
    <row r="26" spans="1:24" s="26" customFormat="1" x14ac:dyDescent="0.3">
      <c r="A26" s="165">
        <v>44033</v>
      </c>
      <c r="B26" s="185" t="s">
        <v>216</v>
      </c>
      <c r="C26" s="189">
        <v>7056.72</v>
      </c>
      <c r="D26" s="167"/>
      <c r="E26" s="168">
        <f t="shared" si="0"/>
        <v>-1802218.321999907</v>
      </c>
      <c r="F26" s="134"/>
      <c r="G26" s="169"/>
      <c r="H26" s="178"/>
      <c r="I26" s="170"/>
      <c r="J26" s="179"/>
      <c r="K26" s="171"/>
      <c r="L26" s="172"/>
      <c r="M26" s="173"/>
      <c r="N26" s="174"/>
      <c r="O26"/>
      <c r="P26"/>
      <c r="Q26"/>
      <c r="R26"/>
      <c r="S26"/>
      <c r="T26"/>
      <c r="U26"/>
      <c r="V26"/>
      <c r="W26"/>
      <c r="X26"/>
    </row>
    <row r="27" spans="1:24" s="26" customFormat="1" x14ac:dyDescent="0.3">
      <c r="A27" s="165">
        <v>44033</v>
      </c>
      <c r="B27" s="185" t="s">
        <v>199</v>
      </c>
      <c r="C27" s="189">
        <v>39068.480000000003</v>
      </c>
      <c r="D27" s="167"/>
      <c r="E27" s="168">
        <f t="shared" si="0"/>
        <v>-1763149.841999907</v>
      </c>
      <c r="F27" s="134"/>
      <c r="G27" s="169"/>
      <c r="H27" s="178"/>
      <c r="I27" s="170"/>
      <c r="J27" s="179"/>
      <c r="K27" s="171"/>
      <c r="L27" s="172"/>
      <c r="M27" s="173"/>
      <c r="N27" s="174"/>
      <c r="O27"/>
      <c r="P27"/>
      <c r="Q27"/>
      <c r="R27"/>
      <c r="S27"/>
      <c r="T27"/>
      <c r="U27"/>
      <c r="V27"/>
      <c r="W27"/>
      <c r="X27"/>
    </row>
    <row r="28" spans="1:24" s="26" customFormat="1" x14ac:dyDescent="0.3">
      <c r="A28" s="165">
        <v>44033</v>
      </c>
      <c r="B28" s="185" t="s">
        <v>217</v>
      </c>
      <c r="C28" s="189">
        <v>10585.08</v>
      </c>
      <c r="D28" s="167"/>
      <c r="E28" s="168">
        <f t="shared" si="0"/>
        <v>-1752564.761999907</v>
      </c>
      <c r="F28" s="134"/>
      <c r="G28" s="169"/>
      <c r="H28" s="178"/>
      <c r="I28" s="170"/>
      <c r="J28" s="179"/>
      <c r="K28" s="171"/>
      <c r="L28" s="172"/>
      <c r="M28" s="173"/>
      <c r="N28" s="174"/>
      <c r="O28"/>
      <c r="P28"/>
      <c r="Q28"/>
      <c r="R28"/>
      <c r="S28"/>
      <c r="T28"/>
      <c r="U28"/>
      <c r="V28"/>
      <c r="W28"/>
      <c r="X28"/>
    </row>
    <row r="29" spans="1:24" s="26" customFormat="1" x14ac:dyDescent="0.3">
      <c r="A29" s="165">
        <v>44033</v>
      </c>
      <c r="B29" s="185" t="s">
        <v>218</v>
      </c>
      <c r="C29" s="189">
        <v>7056.72</v>
      </c>
      <c r="D29" s="167"/>
      <c r="E29" s="168">
        <f t="shared" si="0"/>
        <v>-1745508.041999907</v>
      </c>
      <c r="F29" s="134"/>
      <c r="G29" s="169"/>
      <c r="H29" s="178"/>
      <c r="I29" s="170"/>
      <c r="J29" s="179"/>
      <c r="K29" s="171"/>
      <c r="L29" s="172"/>
      <c r="M29" s="173"/>
      <c r="N29" s="174"/>
      <c r="O29"/>
      <c r="P29"/>
      <c r="Q29"/>
      <c r="R29"/>
      <c r="S29"/>
      <c r="T29"/>
      <c r="U29"/>
      <c r="V29"/>
      <c r="W29"/>
      <c r="X29"/>
    </row>
    <row r="30" spans="1:24" s="26" customFormat="1" x14ac:dyDescent="0.3">
      <c r="A30" s="165">
        <v>44033</v>
      </c>
      <c r="B30" s="185" t="s">
        <v>219</v>
      </c>
      <c r="C30" s="189">
        <v>3662.67</v>
      </c>
      <c r="D30" s="167"/>
      <c r="E30" s="168">
        <f t="shared" si="0"/>
        <v>-1741845.3719999071</v>
      </c>
      <c r="F30" s="134"/>
      <c r="G30" s="169"/>
      <c r="H30" s="178"/>
      <c r="I30" s="170"/>
      <c r="J30" s="179"/>
      <c r="K30" s="171"/>
      <c r="L30" s="172"/>
      <c r="M30" s="173"/>
      <c r="N30" s="174"/>
      <c r="O30"/>
      <c r="P30"/>
      <c r="Q30"/>
      <c r="R30"/>
      <c r="S30"/>
      <c r="T30"/>
      <c r="U30"/>
      <c r="V30"/>
      <c r="W30"/>
      <c r="X30"/>
    </row>
    <row r="31" spans="1:24" s="26" customFormat="1" x14ac:dyDescent="0.3">
      <c r="A31" s="165">
        <v>44033</v>
      </c>
      <c r="B31" s="185" t="s">
        <v>220</v>
      </c>
      <c r="C31" s="189">
        <v>30579.119999999999</v>
      </c>
      <c r="D31" s="167"/>
      <c r="E31" s="168">
        <f t="shared" si="0"/>
        <v>-1711266.251999907</v>
      </c>
      <c r="F31" s="134"/>
      <c r="G31" s="169"/>
      <c r="H31" s="178"/>
      <c r="I31" s="170"/>
      <c r="J31" s="179"/>
      <c r="K31" s="171"/>
      <c r="L31" s="172"/>
      <c r="M31" s="173"/>
      <c r="N31" s="174"/>
      <c r="O31"/>
      <c r="P31"/>
      <c r="Q31"/>
      <c r="R31"/>
      <c r="S31"/>
      <c r="T31"/>
      <c r="U31"/>
      <c r="V31"/>
      <c r="W31"/>
      <c r="X31"/>
    </row>
    <row r="32" spans="1:24" s="26" customFormat="1" x14ac:dyDescent="0.3">
      <c r="A32" s="165">
        <v>44033</v>
      </c>
      <c r="B32" s="185" t="s">
        <v>221</v>
      </c>
      <c r="C32" s="189">
        <v>4704.4799999999996</v>
      </c>
      <c r="D32" s="167"/>
      <c r="E32" s="168">
        <f t="shared" si="0"/>
        <v>-1706561.771999907</v>
      </c>
      <c r="F32" s="134"/>
      <c r="G32" s="169"/>
      <c r="H32" s="178"/>
      <c r="I32" s="170"/>
      <c r="J32" s="179"/>
      <c r="K32" s="171"/>
      <c r="L32" s="172"/>
      <c r="M32" s="173"/>
      <c r="N32" s="174"/>
      <c r="O32"/>
      <c r="P32"/>
      <c r="Q32"/>
      <c r="R32"/>
      <c r="S32"/>
      <c r="T32"/>
      <c r="U32"/>
      <c r="V32"/>
      <c r="W32"/>
      <c r="X32"/>
    </row>
    <row r="33" spans="1:24" s="26" customFormat="1" x14ac:dyDescent="0.3">
      <c r="A33" s="165">
        <v>44033</v>
      </c>
      <c r="B33" s="185" t="s">
        <v>222</v>
      </c>
      <c r="C33" s="189">
        <v>5880.6</v>
      </c>
      <c r="D33" s="167"/>
      <c r="E33" s="168">
        <f t="shared" si="0"/>
        <v>-1700681.1719999069</v>
      </c>
      <c r="F33" s="134"/>
      <c r="G33" s="169"/>
      <c r="H33" s="178"/>
      <c r="I33" s="170"/>
      <c r="J33" s="179"/>
      <c r="K33" s="171"/>
      <c r="L33" s="172"/>
      <c r="M33" s="173"/>
      <c r="N33" s="174"/>
      <c r="O33"/>
      <c r="P33"/>
      <c r="Q33"/>
      <c r="R33"/>
      <c r="S33"/>
      <c r="T33"/>
      <c r="U33"/>
      <c r="V33"/>
      <c r="W33"/>
      <c r="X33"/>
    </row>
    <row r="34" spans="1:24" s="26" customFormat="1" x14ac:dyDescent="0.3">
      <c r="A34" s="165">
        <v>44033</v>
      </c>
      <c r="B34" s="185" t="s">
        <v>223</v>
      </c>
      <c r="C34" s="189">
        <v>106125</v>
      </c>
      <c r="D34" s="167"/>
      <c r="E34" s="168">
        <f t="shared" si="0"/>
        <v>-1594556.1719999069</v>
      </c>
      <c r="F34" s="134"/>
      <c r="G34" s="169"/>
      <c r="H34" s="178"/>
      <c r="I34" s="170"/>
      <c r="J34" s="179"/>
      <c r="K34" s="171"/>
      <c r="L34" s="172"/>
      <c r="M34" s="173"/>
      <c r="N34" s="174"/>
      <c r="O34"/>
      <c r="P34"/>
      <c r="Q34"/>
      <c r="R34"/>
      <c r="S34"/>
      <c r="T34"/>
      <c r="U34"/>
      <c r="V34"/>
      <c r="W34"/>
      <c r="X34"/>
    </row>
    <row r="35" spans="1:24" s="26" customFormat="1" x14ac:dyDescent="0.3">
      <c r="A35" s="193"/>
      <c r="B35" s="194" t="s">
        <v>224</v>
      </c>
      <c r="C35" s="195"/>
      <c r="D35" s="196">
        <v>35375</v>
      </c>
      <c r="E35" s="168">
        <f t="shared" si="0"/>
        <v>-1629931.1719999069</v>
      </c>
      <c r="F35" s="134"/>
      <c r="G35" s="169">
        <f>D35</f>
        <v>35375</v>
      </c>
      <c r="H35" s="178"/>
      <c r="I35" s="170"/>
      <c r="J35" s="179"/>
      <c r="K35" s="171"/>
      <c r="L35" s="172"/>
      <c r="M35" s="173"/>
      <c r="N35" s="174"/>
      <c r="O35"/>
      <c r="P35"/>
      <c r="Q35"/>
      <c r="R35"/>
      <c r="S35"/>
      <c r="T35"/>
      <c r="U35"/>
      <c r="V35"/>
      <c r="W35"/>
      <c r="X35"/>
    </row>
    <row r="36" spans="1:24" s="26" customFormat="1" x14ac:dyDescent="0.3">
      <c r="A36" s="165">
        <v>44033</v>
      </c>
      <c r="B36" s="185" t="s">
        <v>225</v>
      </c>
      <c r="C36" s="189">
        <v>12937.32</v>
      </c>
      <c r="D36" s="167"/>
      <c r="E36" s="168">
        <f t="shared" si="0"/>
        <v>-1616993.8519999068</v>
      </c>
      <c r="F36" s="134"/>
      <c r="G36" s="169"/>
      <c r="H36" s="178"/>
      <c r="I36" s="170"/>
      <c r="J36" s="179"/>
      <c r="K36" s="171"/>
      <c r="L36" s="172"/>
      <c r="M36" s="173"/>
      <c r="N36" s="174"/>
      <c r="O36"/>
      <c r="P36"/>
      <c r="Q36"/>
      <c r="R36"/>
      <c r="S36"/>
      <c r="T36"/>
      <c r="U36"/>
      <c r="V36"/>
      <c r="W36"/>
      <c r="X36"/>
    </row>
    <row r="37" spans="1:24" s="26" customFormat="1" x14ac:dyDescent="0.3">
      <c r="A37" s="165">
        <v>44033</v>
      </c>
      <c r="B37" s="185" t="s">
        <v>226</v>
      </c>
      <c r="C37" s="189">
        <v>2352.2399999999998</v>
      </c>
      <c r="D37" s="167"/>
      <c r="E37" s="168">
        <f t="shared" si="0"/>
        <v>-1614641.6119999068</v>
      </c>
      <c r="F37" s="134"/>
      <c r="G37" s="169"/>
      <c r="H37" s="178"/>
      <c r="I37" s="170"/>
      <c r="J37" s="179"/>
      <c r="K37" s="171"/>
      <c r="L37" s="172"/>
      <c r="M37" s="173"/>
      <c r="N37" s="174"/>
      <c r="O37"/>
      <c r="P37"/>
      <c r="Q37"/>
      <c r="R37"/>
      <c r="S37"/>
      <c r="T37"/>
      <c r="U37"/>
      <c r="V37"/>
      <c r="W37"/>
      <c r="X37"/>
    </row>
    <row r="38" spans="1:24" s="26" customFormat="1" x14ac:dyDescent="0.3">
      <c r="A38" s="165">
        <v>44033</v>
      </c>
      <c r="B38" s="185" t="s">
        <v>227</v>
      </c>
      <c r="C38" s="189">
        <v>2441.7800000000002</v>
      </c>
      <c r="D38" s="167"/>
      <c r="E38" s="168">
        <f t="shared" si="0"/>
        <v>-1612199.8319999068</v>
      </c>
      <c r="F38" s="134"/>
      <c r="G38" s="169"/>
      <c r="H38" s="178"/>
      <c r="I38" s="170"/>
      <c r="J38" s="179"/>
      <c r="K38" s="171"/>
      <c r="L38" s="172"/>
      <c r="M38" s="173"/>
      <c r="N38" s="174"/>
      <c r="O38"/>
      <c r="P38"/>
      <c r="Q38"/>
      <c r="R38"/>
      <c r="S38"/>
      <c r="T38"/>
      <c r="U38"/>
      <c r="V38"/>
      <c r="W38"/>
      <c r="X38"/>
    </row>
    <row r="39" spans="1:24" s="26" customFormat="1" x14ac:dyDescent="0.3">
      <c r="A39" s="165">
        <v>44034</v>
      </c>
      <c r="B39" s="185" t="s">
        <v>228</v>
      </c>
      <c r="C39" s="189">
        <v>11761.2</v>
      </c>
      <c r="D39" s="167"/>
      <c r="E39" s="168">
        <f t="shared" si="0"/>
        <v>-1600438.6319999069</v>
      </c>
      <c r="F39" s="134"/>
      <c r="G39" s="169"/>
      <c r="H39" s="178"/>
      <c r="I39" s="170"/>
      <c r="J39" s="179"/>
      <c r="K39" s="171"/>
      <c r="L39" s="172"/>
      <c r="M39" s="173"/>
      <c r="N39" s="174"/>
      <c r="O39"/>
      <c r="P39"/>
      <c r="Q39"/>
      <c r="R39"/>
      <c r="S39"/>
      <c r="T39"/>
      <c r="U39"/>
      <c r="V39"/>
      <c r="W39"/>
      <c r="X39"/>
    </row>
    <row r="40" spans="1:24" s="26" customFormat="1" x14ac:dyDescent="0.3">
      <c r="A40" s="165">
        <v>44034</v>
      </c>
      <c r="B40" s="185" t="s">
        <v>229</v>
      </c>
      <c r="C40" s="189">
        <v>7056.72</v>
      </c>
      <c r="D40" s="167"/>
      <c r="E40" s="168">
        <f t="shared" si="0"/>
        <v>-1593381.9119999069</v>
      </c>
      <c r="F40" s="134"/>
      <c r="G40" s="169"/>
      <c r="H40" s="178"/>
      <c r="I40" s="170"/>
      <c r="J40" s="179"/>
      <c r="K40" s="171"/>
      <c r="L40" s="172"/>
      <c r="M40" s="173"/>
      <c r="N40" s="174"/>
      <c r="O40"/>
      <c r="P40"/>
      <c r="Q40"/>
      <c r="R40"/>
      <c r="S40"/>
      <c r="T40"/>
      <c r="U40"/>
      <c r="V40"/>
      <c r="W40"/>
      <c r="X40"/>
    </row>
    <row r="41" spans="1:24" s="26" customFormat="1" x14ac:dyDescent="0.3">
      <c r="A41" s="165">
        <v>44034</v>
      </c>
      <c r="B41" s="185" t="s">
        <v>230</v>
      </c>
      <c r="C41" s="189">
        <v>3528.36</v>
      </c>
      <c r="D41" s="167"/>
      <c r="E41" s="168">
        <f t="shared" si="0"/>
        <v>-1589853.5519999068</v>
      </c>
      <c r="F41" s="134"/>
      <c r="G41" s="169"/>
      <c r="H41" s="178"/>
      <c r="I41" s="170"/>
      <c r="J41" s="179"/>
      <c r="K41" s="171"/>
      <c r="L41" s="172"/>
      <c r="M41" s="173"/>
      <c r="N41" s="174"/>
      <c r="O41"/>
      <c r="P41"/>
      <c r="Q41"/>
      <c r="R41"/>
      <c r="S41"/>
      <c r="T41"/>
      <c r="U41"/>
      <c r="V41"/>
      <c r="W41"/>
      <c r="X41"/>
    </row>
    <row r="42" spans="1:24" s="26" customFormat="1" x14ac:dyDescent="0.3">
      <c r="A42" s="165">
        <v>44034</v>
      </c>
      <c r="B42" s="185" t="s">
        <v>231</v>
      </c>
      <c r="C42" s="189">
        <v>7056.72</v>
      </c>
      <c r="D42" s="167"/>
      <c r="E42" s="168">
        <f t="shared" si="0"/>
        <v>-1582796.8319999068</v>
      </c>
      <c r="F42" s="134"/>
      <c r="G42" s="169"/>
      <c r="H42" s="178"/>
      <c r="I42" s="170"/>
      <c r="J42" s="179"/>
      <c r="K42" s="171"/>
      <c r="L42" s="172"/>
      <c r="M42" s="173"/>
      <c r="N42" s="174"/>
      <c r="O42"/>
      <c r="P42"/>
      <c r="Q42"/>
      <c r="R42"/>
      <c r="S42"/>
      <c r="T42"/>
      <c r="U42"/>
      <c r="V42"/>
      <c r="W42"/>
      <c r="X42"/>
    </row>
    <row r="43" spans="1:24" s="26" customFormat="1" x14ac:dyDescent="0.3">
      <c r="A43" s="165">
        <v>44034</v>
      </c>
      <c r="B43" s="190" t="s">
        <v>232</v>
      </c>
      <c r="C43" s="189">
        <v>3528.36</v>
      </c>
      <c r="D43" s="167"/>
      <c r="E43" s="168">
        <f t="shared" si="0"/>
        <v>-1579268.4719999067</v>
      </c>
      <c r="F43" s="134"/>
      <c r="G43" s="169"/>
      <c r="H43" s="178"/>
      <c r="I43" s="170"/>
      <c r="J43" s="179"/>
      <c r="K43" s="171"/>
      <c r="L43" s="172"/>
      <c r="M43" s="173"/>
      <c r="N43" s="174"/>
      <c r="O43"/>
      <c r="P43"/>
      <c r="Q43"/>
      <c r="R43"/>
      <c r="S43"/>
      <c r="T43"/>
      <c r="U43"/>
      <c r="V43"/>
      <c r="W43"/>
      <c r="X43"/>
    </row>
    <row r="44" spans="1:24" s="26" customFormat="1" x14ac:dyDescent="0.3">
      <c r="A44" s="165">
        <v>44034</v>
      </c>
      <c r="B44" s="166" t="s">
        <v>233</v>
      </c>
      <c r="C44" s="189">
        <v>45868.68</v>
      </c>
      <c r="D44" s="167"/>
      <c r="E44" s="168">
        <f t="shared" si="0"/>
        <v>-1533399.7919999068</v>
      </c>
      <c r="F44" s="134"/>
      <c r="G44" s="169"/>
      <c r="H44" s="178"/>
      <c r="I44" s="170"/>
      <c r="J44" s="179"/>
      <c r="K44" s="171"/>
      <c r="L44" s="172"/>
      <c r="M44" s="173"/>
      <c r="N44" s="174"/>
      <c r="O44"/>
      <c r="P44"/>
      <c r="Q44"/>
      <c r="R44"/>
      <c r="S44"/>
      <c r="T44"/>
      <c r="U44"/>
      <c r="V44"/>
      <c r="W44"/>
      <c r="X44"/>
    </row>
    <row r="45" spans="1:24" s="26" customFormat="1" x14ac:dyDescent="0.3">
      <c r="A45" s="165">
        <v>44034</v>
      </c>
      <c r="B45" s="185" t="s">
        <v>234</v>
      </c>
      <c r="C45" s="189">
        <v>7056.72</v>
      </c>
      <c r="D45" s="167"/>
      <c r="E45" s="168">
        <f t="shared" si="0"/>
        <v>-1526343.0719999068</v>
      </c>
      <c r="F45" s="134"/>
      <c r="G45" s="169"/>
      <c r="H45" s="178"/>
      <c r="I45" s="170"/>
      <c r="J45" s="179"/>
      <c r="K45" s="171"/>
      <c r="L45" s="172"/>
      <c r="M45" s="173"/>
      <c r="N45" s="174"/>
      <c r="O45"/>
      <c r="P45"/>
      <c r="Q45"/>
      <c r="R45"/>
      <c r="S45"/>
      <c r="T45"/>
      <c r="U45"/>
      <c r="V45"/>
      <c r="W45"/>
      <c r="X45"/>
    </row>
    <row r="46" spans="1:24" s="26" customFormat="1" x14ac:dyDescent="0.3">
      <c r="A46" s="165">
        <v>44034</v>
      </c>
      <c r="B46" s="185" t="s">
        <v>235</v>
      </c>
      <c r="C46" s="189">
        <v>222135.07</v>
      </c>
      <c r="D46" s="167"/>
      <c r="E46" s="168">
        <f t="shared" si="0"/>
        <v>-1304208.0019999067</v>
      </c>
      <c r="F46" s="134"/>
      <c r="G46" s="169"/>
      <c r="H46" s="178"/>
      <c r="I46" s="170"/>
      <c r="J46" s="179"/>
      <c r="K46" s="171"/>
      <c r="L46" s="172"/>
      <c r="M46" s="173"/>
      <c r="N46" s="174"/>
      <c r="O46"/>
      <c r="P46"/>
      <c r="Q46"/>
      <c r="R46"/>
      <c r="S46"/>
      <c r="T46"/>
      <c r="U46"/>
      <c r="V46"/>
      <c r="W46"/>
      <c r="X46"/>
    </row>
    <row r="47" spans="1:24" s="26" customFormat="1" x14ac:dyDescent="0.3">
      <c r="A47" s="165">
        <v>44034</v>
      </c>
      <c r="B47" s="185" t="s">
        <v>236</v>
      </c>
      <c r="C47" s="189">
        <v>18817.919999999998</v>
      </c>
      <c r="D47" s="167"/>
      <c r="E47" s="168">
        <f t="shared" si="0"/>
        <v>-1285390.0819999068</v>
      </c>
      <c r="F47" s="134"/>
      <c r="G47" s="169"/>
      <c r="H47" s="178"/>
      <c r="I47" s="170"/>
      <c r="J47" s="179"/>
      <c r="K47" s="171"/>
      <c r="L47" s="172"/>
      <c r="M47" s="173"/>
      <c r="N47" s="174"/>
      <c r="O47"/>
      <c r="P47"/>
      <c r="Q47"/>
      <c r="R47"/>
      <c r="S47"/>
      <c r="T47"/>
      <c r="U47"/>
      <c r="V47"/>
      <c r="W47"/>
      <c r="X47"/>
    </row>
    <row r="48" spans="1:24" s="26" customFormat="1" x14ac:dyDescent="0.3">
      <c r="A48" s="165">
        <v>44034</v>
      </c>
      <c r="B48" s="185" t="s">
        <v>237</v>
      </c>
      <c r="C48" s="189">
        <v>10585.08</v>
      </c>
      <c r="D48" s="167"/>
      <c r="E48" s="168">
        <f t="shared" si="0"/>
        <v>-1274805.0019999067</v>
      </c>
      <c r="F48" s="134"/>
      <c r="G48" s="169"/>
      <c r="H48" s="178"/>
      <c r="I48" s="170"/>
      <c r="J48" s="179"/>
      <c r="K48" s="171"/>
      <c r="L48" s="172"/>
      <c r="M48" s="173"/>
      <c r="N48" s="174"/>
      <c r="O48"/>
      <c r="P48"/>
      <c r="Q48"/>
      <c r="R48"/>
      <c r="S48"/>
      <c r="T48"/>
      <c r="U48"/>
      <c r="V48"/>
      <c r="W48"/>
      <c r="X48"/>
    </row>
    <row r="49" spans="1:24" s="26" customFormat="1" x14ac:dyDescent="0.3">
      <c r="A49" s="165">
        <v>44034</v>
      </c>
      <c r="B49" s="185" t="s">
        <v>238</v>
      </c>
      <c r="C49" s="189">
        <v>10585.08</v>
      </c>
      <c r="D49" s="167"/>
      <c r="E49" s="168">
        <f t="shared" si="0"/>
        <v>-1264219.9219999067</v>
      </c>
      <c r="F49" s="191"/>
      <c r="G49" s="169"/>
      <c r="H49" s="178"/>
      <c r="I49" s="170"/>
      <c r="J49" s="179"/>
      <c r="K49" s="171"/>
      <c r="L49" s="172"/>
      <c r="M49" s="173"/>
      <c r="N49" s="174"/>
      <c r="O49"/>
      <c r="P49"/>
      <c r="Q49"/>
      <c r="R49"/>
      <c r="S49"/>
      <c r="T49"/>
      <c r="U49"/>
      <c r="V49"/>
      <c r="W49"/>
      <c r="X49"/>
    </row>
    <row r="50" spans="1:24" s="26" customFormat="1" x14ac:dyDescent="0.3">
      <c r="A50" s="165">
        <v>44034</v>
      </c>
      <c r="B50" s="185" t="s">
        <v>239</v>
      </c>
      <c r="C50" s="189">
        <v>10988.01</v>
      </c>
      <c r="D50" s="167"/>
      <c r="E50" s="168">
        <f t="shared" si="0"/>
        <v>-1253231.9119999066</v>
      </c>
      <c r="F50" s="134"/>
      <c r="G50" s="169"/>
      <c r="H50" s="178"/>
      <c r="I50" s="170"/>
      <c r="J50" s="179"/>
      <c r="K50" s="171"/>
      <c r="L50" s="172"/>
      <c r="M50" s="192"/>
      <c r="N50" s="174"/>
      <c r="O50"/>
      <c r="P50"/>
      <c r="Q50"/>
      <c r="R50"/>
      <c r="S50"/>
      <c r="T50"/>
      <c r="U50"/>
      <c r="V50"/>
      <c r="W50"/>
      <c r="X50"/>
    </row>
    <row r="51" spans="1:24" s="26" customFormat="1" x14ac:dyDescent="0.3">
      <c r="A51" s="165">
        <v>44035</v>
      </c>
      <c r="B51" s="185" t="s">
        <v>240</v>
      </c>
      <c r="C51" s="189">
        <v>10585.08</v>
      </c>
      <c r="D51" s="167"/>
      <c r="E51" s="168">
        <f t="shared" si="0"/>
        <v>-1242646.8319999066</v>
      </c>
      <c r="F51" s="134"/>
      <c r="G51" s="169"/>
      <c r="H51" s="178"/>
      <c r="I51" s="170"/>
      <c r="J51" s="179"/>
      <c r="K51" s="171"/>
      <c r="L51" s="172"/>
      <c r="M51" s="173"/>
      <c r="N51" s="174"/>
      <c r="O51"/>
      <c r="P51"/>
      <c r="Q51"/>
      <c r="R51"/>
      <c r="S51"/>
      <c r="T51"/>
      <c r="U51"/>
      <c r="V51"/>
      <c r="W51"/>
      <c r="X51"/>
    </row>
    <row r="52" spans="1:24" s="26" customFormat="1" x14ac:dyDescent="0.3">
      <c r="A52" s="165">
        <v>44035</v>
      </c>
      <c r="B52" s="185" t="s">
        <v>241</v>
      </c>
      <c r="C52" s="189">
        <v>4704.4799999999996</v>
      </c>
      <c r="D52" s="167"/>
      <c r="E52" s="168">
        <f t="shared" si="0"/>
        <v>-1237942.3519999066</v>
      </c>
      <c r="F52" s="134"/>
      <c r="G52" s="169"/>
      <c r="H52" s="178"/>
      <c r="I52" s="170"/>
      <c r="J52" s="179"/>
      <c r="K52" s="171"/>
      <c r="L52" s="172"/>
      <c r="M52" s="173"/>
      <c r="N52" s="174"/>
      <c r="O52"/>
      <c r="P52"/>
      <c r="Q52"/>
      <c r="R52"/>
      <c r="S52"/>
      <c r="T52"/>
      <c r="U52"/>
      <c r="V52"/>
      <c r="W52"/>
      <c r="X52"/>
    </row>
    <row r="53" spans="1:24" s="26" customFormat="1" x14ac:dyDescent="0.3">
      <c r="A53" s="165">
        <v>44035</v>
      </c>
      <c r="B53" s="166" t="s">
        <v>242</v>
      </c>
      <c r="C53" s="189">
        <v>32964.03</v>
      </c>
      <c r="D53" s="167"/>
      <c r="E53" s="168">
        <f t="shared" si="0"/>
        <v>-1204978.3219999066</v>
      </c>
      <c r="F53" s="134"/>
      <c r="G53" s="169"/>
      <c r="H53" s="178"/>
      <c r="I53" s="170"/>
      <c r="J53" s="179"/>
      <c r="K53" s="171"/>
      <c r="L53" s="172"/>
      <c r="M53" s="173"/>
      <c r="N53" s="174"/>
      <c r="O53"/>
      <c r="P53"/>
      <c r="Q53"/>
      <c r="R53"/>
      <c r="S53"/>
      <c r="T53"/>
      <c r="U53"/>
      <c r="V53"/>
      <c r="W53"/>
      <c r="X53"/>
    </row>
    <row r="54" spans="1:24" s="26" customFormat="1" x14ac:dyDescent="0.3">
      <c r="A54" s="165">
        <v>44035</v>
      </c>
      <c r="B54" s="166" t="s">
        <v>243</v>
      </c>
      <c r="C54" s="189">
        <v>2352.2399999999998</v>
      </c>
      <c r="D54" s="167"/>
      <c r="E54" s="168">
        <f t="shared" si="0"/>
        <v>-1202626.0819999066</v>
      </c>
      <c r="F54" s="134"/>
      <c r="G54" s="169"/>
      <c r="H54" s="178"/>
      <c r="I54" s="170"/>
      <c r="J54" s="179"/>
      <c r="K54" s="171"/>
      <c r="L54" s="172"/>
      <c r="M54" s="173"/>
      <c r="N54" s="174"/>
      <c r="O54"/>
      <c r="P54"/>
      <c r="Q54"/>
      <c r="R54"/>
      <c r="S54"/>
      <c r="T54"/>
      <c r="U54"/>
      <c r="V54"/>
      <c r="W54"/>
      <c r="X54"/>
    </row>
    <row r="55" spans="1:24" s="26" customFormat="1" x14ac:dyDescent="0.3">
      <c r="A55" s="165">
        <v>44035</v>
      </c>
      <c r="B55" s="341" t="s">
        <v>244</v>
      </c>
      <c r="C55" s="189">
        <v>689881.5</v>
      </c>
      <c r="D55" s="167"/>
      <c r="E55" s="168">
        <f t="shared" si="0"/>
        <v>-512744.58199990657</v>
      </c>
      <c r="F55" s="134"/>
      <c r="G55" s="169"/>
      <c r="H55" s="178"/>
      <c r="I55" s="170"/>
      <c r="J55" s="179"/>
      <c r="K55" s="171"/>
      <c r="L55" s="172"/>
      <c r="M55" s="173"/>
      <c r="N55" s="174"/>
      <c r="O55"/>
      <c r="P55"/>
      <c r="Q55"/>
      <c r="R55"/>
      <c r="S55"/>
      <c r="T55"/>
      <c r="U55"/>
      <c r="V55"/>
      <c r="W55"/>
      <c r="X55"/>
    </row>
    <row r="56" spans="1:24" s="26" customFormat="1" x14ac:dyDescent="0.3">
      <c r="A56" s="165">
        <v>44035</v>
      </c>
      <c r="B56" s="166" t="s">
        <v>245</v>
      </c>
      <c r="C56" s="189">
        <v>96928.26</v>
      </c>
      <c r="D56" s="167"/>
      <c r="E56" s="168">
        <f t="shared" si="0"/>
        <v>-415816.32199990656</v>
      </c>
      <c r="F56" s="134"/>
      <c r="G56" s="169"/>
      <c r="H56" s="178"/>
      <c r="I56" s="170"/>
      <c r="J56" s="179"/>
      <c r="K56" s="171"/>
      <c r="L56" s="172"/>
      <c r="M56" s="173"/>
      <c r="N56" s="174"/>
      <c r="O56"/>
      <c r="P56"/>
      <c r="Q56"/>
      <c r="R56"/>
      <c r="S56"/>
      <c r="T56"/>
      <c r="U56"/>
      <c r="V56"/>
      <c r="W56"/>
      <c r="X56"/>
    </row>
    <row r="57" spans="1:24" s="26" customFormat="1" x14ac:dyDescent="0.3">
      <c r="A57" s="165">
        <v>44035</v>
      </c>
      <c r="B57" s="166" t="s">
        <v>246</v>
      </c>
      <c r="C57" s="189">
        <v>17641.8</v>
      </c>
      <c r="D57" s="167"/>
      <c r="E57" s="168">
        <f t="shared" si="0"/>
        <v>-398174.52199990657</v>
      </c>
      <c r="F57" s="134"/>
      <c r="G57" s="169"/>
      <c r="H57" s="178"/>
      <c r="I57" s="170"/>
      <c r="J57" s="179"/>
      <c r="K57" s="171"/>
      <c r="L57" s="172"/>
      <c r="M57" s="173"/>
      <c r="N57" s="174"/>
      <c r="O57"/>
      <c r="P57"/>
      <c r="Q57"/>
      <c r="R57"/>
      <c r="S57"/>
      <c r="T57"/>
      <c r="U57"/>
      <c r="V57"/>
      <c r="W57"/>
      <c r="X57"/>
    </row>
    <row r="58" spans="1:24" s="26" customFormat="1" x14ac:dyDescent="0.3">
      <c r="A58" s="165">
        <v>44036</v>
      </c>
      <c r="B58" s="166" t="s">
        <v>247</v>
      </c>
      <c r="C58" s="189">
        <v>295206.12</v>
      </c>
      <c r="D58" s="167"/>
      <c r="E58" s="168">
        <f t="shared" si="0"/>
        <v>-102968.40199990658</v>
      </c>
      <c r="F58" s="134"/>
      <c r="G58" s="169"/>
      <c r="H58" s="178"/>
      <c r="I58" s="170"/>
      <c r="J58" s="179"/>
      <c r="K58" s="171"/>
      <c r="L58" s="172"/>
      <c r="M58" s="173"/>
      <c r="N58" s="174"/>
      <c r="O58"/>
      <c r="P58"/>
      <c r="Q58"/>
      <c r="R58"/>
      <c r="S58"/>
      <c r="T58"/>
      <c r="U58"/>
      <c r="V58"/>
      <c r="W58"/>
      <c r="X58"/>
    </row>
    <row r="59" spans="1:24" s="26" customFormat="1" x14ac:dyDescent="0.3">
      <c r="A59" s="165">
        <v>44036</v>
      </c>
      <c r="B59" s="166" t="s">
        <v>248</v>
      </c>
      <c r="C59" s="189">
        <v>10585.08</v>
      </c>
      <c r="D59" s="167"/>
      <c r="E59" s="168">
        <f t="shared" si="0"/>
        <v>-92383.321999906577</v>
      </c>
      <c r="F59" s="134"/>
      <c r="G59" s="169"/>
      <c r="H59" s="178"/>
      <c r="I59" s="170"/>
      <c r="J59" s="179"/>
      <c r="K59" s="171"/>
      <c r="L59" s="172"/>
      <c r="M59" s="173"/>
      <c r="N59" s="174"/>
      <c r="O59"/>
      <c r="P59"/>
      <c r="Q59"/>
      <c r="R59"/>
      <c r="S59"/>
      <c r="T59"/>
      <c r="U59"/>
      <c r="V59"/>
      <c r="W59"/>
      <c r="X59"/>
    </row>
    <row r="60" spans="1:24" s="26" customFormat="1" x14ac:dyDescent="0.3">
      <c r="A60" s="165">
        <v>44036</v>
      </c>
      <c r="B60" s="166" t="s">
        <v>249</v>
      </c>
      <c r="C60" s="189">
        <v>30579.119999999999</v>
      </c>
      <c r="D60" s="167"/>
      <c r="E60" s="168">
        <f t="shared" si="0"/>
        <v>-61804.201999906581</v>
      </c>
      <c r="F60" s="134"/>
      <c r="G60" s="169"/>
      <c r="H60" s="178"/>
      <c r="I60" s="170"/>
      <c r="J60" s="179"/>
      <c r="K60" s="171"/>
      <c r="L60" s="172"/>
      <c r="M60" s="173"/>
      <c r="N60" s="174"/>
      <c r="O60"/>
      <c r="P60"/>
      <c r="Q60"/>
      <c r="R60"/>
      <c r="S60"/>
      <c r="T60"/>
      <c r="U60"/>
      <c r="V60"/>
      <c r="W60"/>
      <c r="X60"/>
    </row>
    <row r="61" spans="1:24" s="26" customFormat="1" x14ac:dyDescent="0.3">
      <c r="A61" s="165">
        <v>44036</v>
      </c>
      <c r="B61" s="166" t="s">
        <v>219</v>
      </c>
      <c r="C61" s="189">
        <v>3728.01</v>
      </c>
      <c r="D61" s="167"/>
      <c r="E61" s="168">
        <f t="shared" si="0"/>
        <v>-58076.191999906579</v>
      </c>
      <c r="F61" s="134"/>
      <c r="G61" s="169"/>
      <c r="H61" s="178"/>
      <c r="I61" s="170"/>
      <c r="J61" s="179"/>
      <c r="K61" s="171"/>
      <c r="L61" s="172"/>
      <c r="M61" s="173"/>
      <c r="N61" s="174"/>
      <c r="O61"/>
      <c r="P61"/>
      <c r="Q61"/>
      <c r="R61"/>
      <c r="S61"/>
      <c r="T61"/>
      <c r="U61"/>
      <c r="V61"/>
      <c r="W61"/>
      <c r="X61"/>
    </row>
    <row r="62" spans="1:24" s="26" customFormat="1" x14ac:dyDescent="0.3">
      <c r="A62" s="165">
        <v>44036</v>
      </c>
      <c r="B62" s="166" t="s">
        <v>250</v>
      </c>
      <c r="C62" s="189">
        <v>2945.87</v>
      </c>
      <c r="D62" s="167"/>
      <c r="E62" s="168">
        <f t="shared" si="0"/>
        <v>-55130.321999906577</v>
      </c>
      <c r="F62" s="134"/>
      <c r="G62" s="169"/>
      <c r="H62" s="178"/>
      <c r="I62" s="170"/>
      <c r="J62" s="179"/>
      <c r="K62" s="171"/>
      <c r="L62" s="172"/>
      <c r="M62" s="173"/>
      <c r="N62" s="174"/>
      <c r="O62"/>
      <c r="P62"/>
      <c r="Q62"/>
      <c r="R62"/>
      <c r="S62"/>
      <c r="T62"/>
      <c r="U62"/>
      <c r="V62"/>
      <c r="W62"/>
      <c r="X62"/>
    </row>
    <row r="63" spans="1:24" s="26" customFormat="1" x14ac:dyDescent="0.3">
      <c r="A63" s="165">
        <v>44036</v>
      </c>
      <c r="B63" s="166" t="s">
        <v>251</v>
      </c>
      <c r="C63" s="189">
        <v>3528.36</v>
      </c>
      <c r="D63" s="167"/>
      <c r="E63" s="168">
        <f t="shared" si="0"/>
        <v>-51601.961999906576</v>
      </c>
      <c r="F63" s="134"/>
      <c r="G63" s="169"/>
      <c r="H63" s="178"/>
      <c r="I63" s="170"/>
      <c r="J63" s="179"/>
      <c r="K63" s="171"/>
      <c r="L63" s="172"/>
      <c r="M63" s="173"/>
      <c r="N63" s="174"/>
      <c r="O63"/>
      <c r="P63"/>
      <c r="Q63"/>
      <c r="R63"/>
      <c r="S63"/>
      <c r="T63"/>
      <c r="U63"/>
      <c r="V63"/>
      <c r="W63"/>
      <c r="X63"/>
    </row>
    <row r="64" spans="1:24" s="26" customFormat="1" x14ac:dyDescent="0.3">
      <c r="A64" s="165">
        <v>44036</v>
      </c>
      <c r="B64" s="166" t="s">
        <v>252</v>
      </c>
      <c r="C64" s="189">
        <v>10585.08</v>
      </c>
      <c r="D64" s="167"/>
      <c r="E64" s="168">
        <f t="shared" si="0"/>
        <v>-41016.881999906574</v>
      </c>
      <c r="F64" s="134"/>
      <c r="G64" s="169"/>
      <c r="H64" s="178"/>
      <c r="I64" s="170"/>
      <c r="J64" s="179"/>
      <c r="K64" s="171"/>
      <c r="L64" s="172"/>
      <c r="M64" s="173"/>
      <c r="N64" s="174"/>
      <c r="O64"/>
      <c r="P64"/>
      <c r="Q64"/>
      <c r="R64"/>
      <c r="S64"/>
      <c r="T64"/>
      <c r="U64"/>
      <c r="V64"/>
      <c r="W64"/>
      <c r="X64"/>
    </row>
    <row r="65" spans="1:24" s="26" customFormat="1" x14ac:dyDescent="0.3">
      <c r="A65" s="165">
        <v>44036</v>
      </c>
      <c r="B65" s="166" t="s">
        <v>253</v>
      </c>
      <c r="C65" s="189">
        <v>2352.2399999999998</v>
      </c>
      <c r="D65" s="167"/>
      <c r="E65" s="168">
        <f t="shared" si="0"/>
        <v>-38664.641999906577</v>
      </c>
      <c r="F65" s="134"/>
      <c r="G65" s="169"/>
      <c r="H65" s="178"/>
      <c r="I65" s="170"/>
      <c r="J65" s="179"/>
      <c r="K65" s="171"/>
      <c r="L65" s="172"/>
      <c r="M65" s="173"/>
      <c r="N65" s="174"/>
      <c r="O65"/>
      <c r="P65"/>
      <c r="Q65"/>
      <c r="R65"/>
      <c r="S65"/>
      <c r="T65"/>
      <c r="U65"/>
      <c r="V65"/>
      <c r="W65"/>
      <c r="X65"/>
    </row>
    <row r="66" spans="1:24" s="26" customFormat="1" x14ac:dyDescent="0.3">
      <c r="A66" s="165">
        <v>44039</v>
      </c>
      <c r="B66" s="166" t="s">
        <v>254</v>
      </c>
      <c r="C66" s="189">
        <v>10585.08</v>
      </c>
      <c r="D66" s="167"/>
      <c r="E66" s="168">
        <f t="shared" si="0"/>
        <v>-28079.561999906575</v>
      </c>
      <c r="F66" s="134"/>
      <c r="G66" s="169"/>
      <c r="H66" s="178"/>
      <c r="I66" s="170"/>
      <c r="J66" s="179"/>
      <c r="K66" s="171"/>
      <c r="L66" s="172"/>
      <c r="M66" s="173"/>
      <c r="N66" s="174"/>
      <c r="O66"/>
      <c r="P66"/>
      <c r="Q66"/>
      <c r="R66"/>
      <c r="S66"/>
      <c r="T66"/>
      <c r="U66"/>
      <c r="V66"/>
      <c r="W66"/>
      <c r="X66"/>
    </row>
    <row r="67" spans="1:24" s="26" customFormat="1" x14ac:dyDescent="0.3">
      <c r="A67" s="165">
        <v>44039</v>
      </c>
      <c r="B67" s="166" t="s">
        <v>255</v>
      </c>
      <c r="C67" s="189">
        <v>10585.08</v>
      </c>
      <c r="D67" s="167"/>
      <c r="E67" s="168">
        <f t="shared" si="0"/>
        <v>-17494.481999906573</v>
      </c>
      <c r="F67" s="134"/>
      <c r="G67" s="169"/>
      <c r="H67" s="178"/>
      <c r="I67" s="170"/>
      <c r="J67" s="179"/>
      <c r="K67" s="171"/>
      <c r="L67" s="172"/>
      <c r="M67" s="173"/>
      <c r="N67" s="174"/>
      <c r="O67"/>
      <c r="P67"/>
      <c r="Q67"/>
      <c r="R67"/>
      <c r="S67"/>
      <c r="T67"/>
      <c r="U67"/>
      <c r="V67"/>
      <c r="W67"/>
      <c r="X67"/>
    </row>
    <row r="68" spans="1:24" s="26" customFormat="1" x14ac:dyDescent="0.3">
      <c r="A68" s="165">
        <v>44039</v>
      </c>
      <c r="B68" s="166" t="s">
        <v>256</v>
      </c>
      <c r="C68" s="189">
        <v>7056.72</v>
      </c>
      <c r="D68" s="167"/>
      <c r="E68" s="168">
        <f t="shared" si="0"/>
        <v>-10437.761999906572</v>
      </c>
      <c r="F68" s="134"/>
      <c r="G68" s="169"/>
      <c r="H68" s="178"/>
      <c r="I68" s="170"/>
      <c r="J68" s="179"/>
      <c r="K68" s="171"/>
      <c r="L68" s="172"/>
      <c r="M68" s="173"/>
      <c r="N68" s="174"/>
      <c r="O68"/>
      <c r="P68"/>
      <c r="Q68"/>
      <c r="R68"/>
      <c r="S68"/>
      <c r="T68"/>
      <c r="U68"/>
      <c r="V68"/>
      <c r="W68"/>
      <c r="X68"/>
    </row>
    <row r="69" spans="1:24" s="26" customFormat="1" x14ac:dyDescent="0.3">
      <c r="A69" s="165">
        <v>44039</v>
      </c>
      <c r="B69" s="166" t="s">
        <v>257</v>
      </c>
      <c r="C69" s="189">
        <v>7056.72</v>
      </c>
      <c r="D69" s="167"/>
      <c r="E69" s="168">
        <f t="shared" si="0"/>
        <v>-3381.0419999065716</v>
      </c>
      <c r="F69" s="134"/>
      <c r="G69" s="169"/>
      <c r="H69" s="178"/>
      <c r="I69" s="170"/>
      <c r="J69" s="179"/>
      <c r="K69" s="171"/>
      <c r="L69" s="172"/>
      <c r="M69" s="173"/>
      <c r="N69" s="174"/>
      <c r="O69"/>
      <c r="P69"/>
      <c r="Q69"/>
      <c r="R69"/>
      <c r="S69"/>
      <c r="T69"/>
      <c r="U69"/>
      <c r="V69"/>
      <c r="W69"/>
      <c r="X69"/>
    </row>
    <row r="70" spans="1:24" s="26" customFormat="1" x14ac:dyDescent="0.3">
      <c r="A70" s="165">
        <v>44039</v>
      </c>
      <c r="B70" s="166" t="s">
        <v>258</v>
      </c>
      <c r="C70" s="189">
        <v>17641.8</v>
      </c>
      <c r="D70" s="167"/>
      <c r="E70" s="168">
        <f t="shared" ref="E70:E133" si="1">E69+C70-D70</f>
        <v>14260.758000093429</v>
      </c>
      <c r="F70" s="134"/>
      <c r="G70" s="169"/>
      <c r="H70" s="178"/>
      <c r="I70" s="170"/>
      <c r="J70" s="179"/>
      <c r="K70" s="171"/>
      <c r="L70" s="172"/>
      <c r="M70" s="173"/>
      <c r="N70" s="174"/>
      <c r="O70"/>
      <c r="P70"/>
      <c r="Q70"/>
      <c r="R70"/>
      <c r="S70"/>
      <c r="T70"/>
      <c r="U70"/>
      <c r="V70"/>
      <c r="W70"/>
      <c r="X70"/>
    </row>
    <row r="71" spans="1:24" s="26" customFormat="1" x14ac:dyDescent="0.3">
      <c r="A71" s="165">
        <v>44039</v>
      </c>
      <c r="B71" s="166" t="s">
        <v>259</v>
      </c>
      <c r="C71" s="189">
        <v>30579.119999999999</v>
      </c>
      <c r="D71" s="167"/>
      <c r="E71" s="168">
        <f t="shared" si="1"/>
        <v>44839.878000093428</v>
      </c>
      <c r="F71" s="134"/>
      <c r="G71" s="169"/>
      <c r="H71" s="178"/>
      <c r="I71" s="170"/>
      <c r="J71" s="179"/>
      <c r="K71" s="171"/>
      <c r="L71" s="172"/>
      <c r="M71" s="173"/>
      <c r="N71" s="174"/>
      <c r="O71"/>
      <c r="P71"/>
      <c r="Q71"/>
      <c r="R71"/>
      <c r="S71"/>
      <c r="T71"/>
      <c r="U71"/>
      <c r="V71"/>
      <c r="W71"/>
      <c r="X71"/>
    </row>
    <row r="72" spans="1:24" s="26" customFormat="1" x14ac:dyDescent="0.3">
      <c r="A72" s="165">
        <v>44039</v>
      </c>
      <c r="B72" s="166" t="s">
        <v>260</v>
      </c>
      <c r="C72" s="189">
        <v>17641.8</v>
      </c>
      <c r="D72" s="167"/>
      <c r="E72" s="168">
        <f t="shared" si="1"/>
        <v>62481.678000093423</v>
      </c>
      <c r="F72" s="134"/>
      <c r="G72" s="169"/>
      <c r="H72" s="178"/>
      <c r="I72" s="170"/>
      <c r="J72" s="179"/>
      <c r="K72" s="171"/>
      <c r="L72" s="172"/>
      <c r="M72" s="173"/>
      <c r="N72" s="174"/>
      <c r="O72"/>
      <c r="P72"/>
      <c r="Q72"/>
      <c r="R72"/>
      <c r="S72"/>
      <c r="T72"/>
      <c r="U72"/>
      <c r="V72"/>
      <c r="W72"/>
      <c r="X72"/>
    </row>
    <row r="73" spans="1:24" s="26" customFormat="1" x14ac:dyDescent="0.3">
      <c r="A73" s="165">
        <v>44039</v>
      </c>
      <c r="B73" s="166" t="s">
        <v>261</v>
      </c>
      <c r="C73" s="189">
        <v>11761.2</v>
      </c>
      <c r="D73" s="167"/>
      <c r="E73" s="168">
        <f t="shared" si="1"/>
        <v>74242.87800009342</v>
      </c>
      <c r="F73" s="134"/>
      <c r="G73" s="169"/>
      <c r="H73" s="178"/>
      <c r="I73" s="170"/>
      <c r="J73" s="179"/>
      <c r="K73" s="171"/>
      <c r="L73" s="172"/>
      <c r="M73" s="173"/>
      <c r="N73" s="174"/>
      <c r="O73"/>
      <c r="P73"/>
      <c r="Q73"/>
      <c r="R73"/>
      <c r="S73"/>
      <c r="T73"/>
      <c r="U73"/>
      <c r="V73"/>
      <c r="W73"/>
      <c r="X73"/>
    </row>
    <row r="74" spans="1:24" s="26" customFormat="1" x14ac:dyDescent="0.3">
      <c r="A74" s="165">
        <v>44039</v>
      </c>
      <c r="B74" s="166" t="s">
        <v>262</v>
      </c>
      <c r="C74" s="189">
        <v>3528.36</v>
      </c>
      <c r="D74" s="167"/>
      <c r="E74" s="168">
        <f t="shared" si="1"/>
        <v>77771.238000093421</v>
      </c>
      <c r="F74" s="134"/>
      <c r="G74" s="169"/>
      <c r="H74" s="178"/>
      <c r="I74" s="170"/>
      <c r="J74" s="179"/>
      <c r="K74" s="171"/>
      <c r="L74" s="172"/>
      <c r="M74" s="173"/>
      <c r="N74" s="174"/>
      <c r="O74"/>
      <c r="P74"/>
      <c r="Q74"/>
      <c r="R74"/>
      <c r="S74"/>
      <c r="T74"/>
      <c r="U74"/>
      <c r="V74"/>
      <c r="W74"/>
      <c r="X74"/>
    </row>
    <row r="75" spans="1:24" s="26" customFormat="1" x14ac:dyDescent="0.3">
      <c r="A75" s="165">
        <v>44039</v>
      </c>
      <c r="B75" s="166" t="s">
        <v>263</v>
      </c>
      <c r="C75" s="189">
        <v>7056.72</v>
      </c>
      <c r="D75" s="167"/>
      <c r="E75" s="168">
        <f t="shared" si="1"/>
        <v>84827.958000093422</v>
      </c>
      <c r="F75" s="134"/>
      <c r="G75" s="169"/>
      <c r="H75" s="178"/>
      <c r="I75" s="170"/>
      <c r="J75" s="179"/>
      <c r="K75" s="171"/>
      <c r="L75" s="172"/>
      <c r="M75" s="173"/>
      <c r="N75" s="174"/>
      <c r="O75"/>
      <c r="P75"/>
      <c r="Q75"/>
      <c r="R75"/>
      <c r="S75"/>
      <c r="T75"/>
      <c r="U75"/>
      <c r="V75"/>
      <c r="W75"/>
      <c r="X75"/>
    </row>
    <row r="76" spans="1:24" s="26" customFormat="1" x14ac:dyDescent="0.3">
      <c r="A76" s="165">
        <v>44039</v>
      </c>
      <c r="B76" s="166" t="s">
        <v>201</v>
      </c>
      <c r="C76" s="189">
        <v>57035.97</v>
      </c>
      <c r="D76" s="167"/>
      <c r="E76" s="168">
        <f t="shared" si="1"/>
        <v>141863.92800009344</v>
      </c>
      <c r="F76" s="134"/>
      <c r="G76" s="169"/>
      <c r="H76" s="178"/>
      <c r="I76" s="170"/>
      <c r="J76" s="179"/>
      <c r="K76" s="171"/>
      <c r="L76" s="172"/>
      <c r="M76" s="173"/>
      <c r="N76" s="174"/>
      <c r="O76"/>
      <c r="P76"/>
      <c r="Q76"/>
      <c r="R76"/>
      <c r="S76"/>
      <c r="T76"/>
      <c r="U76"/>
      <c r="V76"/>
      <c r="W76"/>
      <c r="X76"/>
    </row>
    <row r="77" spans="1:24" s="26" customFormat="1" x14ac:dyDescent="0.3">
      <c r="A77" s="165">
        <v>44039</v>
      </c>
      <c r="B77" s="166" t="s">
        <v>264</v>
      </c>
      <c r="C77" s="189">
        <v>17641.8</v>
      </c>
      <c r="D77" s="167"/>
      <c r="E77" s="168">
        <f t="shared" si="1"/>
        <v>159505.72800009343</v>
      </c>
      <c r="F77" s="134"/>
      <c r="G77" s="169"/>
      <c r="H77" s="178"/>
      <c r="I77" s="170"/>
      <c r="J77" s="179"/>
      <c r="K77" s="171"/>
      <c r="L77" s="172"/>
      <c r="M77" s="173"/>
      <c r="N77" s="174"/>
      <c r="O77"/>
      <c r="P77"/>
      <c r="Q77"/>
      <c r="R77"/>
      <c r="S77"/>
      <c r="T77"/>
      <c r="U77"/>
      <c r="V77"/>
      <c r="W77"/>
      <c r="X77"/>
    </row>
    <row r="78" spans="1:24" s="26" customFormat="1" x14ac:dyDescent="0.3">
      <c r="A78" s="165">
        <v>44039</v>
      </c>
      <c r="B78" s="166" t="s">
        <v>265</v>
      </c>
      <c r="C78" s="189">
        <v>30579.119999999999</v>
      </c>
      <c r="D78" s="167"/>
      <c r="E78" s="168">
        <f t="shared" si="1"/>
        <v>190084.84800009342</v>
      </c>
      <c r="F78" s="134"/>
      <c r="G78" s="169"/>
      <c r="H78" s="178"/>
      <c r="I78" s="170"/>
      <c r="J78" s="179"/>
      <c r="K78" s="171"/>
      <c r="L78" s="172"/>
      <c r="M78" s="173"/>
      <c r="N78" s="174"/>
      <c r="O78"/>
      <c r="P78"/>
      <c r="Q78"/>
      <c r="R78"/>
      <c r="S78"/>
      <c r="T78"/>
      <c r="U78"/>
      <c r="V78"/>
      <c r="W78"/>
      <c r="X78"/>
    </row>
    <row r="79" spans="1:24" s="26" customFormat="1" x14ac:dyDescent="0.3">
      <c r="A79" s="165">
        <v>44039</v>
      </c>
      <c r="B79" s="166" t="s">
        <v>266</v>
      </c>
      <c r="C79" s="189">
        <v>42340.32</v>
      </c>
      <c r="D79" s="167"/>
      <c r="E79" s="168">
        <f t="shared" si="1"/>
        <v>232425.16800009343</v>
      </c>
      <c r="F79" s="134"/>
      <c r="G79" s="169"/>
      <c r="H79" s="178"/>
      <c r="I79" s="170"/>
      <c r="J79" s="179"/>
      <c r="K79" s="171"/>
      <c r="L79" s="172"/>
      <c r="M79" s="173"/>
      <c r="N79" s="174"/>
      <c r="O79"/>
      <c r="P79"/>
      <c r="Q79"/>
      <c r="R79"/>
      <c r="S79"/>
      <c r="T79"/>
      <c r="U79"/>
      <c r="V79"/>
      <c r="W79"/>
      <c r="X79"/>
    </row>
    <row r="80" spans="1:24" s="26" customFormat="1" x14ac:dyDescent="0.3">
      <c r="A80" s="165">
        <v>44039</v>
      </c>
      <c r="B80" s="166" t="s">
        <v>267</v>
      </c>
      <c r="C80" s="189">
        <v>7056.72</v>
      </c>
      <c r="D80" s="167"/>
      <c r="E80" s="168">
        <f t="shared" si="1"/>
        <v>239481.88800009343</v>
      </c>
      <c r="F80" s="134"/>
      <c r="G80" s="169"/>
      <c r="H80" s="178"/>
      <c r="I80" s="170"/>
      <c r="J80" s="179"/>
      <c r="K80" s="171"/>
      <c r="L80" s="172"/>
      <c r="M80" s="173"/>
      <c r="N80" s="174"/>
      <c r="O80"/>
      <c r="P80"/>
      <c r="Q80"/>
      <c r="R80"/>
      <c r="S80"/>
      <c r="T80"/>
      <c r="U80"/>
      <c r="V80"/>
      <c r="W80"/>
      <c r="X80"/>
    </row>
    <row r="81" spans="1:24" s="26" customFormat="1" x14ac:dyDescent="0.3">
      <c r="A81" s="165">
        <v>44039</v>
      </c>
      <c r="B81" s="166" t="s">
        <v>268</v>
      </c>
      <c r="C81" s="189">
        <v>32931.360000000001</v>
      </c>
      <c r="D81" s="167"/>
      <c r="E81" s="168">
        <f t="shared" si="1"/>
        <v>272413.24800009344</v>
      </c>
      <c r="F81" s="134"/>
      <c r="G81" s="169"/>
      <c r="H81" s="178"/>
      <c r="I81" s="170"/>
      <c r="J81" s="179"/>
      <c r="K81" s="171"/>
      <c r="L81" s="172"/>
      <c r="M81" s="173"/>
      <c r="N81" s="174"/>
      <c r="O81"/>
      <c r="P81"/>
      <c r="Q81"/>
      <c r="R81"/>
      <c r="S81"/>
      <c r="T81"/>
      <c r="U81"/>
      <c r="V81"/>
      <c r="W81"/>
      <c r="X81"/>
    </row>
    <row r="82" spans="1:24" s="26" customFormat="1" x14ac:dyDescent="0.3">
      <c r="A82" s="165">
        <v>44039</v>
      </c>
      <c r="B82" s="166" t="s">
        <v>269</v>
      </c>
      <c r="C82" s="189">
        <v>54101.52</v>
      </c>
      <c r="D82" s="167"/>
      <c r="E82" s="168">
        <f t="shared" si="1"/>
        <v>326514.76800009346</v>
      </c>
      <c r="F82" s="134"/>
      <c r="G82" s="169"/>
      <c r="H82" s="178"/>
      <c r="I82" s="170"/>
      <c r="J82" s="179"/>
      <c r="K82" s="171"/>
      <c r="L82" s="172"/>
      <c r="M82" s="173"/>
      <c r="N82" s="174"/>
      <c r="O82"/>
      <c r="P82"/>
      <c r="Q82"/>
      <c r="R82"/>
      <c r="S82"/>
      <c r="T82"/>
      <c r="U82"/>
      <c r="V82"/>
      <c r="W82"/>
      <c r="X82"/>
    </row>
    <row r="83" spans="1:24" s="26" customFormat="1" x14ac:dyDescent="0.3">
      <c r="A83" s="165">
        <v>44039</v>
      </c>
      <c r="B83" s="166" t="s">
        <v>105</v>
      </c>
      <c r="C83" s="189">
        <v>5880.6</v>
      </c>
      <c r="D83" s="167"/>
      <c r="E83" s="168">
        <f t="shared" si="1"/>
        <v>332395.36800009344</v>
      </c>
      <c r="F83" s="134"/>
      <c r="G83" s="169"/>
      <c r="H83" s="178"/>
      <c r="I83" s="170"/>
      <c r="J83" s="179"/>
      <c r="K83" s="171"/>
      <c r="L83" s="172"/>
      <c r="M83" s="173"/>
      <c r="N83" s="174"/>
      <c r="O83"/>
      <c r="P83"/>
      <c r="Q83"/>
      <c r="R83"/>
      <c r="S83"/>
      <c r="T83"/>
      <c r="U83"/>
      <c r="V83"/>
      <c r="W83"/>
      <c r="X83"/>
    </row>
    <row r="84" spans="1:24" s="26" customFormat="1" x14ac:dyDescent="0.3">
      <c r="A84" s="165">
        <v>44039</v>
      </c>
      <c r="B84" s="166" t="s">
        <v>270</v>
      </c>
      <c r="C84" s="189">
        <v>96991.18</v>
      </c>
      <c r="D84" s="167"/>
      <c r="E84" s="168">
        <f t="shared" si="1"/>
        <v>429386.54800009343</v>
      </c>
      <c r="F84" s="134"/>
      <c r="G84" s="169"/>
      <c r="H84" s="178"/>
      <c r="I84" s="170"/>
      <c r="J84" s="179"/>
      <c r="K84" s="171"/>
      <c r="L84" s="172"/>
      <c r="M84" s="173"/>
      <c r="N84" s="174"/>
      <c r="O84"/>
      <c r="P84"/>
      <c r="Q84"/>
      <c r="R84"/>
      <c r="S84"/>
      <c r="T84"/>
      <c r="U84"/>
      <c r="V84"/>
      <c r="W84"/>
      <c r="X84"/>
    </row>
    <row r="85" spans="1:24" s="26" customFormat="1" x14ac:dyDescent="0.3">
      <c r="A85" s="165">
        <v>44039</v>
      </c>
      <c r="B85" s="166" t="s">
        <v>271</v>
      </c>
      <c r="C85" s="189">
        <v>45868.68</v>
      </c>
      <c r="D85" s="167"/>
      <c r="E85" s="168">
        <f t="shared" si="1"/>
        <v>475255.22800009343</v>
      </c>
      <c r="F85" s="134"/>
      <c r="G85" s="169"/>
      <c r="H85" s="178"/>
      <c r="I85" s="170"/>
      <c r="J85" s="179"/>
      <c r="K85" s="171"/>
      <c r="L85" s="172"/>
      <c r="M85" s="173"/>
      <c r="N85" s="174"/>
      <c r="O85"/>
      <c r="P85"/>
      <c r="Q85"/>
      <c r="R85"/>
      <c r="S85"/>
      <c r="T85"/>
      <c r="U85"/>
      <c r="V85"/>
      <c r="W85"/>
      <c r="X85"/>
    </row>
    <row r="86" spans="1:24" s="26" customFormat="1" x14ac:dyDescent="0.3">
      <c r="A86" s="165">
        <v>44039</v>
      </c>
      <c r="B86" s="166" t="s">
        <v>272</v>
      </c>
      <c r="C86" s="189">
        <v>5880.6</v>
      </c>
      <c r="D86" s="167"/>
      <c r="E86" s="168">
        <f t="shared" si="1"/>
        <v>481135.8280000934</v>
      </c>
      <c r="F86" s="134"/>
      <c r="G86" s="169"/>
      <c r="H86" s="178"/>
      <c r="I86" s="170"/>
      <c r="J86" s="179"/>
      <c r="K86" s="171"/>
      <c r="L86" s="172"/>
      <c r="M86" s="173"/>
      <c r="N86" s="174"/>
      <c r="O86"/>
      <c r="P86"/>
      <c r="Q86"/>
      <c r="R86"/>
      <c r="S86"/>
      <c r="T86"/>
      <c r="U86"/>
      <c r="V86"/>
      <c r="W86"/>
      <c r="X86"/>
    </row>
    <row r="87" spans="1:24" s="26" customFormat="1" x14ac:dyDescent="0.3">
      <c r="A87" s="165">
        <v>44039</v>
      </c>
      <c r="B87" s="166" t="s">
        <v>273</v>
      </c>
      <c r="C87" s="189">
        <v>52925.4</v>
      </c>
      <c r="D87" s="167"/>
      <c r="E87" s="168">
        <f t="shared" si="1"/>
        <v>534061.22800009337</v>
      </c>
      <c r="F87" s="134"/>
      <c r="G87" s="169"/>
      <c r="H87" s="178"/>
      <c r="I87" s="170"/>
      <c r="J87" s="179"/>
      <c r="K87" s="171"/>
      <c r="L87" s="172"/>
      <c r="M87" s="173"/>
      <c r="N87" s="174"/>
      <c r="O87"/>
      <c r="P87"/>
      <c r="Q87"/>
      <c r="R87"/>
      <c r="S87"/>
      <c r="T87"/>
      <c r="U87"/>
      <c r="V87"/>
      <c r="W87"/>
      <c r="X87"/>
    </row>
    <row r="88" spans="1:24" s="26" customFormat="1" x14ac:dyDescent="0.3">
      <c r="A88" s="165">
        <v>44039</v>
      </c>
      <c r="B88" s="166" t="s">
        <v>274</v>
      </c>
      <c r="C88" s="189">
        <v>7056.72</v>
      </c>
      <c r="D88" s="167"/>
      <c r="E88" s="168">
        <f t="shared" si="1"/>
        <v>541117.94800009334</v>
      </c>
      <c r="F88" s="134"/>
      <c r="G88" s="169"/>
      <c r="H88" s="178"/>
      <c r="I88" s="170"/>
      <c r="J88" s="179"/>
      <c r="K88" s="171"/>
      <c r="L88" s="172"/>
      <c r="M88" s="173"/>
      <c r="N88" s="174"/>
      <c r="O88"/>
      <c r="P88"/>
      <c r="Q88"/>
      <c r="R88"/>
      <c r="S88"/>
      <c r="T88"/>
      <c r="U88"/>
      <c r="V88"/>
      <c r="W88"/>
      <c r="X88"/>
    </row>
    <row r="89" spans="1:24" s="26" customFormat="1" x14ac:dyDescent="0.3">
      <c r="A89" s="165">
        <v>44039</v>
      </c>
      <c r="B89" s="166" t="s">
        <v>275</v>
      </c>
      <c r="C89" s="189">
        <v>10585.08</v>
      </c>
      <c r="D89" s="167"/>
      <c r="E89" s="168">
        <f t="shared" si="1"/>
        <v>551703.0280000933</v>
      </c>
      <c r="F89" s="191"/>
      <c r="G89" s="169"/>
      <c r="H89" s="178"/>
      <c r="I89" s="170"/>
      <c r="J89" s="179"/>
      <c r="K89" s="171"/>
      <c r="L89" s="172"/>
      <c r="M89" s="173"/>
      <c r="N89" s="174"/>
      <c r="O89"/>
      <c r="P89"/>
      <c r="Q89"/>
      <c r="R89"/>
      <c r="S89"/>
      <c r="T89"/>
      <c r="U89"/>
      <c r="V89"/>
      <c r="W89"/>
      <c r="X89"/>
    </row>
    <row r="90" spans="1:24" s="26" customFormat="1" x14ac:dyDescent="0.3">
      <c r="A90" s="165">
        <v>44039</v>
      </c>
      <c r="B90" s="166" t="s">
        <v>276</v>
      </c>
      <c r="C90" s="189">
        <v>48220.92</v>
      </c>
      <c r="D90" s="167"/>
      <c r="E90" s="168">
        <f t="shared" si="1"/>
        <v>599923.94800009334</v>
      </c>
      <c r="F90" s="134"/>
      <c r="G90" s="169"/>
      <c r="H90" s="178"/>
      <c r="I90" s="170"/>
      <c r="J90" s="179"/>
      <c r="K90" s="171"/>
      <c r="L90" s="172"/>
      <c r="M90" s="173"/>
      <c r="N90" s="174"/>
      <c r="O90"/>
      <c r="P90"/>
      <c r="Q90"/>
      <c r="R90"/>
      <c r="S90"/>
      <c r="T90"/>
      <c r="U90"/>
      <c r="V90"/>
      <c r="W90"/>
      <c r="X90"/>
    </row>
    <row r="91" spans="1:24" s="26" customFormat="1" x14ac:dyDescent="0.3">
      <c r="A91" s="165">
        <v>44039</v>
      </c>
      <c r="B91" s="166" t="s">
        <v>277</v>
      </c>
      <c r="C91" s="189">
        <v>17641.8</v>
      </c>
      <c r="D91" s="167"/>
      <c r="E91" s="168">
        <f t="shared" si="1"/>
        <v>617565.74800009339</v>
      </c>
      <c r="F91" s="134"/>
      <c r="G91" s="169"/>
      <c r="H91" s="178"/>
      <c r="I91" s="170"/>
      <c r="J91" s="179"/>
      <c r="K91" s="171"/>
      <c r="L91" s="172"/>
      <c r="M91" s="173"/>
      <c r="N91" s="174"/>
      <c r="O91"/>
      <c r="P91"/>
      <c r="Q91"/>
      <c r="R91"/>
      <c r="S91"/>
      <c r="T91"/>
      <c r="U91"/>
      <c r="V91"/>
      <c r="W91"/>
      <c r="X91"/>
    </row>
    <row r="92" spans="1:24" s="26" customFormat="1" x14ac:dyDescent="0.3">
      <c r="A92" s="165">
        <v>44039</v>
      </c>
      <c r="B92" s="166" t="s">
        <v>278</v>
      </c>
      <c r="C92" s="189">
        <v>7056.72</v>
      </c>
      <c r="D92" s="167"/>
      <c r="E92" s="168">
        <f t="shared" si="1"/>
        <v>624622.46800009336</v>
      </c>
      <c r="F92" s="134"/>
      <c r="G92" s="169"/>
      <c r="H92" s="178"/>
      <c r="I92" s="170"/>
      <c r="J92" s="179"/>
      <c r="K92" s="171"/>
      <c r="L92" s="172"/>
      <c r="M92" s="173"/>
      <c r="N92" s="174"/>
      <c r="O92"/>
      <c r="P92"/>
      <c r="Q92"/>
      <c r="R92"/>
      <c r="S92"/>
      <c r="T92"/>
      <c r="U92"/>
      <c r="V92"/>
      <c r="W92"/>
      <c r="X92"/>
    </row>
    <row r="93" spans="1:24" s="26" customFormat="1" x14ac:dyDescent="0.3">
      <c r="A93" s="165">
        <v>44039</v>
      </c>
      <c r="B93" s="166" t="s">
        <v>279</v>
      </c>
      <c r="C93" s="189">
        <v>3528.36</v>
      </c>
      <c r="D93" s="167"/>
      <c r="E93" s="168">
        <f t="shared" si="1"/>
        <v>628150.82800009334</v>
      </c>
      <c r="F93" s="134"/>
      <c r="G93" s="169"/>
      <c r="H93" s="178"/>
      <c r="I93" s="170"/>
      <c r="J93" s="179"/>
      <c r="K93" s="171"/>
      <c r="L93" s="172"/>
      <c r="M93" s="173"/>
      <c r="N93" s="174"/>
      <c r="O93"/>
      <c r="P93"/>
      <c r="Q93"/>
      <c r="R93"/>
      <c r="S93"/>
      <c r="T93"/>
      <c r="U93"/>
      <c r="V93"/>
      <c r="W93"/>
      <c r="X93"/>
    </row>
    <row r="94" spans="1:24" s="26" customFormat="1" x14ac:dyDescent="0.3">
      <c r="A94" s="165">
        <v>44039</v>
      </c>
      <c r="B94" s="166" t="s">
        <v>280</v>
      </c>
      <c r="C94" s="189">
        <v>2352.2399999999998</v>
      </c>
      <c r="D94" s="167"/>
      <c r="E94" s="168">
        <f t="shared" si="1"/>
        <v>630503.06800009334</v>
      </c>
      <c r="F94" s="134"/>
      <c r="G94" s="169"/>
      <c r="H94" s="178"/>
      <c r="I94" s="170"/>
      <c r="J94" s="179"/>
      <c r="K94" s="171"/>
      <c r="L94" s="172"/>
      <c r="M94" s="173"/>
      <c r="N94" s="174"/>
      <c r="O94"/>
      <c r="P94"/>
      <c r="Q94"/>
      <c r="R94"/>
      <c r="S94"/>
      <c r="T94"/>
      <c r="U94"/>
      <c r="V94"/>
      <c r="W94"/>
      <c r="X94"/>
    </row>
    <row r="95" spans="1:24" s="26" customFormat="1" x14ac:dyDescent="0.3">
      <c r="A95" s="165">
        <v>44039</v>
      </c>
      <c r="B95" s="166" t="s">
        <v>281</v>
      </c>
      <c r="C95" s="189">
        <v>3528.36</v>
      </c>
      <c r="D95" s="167"/>
      <c r="E95" s="168">
        <f t="shared" si="1"/>
        <v>634031.42800009332</v>
      </c>
      <c r="F95" s="134"/>
      <c r="G95" s="169"/>
      <c r="H95" s="178"/>
      <c r="I95" s="170"/>
      <c r="J95" s="179"/>
      <c r="K95" s="171"/>
      <c r="L95" s="172"/>
      <c r="M95" s="173"/>
      <c r="N95" s="174"/>
      <c r="O95"/>
      <c r="P95"/>
      <c r="Q95"/>
      <c r="R95"/>
      <c r="S95"/>
      <c r="T95"/>
      <c r="U95"/>
      <c r="V95"/>
      <c r="W95"/>
      <c r="X95"/>
    </row>
    <row r="96" spans="1:24" s="26" customFormat="1" x14ac:dyDescent="0.3">
      <c r="A96" s="165">
        <v>44040</v>
      </c>
      <c r="B96" s="166" t="s">
        <v>282</v>
      </c>
      <c r="C96" s="189">
        <v>54101.52</v>
      </c>
      <c r="D96" s="167"/>
      <c r="E96" s="168">
        <f t="shared" si="1"/>
        <v>688132.94800009334</v>
      </c>
      <c r="F96" s="134"/>
      <c r="G96" s="169"/>
      <c r="H96" s="178"/>
      <c r="I96" s="170"/>
      <c r="J96" s="179"/>
      <c r="K96" s="171"/>
      <c r="L96" s="172"/>
      <c r="M96" s="173"/>
      <c r="N96" s="174"/>
      <c r="O96"/>
      <c r="P96"/>
      <c r="Q96"/>
      <c r="R96"/>
      <c r="S96"/>
      <c r="T96"/>
      <c r="U96"/>
      <c r="V96"/>
      <c r="W96"/>
      <c r="X96"/>
    </row>
    <row r="97" spans="1:24" s="26" customFormat="1" x14ac:dyDescent="0.3">
      <c r="A97" s="165">
        <v>44040</v>
      </c>
      <c r="B97" s="166" t="s">
        <v>283</v>
      </c>
      <c r="C97" s="189">
        <v>10585.08</v>
      </c>
      <c r="D97" s="167"/>
      <c r="E97" s="168">
        <f t="shared" si="1"/>
        <v>698718.0280000933</v>
      </c>
      <c r="F97" s="134"/>
      <c r="G97" s="169"/>
      <c r="H97" s="178"/>
      <c r="I97" s="170"/>
      <c r="J97" s="179"/>
      <c r="K97" s="171"/>
      <c r="L97" s="172"/>
      <c r="M97" s="173"/>
      <c r="N97" s="174"/>
      <c r="O97"/>
      <c r="P97"/>
      <c r="Q97"/>
      <c r="R97"/>
      <c r="S97"/>
      <c r="T97"/>
      <c r="U97"/>
      <c r="V97"/>
      <c r="W97"/>
      <c r="X97"/>
    </row>
    <row r="98" spans="1:24" s="26" customFormat="1" ht="15.75" customHeight="1" x14ac:dyDescent="0.3">
      <c r="A98" s="165">
        <v>44040</v>
      </c>
      <c r="B98" s="166" t="s">
        <v>284</v>
      </c>
      <c r="C98" s="189">
        <v>45868.68</v>
      </c>
      <c r="D98" s="167"/>
      <c r="E98" s="168">
        <f t="shared" si="1"/>
        <v>744586.70800009335</v>
      </c>
      <c r="F98" s="134"/>
      <c r="G98" s="169"/>
      <c r="H98" s="178"/>
      <c r="I98" s="170"/>
      <c r="J98" s="179"/>
      <c r="K98" s="171"/>
      <c r="L98" s="172"/>
      <c r="M98" s="173"/>
      <c r="N98" s="174"/>
      <c r="O98"/>
      <c r="P98"/>
      <c r="Q98"/>
      <c r="R98"/>
      <c r="S98"/>
      <c r="T98"/>
      <c r="U98"/>
      <c r="V98"/>
      <c r="W98"/>
      <c r="X98"/>
    </row>
    <row r="99" spans="1:24" s="26" customFormat="1" x14ac:dyDescent="0.3">
      <c r="A99" s="165">
        <v>44040</v>
      </c>
      <c r="B99" s="166" t="s">
        <v>285</v>
      </c>
      <c r="C99" s="189">
        <v>3528.36</v>
      </c>
      <c r="D99" s="167"/>
      <c r="E99" s="168">
        <f t="shared" si="1"/>
        <v>748115.06800009334</v>
      </c>
      <c r="F99" s="134"/>
      <c r="G99" s="169"/>
      <c r="H99" s="178"/>
      <c r="I99" s="170"/>
      <c r="J99" s="179"/>
      <c r="K99" s="171"/>
      <c r="L99" s="172"/>
      <c r="M99" s="173"/>
      <c r="N99" s="174"/>
      <c r="O99"/>
      <c r="P99"/>
      <c r="Q99"/>
      <c r="R99"/>
      <c r="S99"/>
      <c r="T99"/>
      <c r="U99"/>
      <c r="V99"/>
      <c r="W99"/>
      <c r="X99"/>
    </row>
    <row r="100" spans="1:24" s="26" customFormat="1" x14ac:dyDescent="0.3">
      <c r="A100" s="165">
        <v>44040</v>
      </c>
      <c r="B100" s="166" t="s">
        <v>286</v>
      </c>
      <c r="C100" s="189">
        <v>7056.72</v>
      </c>
      <c r="D100" s="167"/>
      <c r="E100" s="168">
        <f t="shared" si="1"/>
        <v>755171.78800009331</v>
      </c>
      <c r="F100" s="134"/>
      <c r="G100" s="169"/>
      <c r="H100" s="178"/>
      <c r="I100" s="170"/>
      <c r="J100" s="179"/>
      <c r="K100" s="171"/>
      <c r="L100" s="172"/>
      <c r="M100" s="173"/>
      <c r="N100" s="174"/>
      <c r="O100"/>
      <c r="P100"/>
      <c r="Q100"/>
      <c r="R100"/>
      <c r="S100"/>
      <c r="T100"/>
      <c r="U100"/>
      <c r="V100"/>
      <c r="W100"/>
      <c r="X100"/>
    </row>
    <row r="101" spans="1:24" s="26" customFormat="1" x14ac:dyDescent="0.3">
      <c r="A101" s="165">
        <v>44040</v>
      </c>
      <c r="B101" s="166" t="s">
        <v>287</v>
      </c>
      <c r="C101" s="189">
        <v>17641.8</v>
      </c>
      <c r="D101" s="167"/>
      <c r="E101" s="168">
        <f t="shared" si="1"/>
        <v>772813.58800009335</v>
      </c>
      <c r="F101" s="134"/>
      <c r="G101" s="169"/>
      <c r="H101" s="178"/>
      <c r="I101" s="170"/>
      <c r="J101" s="179"/>
      <c r="K101" s="171"/>
      <c r="L101" s="172"/>
      <c r="M101" s="173"/>
      <c r="N101" s="174"/>
      <c r="O101"/>
      <c r="P101"/>
      <c r="Q101"/>
      <c r="R101"/>
      <c r="S101"/>
      <c r="T101"/>
      <c r="U101"/>
      <c r="V101"/>
      <c r="W101"/>
      <c r="X101"/>
    </row>
    <row r="102" spans="1:24" s="26" customFormat="1" x14ac:dyDescent="0.3">
      <c r="A102" s="165">
        <v>44041</v>
      </c>
      <c r="B102" s="166" t="s">
        <v>288</v>
      </c>
      <c r="C102" s="189">
        <v>3662.67</v>
      </c>
      <c r="D102" s="167"/>
      <c r="E102" s="168">
        <f t="shared" si="1"/>
        <v>776476.2580000934</v>
      </c>
      <c r="F102" s="134"/>
      <c r="G102" s="169"/>
      <c r="H102" s="178"/>
      <c r="I102" s="170"/>
      <c r="J102" s="179"/>
      <c r="K102" s="171"/>
      <c r="L102" s="172"/>
      <c r="M102" s="173"/>
      <c r="N102" s="174"/>
      <c r="O102"/>
      <c r="P102"/>
      <c r="Q102"/>
      <c r="R102"/>
      <c r="S102"/>
      <c r="T102"/>
      <c r="U102"/>
      <c r="V102"/>
      <c r="W102"/>
      <c r="X102"/>
    </row>
    <row r="103" spans="1:24" s="26" customFormat="1" x14ac:dyDescent="0.3">
      <c r="A103" s="165">
        <v>44041</v>
      </c>
      <c r="B103" s="166" t="s">
        <v>289</v>
      </c>
      <c r="C103" s="189">
        <v>17641.8</v>
      </c>
      <c r="D103" s="167"/>
      <c r="E103" s="168">
        <f t="shared" si="1"/>
        <v>794118.05800009344</v>
      </c>
      <c r="F103" s="134"/>
      <c r="G103" s="169"/>
      <c r="H103" s="178"/>
      <c r="I103" s="170"/>
      <c r="J103" s="179"/>
      <c r="K103" s="171"/>
      <c r="L103" s="172"/>
      <c r="M103" s="173"/>
      <c r="N103" s="174"/>
      <c r="O103"/>
      <c r="P103"/>
      <c r="Q103"/>
      <c r="R103"/>
      <c r="S103"/>
      <c r="T103"/>
      <c r="U103"/>
      <c r="V103"/>
      <c r="W103"/>
      <c r="X103"/>
    </row>
    <row r="104" spans="1:24" s="26" customFormat="1" x14ac:dyDescent="0.3">
      <c r="A104" s="165">
        <v>44041</v>
      </c>
      <c r="B104" s="166" t="s">
        <v>200</v>
      </c>
      <c r="C104" s="189">
        <v>7056.72</v>
      </c>
      <c r="D104" s="167"/>
      <c r="E104" s="168">
        <f t="shared" si="1"/>
        <v>801174.77800009341</v>
      </c>
      <c r="F104" s="134"/>
      <c r="G104" s="169"/>
      <c r="H104" s="178"/>
      <c r="I104" s="170"/>
      <c r="J104" s="179"/>
      <c r="K104" s="171"/>
      <c r="L104" s="172"/>
      <c r="M104" s="173"/>
      <c r="N104" s="174"/>
      <c r="O104"/>
      <c r="P104"/>
      <c r="Q104"/>
      <c r="R104"/>
      <c r="S104"/>
      <c r="T104"/>
      <c r="U104"/>
      <c r="V104"/>
      <c r="W104"/>
      <c r="X104"/>
    </row>
    <row r="105" spans="1:24" s="26" customFormat="1" x14ac:dyDescent="0.3">
      <c r="A105" s="165">
        <v>44041</v>
      </c>
      <c r="B105" s="166" t="s">
        <v>290</v>
      </c>
      <c r="C105" s="189">
        <v>10585.08</v>
      </c>
      <c r="D105" s="167"/>
      <c r="E105" s="168">
        <f t="shared" si="1"/>
        <v>811759.85800009337</v>
      </c>
      <c r="F105" s="134"/>
      <c r="G105" s="169"/>
      <c r="H105" s="178"/>
      <c r="I105" s="170"/>
      <c r="J105" s="179"/>
      <c r="K105" s="171"/>
      <c r="L105" s="172"/>
      <c r="M105" s="173"/>
      <c r="N105" s="174"/>
      <c r="O105"/>
      <c r="P105"/>
      <c r="Q105"/>
      <c r="R105"/>
      <c r="S105"/>
      <c r="T105"/>
      <c r="U105"/>
      <c r="V105"/>
      <c r="W105"/>
      <c r="X105"/>
    </row>
    <row r="106" spans="1:24" s="26" customFormat="1" x14ac:dyDescent="0.3">
      <c r="A106" s="165">
        <v>44041</v>
      </c>
      <c r="B106" s="166" t="s">
        <v>291</v>
      </c>
      <c r="C106" s="189">
        <v>7056.72</v>
      </c>
      <c r="D106" s="167"/>
      <c r="E106" s="168">
        <f t="shared" si="1"/>
        <v>818816.57800009334</v>
      </c>
      <c r="F106" s="134"/>
      <c r="G106" s="169"/>
      <c r="H106" s="178"/>
      <c r="I106" s="170"/>
      <c r="J106" s="179"/>
      <c r="K106" s="171"/>
      <c r="L106" s="172"/>
      <c r="M106" s="173"/>
      <c r="N106" s="174"/>
      <c r="O106"/>
      <c r="P106"/>
      <c r="Q106"/>
      <c r="R106"/>
      <c r="S106"/>
      <c r="T106"/>
      <c r="U106"/>
      <c r="V106"/>
      <c r="W106"/>
      <c r="X106"/>
    </row>
    <row r="107" spans="1:24" s="26" customFormat="1" x14ac:dyDescent="0.3">
      <c r="A107" s="165">
        <v>44041</v>
      </c>
      <c r="B107" s="166" t="s">
        <v>292</v>
      </c>
      <c r="C107" s="189">
        <v>10585.08</v>
      </c>
      <c r="D107" s="167"/>
      <c r="E107" s="168">
        <f t="shared" si="1"/>
        <v>829401.6580000933</v>
      </c>
      <c r="F107" s="134"/>
      <c r="G107" s="169"/>
      <c r="H107" s="178"/>
      <c r="I107" s="170"/>
      <c r="J107" s="179"/>
      <c r="K107" s="171"/>
      <c r="L107" s="172"/>
      <c r="M107" s="173"/>
      <c r="N107" s="174"/>
      <c r="O107"/>
      <c r="P107"/>
      <c r="Q107"/>
      <c r="R107"/>
      <c r="S107"/>
      <c r="T107"/>
      <c r="U107"/>
      <c r="V107"/>
      <c r="W107"/>
      <c r="X107"/>
    </row>
    <row r="108" spans="1:24" s="26" customFormat="1" x14ac:dyDescent="0.3">
      <c r="A108" s="165">
        <v>44041</v>
      </c>
      <c r="B108" s="166" t="s">
        <v>293</v>
      </c>
      <c r="C108" s="189">
        <v>2352.2399999999998</v>
      </c>
      <c r="D108" s="167"/>
      <c r="E108" s="168">
        <f t="shared" si="1"/>
        <v>831753.89800009329</v>
      </c>
      <c r="F108" s="191"/>
      <c r="G108" s="169"/>
      <c r="H108" s="178"/>
      <c r="I108" s="170"/>
      <c r="J108" s="179"/>
      <c r="K108" s="171"/>
      <c r="L108" s="172"/>
      <c r="M108" s="173"/>
      <c r="N108" s="174"/>
      <c r="O108"/>
      <c r="P108"/>
      <c r="Q108"/>
      <c r="R108"/>
      <c r="S108"/>
      <c r="T108"/>
      <c r="U108"/>
      <c r="V108"/>
      <c r="W108"/>
      <c r="X108"/>
    </row>
    <row r="109" spans="1:24" s="26" customFormat="1" x14ac:dyDescent="0.3">
      <c r="A109" s="165">
        <v>44041</v>
      </c>
      <c r="B109" s="166" t="s">
        <v>245</v>
      </c>
      <c r="C109" s="189">
        <v>79976.160000000003</v>
      </c>
      <c r="D109" s="167"/>
      <c r="E109" s="168">
        <f t="shared" si="1"/>
        <v>911730.05800009333</v>
      </c>
      <c r="F109" s="134"/>
      <c r="G109" s="169"/>
      <c r="H109" s="178"/>
      <c r="I109" s="170"/>
      <c r="J109" s="179"/>
      <c r="K109" s="171"/>
      <c r="L109" s="172"/>
      <c r="M109" s="173"/>
      <c r="N109" s="174"/>
      <c r="O109"/>
      <c r="P109"/>
      <c r="Q109"/>
      <c r="R109"/>
      <c r="S109"/>
      <c r="T109"/>
      <c r="U109"/>
      <c r="V109"/>
      <c r="W109"/>
      <c r="X109"/>
    </row>
    <row r="110" spans="1:24" s="26" customFormat="1" x14ac:dyDescent="0.3">
      <c r="A110" s="165">
        <v>44042</v>
      </c>
      <c r="B110" s="166" t="s">
        <v>506</v>
      </c>
      <c r="C110" s="189">
        <v>10585.08</v>
      </c>
      <c r="D110" s="167"/>
      <c r="E110" s="168">
        <f t="shared" si="1"/>
        <v>922315.13800009328</v>
      </c>
      <c r="F110" s="134"/>
      <c r="G110" s="169"/>
      <c r="H110" s="178"/>
      <c r="I110" s="170"/>
      <c r="J110" s="179"/>
      <c r="K110" s="171"/>
      <c r="L110" s="172"/>
      <c r="M110" s="173"/>
      <c r="N110" s="174"/>
      <c r="O110"/>
      <c r="P110"/>
      <c r="Q110"/>
      <c r="R110"/>
      <c r="S110"/>
      <c r="T110"/>
      <c r="U110"/>
      <c r="V110"/>
      <c r="W110"/>
      <c r="X110"/>
    </row>
    <row r="111" spans="1:24" s="26" customFormat="1" x14ac:dyDescent="0.3">
      <c r="A111" s="165">
        <v>44042</v>
      </c>
      <c r="B111" s="166" t="s">
        <v>199</v>
      </c>
      <c r="C111" s="189">
        <v>37635.839999999997</v>
      </c>
      <c r="D111" s="167"/>
      <c r="E111" s="168">
        <f t="shared" si="1"/>
        <v>959950.97800009325</v>
      </c>
      <c r="F111" s="134"/>
      <c r="G111" s="169"/>
      <c r="H111" s="178"/>
      <c r="I111" s="170"/>
      <c r="J111" s="179"/>
      <c r="K111" s="171"/>
      <c r="L111" s="172"/>
      <c r="M111" s="173"/>
      <c r="N111" s="174"/>
      <c r="O111"/>
      <c r="P111"/>
      <c r="Q111"/>
      <c r="R111"/>
      <c r="S111"/>
      <c r="T111"/>
      <c r="U111"/>
      <c r="V111"/>
      <c r="W111"/>
      <c r="X111"/>
    </row>
    <row r="112" spans="1:24" s="26" customFormat="1" x14ac:dyDescent="0.3">
      <c r="A112" s="165">
        <v>44042</v>
      </c>
      <c r="B112" s="166" t="s">
        <v>294</v>
      </c>
      <c r="C112" s="189">
        <v>10585.08</v>
      </c>
      <c r="D112" s="167"/>
      <c r="E112" s="168">
        <f t="shared" si="1"/>
        <v>970536.05800009321</v>
      </c>
      <c r="F112" s="134"/>
      <c r="G112" s="169"/>
      <c r="H112" s="178"/>
      <c r="I112" s="170"/>
      <c r="J112" s="179"/>
      <c r="K112" s="171"/>
      <c r="L112" s="172"/>
      <c r="M112" s="173"/>
      <c r="N112" s="174"/>
      <c r="O112"/>
      <c r="P112"/>
      <c r="Q112"/>
      <c r="R112"/>
      <c r="S112"/>
      <c r="T112"/>
      <c r="U112"/>
      <c r="V112"/>
      <c r="W112"/>
      <c r="X112"/>
    </row>
    <row r="113" spans="1:24" s="26" customFormat="1" x14ac:dyDescent="0.3">
      <c r="A113" s="165">
        <v>44042</v>
      </c>
      <c r="B113" s="166" t="s">
        <v>295</v>
      </c>
      <c r="C113" s="189">
        <v>17641.8</v>
      </c>
      <c r="D113" s="167"/>
      <c r="E113" s="168">
        <f t="shared" si="1"/>
        <v>988177.85800009326</v>
      </c>
      <c r="F113" s="134"/>
      <c r="G113" s="169"/>
      <c r="H113" s="178"/>
      <c r="I113" s="170"/>
      <c r="J113" s="179"/>
      <c r="K113" s="171"/>
      <c r="L113" s="172"/>
      <c r="M113" s="173"/>
      <c r="N113" s="174"/>
      <c r="O113"/>
      <c r="P113"/>
      <c r="Q113"/>
      <c r="R113"/>
      <c r="S113"/>
      <c r="T113"/>
      <c r="U113"/>
      <c r="V113"/>
      <c r="W113"/>
      <c r="X113"/>
    </row>
    <row r="114" spans="1:24" s="26" customFormat="1" x14ac:dyDescent="0.3">
      <c r="A114" s="165">
        <v>44042</v>
      </c>
      <c r="B114" s="166" t="s">
        <v>296</v>
      </c>
      <c r="C114" s="189">
        <v>7056.72</v>
      </c>
      <c r="D114" s="167"/>
      <c r="E114" s="168">
        <f t="shared" si="1"/>
        <v>995234.57800009323</v>
      </c>
      <c r="F114" s="134"/>
      <c r="G114" s="169"/>
      <c r="H114" s="178"/>
      <c r="I114" s="170"/>
      <c r="J114" s="179"/>
      <c r="K114" s="171"/>
      <c r="L114" s="172"/>
      <c r="M114" s="173"/>
      <c r="N114" s="174"/>
      <c r="O114"/>
      <c r="P114"/>
      <c r="Q114"/>
      <c r="R114"/>
      <c r="S114"/>
      <c r="T114"/>
      <c r="U114"/>
      <c r="V114"/>
      <c r="W114"/>
      <c r="X114"/>
    </row>
    <row r="115" spans="1:24" s="26" customFormat="1" x14ac:dyDescent="0.3">
      <c r="A115" s="165">
        <v>44043</v>
      </c>
      <c r="B115" s="166" t="s">
        <v>202</v>
      </c>
      <c r="C115" s="189">
        <v>2352.2399999999998</v>
      </c>
      <c r="D115" s="167"/>
      <c r="E115" s="168">
        <f t="shared" si="1"/>
        <v>997586.81800009322</v>
      </c>
      <c r="F115" s="134"/>
      <c r="G115" s="169"/>
      <c r="H115" s="178"/>
      <c r="I115" s="170"/>
      <c r="J115" s="179"/>
      <c r="K115" s="171"/>
      <c r="L115" s="172"/>
      <c r="M115" s="173"/>
      <c r="N115" s="174"/>
      <c r="O115"/>
      <c r="P115"/>
      <c r="Q115"/>
      <c r="R115"/>
      <c r="S115"/>
      <c r="T115"/>
      <c r="U115"/>
      <c r="V115"/>
      <c r="W115"/>
      <c r="X115"/>
    </row>
    <row r="116" spans="1:24" s="26" customFormat="1" x14ac:dyDescent="0.3">
      <c r="A116" s="165">
        <v>44043</v>
      </c>
      <c r="B116" s="166" t="s">
        <v>205</v>
      </c>
      <c r="C116" s="189">
        <v>3528.36</v>
      </c>
      <c r="D116" s="167"/>
      <c r="E116" s="168">
        <f t="shared" si="1"/>
        <v>1001115.1780000932</v>
      </c>
      <c r="F116" s="134"/>
      <c r="G116" s="169"/>
      <c r="H116" s="178"/>
      <c r="I116" s="170"/>
      <c r="J116" s="179"/>
      <c r="K116" s="171"/>
      <c r="L116" s="172"/>
      <c r="M116" s="173"/>
      <c r="N116" s="174"/>
      <c r="O116"/>
      <c r="P116"/>
      <c r="Q116"/>
      <c r="R116"/>
      <c r="S116"/>
      <c r="T116"/>
      <c r="U116"/>
      <c r="V116"/>
      <c r="W116"/>
      <c r="X116"/>
    </row>
    <row r="117" spans="1:24" s="26" customFormat="1" x14ac:dyDescent="0.3">
      <c r="A117" s="165">
        <v>44043</v>
      </c>
      <c r="B117" s="166" t="s">
        <v>297</v>
      </c>
      <c r="C117" s="189">
        <v>7056.72</v>
      </c>
      <c r="D117" s="167"/>
      <c r="E117" s="168">
        <f t="shared" si="1"/>
        <v>1008171.8980000932</v>
      </c>
      <c r="F117" s="134"/>
      <c r="G117" s="169"/>
      <c r="H117" s="178"/>
      <c r="I117" s="170"/>
      <c r="J117" s="179"/>
      <c r="K117" s="171"/>
      <c r="L117" s="172"/>
      <c r="M117" s="173"/>
      <c r="N117" s="174"/>
      <c r="O117"/>
      <c r="P117"/>
      <c r="Q117"/>
      <c r="R117"/>
      <c r="S117"/>
      <c r="T117"/>
      <c r="U117"/>
      <c r="V117"/>
      <c r="W117"/>
      <c r="X117"/>
    </row>
    <row r="118" spans="1:24" s="26" customFormat="1" x14ac:dyDescent="0.3">
      <c r="A118" s="165">
        <v>44043</v>
      </c>
      <c r="B118" s="166" t="s">
        <v>298</v>
      </c>
      <c r="C118" s="189">
        <v>21573.09</v>
      </c>
      <c r="D118" s="167"/>
      <c r="E118" s="168">
        <f t="shared" si="1"/>
        <v>1029744.9880000931</v>
      </c>
      <c r="F118" s="134"/>
      <c r="G118" s="169"/>
      <c r="H118" s="178"/>
      <c r="I118" s="170"/>
      <c r="J118" s="179"/>
      <c r="K118" s="171"/>
      <c r="L118" s="172"/>
      <c r="M118" s="173"/>
      <c r="N118" s="174"/>
      <c r="O118"/>
      <c r="P118"/>
      <c r="Q118"/>
      <c r="R118"/>
      <c r="S118"/>
      <c r="T118"/>
      <c r="U118"/>
      <c r="V118"/>
      <c r="W118"/>
      <c r="X118"/>
    </row>
    <row r="119" spans="1:24" s="26" customFormat="1" x14ac:dyDescent="0.3">
      <c r="A119" s="165">
        <v>44043</v>
      </c>
      <c r="B119" s="166" t="s">
        <v>299</v>
      </c>
      <c r="C119" s="189">
        <v>34107.480000000003</v>
      </c>
      <c r="D119" s="167"/>
      <c r="E119" s="168">
        <f t="shared" si="1"/>
        <v>1063852.4680000932</v>
      </c>
      <c r="F119" s="134"/>
      <c r="G119" s="169"/>
      <c r="H119" s="178"/>
      <c r="I119" s="170"/>
      <c r="J119" s="179"/>
      <c r="K119" s="171"/>
      <c r="L119" s="172"/>
      <c r="M119" s="173"/>
      <c r="N119" s="174"/>
      <c r="O119"/>
      <c r="P119"/>
      <c r="Q119"/>
      <c r="R119"/>
      <c r="S119"/>
      <c r="T119"/>
      <c r="U119"/>
      <c r="V119"/>
      <c r="W119"/>
      <c r="X119"/>
    </row>
    <row r="120" spans="1:24" s="26" customFormat="1" x14ac:dyDescent="0.3">
      <c r="A120" s="165">
        <v>44043</v>
      </c>
      <c r="B120" s="166" t="s">
        <v>244</v>
      </c>
      <c r="C120" s="189"/>
      <c r="D120" s="167">
        <v>45868.68</v>
      </c>
      <c r="E120" s="168">
        <f t="shared" si="1"/>
        <v>1017983.7880000932</v>
      </c>
      <c r="F120" s="134" t="s">
        <v>300</v>
      </c>
      <c r="G120" s="169"/>
      <c r="H120" s="178"/>
      <c r="I120" s="170"/>
      <c r="J120" s="179"/>
      <c r="K120" s="171"/>
      <c r="L120" s="197"/>
      <c r="M120" s="173"/>
      <c r="N120" s="174"/>
      <c r="O120"/>
      <c r="P120"/>
      <c r="Q120"/>
      <c r="R120"/>
      <c r="S120"/>
      <c r="T120"/>
      <c r="U120"/>
      <c r="V120"/>
      <c r="W120"/>
      <c r="X120"/>
    </row>
    <row r="121" spans="1:24" s="26" customFormat="1" x14ac:dyDescent="0.3">
      <c r="A121" s="165">
        <v>44043</v>
      </c>
      <c r="B121" s="166" t="s">
        <v>301</v>
      </c>
      <c r="C121" s="189">
        <v>9408.9599999999991</v>
      </c>
      <c r="D121" s="167"/>
      <c r="E121" s="168">
        <f t="shared" si="1"/>
        <v>1027392.7480000932</v>
      </c>
      <c r="F121" s="134"/>
      <c r="G121" s="169"/>
      <c r="H121" s="178"/>
      <c r="I121" s="170"/>
      <c r="J121" s="179"/>
      <c r="K121" s="171"/>
      <c r="L121" s="172"/>
      <c r="M121" s="173"/>
      <c r="N121" s="174"/>
      <c r="O121"/>
      <c r="P121"/>
      <c r="Q121"/>
      <c r="R121"/>
      <c r="S121"/>
      <c r="T121"/>
      <c r="U121"/>
      <c r="V121"/>
      <c r="W121"/>
      <c r="X121"/>
    </row>
    <row r="122" spans="1:24" s="26" customFormat="1" x14ac:dyDescent="0.3">
      <c r="A122" s="165">
        <v>44043</v>
      </c>
      <c r="B122" s="166" t="s">
        <v>302</v>
      </c>
      <c r="C122" s="189">
        <v>7056.72</v>
      </c>
      <c r="D122" s="167"/>
      <c r="E122" s="168">
        <f t="shared" si="1"/>
        <v>1034449.4680000931</v>
      </c>
      <c r="F122" s="134"/>
      <c r="G122" s="169"/>
      <c r="H122" s="178"/>
      <c r="I122" s="170"/>
      <c r="J122" s="179"/>
      <c r="K122" s="171"/>
      <c r="L122" s="172"/>
      <c r="M122" s="173"/>
      <c r="N122" s="174"/>
      <c r="O122"/>
      <c r="P122"/>
      <c r="Q122"/>
      <c r="R122"/>
      <c r="S122"/>
      <c r="T122"/>
      <c r="U122"/>
      <c r="V122"/>
      <c r="W122"/>
      <c r="X122"/>
    </row>
    <row r="123" spans="1:24" s="26" customFormat="1" x14ac:dyDescent="0.3">
      <c r="A123" s="165">
        <v>44043</v>
      </c>
      <c r="B123" s="166" t="s">
        <v>303</v>
      </c>
      <c r="C123" s="189">
        <v>30579.119999999999</v>
      </c>
      <c r="D123" s="167"/>
      <c r="E123" s="168">
        <f t="shared" si="1"/>
        <v>1065028.5880000931</v>
      </c>
      <c r="F123" s="134"/>
      <c r="G123" s="169"/>
      <c r="H123" s="178"/>
      <c r="I123" s="170"/>
      <c r="J123" s="179"/>
      <c r="K123" s="171"/>
      <c r="L123" s="172"/>
      <c r="M123" s="173"/>
      <c r="N123" s="174"/>
      <c r="O123"/>
      <c r="P123"/>
      <c r="Q123"/>
      <c r="R123"/>
      <c r="S123"/>
      <c r="T123"/>
      <c r="U123"/>
      <c r="V123"/>
      <c r="W123"/>
      <c r="X123"/>
    </row>
    <row r="124" spans="1:24" s="26" customFormat="1" x14ac:dyDescent="0.3">
      <c r="A124" s="165">
        <v>44043</v>
      </c>
      <c r="B124" s="166" t="s">
        <v>304</v>
      </c>
      <c r="C124" s="189">
        <v>3528.36</v>
      </c>
      <c r="D124" s="167"/>
      <c r="E124" s="168">
        <f t="shared" si="1"/>
        <v>1068556.9480000932</v>
      </c>
      <c r="F124" s="134"/>
      <c r="G124" s="169"/>
      <c r="H124" s="178"/>
      <c r="I124" s="170"/>
      <c r="J124" s="179"/>
      <c r="K124" s="171"/>
      <c r="L124" s="172"/>
      <c r="M124" s="173"/>
      <c r="N124" s="174"/>
      <c r="O124"/>
      <c r="P124"/>
      <c r="Q124"/>
      <c r="R124"/>
      <c r="S124"/>
      <c r="T124"/>
      <c r="U124"/>
      <c r="V124"/>
      <c r="W124"/>
      <c r="X124"/>
    </row>
    <row r="125" spans="1:24" s="26" customFormat="1" x14ac:dyDescent="0.3">
      <c r="A125" s="165">
        <v>44043</v>
      </c>
      <c r="B125" s="166" t="s">
        <v>305</v>
      </c>
      <c r="C125" s="189">
        <v>7056.72</v>
      </c>
      <c r="D125" s="167"/>
      <c r="E125" s="168">
        <f t="shared" si="1"/>
        <v>1075613.6680000932</v>
      </c>
      <c r="F125" s="134"/>
      <c r="G125" s="169"/>
      <c r="H125" s="178"/>
      <c r="I125" s="170"/>
      <c r="J125" s="179"/>
      <c r="K125" s="171"/>
      <c r="L125" s="172"/>
      <c r="M125" s="173"/>
      <c r="N125" s="174"/>
      <c r="O125"/>
      <c r="P125"/>
      <c r="Q125"/>
      <c r="R125"/>
      <c r="S125"/>
      <c r="T125"/>
      <c r="U125"/>
      <c r="V125"/>
      <c r="W125"/>
      <c r="X125"/>
    </row>
    <row r="126" spans="1:24" s="26" customFormat="1" x14ac:dyDescent="0.3">
      <c r="A126" s="165">
        <v>44043</v>
      </c>
      <c r="B126" s="166" t="s">
        <v>235</v>
      </c>
      <c r="C126" s="189">
        <v>64158.559999999998</v>
      </c>
      <c r="D126" s="167"/>
      <c r="E126" s="343">
        <f t="shared" si="1"/>
        <v>1139772.2280000933</v>
      </c>
      <c r="F126" s="134"/>
      <c r="G126" s="169"/>
      <c r="H126" s="178"/>
      <c r="I126" s="170"/>
      <c r="J126" s="179"/>
      <c r="K126" s="171"/>
      <c r="L126" s="172"/>
      <c r="M126" s="173"/>
      <c r="N126" s="174"/>
      <c r="O126"/>
      <c r="P126"/>
      <c r="Q126"/>
      <c r="R126"/>
      <c r="S126"/>
      <c r="T126"/>
      <c r="U126"/>
      <c r="V126"/>
      <c r="W126"/>
      <c r="X126"/>
    </row>
    <row r="127" spans="1:24" s="26" customFormat="1" x14ac:dyDescent="0.3">
      <c r="A127" s="165">
        <v>44049</v>
      </c>
      <c r="B127" s="166" t="s">
        <v>306</v>
      </c>
      <c r="C127" s="189">
        <v>153832.14000000001</v>
      </c>
      <c r="D127" s="167"/>
      <c r="E127" s="168">
        <f t="shared" si="1"/>
        <v>1293604.3680000934</v>
      </c>
      <c r="F127" s="134"/>
      <c r="G127" s="169"/>
      <c r="H127" s="178"/>
      <c r="I127" s="170"/>
      <c r="J127" s="179"/>
      <c r="K127" s="171"/>
      <c r="L127" s="172"/>
      <c r="M127" s="173"/>
      <c r="N127" s="174"/>
      <c r="O127"/>
      <c r="P127"/>
      <c r="Q127"/>
      <c r="R127"/>
      <c r="S127"/>
      <c r="T127"/>
      <c r="U127"/>
      <c r="V127"/>
      <c r="W127"/>
      <c r="X127"/>
    </row>
    <row r="128" spans="1:24" s="26" customFormat="1" x14ac:dyDescent="0.3">
      <c r="A128" s="165">
        <v>44049</v>
      </c>
      <c r="B128" s="166" t="s">
        <v>307</v>
      </c>
      <c r="C128" s="189">
        <v>30579.119999999999</v>
      </c>
      <c r="D128" s="167"/>
      <c r="E128" s="168">
        <f t="shared" si="1"/>
        <v>1324183.4880000935</v>
      </c>
      <c r="F128" s="134"/>
      <c r="G128" s="169"/>
      <c r="H128" s="178"/>
      <c r="I128" s="170"/>
      <c r="J128" s="179"/>
      <c r="K128" s="171"/>
      <c r="L128" s="172"/>
      <c r="M128" s="173"/>
      <c r="N128" s="174"/>
      <c r="O128"/>
      <c r="P128"/>
      <c r="Q128"/>
      <c r="R128"/>
      <c r="S128"/>
      <c r="T128"/>
      <c r="U128"/>
      <c r="V128"/>
      <c r="W128"/>
      <c r="X128"/>
    </row>
    <row r="129" spans="1:24" s="26" customFormat="1" x14ac:dyDescent="0.3">
      <c r="A129" s="165">
        <v>44049</v>
      </c>
      <c r="B129" s="166" t="s">
        <v>308</v>
      </c>
      <c r="C129" s="189">
        <v>10585.08</v>
      </c>
      <c r="D129" s="167"/>
      <c r="E129" s="168">
        <f t="shared" si="1"/>
        <v>1334768.5680000936</v>
      </c>
      <c r="F129" s="134"/>
      <c r="G129" s="169"/>
      <c r="H129" s="178"/>
      <c r="I129" s="170"/>
      <c r="J129" s="179"/>
      <c r="K129" s="171"/>
      <c r="L129" s="172"/>
      <c r="M129" s="173"/>
      <c r="N129" s="174"/>
      <c r="O129"/>
      <c r="P129"/>
      <c r="Q129"/>
      <c r="R129"/>
      <c r="S129"/>
      <c r="T129"/>
      <c r="U129"/>
      <c r="V129"/>
      <c r="W129"/>
      <c r="X129"/>
    </row>
    <row r="130" spans="1:24" s="26" customFormat="1" x14ac:dyDescent="0.3">
      <c r="A130" s="165">
        <v>44049</v>
      </c>
      <c r="B130" s="166" t="s">
        <v>309</v>
      </c>
      <c r="C130" s="189">
        <v>32931.360000000001</v>
      </c>
      <c r="D130" s="167"/>
      <c r="E130" s="168">
        <f t="shared" si="1"/>
        <v>1367699.9280000937</v>
      </c>
      <c r="F130" s="134"/>
      <c r="G130" s="169"/>
      <c r="H130" s="178"/>
      <c r="I130" s="170"/>
      <c r="J130" s="179"/>
      <c r="K130" s="171"/>
      <c r="L130" s="172"/>
      <c r="M130" s="173"/>
      <c r="N130" s="174"/>
      <c r="O130"/>
      <c r="P130"/>
      <c r="Q130"/>
      <c r="R130"/>
      <c r="S130"/>
      <c r="T130"/>
      <c r="U130"/>
      <c r="V130"/>
      <c r="W130"/>
      <c r="X130"/>
    </row>
    <row r="131" spans="1:24" s="26" customFormat="1" x14ac:dyDescent="0.3">
      <c r="A131" s="165">
        <v>44049</v>
      </c>
      <c r="B131" s="166" t="s">
        <v>204</v>
      </c>
      <c r="C131" s="189">
        <v>10585.08</v>
      </c>
      <c r="D131" s="167"/>
      <c r="E131" s="168">
        <f t="shared" si="1"/>
        <v>1378285.0080000937</v>
      </c>
      <c r="F131" s="134"/>
      <c r="G131" s="169"/>
      <c r="H131" s="178"/>
      <c r="I131" s="170"/>
      <c r="J131" s="179"/>
      <c r="K131" s="171"/>
      <c r="L131" s="172"/>
      <c r="M131" s="173"/>
      <c r="N131" s="174"/>
      <c r="O131"/>
      <c r="P131"/>
      <c r="Q131"/>
      <c r="R131"/>
      <c r="S131"/>
      <c r="T131"/>
      <c r="U131"/>
      <c r="V131"/>
      <c r="W131"/>
      <c r="X131"/>
    </row>
    <row r="132" spans="1:24" s="26" customFormat="1" x14ac:dyDescent="0.3">
      <c r="A132" s="165">
        <v>44049</v>
      </c>
      <c r="B132" s="166" t="s">
        <v>310</v>
      </c>
      <c r="C132" s="189">
        <v>34107.480000000003</v>
      </c>
      <c r="D132" s="167"/>
      <c r="E132" s="168">
        <f t="shared" si="1"/>
        <v>1412392.4880000937</v>
      </c>
      <c r="F132" s="134"/>
      <c r="G132" s="169"/>
      <c r="H132" s="178"/>
      <c r="I132" s="170"/>
      <c r="J132" s="179"/>
      <c r="K132" s="171"/>
      <c r="L132" s="172"/>
      <c r="M132" s="173"/>
      <c r="N132" s="174"/>
      <c r="O132"/>
      <c r="P132"/>
      <c r="Q132"/>
      <c r="R132"/>
      <c r="S132"/>
      <c r="T132"/>
      <c r="U132"/>
      <c r="V132"/>
      <c r="W132"/>
      <c r="X132"/>
    </row>
    <row r="133" spans="1:24" s="26" customFormat="1" x14ac:dyDescent="0.3">
      <c r="A133" s="165">
        <v>44049</v>
      </c>
      <c r="B133" s="166" t="s">
        <v>209</v>
      </c>
      <c r="C133" s="189">
        <v>85856.76</v>
      </c>
      <c r="D133" s="167"/>
      <c r="E133" s="168">
        <f t="shared" si="1"/>
        <v>1498249.2480000937</v>
      </c>
      <c r="F133" s="134"/>
      <c r="G133" s="169"/>
      <c r="H133" s="178"/>
      <c r="I133" s="170"/>
      <c r="J133" s="179"/>
      <c r="K133" s="171"/>
      <c r="L133" s="172"/>
      <c r="M133" s="173"/>
      <c r="N133" s="174"/>
      <c r="O133"/>
      <c r="P133"/>
      <c r="Q133"/>
      <c r="R133"/>
      <c r="S133"/>
      <c r="T133"/>
      <c r="U133"/>
      <c r="V133"/>
      <c r="W133"/>
      <c r="X133"/>
    </row>
    <row r="134" spans="1:24" s="26" customFormat="1" x14ac:dyDescent="0.3">
      <c r="A134" s="165">
        <v>44049</v>
      </c>
      <c r="B134" s="166" t="s">
        <v>311</v>
      </c>
      <c r="C134" s="189">
        <v>78833.919999999998</v>
      </c>
      <c r="D134" s="167"/>
      <c r="E134" s="168">
        <f t="shared" ref="E134:E197" si="2">E133+C134-D134</f>
        <v>1577083.1680000937</v>
      </c>
      <c r="F134" s="134"/>
      <c r="G134" s="169"/>
      <c r="H134" s="178"/>
      <c r="I134" s="170"/>
      <c r="J134" s="179"/>
      <c r="K134" s="171"/>
      <c r="L134" s="172"/>
      <c r="M134" s="173"/>
      <c r="N134" s="174"/>
      <c r="O134"/>
      <c r="P134"/>
      <c r="Q134"/>
      <c r="R134"/>
      <c r="S134"/>
      <c r="T134"/>
      <c r="U134"/>
      <c r="V134"/>
      <c r="W134"/>
      <c r="X134"/>
    </row>
    <row r="135" spans="1:24" s="26" customFormat="1" x14ac:dyDescent="0.3">
      <c r="A135" s="165">
        <v>44049</v>
      </c>
      <c r="B135" s="166" t="s">
        <v>312</v>
      </c>
      <c r="C135" s="189">
        <v>18817.919999999998</v>
      </c>
      <c r="D135" s="167"/>
      <c r="E135" s="168">
        <f t="shared" si="2"/>
        <v>1595901.0880000936</v>
      </c>
      <c r="F135" s="134"/>
      <c r="G135" s="169"/>
      <c r="H135" s="178"/>
      <c r="I135" s="170"/>
      <c r="J135" s="179"/>
      <c r="K135" s="171"/>
      <c r="L135" s="172"/>
      <c r="M135" s="173"/>
      <c r="N135" s="174"/>
      <c r="O135"/>
      <c r="P135"/>
      <c r="Q135"/>
      <c r="R135"/>
      <c r="S135"/>
      <c r="T135"/>
      <c r="U135"/>
      <c r="V135"/>
      <c r="W135"/>
      <c r="X135"/>
    </row>
    <row r="136" spans="1:24" s="26" customFormat="1" x14ac:dyDescent="0.3">
      <c r="A136" s="165">
        <v>44050</v>
      </c>
      <c r="B136" s="166" t="s">
        <v>313</v>
      </c>
      <c r="C136" s="189">
        <v>30579.119999999999</v>
      </c>
      <c r="D136" s="167"/>
      <c r="E136" s="168">
        <f t="shared" si="2"/>
        <v>1626480.2080000937</v>
      </c>
      <c r="F136" s="134"/>
      <c r="G136" s="169"/>
      <c r="H136" s="178"/>
      <c r="I136" s="170"/>
      <c r="J136" s="179"/>
      <c r="K136" s="171"/>
      <c r="L136" s="172"/>
      <c r="M136" s="173"/>
      <c r="N136" s="174"/>
      <c r="O136"/>
      <c r="P136"/>
      <c r="Q136"/>
      <c r="R136"/>
      <c r="S136"/>
      <c r="T136"/>
      <c r="U136"/>
      <c r="V136"/>
      <c r="W136"/>
      <c r="X136"/>
    </row>
    <row r="137" spans="1:24" s="26" customFormat="1" x14ac:dyDescent="0.3">
      <c r="A137" s="165">
        <v>44050</v>
      </c>
      <c r="B137" s="166" t="s">
        <v>314</v>
      </c>
      <c r="C137" s="189">
        <v>201446.85</v>
      </c>
      <c r="D137" s="167"/>
      <c r="E137" s="168">
        <f t="shared" si="2"/>
        <v>1827927.0580000938</v>
      </c>
      <c r="F137" s="134"/>
      <c r="G137" s="169"/>
      <c r="H137" s="178"/>
      <c r="I137" s="170"/>
      <c r="J137" s="179"/>
      <c r="K137" s="171"/>
      <c r="L137" s="172"/>
      <c r="M137" s="173"/>
      <c r="N137" s="174"/>
      <c r="O137"/>
      <c r="P137"/>
      <c r="Q137"/>
      <c r="R137"/>
      <c r="S137"/>
      <c r="T137"/>
      <c r="U137"/>
      <c r="V137"/>
      <c r="W137"/>
      <c r="X137"/>
    </row>
    <row r="138" spans="1:24" s="26" customFormat="1" x14ac:dyDescent="0.3">
      <c r="A138" s="165">
        <v>44050</v>
      </c>
      <c r="B138" s="166" t="s">
        <v>315</v>
      </c>
      <c r="C138" s="189">
        <v>10585.08</v>
      </c>
      <c r="D138" s="167"/>
      <c r="E138" s="168">
        <f t="shared" si="2"/>
        <v>1838512.1380000939</v>
      </c>
      <c r="F138" s="134"/>
      <c r="G138" s="169"/>
      <c r="H138" s="178"/>
      <c r="I138" s="170"/>
      <c r="J138" s="179"/>
      <c r="K138" s="171"/>
      <c r="L138" s="172"/>
      <c r="M138" s="173"/>
      <c r="N138" s="174"/>
      <c r="O138"/>
      <c r="P138"/>
      <c r="Q138"/>
      <c r="R138"/>
      <c r="S138"/>
      <c r="T138"/>
      <c r="U138"/>
      <c r="V138"/>
      <c r="W138"/>
      <c r="X138"/>
    </row>
    <row r="139" spans="1:24" s="26" customFormat="1" x14ac:dyDescent="0.3">
      <c r="A139" s="154"/>
      <c r="B139" s="175" t="s">
        <v>316</v>
      </c>
      <c r="C139" s="176"/>
      <c r="D139" s="177">
        <v>902795.52</v>
      </c>
      <c r="E139" s="168">
        <f t="shared" si="2"/>
        <v>935716.61800009385</v>
      </c>
      <c r="F139" s="134"/>
      <c r="G139" s="169"/>
      <c r="H139" s="178"/>
      <c r="I139" s="170"/>
      <c r="J139" s="179"/>
      <c r="K139" s="171"/>
      <c r="L139" s="172"/>
      <c r="M139" s="173"/>
      <c r="N139" s="174"/>
      <c r="O139"/>
      <c r="P139"/>
      <c r="Q139"/>
      <c r="R139"/>
      <c r="S139"/>
      <c r="T139"/>
      <c r="U139"/>
      <c r="V139"/>
      <c r="W139"/>
      <c r="X139"/>
    </row>
    <row r="140" spans="1:24" s="26" customFormat="1" x14ac:dyDescent="0.3">
      <c r="A140" s="154"/>
      <c r="B140" s="175" t="s">
        <v>317</v>
      </c>
      <c r="C140" s="176"/>
      <c r="D140" s="177">
        <v>2833026.2399999998</v>
      </c>
      <c r="E140" s="168">
        <f t="shared" si="2"/>
        <v>-1897309.6219999059</v>
      </c>
      <c r="F140" s="134"/>
      <c r="G140" s="169"/>
      <c r="H140" s="178"/>
      <c r="I140" s="170"/>
      <c r="J140" s="179"/>
      <c r="K140" s="171"/>
      <c r="L140" s="172"/>
      <c r="M140" s="173"/>
      <c r="N140" s="174"/>
      <c r="O140"/>
      <c r="P140"/>
      <c r="Q140"/>
      <c r="R140"/>
      <c r="S140"/>
      <c r="T140"/>
      <c r="U140"/>
      <c r="V140"/>
      <c r="W140"/>
      <c r="X140"/>
    </row>
    <row r="141" spans="1:24" s="26" customFormat="1" x14ac:dyDescent="0.3">
      <c r="B141" s="175" t="s">
        <v>196</v>
      </c>
      <c r="C141" s="180"/>
      <c r="D141" s="177">
        <v>128673</v>
      </c>
      <c r="E141" s="168">
        <f t="shared" si="2"/>
        <v>-2025982.6219999059</v>
      </c>
      <c r="F141" s="134"/>
      <c r="G141" s="169"/>
      <c r="H141" s="178"/>
      <c r="I141" s="170"/>
      <c r="J141" s="179"/>
      <c r="K141" s="171"/>
      <c r="L141" s="172"/>
      <c r="M141" s="173"/>
      <c r="N141" s="174"/>
      <c r="O141"/>
      <c r="P141"/>
      <c r="Q141"/>
      <c r="R141"/>
      <c r="S141"/>
      <c r="T141"/>
      <c r="U141"/>
      <c r="V141"/>
      <c r="W141"/>
      <c r="X141"/>
    </row>
    <row r="142" spans="1:24" s="26" customFormat="1" x14ac:dyDescent="0.3">
      <c r="B142" s="175" t="s">
        <v>197</v>
      </c>
      <c r="C142" s="180"/>
      <c r="D142" s="177">
        <v>72582.009999999995</v>
      </c>
      <c r="E142" s="168">
        <f t="shared" si="2"/>
        <v>-2098564.6319999057</v>
      </c>
      <c r="F142" s="134"/>
      <c r="G142" s="169"/>
      <c r="H142" s="178"/>
      <c r="I142" s="170"/>
      <c r="J142" s="179"/>
      <c r="K142" s="171"/>
      <c r="L142" s="197"/>
      <c r="M142" s="173"/>
      <c r="N142" s="174"/>
      <c r="O142"/>
      <c r="P142"/>
      <c r="Q142"/>
      <c r="R142"/>
      <c r="S142"/>
      <c r="T142"/>
      <c r="U142"/>
      <c r="V142"/>
      <c r="W142"/>
      <c r="X142"/>
    </row>
    <row r="143" spans="1:24" s="26" customFormat="1" x14ac:dyDescent="0.3">
      <c r="A143" s="181"/>
      <c r="B143" s="181" t="s">
        <v>198</v>
      </c>
      <c r="C143" s="182"/>
      <c r="D143" s="183"/>
      <c r="E143" s="168">
        <f t="shared" si="2"/>
        <v>-2098564.6319999057</v>
      </c>
      <c r="F143" s="134"/>
      <c r="G143" s="169"/>
      <c r="H143" s="178"/>
      <c r="I143" s="170">
        <v>381250</v>
      </c>
      <c r="J143" s="179"/>
      <c r="K143" s="171"/>
      <c r="L143" s="172"/>
      <c r="M143" s="173"/>
      <c r="N143" s="174"/>
      <c r="O143"/>
      <c r="P143"/>
      <c r="Q143"/>
      <c r="R143"/>
      <c r="S143"/>
      <c r="T143"/>
      <c r="U143"/>
      <c r="V143"/>
      <c r="W143"/>
      <c r="X143"/>
    </row>
    <row r="144" spans="1:24" s="26" customFormat="1" x14ac:dyDescent="0.3">
      <c r="A144" s="181"/>
      <c r="B144" s="181" t="s">
        <v>318</v>
      </c>
      <c r="C144" s="182"/>
      <c r="D144" s="183"/>
      <c r="E144" s="168">
        <f t="shared" si="2"/>
        <v>-2098564.6319999057</v>
      </c>
      <c r="F144" s="134"/>
      <c r="G144" s="169"/>
      <c r="H144" s="178"/>
      <c r="I144" s="170"/>
      <c r="J144" s="345">
        <v>990000</v>
      </c>
      <c r="K144" s="171"/>
      <c r="L144" s="172"/>
      <c r="M144" s="173"/>
      <c r="N144" s="174"/>
      <c r="O144"/>
      <c r="P144"/>
      <c r="Q144"/>
      <c r="R144"/>
      <c r="S144"/>
      <c r="T144"/>
      <c r="U144"/>
      <c r="V144"/>
      <c r="W144"/>
      <c r="X144"/>
    </row>
    <row r="145" spans="1:24" s="26" customFormat="1" x14ac:dyDescent="0.3">
      <c r="A145" s="165">
        <v>44053</v>
      </c>
      <c r="B145" s="166" t="s">
        <v>319</v>
      </c>
      <c r="C145" s="189">
        <v>17641.8</v>
      </c>
      <c r="D145" s="167"/>
      <c r="E145" s="168">
        <f t="shared" si="2"/>
        <v>-2080922.8319999056</v>
      </c>
      <c r="F145" s="134"/>
      <c r="G145" s="169"/>
      <c r="H145" s="178"/>
      <c r="I145" s="170"/>
      <c r="J145" s="179"/>
      <c r="K145" s="171"/>
      <c r="L145" s="172"/>
      <c r="M145" s="173"/>
      <c r="N145" s="174"/>
      <c r="O145"/>
      <c r="P145"/>
      <c r="Q145"/>
      <c r="R145"/>
      <c r="S145"/>
      <c r="T145"/>
      <c r="U145"/>
      <c r="V145"/>
      <c r="W145"/>
      <c r="X145"/>
    </row>
    <row r="146" spans="1:24" s="26" customFormat="1" x14ac:dyDescent="0.3">
      <c r="A146" s="165">
        <v>44053</v>
      </c>
      <c r="B146" s="166" t="s">
        <v>211</v>
      </c>
      <c r="C146" s="189">
        <v>61158.239999999998</v>
      </c>
      <c r="D146" s="167"/>
      <c r="E146" s="168">
        <f t="shared" si="2"/>
        <v>-2019764.5919999056</v>
      </c>
      <c r="F146" s="134"/>
      <c r="G146" s="169"/>
      <c r="H146" s="178"/>
      <c r="I146" s="170"/>
      <c r="J146" s="179"/>
      <c r="K146" s="171"/>
      <c r="L146" s="172"/>
      <c r="M146" s="173"/>
      <c r="N146" s="174"/>
      <c r="O146"/>
      <c r="P146"/>
      <c r="Q146"/>
      <c r="R146"/>
      <c r="S146"/>
      <c r="T146"/>
      <c r="U146"/>
      <c r="V146"/>
      <c r="W146"/>
      <c r="X146"/>
    </row>
    <row r="147" spans="1:24" s="26" customFormat="1" x14ac:dyDescent="0.3">
      <c r="A147" s="165">
        <v>44054</v>
      </c>
      <c r="B147" s="166" t="s">
        <v>214</v>
      </c>
      <c r="C147" s="189">
        <v>20128.349999999999</v>
      </c>
      <c r="D147" s="167"/>
      <c r="E147" s="168">
        <f t="shared" si="2"/>
        <v>-1999636.2419999056</v>
      </c>
      <c r="F147" s="191"/>
      <c r="G147" s="169"/>
      <c r="H147" s="178"/>
      <c r="I147" s="170"/>
      <c r="J147" s="179"/>
      <c r="K147" s="171"/>
      <c r="L147" s="172"/>
      <c r="M147" s="173"/>
      <c r="N147" s="174"/>
      <c r="O147"/>
      <c r="P147"/>
      <c r="Q147"/>
      <c r="R147"/>
      <c r="S147"/>
      <c r="T147"/>
      <c r="U147"/>
      <c r="V147"/>
      <c r="W147"/>
      <c r="X147"/>
    </row>
    <row r="148" spans="1:24" s="26" customFormat="1" x14ac:dyDescent="0.3">
      <c r="A148" s="165">
        <v>44054</v>
      </c>
      <c r="B148" s="166" t="s">
        <v>215</v>
      </c>
      <c r="C148" s="189">
        <v>8051.34</v>
      </c>
      <c r="D148" s="167"/>
      <c r="E148" s="168">
        <f t="shared" si="2"/>
        <v>-1991584.9019999055</v>
      </c>
      <c r="F148" s="134"/>
      <c r="G148" s="169"/>
      <c r="H148" s="178"/>
      <c r="I148" s="170"/>
      <c r="J148" s="179"/>
      <c r="K148" s="171"/>
      <c r="L148" s="172"/>
      <c r="M148" s="173"/>
      <c r="N148" s="174"/>
      <c r="O148"/>
      <c r="P148"/>
      <c r="Q148"/>
      <c r="R148"/>
      <c r="S148"/>
      <c r="T148"/>
      <c r="U148"/>
      <c r="V148"/>
      <c r="W148"/>
      <c r="X148"/>
    </row>
    <row r="149" spans="1:24" s="26" customFormat="1" x14ac:dyDescent="0.3">
      <c r="A149" s="165">
        <v>44054</v>
      </c>
      <c r="B149" s="166" t="s">
        <v>217</v>
      </c>
      <c r="C149" s="189">
        <v>12077.01</v>
      </c>
      <c r="D149" s="167"/>
      <c r="E149" s="168">
        <f t="shared" si="2"/>
        <v>-1979507.8919999055</v>
      </c>
      <c r="F149" s="134"/>
      <c r="G149" s="169"/>
      <c r="H149" s="178"/>
      <c r="I149" s="170"/>
      <c r="J149" s="179"/>
      <c r="K149" s="171"/>
      <c r="L149" s="172"/>
      <c r="M149" s="173"/>
      <c r="N149" s="174"/>
      <c r="O149"/>
      <c r="P149"/>
      <c r="Q149"/>
      <c r="R149"/>
      <c r="S149"/>
      <c r="T149"/>
      <c r="U149"/>
      <c r="V149"/>
      <c r="W149"/>
      <c r="X149"/>
    </row>
    <row r="150" spans="1:24" s="26" customFormat="1" x14ac:dyDescent="0.3">
      <c r="A150" s="165">
        <v>44054</v>
      </c>
      <c r="B150" s="166" t="s">
        <v>307</v>
      </c>
      <c r="C150" s="189">
        <v>31743.14</v>
      </c>
      <c r="D150" s="167"/>
      <c r="E150" s="168">
        <f t="shared" si="2"/>
        <v>-1947764.7519999056</v>
      </c>
      <c r="F150" s="134"/>
      <c r="G150" s="169"/>
      <c r="H150" s="178"/>
      <c r="I150" s="170"/>
      <c r="J150" s="179"/>
      <c r="K150" s="171"/>
      <c r="L150" s="172"/>
      <c r="M150" s="173"/>
      <c r="N150" s="174"/>
      <c r="O150"/>
      <c r="P150"/>
      <c r="Q150"/>
      <c r="R150"/>
      <c r="S150"/>
      <c r="T150"/>
      <c r="U150"/>
      <c r="V150"/>
      <c r="W150"/>
      <c r="X150"/>
    </row>
    <row r="151" spans="1:24" s="26" customFormat="1" x14ac:dyDescent="0.3">
      <c r="A151" s="165">
        <v>44054</v>
      </c>
      <c r="B151" s="166" t="s">
        <v>221</v>
      </c>
      <c r="C151" s="189">
        <v>5367.56</v>
      </c>
      <c r="D151" s="167"/>
      <c r="E151" s="168">
        <f t="shared" si="2"/>
        <v>-1942397.1919999055</v>
      </c>
      <c r="F151" s="134"/>
      <c r="G151" s="169"/>
      <c r="H151" s="178"/>
      <c r="I151" s="170"/>
      <c r="J151" s="179"/>
      <c r="K151" s="171"/>
      <c r="L151" s="172"/>
      <c r="M151" s="173"/>
      <c r="N151" s="174"/>
      <c r="O151"/>
      <c r="P151"/>
      <c r="Q151"/>
      <c r="R151"/>
      <c r="S151"/>
      <c r="T151"/>
      <c r="U151"/>
      <c r="V151"/>
      <c r="W151"/>
      <c r="X151"/>
    </row>
    <row r="152" spans="1:24" s="26" customFormat="1" x14ac:dyDescent="0.3">
      <c r="A152" s="165">
        <v>44054</v>
      </c>
      <c r="B152" s="166" t="s">
        <v>227</v>
      </c>
      <c r="C152" s="189">
        <v>2352.2399999999998</v>
      </c>
      <c r="D152" s="167"/>
      <c r="E152" s="168">
        <f t="shared" si="2"/>
        <v>-1940044.9519999055</v>
      </c>
      <c r="F152" s="134"/>
      <c r="G152" s="169"/>
      <c r="H152" s="178"/>
      <c r="I152" s="170"/>
      <c r="J152" s="179"/>
      <c r="K152" s="171"/>
      <c r="L152" s="172"/>
      <c r="M152" s="173"/>
      <c r="N152" s="174"/>
      <c r="O152"/>
      <c r="P152"/>
      <c r="Q152"/>
      <c r="R152"/>
      <c r="S152"/>
      <c r="T152"/>
      <c r="U152"/>
      <c r="V152"/>
      <c r="W152"/>
      <c r="X152"/>
    </row>
    <row r="153" spans="1:24" s="26" customFormat="1" x14ac:dyDescent="0.3">
      <c r="A153" s="165">
        <v>44055</v>
      </c>
      <c r="B153" s="166" t="s">
        <v>320</v>
      </c>
      <c r="C153" s="189">
        <v>31755.24</v>
      </c>
      <c r="D153" s="167"/>
      <c r="E153" s="168">
        <f t="shared" si="2"/>
        <v>-1908289.7119999055</v>
      </c>
      <c r="F153" s="134"/>
      <c r="G153" s="169"/>
      <c r="H153" s="178"/>
      <c r="I153" s="170"/>
      <c r="J153" s="179"/>
      <c r="K153" s="171"/>
      <c r="L153" s="172"/>
      <c r="M153" s="173"/>
      <c r="N153" s="174"/>
      <c r="O153"/>
      <c r="P153"/>
      <c r="Q153"/>
      <c r="R153"/>
      <c r="S153"/>
      <c r="T153"/>
      <c r="U153"/>
      <c r="V153"/>
      <c r="W153"/>
      <c r="X153"/>
    </row>
    <row r="154" spans="1:24" s="26" customFormat="1" x14ac:dyDescent="0.3">
      <c r="A154" s="165">
        <v>44055</v>
      </c>
      <c r="B154" s="166" t="s">
        <v>218</v>
      </c>
      <c r="C154" s="189">
        <v>8051.34</v>
      </c>
      <c r="D154" s="167"/>
      <c r="E154" s="168">
        <f t="shared" si="2"/>
        <v>-1900238.3719999054</v>
      </c>
      <c r="F154" s="134"/>
      <c r="G154" s="169"/>
      <c r="H154" s="178"/>
      <c r="I154" s="170"/>
      <c r="J154" s="179"/>
      <c r="K154" s="171"/>
      <c r="L154" s="172"/>
      <c r="M154" s="173"/>
      <c r="N154" s="174"/>
      <c r="O154"/>
      <c r="P154"/>
      <c r="Q154"/>
      <c r="R154"/>
      <c r="S154"/>
      <c r="T154"/>
      <c r="U154"/>
      <c r="V154"/>
      <c r="W154"/>
      <c r="X154"/>
    </row>
    <row r="155" spans="1:24" s="26" customFormat="1" x14ac:dyDescent="0.3">
      <c r="A155" s="165">
        <v>44055</v>
      </c>
      <c r="B155" s="166" t="s">
        <v>292</v>
      </c>
      <c r="C155" s="189">
        <v>12077.01</v>
      </c>
      <c r="D155" s="167"/>
      <c r="E155" s="168">
        <f t="shared" si="2"/>
        <v>-1888161.3619999054</v>
      </c>
      <c r="F155" s="134"/>
      <c r="G155" s="169"/>
      <c r="H155" s="178"/>
      <c r="I155" s="170"/>
      <c r="J155" s="179"/>
      <c r="K155" s="171"/>
      <c r="L155" s="172"/>
      <c r="M155" s="173"/>
      <c r="N155" s="174"/>
      <c r="O155"/>
      <c r="P155"/>
      <c r="Q155"/>
      <c r="R155"/>
      <c r="S155"/>
      <c r="T155"/>
      <c r="U155"/>
      <c r="V155"/>
      <c r="W155"/>
      <c r="X155"/>
    </row>
    <row r="156" spans="1:24" s="26" customFormat="1" x14ac:dyDescent="0.3">
      <c r="A156" s="165">
        <v>44055</v>
      </c>
      <c r="B156" s="166" t="s">
        <v>226</v>
      </c>
      <c r="C156" s="189">
        <v>2683.78</v>
      </c>
      <c r="D156" s="167"/>
      <c r="E156" s="168">
        <f t="shared" si="2"/>
        <v>-1885477.5819999054</v>
      </c>
      <c r="F156" s="134"/>
      <c r="G156" s="169"/>
      <c r="H156" s="178"/>
      <c r="I156" s="170"/>
      <c r="J156" s="179"/>
      <c r="K156" s="171"/>
      <c r="L156" s="172"/>
      <c r="M156" s="173"/>
      <c r="N156" s="174"/>
      <c r="O156"/>
      <c r="P156"/>
      <c r="Q156"/>
      <c r="R156"/>
      <c r="S156"/>
      <c r="T156"/>
      <c r="U156"/>
      <c r="V156"/>
      <c r="W156"/>
      <c r="X156"/>
    </row>
    <row r="157" spans="1:24" s="26" customFormat="1" x14ac:dyDescent="0.3">
      <c r="A157" s="165">
        <v>44055</v>
      </c>
      <c r="B157" s="166" t="s">
        <v>246</v>
      </c>
      <c r="C157" s="189">
        <v>20128.349999999999</v>
      </c>
      <c r="D157" s="167"/>
      <c r="E157" s="168">
        <f t="shared" si="2"/>
        <v>-1865349.2319999053</v>
      </c>
      <c r="F157" s="134"/>
      <c r="G157" s="169"/>
      <c r="H157" s="178"/>
      <c r="I157" s="170"/>
      <c r="J157" s="179"/>
      <c r="K157" s="171"/>
      <c r="L157" s="172"/>
      <c r="M157" s="173"/>
      <c r="N157" s="174"/>
      <c r="O157"/>
      <c r="P157"/>
      <c r="Q157"/>
      <c r="R157"/>
      <c r="S157"/>
      <c r="T157"/>
      <c r="U157"/>
      <c r="V157"/>
      <c r="W157"/>
      <c r="X157"/>
    </row>
    <row r="158" spans="1:24" s="26" customFormat="1" x14ac:dyDescent="0.3">
      <c r="A158" s="165">
        <v>44055</v>
      </c>
      <c r="B158" s="166" t="s">
        <v>216</v>
      </c>
      <c r="C158" s="189">
        <v>8051.34</v>
      </c>
      <c r="D158" s="167"/>
      <c r="E158" s="168">
        <f t="shared" si="2"/>
        <v>-1857297.8919999052</v>
      </c>
      <c r="F158" s="134"/>
      <c r="G158" s="169"/>
      <c r="H158" s="178"/>
      <c r="I158" s="170"/>
      <c r="J158" s="179"/>
      <c r="K158" s="171"/>
      <c r="L158" s="172"/>
      <c r="M158" s="173"/>
      <c r="N158" s="174"/>
      <c r="O158"/>
      <c r="P158"/>
      <c r="Q158"/>
      <c r="R158"/>
      <c r="S158"/>
      <c r="T158"/>
      <c r="U158"/>
      <c r="V158"/>
      <c r="W158"/>
      <c r="X158"/>
    </row>
    <row r="159" spans="1:24" s="26" customFormat="1" x14ac:dyDescent="0.3">
      <c r="A159" s="165">
        <v>44056</v>
      </c>
      <c r="B159" s="166" t="s">
        <v>230</v>
      </c>
      <c r="C159" s="189">
        <v>4025.67</v>
      </c>
      <c r="D159" s="167"/>
      <c r="E159" s="168">
        <f t="shared" si="2"/>
        <v>-1853272.2219999053</v>
      </c>
      <c r="F159" s="134"/>
      <c r="G159" s="169"/>
      <c r="H159" s="178"/>
      <c r="I159" s="170"/>
      <c r="J159" s="179"/>
      <c r="K159" s="171"/>
      <c r="L159" s="172"/>
      <c r="M159" s="173"/>
      <c r="N159" s="174"/>
      <c r="O159"/>
      <c r="P159"/>
      <c r="Q159"/>
      <c r="R159"/>
      <c r="S159"/>
      <c r="T159"/>
      <c r="U159"/>
      <c r="V159"/>
      <c r="W159"/>
      <c r="X159"/>
    </row>
    <row r="160" spans="1:24" s="26" customFormat="1" x14ac:dyDescent="0.3">
      <c r="A160" s="165">
        <v>44056</v>
      </c>
      <c r="B160" s="166" t="s">
        <v>233</v>
      </c>
      <c r="C160" s="189">
        <v>52333.71</v>
      </c>
      <c r="D160" s="167"/>
      <c r="E160" s="168">
        <f t="shared" si="2"/>
        <v>-1800938.5119999053</v>
      </c>
      <c r="F160" s="134"/>
      <c r="G160" s="169"/>
      <c r="H160" s="178"/>
      <c r="I160" s="170"/>
      <c r="J160" s="179"/>
      <c r="K160" s="171"/>
      <c r="L160" s="172"/>
      <c r="M160" s="173"/>
      <c r="N160" s="174"/>
      <c r="O160"/>
      <c r="P160"/>
      <c r="Q160"/>
      <c r="R160"/>
      <c r="S160"/>
      <c r="T160"/>
      <c r="U160"/>
      <c r="V160"/>
      <c r="W160"/>
      <c r="X160"/>
    </row>
    <row r="161" spans="1:24" s="26" customFormat="1" x14ac:dyDescent="0.3">
      <c r="A161" s="165">
        <v>44056</v>
      </c>
      <c r="B161" s="166" t="s">
        <v>252</v>
      </c>
      <c r="C161" s="189">
        <v>12077.01</v>
      </c>
      <c r="D161" s="167"/>
      <c r="E161" s="168">
        <f t="shared" si="2"/>
        <v>-1788861.5019999053</v>
      </c>
      <c r="F161" s="134"/>
      <c r="G161" s="169"/>
      <c r="H161" s="178"/>
      <c r="I161" s="170"/>
      <c r="J161" s="179"/>
      <c r="K161" s="171"/>
      <c r="L161" s="172"/>
      <c r="M161" s="173"/>
      <c r="N161" s="174"/>
      <c r="O161"/>
      <c r="P161"/>
      <c r="Q161"/>
      <c r="R161"/>
      <c r="S161"/>
      <c r="T161"/>
      <c r="U161"/>
      <c r="V161"/>
      <c r="W161"/>
      <c r="X161"/>
    </row>
    <row r="162" spans="1:24" s="26" customFormat="1" x14ac:dyDescent="0.3">
      <c r="A162" s="165">
        <v>44056</v>
      </c>
      <c r="B162" s="166" t="s">
        <v>271</v>
      </c>
      <c r="C162" s="189">
        <v>52333.71</v>
      </c>
      <c r="D162" s="167"/>
      <c r="E162" s="168">
        <f t="shared" si="2"/>
        <v>-1736527.7919999054</v>
      </c>
      <c r="F162" s="134"/>
      <c r="G162" s="169"/>
      <c r="H162" s="178"/>
      <c r="I162" s="170"/>
      <c r="J162" s="179"/>
      <c r="K162" s="171"/>
      <c r="L162" s="172"/>
      <c r="M162" s="173"/>
      <c r="N162" s="174"/>
      <c r="O162"/>
      <c r="P162"/>
      <c r="Q162"/>
      <c r="R162"/>
      <c r="S162"/>
      <c r="T162"/>
      <c r="U162"/>
      <c r="V162"/>
      <c r="W162"/>
      <c r="X162"/>
    </row>
    <row r="163" spans="1:24" s="26" customFormat="1" x14ac:dyDescent="0.3">
      <c r="A163" s="165">
        <v>44056</v>
      </c>
      <c r="B163" s="166" t="s">
        <v>276</v>
      </c>
      <c r="C163" s="189">
        <v>55017.49</v>
      </c>
      <c r="D163" s="167"/>
      <c r="E163" s="168">
        <f t="shared" si="2"/>
        <v>-1681510.3019999054</v>
      </c>
      <c r="F163" s="134"/>
      <c r="G163" s="169"/>
      <c r="H163" s="178"/>
      <c r="I163" s="170"/>
      <c r="J163" s="179"/>
      <c r="K163" s="171"/>
      <c r="L163" s="172"/>
      <c r="M163" s="173"/>
      <c r="N163" s="174"/>
      <c r="O163"/>
      <c r="P163"/>
      <c r="Q163"/>
      <c r="R163"/>
      <c r="S163"/>
      <c r="T163"/>
      <c r="U163"/>
      <c r="V163"/>
      <c r="W163"/>
      <c r="X163"/>
    </row>
    <row r="164" spans="1:24" s="26" customFormat="1" x14ac:dyDescent="0.3">
      <c r="A164" s="165">
        <v>44056</v>
      </c>
      <c r="B164" s="166" t="s">
        <v>321</v>
      </c>
      <c r="C164" s="189">
        <v>9408.9599999999991</v>
      </c>
      <c r="D164" s="167"/>
      <c r="E164" s="168">
        <f t="shared" si="2"/>
        <v>-1672101.3419999054</v>
      </c>
      <c r="F164" s="134"/>
      <c r="G164" s="169"/>
      <c r="H164" s="178"/>
      <c r="I164" s="170"/>
      <c r="J164" s="179"/>
      <c r="K164" s="171"/>
      <c r="L164" s="172"/>
      <c r="M164" s="173"/>
      <c r="N164" s="174"/>
      <c r="O164"/>
      <c r="P164"/>
      <c r="Q164"/>
      <c r="R164"/>
      <c r="S164"/>
      <c r="T164"/>
      <c r="U164"/>
      <c r="V164"/>
      <c r="W164"/>
      <c r="X164"/>
    </row>
    <row r="165" spans="1:24" s="26" customFormat="1" x14ac:dyDescent="0.3">
      <c r="A165" s="165">
        <v>44057</v>
      </c>
      <c r="B165" s="166" t="s">
        <v>240</v>
      </c>
      <c r="C165" s="189">
        <v>12077.01</v>
      </c>
      <c r="D165" s="167"/>
      <c r="E165" s="168">
        <f t="shared" si="2"/>
        <v>-1660024.3319999054</v>
      </c>
      <c r="F165" s="191"/>
      <c r="G165" s="169"/>
      <c r="H165" s="178"/>
      <c r="I165" s="170"/>
      <c r="J165" s="179"/>
      <c r="K165" s="171"/>
      <c r="L165" s="172"/>
      <c r="M165" s="173"/>
      <c r="N165" s="174"/>
      <c r="O165"/>
      <c r="P165"/>
      <c r="Q165"/>
      <c r="R165"/>
      <c r="S165"/>
      <c r="T165"/>
      <c r="U165"/>
      <c r="V165"/>
      <c r="W165"/>
      <c r="X165"/>
    </row>
    <row r="166" spans="1:24" s="26" customFormat="1" x14ac:dyDescent="0.3">
      <c r="A166" s="165">
        <v>44057</v>
      </c>
      <c r="B166" s="166" t="s">
        <v>222</v>
      </c>
      <c r="C166" s="189">
        <v>6709.45</v>
      </c>
      <c r="D166" s="167"/>
      <c r="E166" s="168">
        <f t="shared" si="2"/>
        <v>-1653314.8819999055</v>
      </c>
      <c r="F166" s="134"/>
      <c r="G166" s="169"/>
      <c r="H166" s="178"/>
      <c r="I166" s="170"/>
      <c r="J166" s="179"/>
      <c r="K166" s="171"/>
      <c r="L166" s="172"/>
      <c r="M166" s="173"/>
      <c r="N166" s="174"/>
      <c r="O166"/>
      <c r="P166"/>
      <c r="Q166"/>
      <c r="R166"/>
      <c r="S166"/>
      <c r="T166"/>
      <c r="U166"/>
      <c r="V166"/>
      <c r="W166"/>
      <c r="X166"/>
    </row>
    <row r="167" spans="1:24" s="26" customFormat="1" x14ac:dyDescent="0.3">
      <c r="A167" s="165">
        <v>44057</v>
      </c>
      <c r="B167" s="166" t="s">
        <v>270</v>
      </c>
      <c r="C167" s="189">
        <v>26208.52</v>
      </c>
      <c r="D167" s="167"/>
      <c r="E167" s="168">
        <f t="shared" si="2"/>
        <v>-1627106.3619999054</v>
      </c>
      <c r="F167" s="134"/>
      <c r="G167" s="169"/>
      <c r="H167" s="178"/>
      <c r="I167" s="170"/>
      <c r="J167" s="179"/>
      <c r="K167" s="171"/>
      <c r="L167" s="172"/>
      <c r="M167" s="173"/>
      <c r="N167" s="174"/>
      <c r="O167"/>
      <c r="P167"/>
      <c r="Q167"/>
      <c r="R167"/>
      <c r="S167"/>
      <c r="T167"/>
      <c r="U167"/>
      <c r="V167"/>
      <c r="W167"/>
      <c r="X167"/>
    </row>
    <row r="168" spans="1:24" s="26" customFormat="1" x14ac:dyDescent="0.3">
      <c r="A168" s="165">
        <v>44061</v>
      </c>
      <c r="B168" s="166" t="s">
        <v>234</v>
      </c>
      <c r="C168" s="189">
        <v>8051.34</v>
      </c>
      <c r="D168" s="167"/>
      <c r="E168" s="168">
        <f t="shared" si="2"/>
        <v>-1619055.0219999054</v>
      </c>
      <c r="F168" s="134"/>
      <c r="G168" s="169"/>
      <c r="H168" s="178"/>
      <c r="I168" s="170"/>
      <c r="J168" s="179"/>
      <c r="K168" s="171"/>
      <c r="L168" s="172"/>
      <c r="M168" s="173"/>
      <c r="N168" s="174"/>
      <c r="O168"/>
      <c r="P168"/>
      <c r="Q168"/>
      <c r="R168"/>
      <c r="S168"/>
      <c r="T168"/>
      <c r="U168"/>
      <c r="V168"/>
      <c r="W168"/>
      <c r="X168"/>
    </row>
    <row r="169" spans="1:24" s="26" customFormat="1" x14ac:dyDescent="0.3">
      <c r="A169" s="165">
        <v>44061</v>
      </c>
      <c r="B169" s="166" t="s">
        <v>219</v>
      </c>
      <c r="C169" s="189">
        <v>3528.36</v>
      </c>
      <c r="D169" s="167"/>
      <c r="E169" s="168">
        <f t="shared" si="2"/>
        <v>-1615526.6619999052</v>
      </c>
      <c r="F169" s="134"/>
      <c r="G169" s="169"/>
      <c r="H169" s="178"/>
      <c r="I169" s="170"/>
      <c r="J169" s="179"/>
      <c r="K169" s="171"/>
      <c r="L169" s="172"/>
      <c r="M169" s="173"/>
      <c r="N169" s="174"/>
      <c r="O169"/>
      <c r="P169"/>
      <c r="Q169"/>
      <c r="R169"/>
      <c r="S169"/>
      <c r="T169"/>
      <c r="U169"/>
      <c r="V169"/>
      <c r="W169"/>
      <c r="X169"/>
    </row>
    <row r="170" spans="1:24" s="26" customFormat="1" x14ac:dyDescent="0.3">
      <c r="A170" s="165">
        <v>44061</v>
      </c>
      <c r="B170" s="166" t="s">
        <v>236</v>
      </c>
      <c r="C170" s="189">
        <v>21470.240000000002</v>
      </c>
      <c r="D170" s="167"/>
      <c r="E170" s="168">
        <f t="shared" si="2"/>
        <v>-1594056.4219999053</v>
      </c>
      <c r="F170" s="134"/>
      <c r="G170" s="169"/>
      <c r="H170" s="178"/>
      <c r="I170" s="170"/>
      <c r="J170" s="179"/>
      <c r="K170" s="171"/>
      <c r="L170" s="172"/>
      <c r="M170" s="173"/>
      <c r="N170" s="174"/>
      <c r="O170"/>
      <c r="P170"/>
      <c r="Q170"/>
      <c r="R170"/>
      <c r="S170"/>
      <c r="T170"/>
      <c r="U170"/>
      <c r="V170"/>
      <c r="W170"/>
      <c r="X170"/>
    </row>
    <row r="171" spans="1:24" s="26" customFormat="1" x14ac:dyDescent="0.3">
      <c r="A171" s="165">
        <v>44061</v>
      </c>
      <c r="B171" s="166" t="s">
        <v>208</v>
      </c>
      <c r="C171" s="189">
        <v>17641.8</v>
      </c>
      <c r="D171" s="167"/>
      <c r="E171" s="168">
        <f t="shared" si="2"/>
        <v>-1576414.6219999052</v>
      </c>
      <c r="F171" s="134"/>
      <c r="G171" s="169"/>
      <c r="H171" s="178"/>
      <c r="I171" s="170"/>
      <c r="J171" s="179"/>
      <c r="K171" s="171"/>
      <c r="L171" s="172"/>
      <c r="M171" s="173"/>
      <c r="N171" s="174"/>
      <c r="O171"/>
      <c r="P171"/>
      <c r="Q171"/>
      <c r="R171"/>
      <c r="S171"/>
      <c r="T171"/>
      <c r="U171"/>
      <c r="V171"/>
      <c r="W171"/>
      <c r="X171"/>
    </row>
    <row r="172" spans="1:24" s="26" customFormat="1" x14ac:dyDescent="0.3">
      <c r="A172" s="165">
        <v>44061</v>
      </c>
      <c r="B172" s="166" t="s">
        <v>245</v>
      </c>
      <c r="C172" s="189">
        <v>91248.52</v>
      </c>
      <c r="D172" s="167"/>
      <c r="E172" s="168">
        <f t="shared" si="2"/>
        <v>-1485166.1019999052</v>
      </c>
      <c r="F172" s="134"/>
      <c r="G172" s="169"/>
      <c r="H172" s="178"/>
      <c r="I172" s="170"/>
      <c r="J172" s="179"/>
      <c r="K172" s="171"/>
      <c r="L172" s="172"/>
      <c r="M172" s="173"/>
      <c r="N172" s="174"/>
      <c r="O172"/>
      <c r="P172"/>
      <c r="Q172"/>
      <c r="R172"/>
      <c r="S172"/>
      <c r="T172"/>
      <c r="U172"/>
      <c r="V172"/>
      <c r="W172"/>
      <c r="X172"/>
    </row>
    <row r="173" spans="1:24" s="26" customFormat="1" x14ac:dyDescent="0.3">
      <c r="A173" s="165">
        <v>44062</v>
      </c>
      <c r="B173" s="166" t="s">
        <v>228</v>
      </c>
      <c r="C173" s="189">
        <v>13418.9</v>
      </c>
      <c r="D173" s="167"/>
      <c r="E173" s="168">
        <f t="shared" si="2"/>
        <v>-1471747.2019999053</v>
      </c>
      <c r="F173" s="134"/>
      <c r="G173" s="169"/>
      <c r="H173" s="178"/>
      <c r="I173" s="170"/>
      <c r="J173" s="179"/>
      <c r="K173" s="171"/>
      <c r="L173" s="172"/>
      <c r="M173" s="173"/>
      <c r="N173" s="174"/>
      <c r="O173"/>
      <c r="P173"/>
      <c r="Q173"/>
      <c r="R173"/>
      <c r="S173"/>
      <c r="T173"/>
      <c r="U173"/>
      <c r="V173"/>
      <c r="W173"/>
      <c r="X173"/>
    </row>
    <row r="174" spans="1:24" s="26" customFormat="1" x14ac:dyDescent="0.3">
      <c r="A174" s="165">
        <v>44062</v>
      </c>
      <c r="B174" s="166" t="s">
        <v>247</v>
      </c>
      <c r="C174" s="189">
        <v>336814.39</v>
      </c>
      <c r="D174" s="167"/>
      <c r="E174" s="168">
        <f t="shared" si="2"/>
        <v>-1134932.8119999054</v>
      </c>
      <c r="F174" s="134"/>
      <c r="G174" s="169"/>
      <c r="H174" s="178"/>
      <c r="I174" s="170"/>
      <c r="J174" s="179"/>
      <c r="K174" s="171"/>
      <c r="L174" s="172"/>
      <c r="M174" s="173"/>
      <c r="N174" s="174"/>
      <c r="O174"/>
      <c r="P174"/>
      <c r="Q174"/>
      <c r="R174"/>
      <c r="S174"/>
      <c r="T174"/>
      <c r="U174"/>
      <c r="V174"/>
      <c r="W174"/>
      <c r="X174"/>
    </row>
    <row r="175" spans="1:24" s="26" customFormat="1" x14ac:dyDescent="0.3">
      <c r="A175" s="165">
        <v>44062</v>
      </c>
      <c r="B175" s="166" t="s">
        <v>289</v>
      </c>
      <c r="C175" s="189">
        <v>26837.8</v>
      </c>
      <c r="D175" s="167"/>
      <c r="E175" s="168">
        <f t="shared" si="2"/>
        <v>-1108095.0119999053</v>
      </c>
      <c r="F175" s="134"/>
      <c r="G175" s="169"/>
      <c r="H175" s="178"/>
      <c r="I175" s="170"/>
      <c r="J175" s="179"/>
      <c r="K175" s="171"/>
      <c r="L175" s="172"/>
      <c r="M175" s="173"/>
      <c r="N175" s="174"/>
      <c r="O175"/>
      <c r="P175"/>
      <c r="Q175"/>
      <c r="R175"/>
      <c r="S175"/>
      <c r="T175"/>
      <c r="U175"/>
      <c r="V175"/>
      <c r="W175"/>
      <c r="X175"/>
    </row>
    <row r="176" spans="1:24" s="26" customFormat="1" x14ac:dyDescent="0.3">
      <c r="A176" s="165">
        <v>44062</v>
      </c>
      <c r="B176" s="166" t="s">
        <v>241</v>
      </c>
      <c r="C176" s="189">
        <v>5367.56</v>
      </c>
      <c r="D176" s="167"/>
      <c r="E176" s="168">
        <f t="shared" si="2"/>
        <v>-1102727.4519999053</v>
      </c>
      <c r="F176" s="134"/>
      <c r="G176" s="169"/>
      <c r="H176" s="178"/>
      <c r="I176" s="170"/>
      <c r="J176" s="179"/>
      <c r="K176" s="171"/>
      <c r="L176" s="172"/>
      <c r="M176" s="173"/>
      <c r="N176" s="174"/>
      <c r="O176"/>
      <c r="P176"/>
      <c r="Q176"/>
      <c r="R176"/>
      <c r="S176"/>
      <c r="T176"/>
      <c r="U176"/>
      <c r="V176"/>
      <c r="W176"/>
      <c r="X176"/>
    </row>
    <row r="177" spans="1:24" s="26" customFormat="1" x14ac:dyDescent="0.3">
      <c r="A177" s="165">
        <v>44062</v>
      </c>
      <c r="B177" s="166" t="s">
        <v>242</v>
      </c>
      <c r="C177" s="189">
        <v>67986.27</v>
      </c>
      <c r="D177" s="167"/>
      <c r="E177" s="168">
        <f t="shared" si="2"/>
        <v>-1034741.1819999053</v>
      </c>
      <c r="F177" s="134"/>
      <c r="G177" s="169"/>
      <c r="H177" s="178"/>
      <c r="I177" s="170"/>
      <c r="J177" s="179"/>
      <c r="K177" s="171"/>
      <c r="L177" s="172"/>
      <c r="M177" s="173"/>
      <c r="N177" s="174"/>
      <c r="O177"/>
      <c r="P177"/>
      <c r="Q177"/>
      <c r="R177"/>
      <c r="S177"/>
      <c r="T177"/>
      <c r="U177"/>
      <c r="V177"/>
      <c r="W177"/>
      <c r="X177"/>
    </row>
    <row r="178" spans="1:24" s="26" customFormat="1" x14ac:dyDescent="0.3">
      <c r="A178" s="165">
        <v>44062</v>
      </c>
      <c r="B178" s="166" t="s">
        <v>239</v>
      </c>
      <c r="C178" s="189">
        <v>10585.08</v>
      </c>
      <c r="D178" s="167"/>
      <c r="E178" s="168">
        <f t="shared" si="2"/>
        <v>-1024156.1019999053</v>
      </c>
      <c r="F178" s="134"/>
      <c r="G178" s="169"/>
      <c r="H178" s="178"/>
      <c r="I178" s="170"/>
      <c r="J178" s="179"/>
      <c r="K178" s="171"/>
      <c r="L178" s="172"/>
      <c r="M178" s="173"/>
      <c r="N178" s="174"/>
      <c r="O178"/>
      <c r="P178"/>
      <c r="Q178"/>
      <c r="R178"/>
      <c r="S178"/>
      <c r="T178"/>
      <c r="U178"/>
      <c r="V178"/>
      <c r="W178"/>
      <c r="X178"/>
    </row>
    <row r="179" spans="1:24" s="26" customFormat="1" x14ac:dyDescent="0.3">
      <c r="A179" s="165">
        <v>44062</v>
      </c>
      <c r="B179" s="166" t="s">
        <v>277</v>
      </c>
      <c r="C179" s="189">
        <v>20128.349999999999</v>
      </c>
      <c r="D179" s="167"/>
      <c r="E179" s="168">
        <f t="shared" si="2"/>
        <v>-1004027.7519999053</v>
      </c>
      <c r="F179" s="134"/>
      <c r="G179" s="169"/>
      <c r="H179" s="178"/>
      <c r="I179" s="170"/>
      <c r="J179" s="179"/>
      <c r="K179" s="171"/>
      <c r="L179" s="172"/>
      <c r="M179" s="173"/>
      <c r="N179" s="174"/>
      <c r="O179"/>
      <c r="P179"/>
      <c r="Q179"/>
      <c r="R179"/>
      <c r="S179"/>
      <c r="T179"/>
      <c r="U179"/>
      <c r="V179"/>
      <c r="W179"/>
      <c r="X179"/>
    </row>
    <row r="180" spans="1:24" s="26" customFormat="1" x14ac:dyDescent="0.3">
      <c r="A180" s="165">
        <v>44062</v>
      </c>
      <c r="B180" s="166" t="s">
        <v>303</v>
      </c>
      <c r="C180" s="189">
        <v>34889.14</v>
      </c>
      <c r="D180" s="167"/>
      <c r="E180" s="168">
        <f t="shared" si="2"/>
        <v>-969138.61199990532</v>
      </c>
      <c r="F180" s="134"/>
      <c r="G180" s="169"/>
      <c r="H180" s="178"/>
      <c r="I180" s="170"/>
      <c r="J180" s="179"/>
      <c r="K180" s="171"/>
      <c r="L180" s="172"/>
      <c r="M180" s="173"/>
      <c r="N180" s="174"/>
      <c r="O180"/>
      <c r="P180"/>
      <c r="Q180"/>
      <c r="R180"/>
      <c r="S180"/>
      <c r="T180"/>
      <c r="U180"/>
      <c r="V180"/>
      <c r="W180"/>
      <c r="X180"/>
    </row>
    <row r="181" spans="1:24" s="26" customFormat="1" x14ac:dyDescent="0.3">
      <c r="A181" s="165">
        <v>44063</v>
      </c>
      <c r="B181" s="166" t="s">
        <v>290</v>
      </c>
      <c r="C181" s="189">
        <v>12077.01</v>
      </c>
      <c r="D181" s="167"/>
      <c r="E181" s="168">
        <f t="shared" si="2"/>
        <v>-957061.60199990531</v>
      </c>
      <c r="F181" s="134"/>
      <c r="G181" s="169"/>
      <c r="H181" s="178"/>
      <c r="I181" s="170"/>
      <c r="J181" s="179"/>
      <c r="K181" s="171"/>
      <c r="L181" s="172"/>
      <c r="M181" s="173"/>
      <c r="N181" s="174"/>
      <c r="O181"/>
      <c r="P181"/>
      <c r="Q181"/>
      <c r="R181"/>
      <c r="S181"/>
      <c r="T181"/>
      <c r="U181"/>
      <c r="V181"/>
      <c r="W181"/>
      <c r="X181"/>
    </row>
    <row r="182" spans="1:24" s="26" customFormat="1" x14ac:dyDescent="0.3">
      <c r="A182" s="165">
        <v>44063</v>
      </c>
      <c r="B182" s="166" t="s">
        <v>204</v>
      </c>
      <c r="C182" s="189">
        <v>12077.01</v>
      </c>
      <c r="D182" s="167"/>
      <c r="E182" s="168">
        <f t="shared" si="2"/>
        <v>-944984.5919999053</v>
      </c>
      <c r="F182" s="134"/>
      <c r="G182" s="169"/>
      <c r="H182" s="178"/>
      <c r="I182" s="170"/>
      <c r="J182" s="179"/>
      <c r="K182" s="171"/>
      <c r="L182" s="172"/>
      <c r="M182" s="173"/>
      <c r="N182" s="174"/>
      <c r="O182"/>
      <c r="P182"/>
      <c r="Q182"/>
      <c r="R182"/>
      <c r="S182"/>
      <c r="T182"/>
      <c r="U182"/>
      <c r="V182"/>
      <c r="W182"/>
      <c r="X182"/>
    </row>
    <row r="183" spans="1:24" s="26" customFormat="1" x14ac:dyDescent="0.3">
      <c r="A183" s="165">
        <v>44064</v>
      </c>
      <c r="B183" s="166" t="s">
        <v>262</v>
      </c>
      <c r="C183" s="189">
        <v>4025.67</v>
      </c>
      <c r="D183" s="167"/>
      <c r="E183" s="168">
        <f t="shared" si="2"/>
        <v>-940958.92199990526</v>
      </c>
      <c r="F183" s="134"/>
      <c r="G183" s="169"/>
      <c r="H183" s="178"/>
      <c r="I183" s="170"/>
      <c r="J183" s="179"/>
      <c r="K183" s="171"/>
      <c r="L183" s="172"/>
      <c r="M183" s="173"/>
      <c r="N183" s="174"/>
      <c r="O183"/>
      <c r="P183"/>
      <c r="Q183"/>
      <c r="R183"/>
      <c r="S183"/>
      <c r="T183"/>
      <c r="U183"/>
      <c r="V183"/>
      <c r="W183"/>
      <c r="X183"/>
    </row>
    <row r="184" spans="1:24" s="26" customFormat="1" x14ac:dyDescent="0.3">
      <c r="A184" s="165">
        <v>44064</v>
      </c>
      <c r="B184" s="166" t="s">
        <v>202</v>
      </c>
      <c r="C184" s="189">
        <v>2683.78</v>
      </c>
      <c r="D184" s="167"/>
      <c r="E184" s="168">
        <f t="shared" si="2"/>
        <v>-938275.14199990523</v>
      </c>
      <c r="F184" s="134"/>
      <c r="G184" s="169"/>
      <c r="H184" s="178"/>
      <c r="I184" s="170"/>
      <c r="J184" s="179"/>
      <c r="K184" s="171"/>
      <c r="L184" s="172"/>
      <c r="M184" s="173"/>
      <c r="N184" s="174"/>
      <c r="O184"/>
      <c r="P184"/>
      <c r="Q184"/>
      <c r="R184"/>
      <c r="S184"/>
      <c r="T184"/>
      <c r="U184"/>
      <c r="V184"/>
      <c r="W184"/>
      <c r="X184"/>
    </row>
    <row r="185" spans="1:24" s="26" customFormat="1" x14ac:dyDescent="0.3">
      <c r="A185" s="165">
        <v>44064</v>
      </c>
      <c r="B185" s="166" t="s">
        <v>291</v>
      </c>
      <c r="C185" s="189">
        <v>8051.34</v>
      </c>
      <c r="D185" s="167"/>
      <c r="E185" s="168">
        <f t="shared" si="2"/>
        <v>-930223.80199990526</v>
      </c>
      <c r="F185" s="134"/>
      <c r="G185" s="169"/>
      <c r="H185" s="178"/>
      <c r="I185" s="170"/>
      <c r="J185" s="179"/>
      <c r="K185" s="171"/>
      <c r="L185" s="172"/>
      <c r="M185" s="173"/>
      <c r="N185" s="174"/>
      <c r="O185"/>
      <c r="P185"/>
      <c r="Q185"/>
      <c r="R185"/>
      <c r="S185"/>
      <c r="T185"/>
      <c r="U185"/>
      <c r="V185"/>
      <c r="W185"/>
      <c r="X185"/>
    </row>
    <row r="186" spans="1:24" s="26" customFormat="1" x14ac:dyDescent="0.3">
      <c r="A186" s="165">
        <v>44064</v>
      </c>
      <c r="B186" s="166" t="s">
        <v>314</v>
      </c>
      <c r="C186" s="189">
        <v>194059.8</v>
      </c>
      <c r="D186" s="167"/>
      <c r="E186" s="168">
        <f t="shared" si="2"/>
        <v>-736164.00199990533</v>
      </c>
      <c r="F186" s="134"/>
      <c r="G186" s="169"/>
      <c r="H186" s="178"/>
      <c r="I186" s="170"/>
      <c r="J186" s="179"/>
      <c r="K186" s="171"/>
      <c r="L186" s="172"/>
      <c r="M186" s="173"/>
      <c r="N186" s="174"/>
      <c r="O186"/>
      <c r="P186"/>
      <c r="Q186"/>
      <c r="R186"/>
      <c r="S186"/>
      <c r="T186"/>
      <c r="U186"/>
      <c r="V186"/>
      <c r="W186"/>
      <c r="X186"/>
    </row>
    <row r="187" spans="1:24" s="26" customFormat="1" x14ac:dyDescent="0.3">
      <c r="A187" s="165">
        <v>44064</v>
      </c>
      <c r="B187" s="166" t="s">
        <v>220</v>
      </c>
      <c r="C187" s="189">
        <v>26837.8</v>
      </c>
      <c r="D187" s="167"/>
      <c r="E187" s="168">
        <f t="shared" si="2"/>
        <v>-709326.20199990529</v>
      </c>
      <c r="F187" s="134"/>
      <c r="G187" s="169"/>
      <c r="H187" s="178"/>
      <c r="I187" s="170"/>
      <c r="J187" s="179"/>
      <c r="K187" s="171"/>
      <c r="L187" s="172"/>
      <c r="M187" s="173"/>
      <c r="N187" s="174"/>
      <c r="O187"/>
      <c r="P187"/>
      <c r="Q187"/>
      <c r="R187"/>
      <c r="S187"/>
      <c r="T187"/>
      <c r="U187"/>
      <c r="V187"/>
      <c r="W187"/>
      <c r="X187"/>
    </row>
    <row r="188" spans="1:24" s="26" customFormat="1" x14ac:dyDescent="0.3">
      <c r="A188" s="165">
        <v>44064</v>
      </c>
      <c r="B188" s="166" t="s">
        <v>251</v>
      </c>
      <c r="C188" s="189">
        <v>5367.56</v>
      </c>
      <c r="D188" s="167"/>
      <c r="E188" s="168">
        <f t="shared" si="2"/>
        <v>-703958.64199990523</v>
      </c>
      <c r="F188" s="134"/>
      <c r="G188" s="169"/>
      <c r="H188" s="178"/>
      <c r="I188" s="170"/>
      <c r="J188" s="179"/>
      <c r="K188" s="171"/>
      <c r="L188" s="172"/>
      <c r="M188" s="173"/>
      <c r="N188" s="174"/>
      <c r="O188"/>
      <c r="P188"/>
      <c r="Q188"/>
      <c r="R188"/>
      <c r="S188"/>
      <c r="T188"/>
      <c r="U188"/>
      <c r="V188"/>
      <c r="W188"/>
      <c r="X188"/>
    </row>
    <row r="189" spans="1:24" s="26" customFormat="1" x14ac:dyDescent="0.3">
      <c r="A189" s="165">
        <v>44064</v>
      </c>
      <c r="B189" s="166" t="s">
        <v>310</v>
      </c>
      <c r="C189" s="189">
        <v>74320.62</v>
      </c>
      <c r="D189" s="167"/>
      <c r="E189" s="168">
        <f t="shared" si="2"/>
        <v>-629638.02199990524</v>
      </c>
      <c r="F189" s="134"/>
      <c r="G189" s="169"/>
      <c r="H189" s="178"/>
      <c r="I189" s="170"/>
      <c r="J189" s="179"/>
      <c r="K189" s="171"/>
      <c r="L189" s="172"/>
      <c r="M189" s="173"/>
      <c r="N189" s="174"/>
      <c r="O189"/>
      <c r="P189"/>
      <c r="Q189"/>
      <c r="R189"/>
      <c r="S189"/>
      <c r="T189"/>
      <c r="U189"/>
      <c r="V189"/>
      <c r="W189"/>
      <c r="X189"/>
    </row>
    <row r="190" spans="1:24" s="26" customFormat="1" x14ac:dyDescent="0.3">
      <c r="A190" s="165">
        <v>44067</v>
      </c>
      <c r="B190" s="166" t="s">
        <v>229</v>
      </c>
      <c r="C190" s="189">
        <v>20128.349999999999</v>
      </c>
      <c r="D190" s="167"/>
      <c r="E190" s="168">
        <f t="shared" si="2"/>
        <v>-609509.67199990526</v>
      </c>
      <c r="F190" s="134"/>
      <c r="G190" s="169"/>
      <c r="H190" s="178"/>
      <c r="I190" s="170"/>
      <c r="J190" s="179"/>
      <c r="K190" s="171"/>
      <c r="L190" s="172"/>
      <c r="M190" s="173"/>
      <c r="N190" s="174"/>
      <c r="O190"/>
      <c r="P190"/>
      <c r="Q190"/>
      <c r="R190"/>
      <c r="S190"/>
      <c r="T190"/>
      <c r="U190"/>
      <c r="V190"/>
      <c r="W190"/>
      <c r="X190"/>
    </row>
    <row r="191" spans="1:24" s="26" customFormat="1" x14ac:dyDescent="0.3">
      <c r="A191" s="165">
        <v>44067</v>
      </c>
      <c r="B191" s="166" t="s">
        <v>506</v>
      </c>
      <c r="C191" s="189">
        <v>12077.01</v>
      </c>
      <c r="D191" s="167"/>
      <c r="E191" s="168">
        <f t="shared" si="2"/>
        <v>-597432.66199990525</v>
      </c>
      <c r="F191" s="134"/>
      <c r="G191" s="169"/>
      <c r="H191" s="178"/>
      <c r="I191" s="170"/>
      <c r="J191" s="179"/>
      <c r="K191" s="171"/>
      <c r="L191" s="172"/>
      <c r="M191" s="173"/>
      <c r="N191" s="174"/>
      <c r="O191"/>
      <c r="P191"/>
      <c r="Q191"/>
      <c r="R191"/>
      <c r="S191"/>
      <c r="T191"/>
      <c r="U191"/>
      <c r="V191"/>
      <c r="W191"/>
      <c r="X191"/>
    </row>
    <row r="192" spans="1:24" s="26" customFormat="1" x14ac:dyDescent="0.3">
      <c r="A192" s="165">
        <v>44067</v>
      </c>
      <c r="B192" s="166" t="s">
        <v>231</v>
      </c>
      <c r="C192" s="189">
        <v>8051.34</v>
      </c>
      <c r="D192" s="167"/>
      <c r="E192" s="168">
        <f t="shared" si="2"/>
        <v>-589381.32199990528</v>
      </c>
      <c r="F192" s="134"/>
      <c r="G192" s="169"/>
      <c r="H192" s="178"/>
      <c r="I192" s="170"/>
      <c r="J192" s="179"/>
      <c r="K192" s="171"/>
      <c r="L192" s="172"/>
      <c r="M192" s="173"/>
      <c r="N192" s="174"/>
      <c r="O192"/>
      <c r="P192"/>
      <c r="Q192"/>
      <c r="R192"/>
      <c r="S192"/>
      <c r="T192"/>
      <c r="U192"/>
      <c r="V192"/>
      <c r="W192"/>
      <c r="X192"/>
    </row>
    <row r="193" spans="1:24" s="26" customFormat="1" x14ac:dyDescent="0.3">
      <c r="A193" s="165">
        <v>44067</v>
      </c>
      <c r="B193" s="166" t="s">
        <v>200</v>
      </c>
      <c r="C193" s="189">
        <v>8051.34</v>
      </c>
      <c r="D193" s="167"/>
      <c r="E193" s="168">
        <f t="shared" si="2"/>
        <v>-581329.98199990531</v>
      </c>
      <c r="F193" s="134"/>
      <c r="G193" s="169"/>
      <c r="H193" s="178"/>
      <c r="I193" s="170"/>
      <c r="J193" s="179"/>
      <c r="K193" s="171"/>
      <c r="L193" s="172"/>
      <c r="M193" s="173"/>
      <c r="N193" s="174"/>
      <c r="O193"/>
      <c r="P193"/>
      <c r="Q193"/>
      <c r="R193"/>
      <c r="S193"/>
      <c r="T193"/>
      <c r="U193"/>
      <c r="V193"/>
      <c r="W193"/>
      <c r="X193"/>
    </row>
    <row r="194" spans="1:24" s="26" customFormat="1" x14ac:dyDescent="0.3">
      <c r="A194" s="165">
        <v>44067</v>
      </c>
      <c r="B194" s="166" t="s">
        <v>248</v>
      </c>
      <c r="C194" s="189">
        <v>12077.01</v>
      </c>
      <c r="D194" s="167"/>
      <c r="E194" s="168">
        <f t="shared" si="2"/>
        <v>-569252.9719999053</v>
      </c>
      <c r="F194" s="134"/>
      <c r="G194" s="169"/>
      <c r="H194" s="178"/>
      <c r="I194" s="170"/>
      <c r="J194" s="179"/>
      <c r="K194" s="171"/>
      <c r="L194" s="172"/>
      <c r="M194" s="173"/>
      <c r="N194" s="174"/>
      <c r="O194"/>
      <c r="P194"/>
      <c r="Q194"/>
      <c r="R194"/>
      <c r="S194"/>
      <c r="T194"/>
      <c r="U194"/>
      <c r="V194"/>
      <c r="W194"/>
      <c r="X194"/>
    </row>
    <row r="195" spans="1:24" s="26" customFormat="1" x14ac:dyDescent="0.3">
      <c r="A195" s="165">
        <v>44067</v>
      </c>
      <c r="B195" s="166" t="s">
        <v>260</v>
      </c>
      <c r="C195" s="189">
        <v>20128.349999999999</v>
      </c>
      <c r="D195" s="167"/>
      <c r="E195" s="168">
        <f t="shared" si="2"/>
        <v>-549124.62199990533</v>
      </c>
      <c r="F195" s="134"/>
      <c r="G195" s="169"/>
      <c r="H195" s="178"/>
      <c r="I195" s="170"/>
      <c r="J195" s="179"/>
      <c r="K195" s="171"/>
      <c r="L195" s="172"/>
      <c r="M195" s="173"/>
      <c r="N195" s="174"/>
      <c r="O195"/>
      <c r="P195"/>
      <c r="Q195"/>
      <c r="R195"/>
      <c r="S195"/>
      <c r="T195"/>
      <c r="U195"/>
      <c r="V195"/>
      <c r="W195"/>
      <c r="X195"/>
    </row>
    <row r="196" spans="1:24" s="26" customFormat="1" x14ac:dyDescent="0.3">
      <c r="A196" s="165">
        <v>44067</v>
      </c>
      <c r="B196" s="166" t="s">
        <v>283</v>
      </c>
      <c r="C196" s="189">
        <v>12077.01</v>
      </c>
      <c r="D196" s="167"/>
      <c r="E196" s="168">
        <f t="shared" si="2"/>
        <v>-537047.61199990532</v>
      </c>
      <c r="F196" s="134"/>
      <c r="G196" s="169"/>
      <c r="H196" s="178"/>
      <c r="I196" s="170"/>
      <c r="J196" s="179"/>
      <c r="K196" s="171"/>
      <c r="L196" s="172"/>
      <c r="M196" s="173"/>
      <c r="N196" s="174"/>
      <c r="O196"/>
      <c r="P196"/>
      <c r="Q196"/>
      <c r="R196"/>
      <c r="S196"/>
      <c r="T196"/>
      <c r="U196"/>
      <c r="V196"/>
      <c r="W196"/>
      <c r="X196"/>
    </row>
    <row r="197" spans="1:24" s="26" customFormat="1" x14ac:dyDescent="0.3">
      <c r="A197" s="165">
        <v>44067</v>
      </c>
      <c r="B197" s="166" t="s">
        <v>285</v>
      </c>
      <c r="C197" s="189">
        <v>4025.67</v>
      </c>
      <c r="D197" s="167"/>
      <c r="E197" s="168">
        <f t="shared" si="2"/>
        <v>-533021.94199990528</v>
      </c>
      <c r="F197" s="134"/>
      <c r="G197" s="169"/>
      <c r="H197" s="178"/>
      <c r="I197" s="170"/>
      <c r="J197" s="179"/>
      <c r="K197" s="171"/>
      <c r="L197" s="172"/>
      <c r="M197" s="173"/>
      <c r="N197" s="174"/>
      <c r="O197"/>
      <c r="P197"/>
      <c r="Q197"/>
      <c r="R197"/>
      <c r="S197"/>
      <c r="T197"/>
      <c r="U197"/>
      <c r="V197"/>
      <c r="W197"/>
      <c r="X197"/>
    </row>
    <row r="198" spans="1:24" s="26" customFormat="1" x14ac:dyDescent="0.3">
      <c r="A198" s="165">
        <v>44067</v>
      </c>
      <c r="B198" s="166" t="s">
        <v>267</v>
      </c>
      <c r="C198" s="189">
        <v>8051.34</v>
      </c>
      <c r="D198" s="167"/>
      <c r="E198" s="168">
        <f t="shared" ref="E198:E259" si="3">E197+C198-D198</f>
        <v>-524970.60199990531</v>
      </c>
      <c r="F198" s="134"/>
      <c r="G198" s="169"/>
      <c r="H198" s="178"/>
      <c r="I198" s="170"/>
      <c r="J198" s="179"/>
      <c r="K198" s="171"/>
      <c r="L198" s="172"/>
      <c r="M198" s="173"/>
      <c r="N198" s="174"/>
      <c r="O198"/>
      <c r="P198"/>
      <c r="Q198"/>
      <c r="R198"/>
      <c r="S198"/>
      <c r="T198"/>
      <c r="U198"/>
      <c r="V198"/>
      <c r="W198"/>
      <c r="X198"/>
    </row>
    <row r="199" spans="1:24" s="26" customFormat="1" x14ac:dyDescent="0.3">
      <c r="A199" s="165">
        <v>44067</v>
      </c>
      <c r="B199" s="166" t="s">
        <v>225</v>
      </c>
      <c r="C199" s="189">
        <v>14760.79</v>
      </c>
      <c r="D199" s="167"/>
      <c r="E199" s="168">
        <f t="shared" si="3"/>
        <v>-510209.81199990533</v>
      </c>
      <c r="F199" s="134"/>
      <c r="G199" s="169"/>
      <c r="H199" s="178"/>
      <c r="I199" s="170"/>
      <c r="J199" s="179"/>
      <c r="K199" s="171"/>
      <c r="L199" s="172"/>
      <c r="M199" s="173"/>
      <c r="N199" s="174"/>
      <c r="O199"/>
      <c r="P199"/>
      <c r="Q199"/>
      <c r="R199"/>
      <c r="S199"/>
      <c r="T199"/>
      <c r="U199"/>
      <c r="V199"/>
      <c r="W199"/>
      <c r="X199"/>
    </row>
    <row r="200" spans="1:24" s="26" customFormat="1" x14ac:dyDescent="0.3">
      <c r="A200" s="165">
        <v>44067</v>
      </c>
      <c r="B200" s="166" t="s">
        <v>279</v>
      </c>
      <c r="C200" s="189">
        <v>4025.67</v>
      </c>
      <c r="D200" s="167"/>
      <c r="E200" s="168">
        <f t="shared" si="3"/>
        <v>-506184.14199990535</v>
      </c>
      <c r="F200" s="134"/>
      <c r="G200" s="169"/>
      <c r="H200" s="178"/>
      <c r="I200" s="170"/>
      <c r="J200" s="179"/>
      <c r="K200" s="171"/>
      <c r="L200" s="172"/>
      <c r="M200" s="173"/>
      <c r="N200" s="174"/>
      <c r="O200"/>
      <c r="P200"/>
      <c r="Q200"/>
      <c r="R200"/>
      <c r="S200"/>
      <c r="T200"/>
      <c r="U200"/>
      <c r="V200"/>
      <c r="W200"/>
      <c r="X200"/>
    </row>
    <row r="201" spans="1:24" s="26" customFormat="1" x14ac:dyDescent="0.3">
      <c r="A201" s="165">
        <v>44068</v>
      </c>
      <c r="B201" s="166" t="s">
        <v>294</v>
      </c>
      <c r="C201" s="189">
        <v>12077.01</v>
      </c>
      <c r="D201" s="167"/>
      <c r="E201" s="168">
        <f t="shared" si="3"/>
        <v>-494107.13199990534</v>
      </c>
      <c r="F201" s="134"/>
      <c r="G201" s="169"/>
      <c r="H201" s="178"/>
      <c r="I201" s="170"/>
      <c r="J201" s="179"/>
      <c r="K201" s="171"/>
      <c r="L201" s="172"/>
      <c r="M201" s="173"/>
      <c r="N201" s="174"/>
      <c r="O201"/>
      <c r="P201"/>
      <c r="Q201"/>
      <c r="R201"/>
      <c r="S201"/>
      <c r="T201"/>
      <c r="U201"/>
      <c r="V201"/>
      <c r="W201"/>
      <c r="X201"/>
    </row>
    <row r="202" spans="1:24" s="26" customFormat="1" x14ac:dyDescent="0.3">
      <c r="A202" s="165">
        <v>44068</v>
      </c>
      <c r="B202" s="166" t="s">
        <v>322</v>
      </c>
      <c r="C202" s="189">
        <v>150000</v>
      </c>
      <c r="D202" s="167"/>
      <c r="E202" s="168">
        <f t="shared" si="3"/>
        <v>-344107.13199990534</v>
      </c>
      <c r="F202" s="134"/>
      <c r="G202" s="169"/>
      <c r="H202" s="178"/>
      <c r="I202" s="170"/>
      <c r="J202" s="179"/>
      <c r="K202" s="171"/>
      <c r="L202" s="172"/>
      <c r="M202" s="173"/>
      <c r="N202" s="174"/>
      <c r="O202"/>
      <c r="P202"/>
      <c r="Q202"/>
      <c r="R202"/>
      <c r="S202"/>
      <c r="T202"/>
      <c r="U202"/>
      <c r="V202"/>
      <c r="W202"/>
      <c r="X202"/>
    </row>
    <row r="203" spans="1:24" s="26" customFormat="1" x14ac:dyDescent="0.3">
      <c r="A203" s="193"/>
      <c r="B203" s="194" t="s">
        <v>323</v>
      </c>
      <c r="C203" s="195"/>
      <c r="D203" s="196">
        <v>37500</v>
      </c>
      <c r="E203" s="168">
        <f t="shared" si="3"/>
        <v>-381607.13199990534</v>
      </c>
      <c r="F203" s="134"/>
      <c r="G203" s="169">
        <f>D203</f>
        <v>37500</v>
      </c>
      <c r="H203" s="178"/>
      <c r="I203" s="170"/>
      <c r="J203" s="179"/>
      <c r="K203" s="171"/>
      <c r="L203" s="172"/>
      <c r="M203" s="173"/>
      <c r="N203" s="174"/>
      <c r="O203"/>
      <c r="P203"/>
      <c r="Q203"/>
      <c r="R203"/>
      <c r="S203"/>
      <c r="T203"/>
      <c r="U203"/>
      <c r="V203"/>
      <c r="W203"/>
      <c r="X203"/>
    </row>
    <row r="204" spans="1:24" s="26" customFormat="1" x14ac:dyDescent="0.3">
      <c r="A204" s="165">
        <v>44068</v>
      </c>
      <c r="B204" s="166" t="s">
        <v>324</v>
      </c>
      <c r="C204" s="189">
        <v>17641.8</v>
      </c>
      <c r="D204" s="167"/>
      <c r="E204" s="168">
        <f t="shared" si="3"/>
        <v>-363965.33199990535</v>
      </c>
      <c r="F204" s="134"/>
      <c r="G204" s="169"/>
      <c r="H204" s="178"/>
      <c r="I204" s="170"/>
      <c r="J204" s="179"/>
      <c r="K204" s="171"/>
      <c r="L204" s="172"/>
      <c r="M204" s="173"/>
      <c r="N204" s="174"/>
      <c r="O204"/>
      <c r="P204"/>
      <c r="Q204"/>
      <c r="R204"/>
      <c r="S204"/>
      <c r="T204"/>
      <c r="U204"/>
      <c r="V204"/>
      <c r="W204"/>
      <c r="X204"/>
    </row>
    <row r="205" spans="1:24" s="26" customFormat="1" x14ac:dyDescent="0.3">
      <c r="A205" s="165">
        <v>44068</v>
      </c>
      <c r="B205" s="166" t="s">
        <v>250</v>
      </c>
      <c r="C205" s="189">
        <v>17639.38</v>
      </c>
      <c r="D205" s="167"/>
      <c r="E205" s="168">
        <f t="shared" si="3"/>
        <v>-346325.95199990534</v>
      </c>
      <c r="F205" s="134"/>
      <c r="G205" s="169"/>
      <c r="H205" s="178"/>
      <c r="I205" s="170"/>
      <c r="J205" s="179"/>
      <c r="K205" s="171"/>
      <c r="L205" s="172"/>
      <c r="M205" s="173"/>
      <c r="N205" s="174"/>
      <c r="O205"/>
      <c r="P205"/>
      <c r="Q205"/>
      <c r="R205"/>
      <c r="S205"/>
      <c r="T205"/>
      <c r="U205"/>
      <c r="V205"/>
      <c r="W205"/>
      <c r="X205"/>
    </row>
    <row r="206" spans="1:24" s="26" customFormat="1" x14ac:dyDescent="0.3">
      <c r="A206" s="165">
        <v>44068</v>
      </c>
      <c r="B206" s="166" t="s">
        <v>238</v>
      </c>
      <c r="C206" s="189">
        <v>12077.01</v>
      </c>
      <c r="D206" s="167"/>
      <c r="E206" s="168">
        <f t="shared" si="3"/>
        <v>-334248.94199990534</v>
      </c>
      <c r="F206" s="134"/>
      <c r="G206" s="169"/>
      <c r="H206" s="178"/>
      <c r="I206" s="170"/>
      <c r="J206" s="179"/>
      <c r="K206" s="171"/>
      <c r="L206" s="172"/>
      <c r="M206" s="173"/>
      <c r="N206" s="174"/>
      <c r="O206"/>
      <c r="P206"/>
      <c r="Q206"/>
      <c r="R206"/>
      <c r="S206"/>
      <c r="T206"/>
      <c r="U206"/>
      <c r="V206"/>
      <c r="W206"/>
      <c r="X206"/>
    </row>
    <row r="207" spans="1:24" s="26" customFormat="1" x14ac:dyDescent="0.3">
      <c r="A207" s="165">
        <v>44068</v>
      </c>
      <c r="B207" s="166" t="s">
        <v>293</v>
      </c>
      <c r="C207" s="189">
        <v>2683.78</v>
      </c>
      <c r="D207" s="167"/>
      <c r="E207" s="168">
        <f t="shared" si="3"/>
        <v>-331565.16199990531</v>
      </c>
      <c r="F207" s="134"/>
      <c r="G207" s="169"/>
      <c r="H207" s="178"/>
      <c r="I207" s="170"/>
      <c r="J207" s="179"/>
      <c r="K207" s="171"/>
      <c r="L207" s="172"/>
      <c r="M207" s="173"/>
      <c r="N207" s="174"/>
      <c r="O207"/>
      <c r="P207"/>
      <c r="Q207"/>
      <c r="R207"/>
      <c r="S207"/>
      <c r="T207"/>
      <c r="U207"/>
      <c r="V207"/>
      <c r="W207"/>
      <c r="X207"/>
    </row>
    <row r="208" spans="1:24" s="26" customFormat="1" x14ac:dyDescent="0.3">
      <c r="A208" s="165">
        <v>44068</v>
      </c>
      <c r="B208" s="166" t="s">
        <v>299</v>
      </c>
      <c r="C208" s="189">
        <v>38914.81</v>
      </c>
      <c r="D208" s="167"/>
      <c r="E208" s="168">
        <f t="shared" si="3"/>
        <v>-292650.35199990531</v>
      </c>
      <c r="F208" s="134"/>
      <c r="G208" s="169"/>
      <c r="H208" s="178"/>
      <c r="I208" s="170"/>
      <c r="J208" s="179"/>
      <c r="K208" s="171"/>
      <c r="L208" s="172"/>
      <c r="M208" s="173"/>
      <c r="N208" s="174"/>
      <c r="O208"/>
      <c r="P208"/>
      <c r="Q208"/>
      <c r="R208"/>
      <c r="S208"/>
      <c r="T208"/>
      <c r="U208"/>
      <c r="V208"/>
      <c r="W208"/>
      <c r="X208"/>
    </row>
    <row r="209" spans="1:24" s="26" customFormat="1" x14ac:dyDescent="0.3">
      <c r="A209" s="165">
        <v>44069</v>
      </c>
      <c r="B209" s="166" t="s">
        <v>306</v>
      </c>
      <c r="C209" s="189">
        <v>95344.3</v>
      </c>
      <c r="D209" s="167"/>
      <c r="E209" s="168">
        <f t="shared" si="3"/>
        <v>-197306.05199990532</v>
      </c>
      <c r="F209" s="134"/>
      <c r="G209" s="169"/>
      <c r="H209" s="178"/>
      <c r="I209" s="170"/>
      <c r="J209" s="179"/>
      <c r="K209" s="171"/>
      <c r="L209" s="172"/>
      <c r="M209" s="173"/>
      <c r="N209" s="174"/>
      <c r="O209"/>
      <c r="P209"/>
      <c r="Q209"/>
      <c r="R209"/>
      <c r="S209"/>
      <c r="T209"/>
      <c r="U209"/>
      <c r="V209"/>
      <c r="W209"/>
      <c r="X209"/>
    </row>
    <row r="210" spans="1:24" s="26" customFormat="1" x14ac:dyDescent="0.3">
      <c r="A210" s="165">
        <v>44069</v>
      </c>
      <c r="B210" s="166" t="s">
        <v>325</v>
      </c>
      <c r="C210" s="189">
        <v>129625</v>
      </c>
      <c r="D210" s="167"/>
      <c r="E210" s="168">
        <f t="shared" si="3"/>
        <v>-67681.051999905321</v>
      </c>
      <c r="F210" s="134"/>
      <c r="G210" s="169"/>
      <c r="H210" s="178"/>
      <c r="I210" s="170"/>
      <c r="J210" s="179"/>
      <c r="K210" s="171"/>
      <c r="L210" s="172"/>
      <c r="M210" s="173"/>
      <c r="N210" s="174"/>
      <c r="O210"/>
      <c r="P210"/>
      <c r="Q210"/>
      <c r="R210"/>
      <c r="S210"/>
      <c r="T210"/>
      <c r="U210"/>
      <c r="V210"/>
      <c r="W210"/>
      <c r="X210"/>
    </row>
    <row r="211" spans="1:24" s="26" customFormat="1" x14ac:dyDescent="0.3">
      <c r="A211" s="193"/>
      <c r="B211" s="194" t="s">
        <v>326</v>
      </c>
      <c r="C211" s="195"/>
      <c r="D211" s="196">
        <v>38125</v>
      </c>
      <c r="E211" s="168">
        <f t="shared" si="3"/>
        <v>-105806.05199990532</v>
      </c>
      <c r="F211" s="134"/>
      <c r="G211" s="169">
        <f>D211</f>
        <v>38125</v>
      </c>
      <c r="H211" s="178"/>
      <c r="I211" s="170"/>
      <c r="J211" s="179"/>
      <c r="K211" s="171"/>
      <c r="L211" s="172"/>
      <c r="M211" s="173"/>
      <c r="N211" s="174"/>
      <c r="O211"/>
      <c r="P211"/>
      <c r="Q211"/>
      <c r="R211"/>
      <c r="S211"/>
      <c r="T211"/>
      <c r="U211"/>
      <c r="V211"/>
      <c r="W211"/>
      <c r="X211"/>
    </row>
    <row r="212" spans="1:24" s="26" customFormat="1" x14ac:dyDescent="0.3">
      <c r="A212" s="165">
        <v>44069</v>
      </c>
      <c r="B212" s="166" t="s">
        <v>284</v>
      </c>
      <c r="C212" s="189">
        <v>52333.71</v>
      </c>
      <c r="D212" s="167"/>
      <c r="E212" s="168">
        <f t="shared" si="3"/>
        <v>-53472.341999905322</v>
      </c>
      <c r="F212" s="134"/>
      <c r="G212" s="169"/>
      <c r="H212" s="178"/>
      <c r="I212" s="170"/>
      <c r="J212" s="179"/>
      <c r="K212" s="171"/>
      <c r="L212" s="172"/>
      <c r="M212" s="173"/>
      <c r="N212" s="174"/>
      <c r="O212"/>
      <c r="P212"/>
      <c r="Q212"/>
      <c r="R212"/>
      <c r="S212"/>
      <c r="T212"/>
      <c r="U212"/>
      <c r="V212"/>
      <c r="W212"/>
      <c r="X212"/>
    </row>
    <row r="213" spans="1:24" s="26" customFormat="1" x14ac:dyDescent="0.3">
      <c r="A213" s="165">
        <v>44069</v>
      </c>
      <c r="B213" s="166" t="s">
        <v>235</v>
      </c>
      <c r="C213" s="189">
        <v>65014.44</v>
      </c>
      <c r="D213" s="167"/>
      <c r="E213" s="168">
        <f t="shared" si="3"/>
        <v>11542.09800009468</v>
      </c>
      <c r="F213" s="134"/>
      <c r="G213" s="169"/>
      <c r="H213" s="178"/>
      <c r="I213" s="170"/>
      <c r="J213" s="199"/>
      <c r="K213" s="188"/>
      <c r="L213" s="172"/>
      <c r="M213" s="173"/>
      <c r="N213" s="174"/>
      <c r="O213"/>
      <c r="P213"/>
      <c r="Q213"/>
      <c r="R213"/>
      <c r="S213"/>
      <c r="T213"/>
      <c r="U213"/>
      <c r="V213"/>
      <c r="W213"/>
      <c r="X213"/>
    </row>
    <row r="214" spans="1:24" s="26" customFormat="1" x14ac:dyDescent="0.3">
      <c r="A214" s="165">
        <v>44069</v>
      </c>
      <c r="B214" s="166" t="s">
        <v>253</v>
      </c>
      <c r="C214" s="189">
        <v>2683.78</v>
      </c>
      <c r="D214" s="167"/>
      <c r="E214" s="168">
        <f t="shared" si="3"/>
        <v>14225.878000094681</v>
      </c>
      <c r="F214" s="134"/>
      <c r="G214" s="169"/>
      <c r="H214" s="178"/>
      <c r="I214" s="170"/>
      <c r="J214" s="179"/>
      <c r="K214" s="198"/>
      <c r="L214" s="172"/>
      <c r="M214" s="173"/>
      <c r="N214" s="174"/>
      <c r="O214"/>
      <c r="P214"/>
      <c r="Q214"/>
      <c r="R214"/>
      <c r="S214"/>
      <c r="T214"/>
      <c r="U214"/>
      <c r="V214"/>
      <c r="W214"/>
      <c r="X214"/>
    </row>
    <row r="215" spans="1:24" s="26" customFormat="1" x14ac:dyDescent="0.3">
      <c r="A215" s="165">
        <v>44069</v>
      </c>
      <c r="B215" s="166" t="s">
        <v>321</v>
      </c>
      <c r="C215" s="189">
        <v>10735.12</v>
      </c>
      <c r="D215" s="167"/>
      <c r="E215" s="168">
        <f t="shared" si="3"/>
        <v>24960.998000094682</v>
      </c>
      <c r="F215" s="134"/>
      <c r="G215" s="169"/>
      <c r="H215" s="178"/>
      <c r="I215" s="170"/>
      <c r="J215" s="179"/>
      <c r="K215" s="171"/>
      <c r="L215" s="172"/>
      <c r="M215" s="173"/>
      <c r="N215" s="174"/>
      <c r="O215"/>
      <c r="P215"/>
      <c r="Q215"/>
      <c r="R215"/>
      <c r="S215"/>
      <c r="T215"/>
      <c r="U215"/>
      <c r="V215"/>
      <c r="W215"/>
      <c r="X215"/>
    </row>
    <row r="216" spans="1:24" s="26" customFormat="1" x14ac:dyDescent="0.3">
      <c r="A216" s="165">
        <v>44069</v>
      </c>
      <c r="B216" s="166" t="s">
        <v>295</v>
      </c>
      <c r="C216" s="189">
        <v>20128.349999999999</v>
      </c>
      <c r="D216" s="167"/>
      <c r="E216" s="168">
        <f t="shared" si="3"/>
        <v>45089.34800009468</v>
      </c>
      <c r="F216" s="134"/>
      <c r="G216" s="169"/>
      <c r="H216" s="178"/>
      <c r="I216" s="170"/>
      <c r="J216" s="179"/>
      <c r="K216" s="171"/>
      <c r="L216" s="172"/>
      <c r="M216" s="173"/>
      <c r="N216" s="174"/>
      <c r="O216"/>
      <c r="P216"/>
      <c r="Q216"/>
      <c r="R216"/>
      <c r="S216"/>
      <c r="T216"/>
      <c r="U216"/>
      <c r="V216"/>
      <c r="W216"/>
      <c r="X216"/>
    </row>
    <row r="217" spans="1:24" s="26" customFormat="1" x14ac:dyDescent="0.3">
      <c r="A217" s="165">
        <v>44069</v>
      </c>
      <c r="B217" s="166" t="s">
        <v>254</v>
      </c>
      <c r="C217" s="189">
        <v>20128.349999999999</v>
      </c>
      <c r="D217" s="167"/>
      <c r="E217" s="168">
        <f t="shared" si="3"/>
        <v>65217.698000094679</v>
      </c>
      <c r="F217" s="134"/>
      <c r="G217" s="169"/>
      <c r="H217" s="178"/>
      <c r="I217" s="170"/>
      <c r="J217" s="179"/>
      <c r="K217" s="171"/>
      <c r="L217" s="172"/>
      <c r="M217" s="173"/>
      <c r="N217" s="174"/>
      <c r="O217"/>
      <c r="P217"/>
      <c r="Q217"/>
      <c r="R217"/>
      <c r="S217"/>
      <c r="T217"/>
      <c r="U217"/>
      <c r="V217"/>
      <c r="W217"/>
      <c r="X217"/>
    </row>
    <row r="218" spans="1:24" s="26" customFormat="1" x14ac:dyDescent="0.3">
      <c r="A218" s="165">
        <v>44069</v>
      </c>
      <c r="B218" s="166" t="s">
        <v>255</v>
      </c>
      <c r="C218" s="189">
        <v>12077.01</v>
      </c>
      <c r="D218" s="167"/>
      <c r="E218" s="168">
        <f t="shared" si="3"/>
        <v>77294.708000094673</v>
      </c>
      <c r="F218" s="134"/>
      <c r="G218" s="169"/>
      <c r="H218" s="178"/>
      <c r="I218" s="170"/>
      <c r="J218" s="179"/>
      <c r="K218" s="171"/>
      <c r="L218" s="172"/>
      <c r="M218" s="173"/>
      <c r="N218" s="174"/>
      <c r="O218"/>
      <c r="P218"/>
      <c r="Q218"/>
      <c r="R218"/>
      <c r="S218"/>
      <c r="T218"/>
      <c r="U218"/>
      <c r="V218"/>
      <c r="W218"/>
      <c r="X218"/>
    </row>
    <row r="219" spans="1:24" s="26" customFormat="1" x14ac:dyDescent="0.3">
      <c r="A219" s="165">
        <v>44069</v>
      </c>
      <c r="B219" s="166" t="s">
        <v>256</v>
      </c>
      <c r="C219" s="189">
        <v>8051.34</v>
      </c>
      <c r="D219" s="167"/>
      <c r="E219" s="168">
        <f t="shared" si="3"/>
        <v>85346.04800009467</v>
      </c>
      <c r="F219" s="134"/>
      <c r="G219" s="169"/>
      <c r="H219" s="178"/>
      <c r="I219" s="170"/>
      <c r="J219" s="179"/>
      <c r="K219" s="171"/>
      <c r="L219" s="172"/>
      <c r="M219" s="173"/>
      <c r="N219" s="174"/>
      <c r="O219"/>
      <c r="P219"/>
      <c r="Q219"/>
      <c r="R219"/>
      <c r="S219"/>
      <c r="T219"/>
      <c r="U219"/>
      <c r="V219"/>
      <c r="W219"/>
      <c r="X219"/>
    </row>
    <row r="220" spans="1:24" s="26" customFormat="1" x14ac:dyDescent="0.3">
      <c r="A220" s="165">
        <v>44069</v>
      </c>
      <c r="B220" s="166" t="s">
        <v>257</v>
      </c>
      <c r="C220" s="189">
        <v>8051.34</v>
      </c>
      <c r="D220" s="167"/>
      <c r="E220" s="168">
        <f t="shared" si="3"/>
        <v>93397.388000094666</v>
      </c>
      <c r="F220" s="134"/>
      <c r="G220" s="169"/>
      <c r="H220" s="178"/>
      <c r="I220" s="170"/>
      <c r="J220" s="179"/>
      <c r="K220" s="171"/>
      <c r="L220" s="172"/>
      <c r="M220" s="173"/>
      <c r="N220" s="174"/>
      <c r="O220"/>
      <c r="P220"/>
      <c r="Q220"/>
      <c r="R220"/>
      <c r="S220"/>
      <c r="T220"/>
      <c r="U220"/>
      <c r="V220"/>
      <c r="W220"/>
      <c r="X220"/>
    </row>
    <row r="221" spans="1:24" s="26" customFormat="1" x14ac:dyDescent="0.3">
      <c r="A221" s="165">
        <v>44069</v>
      </c>
      <c r="B221" s="166" t="s">
        <v>258</v>
      </c>
      <c r="C221" s="189">
        <v>20128.349999999999</v>
      </c>
      <c r="D221" s="167"/>
      <c r="E221" s="168">
        <f t="shared" si="3"/>
        <v>113525.73800009466</v>
      </c>
      <c r="F221" s="134"/>
      <c r="G221" s="169"/>
      <c r="H221" s="178"/>
      <c r="I221" s="170"/>
      <c r="J221" s="179"/>
      <c r="K221" s="171"/>
      <c r="L221" s="197"/>
      <c r="M221" s="173"/>
      <c r="N221" s="174"/>
      <c r="O221"/>
      <c r="P221"/>
      <c r="Q221"/>
      <c r="R221"/>
      <c r="S221"/>
      <c r="T221"/>
      <c r="U221"/>
      <c r="V221"/>
      <c r="W221"/>
      <c r="X221"/>
    </row>
    <row r="222" spans="1:24" s="26" customFormat="1" x14ac:dyDescent="0.3">
      <c r="A222" s="165">
        <v>44069</v>
      </c>
      <c r="B222" s="166" t="s">
        <v>259</v>
      </c>
      <c r="C222" s="189">
        <v>26837.8</v>
      </c>
      <c r="D222" s="167"/>
      <c r="E222" s="168">
        <f t="shared" si="3"/>
        <v>140363.53800009465</v>
      </c>
      <c r="F222" s="134"/>
      <c r="G222" s="169"/>
      <c r="H222" s="178"/>
      <c r="I222" s="170"/>
      <c r="J222" s="179"/>
      <c r="K222" s="171"/>
      <c r="L222" s="172"/>
      <c r="M222" s="173"/>
      <c r="N222" s="174"/>
      <c r="O222"/>
      <c r="P222"/>
      <c r="Q222"/>
      <c r="R222"/>
      <c r="S222"/>
      <c r="T222"/>
      <c r="U222"/>
      <c r="V222"/>
      <c r="W222"/>
      <c r="X222"/>
    </row>
    <row r="223" spans="1:24" s="26" customFormat="1" x14ac:dyDescent="0.3">
      <c r="A223" s="165">
        <v>44069</v>
      </c>
      <c r="B223" s="166" t="s">
        <v>261</v>
      </c>
      <c r="C223" s="189">
        <v>13418.9</v>
      </c>
      <c r="D223" s="167"/>
      <c r="E223" s="168">
        <f t="shared" si="3"/>
        <v>153782.43800009464</v>
      </c>
      <c r="F223" s="134"/>
      <c r="G223" s="169"/>
      <c r="H223" s="178"/>
      <c r="I223" s="170"/>
      <c r="J223" s="179"/>
      <c r="K223" s="171"/>
      <c r="L223" s="172"/>
      <c r="M223" s="173"/>
      <c r="N223" s="174"/>
      <c r="O223"/>
      <c r="P223"/>
      <c r="Q223"/>
      <c r="R223"/>
      <c r="S223"/>
      <c r="T223"/>
      <c r="U223"/>
      <c r="V223"/>
      <c r="W223"/>
      <c r="X223"/>
    </row>
    <row r="224" spans="1:24" s="26" customFormat="1" x14ac:dyDescent="0.3">
      <c r="A224" s="165">
        <v>44069</v>
      </c>
      <c r="B224" s="166" t="s">
        <v>264</v>
      </c>
      <c r="C224" s="189">
        <v>20128.349999999999</v>
      </c>
      <c r="D224" s="167"/>
      <c r="E224" s="168">
        <f t="shared" si="3"/>
        <v>173910.78800009465</v>
      </c>
      <c r="F224" s="134"/>
      <c r="G224" s="169"/>
      <c r="H224" s="178"/>
      <c r="I224" s="170"/>
      <c r="J224" s="179"/>
      <c r="K224" s="171"/>
      <c r="L224" s="172"/>
      <c r="M224" s="173"/>
      <c r="N224" s="174"/>
      <c r="O224"/>
      <c r="P224"/>
      <c r="Q224"/>
      <c r="R224"/>
      <c r="S224"/>
      <c r="T224"/>
      <c r="U224"/>
      <c r="V224"/>
      <c r="W224"/>
      <c r="X224"/>
    </row>
    <row r="225" spans="1:24" s="26" customFormat="1" x14ac:dyDescent="0.3">
      <c r="A225" s="165">
        <v>44069</v>
      </c>
      <c r="B225" s="166" t="s">
        <v>266</v>
      </c>
      <c r="C225" s="189">
        <v>48308.04</v>
      </c>
      <c r="D225" s="167"/>
      <c r="E225" s="168">
        <f t="shared" si="3"/>
        <v>222218.82800009465</v>
      </c>
      <c r="F225" s="134"/>
      <c r="G225" s="169"/>
      <c r="H225" s="178"/>
      <c r="I225" s="170"/>
      <c r="J225" s="179"/>
      <c r="K225" s="171"/>
      <c r="L225" s="172"/>
      <c r="M225" s="173"/>
      <c r="N225" s="174"/>
      <c r="O225"/>
      <c r="P225"/>
      <c r="Q225"/>
      <c r="R225"/>
      <c r="S225"/>
      <c r="T225"/>
      <c r="U225"/>
      <c r="V225"/>
      <c r="W225"/>
      <c r="X225"/>
    </row>
    <row r="226" spans="1:24" s="26" customFormat="1" x14ac:dyDescent="0.3">
      <c r="A226" s="165">
        <v>44069</v>
      </c>
      <c r="B226" s="166" t="s">
        <v>268</v>
      </c>
      <c r="C226" s="189">
        <v>37572.92</v>
      </c>
      <c r="D226" s="167"/>
      <c r="E226" s="168">
        <f t="shared" si="3"/>
        <v>259791.74800009467</v>
      </c>
      <c r="F226" s="134"/>
      <c r="G226" s="169"/>
      <c r="H226" s="178"/>
      <c r="I226" s="170"/>
      <c r="J226" s="179"/>
      <c r="K226" s="171"/>
      <c r="L226" s="172"/>
      <c r="M226" s="173"/>
      <c r="N226" s="174"/>
      <c r="O226"/>
      <c r="P226"/>
      <c r="Q226"/>
      <c r="R226"/>
      <c r="S226"/>
      <c r="T226"/>
      <c r="U226"/>
      <c r="V226"/>
      <c r="W226"/>
      <c r="X226"/>
    </row>
    <row r="227" spans="1:24" s="26" customFormat="1" x14ac:dyDescent="0.3">
      <c r="A227" s="165">
        <v>44069</v>
      </c>
      <c r="B227" s="166" t="s">
        <v>269</v>
      </c>
      <c r="C227" s="189">
        <v>61726.94</v>
      </c>
      <c r="D227" s="167"/>
      <c r="E227" s="168">
        <f t="shared" si="3"/>
        <v>321518.68800009467</v>
      </c>
      <c r="F227" s="134"/>
      <c r="G227" s="169"/>
      <c r="H227" s="178"/>
      <c r="I227" s="170"/>
      <c r="J227" s="179"/>
      <c r="K227" s="171"/>
      <c r="L227" s="172"/>
      <c r="M227" s="173"/>
      <c r="N227" s="174"/>
      <c r="O227"/>
      <c r="P227"/>
      <c r="Q227"/>
      <c r="R227"/>
      <c r="S227"/>
      <c r="T227"/>
      <c r="U227"/>
      <c r="V227"/>
      <c r="W227"/>
      <c r="X227"/>
    </row>
    <row r="228" spans="1:24" s="26" customFormat="1" x14ac:dyDescent="0.3">
      <c r="A228" s="165">
        <v>44069</v>
      </c>
      <c r="B228" s="166" t="s">
        <v>105</v>
      </c>
      <c r="C228" s="189">
        <v>6709.45</v>
      </c>
      <c r="D228" s="167"/>
      <c r="E228" s="168">
        <f t="shared" si="3"/>
        <v>328228.13800009468</v>
      </c>
      <c r="F228" s="134"/>
      <c r="G228" s="169"/>
      <c r="H228" s="178"/>
      <c r="I228" s="170"/>
      <c r="J228" s="179"/>
      <c r="K228" s="171"/>
      <c r="L228" s="172"/>
      <c r="M228" s="173"/>
      <c r="N228" s="174"/>
      <c r="O228"/>
      <c r="P228"/>
      <c r="Q228"/>
      <c r="R228"/>
      <c r="S228"/>
      <c r="T228"/>
      <c r="U228"/>
      <c r="V228"/>
      <c r="W228"/>
      <c r="X228"/>
    </row>
    <row r="229" spans="1:24" s="26" customFormat="1" x14ac:dyDescent="0.3">
      <c r="A229" s="165">
        <v>44069</v>
      </c>
      <c r="B229" s="166" t="s">
        <v>272</v>
      </c>
      <c r="C229" s="189">
        <v>6709.45</v>
      </c>
      <c r="D229" s="167"/>
      <c r="E229" s="168">
        <f t="shared" si="3"/>
        <v>334937.58800009469</v>
      </c>
      <c r="F229" s="134"/>
      <c r="G229" s="169"/>
      <c r="H229" s="178"/>
      <c r="I229" s="170"/>
      <c r="J229" s="179"/>
      <c r="K229" s="171"/>
      <c r="L229" s="172"/>
      <c r="M229" s="173"/>
      <c r="N229" s="174"/>
      <c r="O229"/>
      <c r="P229"/>
      <c r="Q229"/>
      <c r="R229"/>
      <c r="S229"/>
      <c r="T229"/>
      <c r="U229"/>
      <c r="V229"/>
      <c r="W229"/>
      <c r="X229"/>
    </row>
    <row r="230" spans="1:24" s="26" customFormat="1" x14ac:dyDescent="0.3">
      <c r="A230" s="165">
        <v>44069</v>
      </c>
      <c r="B230" s="166" t="s">
        <v>273</v>
      </c>
      <c r="C230" s="189">
        <v>60385.05</v>
      </c>
      <c r="D230" s="167"/>
      <c r="E230" s="168">
        <f t="shared" si="3"/>
        <v>395322.63800009468</v>
      </c>
      <c r="F230" s="134"/>
      <c r="G230" s="169"/>
      <c r="H230" s="178"/>
      <c r="I230" s="170"/>
      <c r="J230" s="179"/>
      <c r="K230" s="171"/>
      <c r="L230" s="172"/>
      <c r="M230" s="173"/>
      <c r="N230" s="174"/>
      <c r="O230"/>
      <c r="P230"/>
      <c r="Q230"/>
      <c r="R230"/>
      <c r="S230"/>
      <c r="T230"/>
      <c r="U230"/>
      <c r="V230"/>
      <c r="W230"/>
      <c r="X230"/>
    </row>
    <row r="231" spans="1:24" s="26" customFormat="1" x14ac:dyDescent="0.3">
      <c r="A231" s="165">
        <v>44069</v>
      </c>
      <c r="B231" s="166" t="s">
        <v>274</v>
      </c>
      <c r="C231" s="189">
        <v>8051.34</v>
      </c>
      <c r="D231" s="167"/>
      <c r="E231" s="168">
        <f t="shared" si="3"/>
        <v>403373.97800009471</v>
      </c>
      <c r="F231" s="134"/>
      <c r="G231" s="169"/>
      <c r="H231" s="178"/>
      <c r="I231" s="170"/>
      <c r="J231" s="179"/>
      <c r="K231" s="171"/>
      <c r="L231" s="172"/>
      <c r="M231" s="173"/>
      <c r="N231" s="174"/>
      <c r="O231"/>
      <c r="P231"/>
      <c r="Q231"/>
      <c r="R231"/>
      <c r="S231"/>
      <c r="T231"/>
      <c r="U231"/>
      <c r="V231"/>
      <c r="W231"/>
      <c r="X231"/>
    </row>
    <row r="232" spans="1:24" s="26" customFormat="1" x14ac:dyDescent="0.3">
      <c r="A232" s="165">
        <v>44069</v>
      </c>
      <c r="B232" s="166" t="s">
        <v>275</v>
      </c>
      <c r="C232" s="189">
        <v>12077.01</v>
      </c>
      <c r="D232" s="167"/>
      <c r="E232" s="168">
        <f t="shared" si="3"/>
        <v>415450.98800009472</v>
      </c>
      <c r="F232" s="134"/>
      <c r="G232" s="169"/>
      <c r="H232" s="178"/>
      <c r="I232" s="170"/>
      <c r="J232" s="179"/>
      <c r="K232" s="171"/>
      <c r="L232" s="172"/>
      <c r="M232" s="173"/>
      <c r="N232" s="174"/>
      <c r="O232"/>
      <c r="P232"/>
      <c r="Q232"/>
      <c r="R232"/>
      <c r="S232"/>
      <c r="T232"/>
      <c r="U232"/>
      <c r="V232"/>
      <c r="W232"/>
      <c r="X232"/>
    </row>
    <row r="233" spans="1:24" s="26" customFormat="1" x14ac:dyDescent="0.3">
      <c r="A233" s="165">
        <v>44069</v>
      </c>
      <c r="B233" s="166" t="s">
        <v>278</v>
      </c>
      <c r="C233" s="189">
        <v>8051.34</v>
      </c>
      <c r="D233" s="167"/>
      <c r="E233" s="168">
        <f t="shared" si="3"/>
        <v>423502.32800009474</v>
      </c>
      <c r="F233" s="134"/>
      <c r="G233" s="169"/>
      <c r="H233" s="178"/>
      <c r="I233" s="170"/>
      <c r="J233" s="179"/>
      <c r="K233" s="171"/>
      <c r="L233" s="172"/>
      <c r="M233" s="173"/>
      <c r="N233" s="174"/>
      <c r="O233"/>
      <c r="P233"/>
      <c r="Q233"/>
      <c r="R233"/>
      <c r="S233"/>
      <c r="T233"/>
      <c r="U233"/>
      <c r="V233"/>
      <c r="W233"/>
      <c r="X233"/>
    </row>
    <row r="234" spans="1:24" s="26" customFormat="1" x14ac:dyDescent="0.3">
      <c r="A234" s="165">
        <v>44069</v>
      </c>
      <c r="B234" s="166" t="s">
        <v>280</v>
      </c>
      <c r="C234" s="189">
        <v>2683.78</v>
      </c>
      <c r="D234" s="167"/>
      <c r="E234" s="168">
        <f t="shared" si="3"/>
        <v>426186.10800009477</v>
      </c>
      <c r="F234" s="134"/>
      <c r="G234" s="169"/>
      <c r="H234" s="178"/>
      <c r="I234" s="170"/>
      <c r="J234" s="179"/>
      <c r="K234" s="171"/>
      <c r="L234" s="172"/>
      <c r="M234" s="173"/>
      <c r="N234" s="174"/>
      <c r="O234"/>
      <c r="P234"/>
      <c r="Q234"/>
      <c r="R234"/>
      <c r="S234"/>
      <c r="T234"/>
      <c r="U234"/>
      <c r="V234"/>
      <c r="W234"/>
      <c r="X234"/>
    </row>
    <row r="235" spans="1:24" s="26" customFormat="1" x14ac:dyDescent="0.3">
      <c r="A235" s="165">
        <v>44069</v>
      </c>
      <c r="B235" s="166" t="s">
        <v>281</v>
      </c>
      <c r="C235" s="189">
        <v>4025.67</v>
      </c>
      <c r="D235" s="167"/>
      <c r="E235" s="168">
        <f t="shared" si="3"/>
        <v>430211.77800009475</v>
      </c>
      <c r="F235" s="134"/>
      <c r="G235" s="169"/>
      <c r="H235" s="178"/>
      <c r="I235" s="170"/>
      <c r="J235" s="179"/>
      <c r="K235" s="171"/>
      <c r="L235" s="172"/>
      <c r="M235" s="173"/>
      <c r="N235" s="174"/>
      <c r="O235"/>
      <c r="P235"/>
      <c r="Q235"/>
      <c r="R235"/>
      <c r="S235"/>
      <c r="T235"/>
      <c r="U235"/>
      <c r="V235"/>
      <c r="W235"/>
      <c r="X235"/>
    </row>
    <row r="236" spans="1:24" s="26" customFormat="1" x14ac:dyDescent="0.3">
      <c r="A236" s="165">
        <v>44069</v>
      </c>
      <c r="B236" s="166" t="s">
        <v>263</v>
      </c>
      <c r="C236" s="189">
        <v>8051.34</v>
      </c>
      <c r="D236" s="167"/>
      <c r="E236" s="168">
        <f t="shared" si="3"/>
        <v>438263.11800009478</v>
      </c>
      <c r="F236" s="134"/>
      <c r="G236" s="169"/>
      <c r="H236" s="178"/>
      <c r="I236" s="170"/>
      <c r="J236" s="179"/>
      <c r="K236" s="171"/>
      <c r="L236" s="172"/>
      <c r="M236" s="173"/>
      <c r="N236" s="174"/>
      <c r="O236"/>
      <c r="P236"/>
      <c r="Q236"/>
      <c r="R236"/>
      <c r="S236"/>
      <c r="T236"/>
      <c r="U236"/>
      <c r="V236"/>
      <c r="W236"/>
      <c r="X236"/>
    </row>
    <row r="237" spans="1:24" s="26" customFormat="1" x14ac:dyDescent="0.3">
      <c r="A237" s="165">
        <v>44069</v>
      </c>
      <c r="B237" s="166" t="s">
        <v>265</v>
      </c>
      <c r="C237" s="189">
        <v>34889.14</v>
      </c>
      <c r="D237" s="167"/>
      <c r="E237" s="168">
        <f t="shared" si="3"/>
        <v>473152.25800009479</v>
      </c>
      <c r="F237" s="134"/>
      <c r="G237" s="169"/>
      <c r="H237" s="178"/>
      <c r="I237" s="170"/>
      <c r="J237" s="179"/>
      <c r="K237" s="171"/>
      <c r="L237" s="172"/>
      <c r="M237" s="173"/>
      <c r="N237" s="174"/>
      <c r="O237"/>
      <c r="P237"/>
      <c r="Q237"/>
      <c r="R237"/>
      <c r="S237"/>
      <c r="T237"/>
      <c r="U237"/>
      <c r="V237"/>
      <c r="W237"/>
      <c r="X237"/>
    </row>
    <row r="238" spans="1:24" s="26" customFormat="1" x14ac:dyDescent="0.3">
      <c r="A238" s="165">
        <v>44070</v>
      </c>
      <c r="B238" s="166" t="s">
        <v>282</v>
      </c>
      <c r="C238" s="189">
        <v>61726.94</v>
      </c>
      <c r="D238" s="167"/>
      <c r="E238" s="168">
        <f t="shared" si="3"/>
        <v>534879.19800009485</v>
      </c>
      <c r="F238" s="134"/>
      <c r="G238" s="169"/>
      <c r="H238" s="178"/>
      <c r="I238" s="170"/>
      <c r="J238" s="179"/>
      <c r="K238" s="171"/>
      <c r="L238" s="172"/>
      <c r="M238" s="173"/>
      <c r="N238" s="174"/>
      <c r="O238"/>
      <c r="P238"/>
      <c r="Q238"/>
      <c r="R238"/>
      <c r="S238"/>
      <c r="T238"/>
      <c r="U238"/>
      <c r="V238"/>
      <c r="W238"/>
      <c r="X238"/>
    </row>
    <row r="239" spans="1:24" s="26" customFormat="1" x14ac:dyDescent="0.3">
      <c r="A239" s="165">
        <v>44070</v>
      </c>
      <c r="B239" s="166" t="s">
        <v>288</v>
      </c>
      <c r="C239" s="189">
        <v>10585.08</v>
      </c>
      <c r="D239" s="167"/>
      <c r="E239" s="168">
        <f t="shared" si="3"/>
        <v>545464.27800009481</v>
      </c>
      <c r="F239" s="134"/>
      <c r="G239" s="169"/>
      <c r="H239" s="178"/>
      <c r="I239" s="170"/>
      <c r="J239" s="179"/>
      <c r="K239" s="171"/>
      <c r="L239" s="172"/>
      <c r="M239" s="173"/>
      <c r="N239" s="174"/>
      <c r="O239"/>
      <c r="P239"/>
      <c r="Q239"/>
      <c r="R239"/>
      <c r="S239"/>
      <c r="T239"/>
      <c r="U239"/>
      <c r="V239"/>
      <c r="W239"/>
      <c r="X239"/>
    </row>
    <row r="240" spans="1:24" s="26" customFormat="1" x14ac:dyDescent="0.3">
      <c r="A240" s="165">
        <v>44070</v>
      </c>
      <c r="B240" s="166" t="s">
        <v>327</v>
      </c>
      <c r="C240" s="189">
        <v>29889.42</v>
      </c>
      <c r="D240" s="167"/>
      <c r="E240" s="168">
        <f t="shared" si="3"/>
        <v>575353.69800009485</v>
      </c>
      <c r="F240" s="134"/>
      <c r="G240" s="169"/>
      <c r="H240" s="178"/>
      <c r="I240" s="170"/>
      <c r="J240" s="179"/>
      <c r="K240" s="171"/>
      <c r="L240" s="172"/>
      <c r="M240" s="173"/>
      <c r="N240" s="174"/>
      <c r="O240"/>
      <c r="P240"/>
      <c r="Q240"/>
      <c r="R240"/>
      <c r="S240"/>
      <c r="T240"/>
      <c r="U240"/>
      <c r="V240"/>
      <c r="W240"/>
      <c r="X240"/>
    </row>
    <row r="241" spans="1:24" s="26" customFormat="1" x14ac:dyDescent="0.3">
      <c r="A241" s="165">
        <v>44070</v>
      </c>
      <c r="B241" s="166" t="s">
        <v>304</v>
      </c>
      <c r="C241" s="189">
        <v>4025.67</v>
      </c>
      <c r="D241" s="167"/>
      <c r="E241" s="168">
        <f t="shared" si="3"/>
        <v>579379.3680000949</v>
      </c>
      <c r="F241" s="134"/>
      <c r="G241" s="169"/>
      <c r="H241" s="178"/>
      <c r="I241" s="170"/>
      <c r="J241" s="179"/>
      <c r="K241" s="171"/>
      <c r="L241" s="172"/>
      <c r="M241" s="173"/>
      <c r="N241" s="174"/>
      <c r="O241"/>
      <c r="P241"/>
      <c r="Q241"/>
      <c r="R241"/>
      <c r="S241"/>
      <c r="T241"/>
      <c r="U241"/>
      <c r="V241"/>
      <c r="W241"/>
      <c r="X241"/>
    </row>
    <row r="242" spans="1:24" s="26" customFormat="1" x14ac:dyDescent="0.3">
      <c r="A242" s="165">
        <v>44070</v>
      </c>
      <c r="B242" s="166" t="s">
        <v>227</v>
      </c>
      <c r="C242" s="189">
        <v>2683.78</v>
      </c>
      <c r="D242" s="167"/>
      <c r="E242" s="168">
        <f t="shared" si="3"/>
        <v>582063.14800009492</v>
      </c>
      <c r="F242" s="134"/>
      <c r="G242" s="169"/>
      <c r="H242" s="178"/>
      <c r="I242" s="170"/>
      <c r="J242" s="179"/>
      <c r="K242" s="171"/>
      <c r="L242" s="172"/>
      <c r="M242" s="173"/>
      <c r="N242" s="174"/>
      <c r="O242"/>
      <c r="P242"/>
      <c r="Q242"/>
      <c r="R242"/>
      <c r="S242"/>
      <c r="T242"/>
      <c r="U242"/>
      <c r="V242"/>
      <c r="W242"/>
      <c r="X242"/>
    </row>
    <row r="243" spans="1:24" s="26" customFormat="1" x14ac:dyDescent="0.3">
      <c r="A243" s="165">
        <v>44070</v>
      </c>
      <c r="B243" s="166" t="s">
        <v>237</v>
      </c>
      <c r="C243" s="189">
        <v>12077.01</v>
      </c>
      <c r="D243" s="167"/>
      <c r="E243" s="168">
        <f t="shared" si="3"/>
        <v>594140.15800009493</v>
      </c>
      <c r="F243" s="134"/>
      <c r="G243" s="169"/>
      <c r="H243" s="178"/>
      <c r="I243" s="170"/>
      <c r="J243" s="179"/>
      <c r="K243" s="171"/>
      <c r="L243" s="172"/>
      <c r="M243" s="173"/>
      <c r="N243" s="174"/>
      <c r="O243"/>
      <c r="P243"/>
      <c r="Q243"/>
      <c r="R243"/>
      <c r="S243"/>
      <c r="T243"/>
      <c r="U243"/>
      <c r="V243"/>
      <c r="W243"/>
      <c r="X243"/>
    </row>
    <row r="244" spans="1:24" s="26" customFormat="1" x14ac:dyDescent="0.3">
      <c r="A244" s="165">
        <v>44071</v>
      </c>
      <c r="B244" s="166" t="s">
        <v>328</v>
      </c>
      <c r="C244" s="189">
        <v>17641.8</v>
      </c>
      <c r="D244" s="167"/>
      <c r="E244" s="168">
        <f t="shared" si="3"/>
        <v>611781.95800009498</v>
      </c>
      <c r="F244" s="134"/>
      <c r="G244" s="169"/>
      <c r="H244" s="178"/>
      <c r="I244" s="170"/>
      <c r="J244" s="179"/>
      <c r="K244" s="171"/>
      <c r="L244" s="172"/>
      <c r="M244" s="173"/>
      <c r="N244" s="174"/>
      <c r="O244"/>
      <c r="P244"/>
      <c r="Q244"/>
      <c r="R244"/>
      <c r="S244"/>
      <c r="T244"/>
      <c r="U244"/>
      <c r="V244"/>
      <c r="W244"/>
      <c r="X244"/>
    </row>
    <row r="245" spans="1:24" s="26" customFormat="1" x14ac:dyDescent="0.3">
      <c r="A245" s="165">
        <v>44071</v>
      </c>
      <c r="B245" s="166" t="s">
        <v>313</v>
      </c>
      <c r="C245" s="189">
        <v>26837.8</v>
      </c>
      <c r="D245" s="167"/>
      <c r="E245" s="168">
        <f t="shared" si="3"/>
        <v>638619.75800009503</v>
      </c>
      <c r="F245" s="134"/>
      <c r="G245" s="169"/>
      <c r="H245" s="178"/>
      <c r="I245" s="170"/>
      <c r="J245" s="179"/>
      <c r="K245" s="171"/>
      <c r="L245" s="172"/>
      <c r="M245" s="173"/>
      <c r="N245" s="174"/>
      <c r="O245"/>
      <c r="P245"/>
      <c r="Q245"/>
      <c r="R245"/>
      <c r="S245"/>
      <c r="T245"/>
      <c r="U245"/>
      <c r="V245"/>
      <c r="W245"/>
      <c r="X245"/>
    </row>
    <row r="246" spans="1:24" s="26" customFormat="1" x14ac:dyDescent="0.3">
      <c r="A246" s="165">
        <v>44071</v>
      </c>
      <c r="B246" s="166" t="s">
        <v>301</v>
      </c>
      <c r="C246" s="189">
        <v>10735.12</v>
      </c>
      <c r="D246" s="167"/>
      <c r="E246" s="168">
        <f t="shared" si="3"/>
        <v>649354.87800009502</v>
      </c>
      <c r="F246" s="134"/>
      <c r="G246" s="169"/>
      <c r="H246" s="178"/>
      <c r="I246" s="170"/>
      <c r="J246" s="179"/>
      <c r="K246" s="171"/>
      <c r="L246" s="172"/>
      <c r="M246" s="173"/>
      <c r="N246" s="174"/>
      <c r="O246"/>
      <c r="P246"/>
      <c r="Q246"/>
      <c r="R246"/>
      <c r="S246"/>
      <c r="T246"/>
      <c r="U246"/>
      <c r="V246"/>
      <c r="W246"/>
      <c r="X246"/>
    </row>
    <row r="247" spans="1:24" s="26" customFormat="1" x14ac:dyDescent="0.3">
      <c r="A247" s="165">
        <v>44071</v>
      </c>
      <c r="B247" s="166" t="s">
        <v>329</v>
      </c>
      <c r="C247" s="189">
        <v>42806.17</v>
      </c>
      <c r="D247" s="167"/>
      <c r="E247" s="168">
        <f t="shared" si="3"/>
        <v>692161.04800009506</v>
      </c>
      <c r="F247" s="134"/>
      <c r="G247" s="169"/>
      <c r="H247" s="178"/>
      <c r="I247" s="170"/>
      <c r="J247" s="179"/>
      <c r="K247" s="171"/>
      <c r="L247" s="172"/>
      <c r="M247" s="173"/>
      <c r="N247" s="174"/>
      <c r="O247"/>
      <c r="P247"/>
      <c r="Q247"/>
      <c r="R247"/>
      <c r="S247"/>
      <c r="T247"/>
      <c r="U247"/>
      <c r="V247"/>
      <c r="W247"/>
      <c r="X247"/>
    </row>
    <row r="248" spans="1:24" s="26" customFormat="1" ht="15" customHeight="1" x14ac:dyDescent="0.3">
      <c r="A248" s="165">
        <v>44071</v>
      </c>
      <c r="B248" s="166" t="s">
        <v>309</v>
      </c>
      <c r="C248" s="189">
        <v>37572.92</v>
      </c>
      <c r="D248" s="167"/>
      <c r="E248" s="168">
        <f t="shared" si="3"/>
        <v>729733.9680000951</v>
      </c>
      <c r="F248" s="134"/>
      <c r="G248" s="169"/>
      <c r="H248" s="178"/>
      <c r="I248" s="170"/>
      <c r="J248" s="179"/>
      <c r="K248" s="171"/>
      <c r="L248" s="172"/>
      <c r="M248" s="173"/>
      <c r="N248" s="174"/>
      <c r="O248"/>
      <c r="P248"/>
      <c r="Q248"/>
      <c r="R248"/>
      <c r="S248"/>
      <c r="T248"/>
      <c r="U248"/>
      <c r="V248"/>
      <c r="W248"/>
      <c r="X248"/>
    </row>
    <row r="249" spans="1:24" s="26" customFormat="1" ht="15" customHeight="1" x14ac:dyDescent="0.3">
      <c r="A249" s="165">
        <v>44071</v>
      </c>
      <c r="B249" s="166" t="s">
        <v>286</v>
      </c>
      <c r="C249" s="189">
        <v>8051.34</v>
      </c>
      <c r="D249" s="167"/>
      <c r="E249" s="168">
        <f t="shared" si="3"/>
        <v>737785.30800009507</v>
      </c>
      <c r="F249" s="134"/>
      <c r="G249" s="169"/>
      <c r="H249" s="178"/>
      <c r="I249" s="170"/>
      <c r="J249" s="179"/>
      <c r="K249" s="171"/>
      <c r="L249" s="172"/>
      <c r="M249" s="173"/>
      <c r="N249" s="174"/>
      <c r="O249"/>
      <c r="P249"/>
      <c r="Q249"/>
      <c r="R249"/>
      <c r="S249"/>
      <c r="T249"/>
      <c r="U249"/>
      <c r="V249"/>
      <c r="W249"/>
      <c r="X249"/>
    </row>
    <row r="250" spans="1:24" s="26" customFormat="1" ht="15" customHeight="1" x14ac:dyDescent="0.3">
      <c r="A250" s="165">
        <v>44071</v>
      </c>
      <c r="B250" s="166" t="s">
        <v>287</v>
      </c>
      <c r="C250" s="189">
        <v>20128.349999999999</v>
      </c>
      <c r="D250" s="167"/>
      <c r="E250" s="168">
        <f t="shared" si="3"/>
        <v>757913.65800009505</v>
      </c>
      <c r="F250" s="134"/>
      <c r="G250" s="169"/>
      <c r="H250" s="178"/>
      <c r="I250" s="170"/>
      <c r="J250" s="179"/>
      <c r="K250" s="171"/>
      <c r="L250" s="172"/>
      <c r="M250" s="173"/>
      <c r="N250" s="174"/>
      <c r="O250"/>
      <c r="P250"/>
      <c r="Q250"/>
      <c r="R250"/>
      <c r="S250"/>
      <c r="T250"/>
      <c r="U250"/>
      <c r="V250"/>
      <c r="W250"/>
      <c r="X250"/>
    </row>
    <row r="251" spans="1:24" s="26" customFormat="1" ht="15" customHeight="1" x14ac:dyDescent="0.3">
      <c r="A251" s="165">
        <v>44074</v>
      </c>
      <c r="B251" s="166" t="s">
        <v>308</v>
      </c>
      <c r="C251" s="189">
        <v>12077.01</v>
      </c>
      <c r="D251" s="167"/>
      <c r="E251" s="168">
        <f t="shared" si="3"/>
        <v>769990.66800009506</v>
      </c>
      <c r="F251" s="134"/>
      <c r="G251" s="169"/>
      <c r="H251" s="178"/>
      <c r="I251" s="170"/>
      <c r="J251" s="179"/>
      <c r="K251" s="171"/>
      <c r="L251" s="172"/>
      <c r="M251" s="173"/>
      <c r="N251" s="174"/>
      <c r="O251"/>
      <c r="P251"/>
      <c r="Q251"/>
      <c r="R251"/>
      <c r="S251"/>
      <c r="T251"/>
      <c r="U251"/>
      <c r="V251"/>
      <c r="W251"/>
      <c r="X251"/>
    </row>
    <row r="252" spans="1:24" s="26" customFormat="1" ht="15" customHeight="1" x14ac:dyDescent="0.3">
      <c r="A252" s="165">
        <v>44074</v>
      </c>
      <c r="B252" s="166" t="s">
        <v>249</v>
      </c>
      <c r="C252" s="189">
        <v>34889.14</v>
      </c>
      <c r="D252" s="167"/>
      <c r="E252" s="168">
        <f t="shared" si="3"/>
        <v>804879.80800009507</v>
      </c>
      <c r="F252" s="134"/>
      <c r="G252" s="169"/>
      <c r="H252" s="178"/>
      <c r="I252" s="170"/>
      <c r="J252" s="179"/>
      <c r="K252" s="171"/>
      <c r="L252" s="172"/>
      <c r="M252" s="173"/>
      <c r="N252" s="174"/>
      <c r="O252"/>
      <c r="P252"/>
      <c r="Q252"/>
      <c r="R252"/>
      <c r="S252"/>
      <c r="T252"/>
      <c r="U252"/>
      <c r="V252"/>
      <c r="W252"/>
      <c r="X252"/>
    </row>
    <row r="253" spans="1:24" s="26" customFormat="1" ht="15" customHeight="1" x14ac:dyDescent="0.3">
      <c r="A253" s="165">
        <v>44074</v>
      </c>
      <c r="B253" s="166" t="s">
        <v>297</v>
      </c>
      <c r="C253" s="189">
        <v>8051.34</v>
      </c>
      <c r="D253" s="167"/>
      <c r="E253" s="168">
        <f t="shared" si="3"/>
        <v>812931.14800009504</v>
      </c>
      <c r="F253" s="134"/>
      <c r="G253" s="169"/>
      <c r="H253" s="178"/>
      <c r="I253" s="170"/>
      <c r="J253" s="179"/>
      <c r="K253" s="171"/>
      <c r="L253" s="172"/>
      <c r="M253" s="173"/>
      <c r="N253" s="174"/>
      <c r="O253"/>
      <c r="P253"/>
      <c r="Q253"/>
      <c r="R253"/>
      <c r="S253"/>
      <c r="T253"/>
      <c r="U253"/>
      <c r="V253"/>
      <c r="W253"/>
      <c r="X253"/>
    </row>
    <row r="254" spans="1:24" s="26" customFormat="1" ht="15" customHeight="1" x14ac:dyDescent="0.3">
      <c r="A254" s="165">
        <v>44074</v>
      </c>
      <c r="B254" s="166" t="s">
        <v>232</v>
      </c>
      <c r="C254" s="189">
        <v>4025.67</v>
      </c>
      <c r="D254" s="167"/>
      <c r="E254" s="168">
        <f t="shared" si="3"/>
        <v>816956.81800009508</v>
      </c>
      <c r="F254" s="134"/>
      <c r="G254" s="169"/>
      <c r="H254" s="178"/>
      <c r="I254" s="170"/>
      <c r="J254" s="179"/>
      <c r="K254" s="171"/>
      <c r="L254" s="172"/>
      <c r="M254" s="173"/>
      <c r="N254" s="174"/>
      <c r="O254"/>
      <c r="P254"/>
      <c r="Q254"/>
      <c r="R254"/>
      <c r="S254"/>
      <c r="T254"/>
      <c r="U254"/>
      <c r="V254"/>
      <c r="W254"/>
      <c r="X254"/>
    </row>
    <row r="255" spans="1:24" s="26" customFormat="1" ht="15" customHeight="1" x14ac:dyDescent="0.3">
      <c r="A255" s="165">
        <v>44074</v>
      </c>
      <c r="B255" s="166" t="s">
        <v>302</v>
      </c>
      <c r="C255" s="189">
        <v>8051.34</v>
      </c>
      <c r="D255" s="167"/>
      <c r="E255" s="168">
        <f t="shared" si="3"/>
        <v>825008.15800009505</v>
      </c>
      <c r="F255" s="134"/>
      <c r="G255" s="169"/>
      <c r="H255" s="178"/>
      <c r="I255" s="170"/>
      <c r="J255" s="179"/>
      <c r="K255" s="171"/>
      <c r="L255" s="172"/>
      <c r="M255" s="173"/>
      <c r="N255" s="174"/>
      <c r="O255"/>
      <c r="P255"/>
      <c r="Q255"/>
      <c r="R255"/>
      <c r="S255"/>
      <c r="T255"/>
      <c r="U255"/>
      <c r="V255"/>
      <c r="W255"/>
      <c r="X255"/>
    </row>
    <row r="256" spans="1:24" s="26" customFormat="1" ht="15" customHeight="1" x14ac:dyDescent="0.3">
      <c r="A256" s="165">
        <v>44074</v>
      </c>
      <c r="B256" s="166" t="s">
        <v>330</v>
      </c>
      <c r="C256" s="189">
        <v>275496</v>
      </c>
      <c r="D256" s="167"/>
      <c r="E256" s="343">
        <f t="shared" si="3"/>
        <v>1100504.158000095</v>
      </c>
      <c r="F256" s="134"/>
      <c r="G256" s="169"/>
      <c r="H256" s="178"/>
      <c r="I256" s="170"/>
      <c r="J256" s="179"/>
      <c r="K256" s="171"/>
      <c r="L256" s="172"/>
      <c r="M256" s="173"/>
      <c r="N256" s="174"/>
      <c r="O256"/>
      <c r="P256"/>
      <c r="Q256"/>
      <c r="R256"/>
      <c r="S256"/>
      <c r="T256"/>
      <c r="U256"/>
      <c r="V256"/>
      <c r="W256"/>
      <c r="X256"/>
    </row>
    <row r="257" spans="1:24" s="26" customFormat="1" ht="15" customHeight="1" x14ac:dyDescent="0.3">
      <c r="A257" s="165">
        <v>44078</v>
      </c>
      <c r="B257" s="166" t="s">
        <v>331</v>
      </c>
      <c r="C257" s="189">
        <v>162996.68</v>
      </c>
      <c r="D257" s="167"/>
      <c r="E257" s="168">
        <f t="shared" si="3"/>
        <v>1263500.838000095</v>
      </c>
      <c r="F257" s="134"/>
      <c r="G257" s="169"/>
      <c r="H257" s="178"/>
      <c r="I257" s="170"/>
      <c r="J257" s="179"/>
      <c r="K257" s="171"/>
      <c r="L257" s="172"/>
      <c r="M257" s="173"/>
      <c r="N257" s="174"/>
      <c r="O257"/>
      <c r="P257"/>
      <c r="Q257"/>
      <c r="R257"/>
      <c r="S257"/>
      <c r="T257"/>
      <c r="U257"/>
      <c r="V257"/>
      <c r="W257"/>
      <c r="X257"/>
    </row>
    <row r="258" spans="1:24" s="26" customFormat="1" ht="15" customHeight="1" x14ac:dyDescent="0.3">
      <c r="A258" s="165">
        <v>44078</v>
      </c>
      <c r="B258" s="166" t="s">
        <v>332</v>
      </c>
      <c r="C258" s="189">
        <v>3528.36</v>
      </c>
      <c r="D258" s="167"/>
      <c r="E258" s="168">
        <f t="shared" si="3"/>
        <v>1267029.1980000951</v>
      </c>
      <c r="F258" s="134"/>
      <c r="G258" s="169"/>
      <c r="H258" s="178"/>
      <c r="I258" s="170"/>
      <c r="J258" s="179"/>
      <c r="K258" s="171"/>
      <c r="L258" s="172"/>
      <c r="M258" s="173"/>
      <c r="N258" s="174"/>
      <c r="O258"/>
      <c r="P258"/>
      <c r="Q258"/>
      <c r="R258"/>
      <c r="S258"/>
      <c r="T258"/>
      <c r="U258"/>
      <c r="V258"/>
      <c r="W258"/>
      <c r="X258"/>
    </row>
    <row r="259" spans="1:24" s="26" customFormat="1" ht="15" customHeight="1" x14ac:dyDescent="0.3">
      <c r="A259" s="165">
        <v>44078</v>
      </c>
      <c r="B259" s="166" t="s">
        <v>306</v>
      </c>
      <c r="C259" s="189">
        <v>113825.13</v>
      </c>
      <c r="D259" s="167"/>
      <c r="E259" s="168">
        <f t="shared" si="3"/>
        <v>1380854.3280000952</v>
      </c>
      <c r="F259" s="134"/>
      <c r="G259" s="169"/>
      <c r="H259" s="178"/>
      <c r="I259" s="170"/>
      <c r="J259" s="179"/>
      <c r="K259" s="171"/>
      <c r="L259" s="172"/>
      <c r="M259" s="173"/>
      <c r="N259" s="174"/>
      <c r="O259"/>
      <c r="P259"/>
      <c r="Q259"/>
      <c r="R259"/>
      <c r="S259"/>
      <c r="T259"/>
      <c r="U259"/>
      <c r="V259"/>
      <c r="W259"/>
      <c r="X259"/>
    </row>
    <row r="260" spans="1:24" s="26" customFormat="1" ht="15" customHeight="1" x14ac:dyDescent="0.3">
      <c r="A260" s="165">
        <v>44078</v>
      </c>
      <c r="B260" s="166" t="s">
        <v>333</v>
      </c>
      <c r="C260" s="189">
        <v>2683.78</v>
      </c>
      <c r="D260" s="167"/>
      <c r="E260" s="168">
        <f t="shared" ref="E260:E324" si="4">E259+C260-D260</f>
        <v>1383538.1080000952</v>
      </c>
      <c r="F260" s="134"/>
      <c r="G260" s="169"/>
      <c r="H260" s="178"/>
      <c r="I260" s="170"/>
      <c r="J260" s="179"/>
      <c r="K260" s="171"/>
      <c r="L260" s="172"/>
      <c r="M260" s="173"/>
      <c r="N260" s="174"/>
      <c r="O260"/>
      <c r="P260"/>
      <c r="Q260"/>
      <c r="R260"/>
      <c r="S260"/>
      <c r="T260"/>
      <c r="U260"/>
      <c r="V260"/>
      <c r="W260"/>
      <c r="X260"/>
    </row>
    <row r="261" spans="1:24" s="26" customFormat="1" ht="15" customHeight="1" x14ac:dyDescent="0.3">
      <c r="A261" s="165">
        <v>44078</v>
      </c>
      <c r="B261" s="166" t="s">
        <v>205</v>
      </c>
      <c r="C261" s="189">
        <v>4025.67</v>
      </c>
      <c r="D261" s="167"/>
      <c r="E261" s="168">
        <f t="shared" si="4"/>
        <v>1387563.7780000952</v>
      </c>
      <c r="F261" s="134"/>
      <c r="G261" s="169"/>
      <c r="H261" s="178"/>
      <c r="I261" s="170"/>
      <c r="J261" s="179"/>
      <c r="K261" s="171"/>
      <c r="L261" s="172"/>
      <c r="M261" s="173"/>
      <c r="N261" s="174"/>
      <c r="O261"/>
      <c r="P261"/>
      <c r="Q261"/>
      <c r="R261"/>
      <c r="S261"/>
      <c r="T261"/>
      <c r="U261"/>
      <c r="V261"/>
      <c r="W261"/>
      <c r="X261"/>
    </row>
    <row r="262" spans="1:24" s="26" customFormat="1" ht="15" customHeight="1" x14ac:dyDescent="0.3">
      <c r="A262" s="165">
        <v>44078</v>
      </c>
      <c r="B262" s="166" t="s">
        <v>315</v>
      </c>
      <c r="C262" s="189">
        <v>12077.01</v>
      </c>
      <c r="D262" s="167"/>
      <c r="E262" s="168">
        <f t="shared" si="4"/>
        <v>1399640.7880000952</v>
      </c>
      <c r="F262" s="134"/>
      <c r="G262" s="169"/>
      <c r="H262" s="178"/>
      <c r="I262" s="170"/>
      <c r="J262" s="179"/>
      <c r="K262" s="171"/>
      <c r="L262" s="172"/>
      <c r="M262" s="173"/>
      <c r="N262" s="174"/>
      <c r="O262"/>
      <c r="P262"/>
      <c r="Q262"/>
      <c r="R262"/>
      <c r="S262"/>
      <c r="T262"/>
      <c r="U262"/>
      <c r="V262"/>
      <c r="W262"/>
      <c r="X262"/>
    </row>
    <row r="263" spans="1:24" s="26" customFormat="1" ht="15" customHeight="1" x14ac:dyDescent="0.3">
      <c r="A263" s="165">
        <v>44078</v>
      </c>
      <c r="B263" s="166" t="s">
        <v>305</v>
      </c>
      <c r="C263" s="189">
        <v>8051.34</v>
      </c>
      <c r="D263" s="167"/>
      <c r="E263" s="168">
        <f t="shared" si="4"/>
        <v>1407692.1280000953</v>
      </c>
      <c r="F263" s="134"/>
      <c r="G263" s="169"/>
      <c r="H263" s="178"/>
      <c r="I263" s="170"/>
      <c r="J263" s="179"/>
      <c r="K263" s="171"/>
      <c r="L263" s="172"/>
      <c r="M263" s="173"/>
      <c r="N263" s="174"/>
      <c r="O263"/>
      <c r="P263"/>
      <c r="Q263"/>
      <c r="R263"/>
      <c r="S263"/>
      <c r="T263"/>
      <c r="U263"/>
      <c r="V263"/>
      <c r="W263"/>
      <c r="X263"/>
    </row>
    <row r="264" spans="1:24" s="26" customFormat="1" ht="15" customHeight="1" x14ac:dyDescent="0.3">
      <c r="A264" s="165">
        <v>44078</v>
      </c>
      <c r="B264" s="166" t="s">
        <v>312</v>
      </c>
      <c r="C264" s="189">
        <v>21470.240000000002</v>
      </c>
      <c r="D264" s="167"/>
      <c r="E264" s="168">
        <f t="shared" si="4"/>
        <v>1429162.3680000952</v>
      </c>
      <c r="F264" s="134"/>
      <c r="G264" s="169"/>
      <c r="H264" s="178"/>
      <c r="I264" s="170"/>
      <c r="J264" s="179"/>
      <c r="K264" s="171"/>
      <c r="L264" s="172"/>
      <c r="M264" s="173"/>
      <c r="N264" s="174"/>
      <c r="O264"/>
      <c r="P264"/>
      <c r="Q264"/>
      <c r="R264"/>
      <c r="S264"/>
      <c r="T264"/>
      <c r="U264"/>
      <c r="V264"/>
      <c r="W264"/>
      <c r="X264"/>
    </row>
    <row r="265" spans="1:24" s="26" customFormat="1" ht="15" customHeight="1" x14ac:dyDescent="0.3">
      <c r="A265" s="165">
        <v>44081</v>
      </c>
      <c r="B265" s="166" t="s">
        <v>319</v>
      </c>
      <c r="C265" s="189">
        <v>20128.349999999999</v>
      </c>
      <c r="D265" s="167"/>
      <c r="E265" s="168">
        <f t="shared" si="4"/>
        <v>1449290.7180000953</v>
      </c>
      <c r="F265" s="134"/>
      <c r="G265" s="169"/>
      <c r="H265" s="178"/>
      <c r="I265" s="170"/>
      <c r="J265" s="179"/>
      <c r="K265" s="171"/>
      <c r="L265" s="172"/>
      <c r="M265" s="173"/>
      <c r="N265" s="174"/>
      <c r="O265"/>
      <c r="P265"/>
      <c r="Q265"/>
      <c r="R265"/>
      <c r="S265"/>
      <c r="T265"/>
      <c r="U265"/>
      <c r="V265"/>
      <c r="W265"/>
      <c r="X265"/>
    </row>
    <row r="266" spans="1:24" s="26" customFormat="1" ht="15" customHeight="1" x14ac:dyDescent="0.3">
      <c r="A266" s="165">
        <v>44082</v>
      </c>
      <c r="B266" s="166" t="s">
        <v>239</v>
      </c>
      <c r="C266" s="189">
        <v>12077.01</v>
      </c>
      <c r="D266" s="167"/>
      <c r="E266" s="168">
        <f t="shared" si="4"/>
        <v>1461367.7280000953</v>
      </c>
      <c r="F266" s="134"/>
      <c r="G266" s="169"/>
      <c r="H266" s="178"/>
      <c r="I266" s="170"/>
      <c r="J266" s="179"/>
      <c r="K266" s="171"/>
      <c r="L266" s="172"/>
      <c r="M266" s="173"/>
      <c r="N266" s="174"/>
      <c r="O266"/>
      <c r="P266"/>
      <c r="Q266"/>
      <c r="R266"/>
      <c r="S266"/>
      <c r="T266"/>
      <c r="U266"/>
      <c r="V266"/>
      <c r="W266"/>
      <c r="X266"/>
    </row>
    <row r="267" spans="1:24" s="26" customFormat="1" ht="15" customHeight="1" x14ac:dyDescent="0.3">
      <c r="A267" s="165">
        <v>44083</v>
      </c>
      <c r="B267" s="166" t="s">
        <v>334</v>
      </c>
      <c r="C267" s="189">
        <v>17641.8</v>
      </c>
      <c r="D267" s="167"/>
      <c r="E267" s="168">
        <f t="shared" si="4"/>
        <v>1479009.5280000954</v>
      </c>
      <c r="F267" s="134"/>
      <c r="G267" s="169"/>
      <c r="H267" s="178"/>
      <c r="I267" s="170"/>
      <c r="J267" s="179"/>
      <c r="K267" s="171"/>
      <c r="L267" s="172"/>
      <c r="M267" s="173"/>
      <c r="N267" s="174"/>
      <c r="O267"/>
      <c r="P267"/>
      <c r="Q267"/>
      <c r="R267"/>
      <c r="S267"/>
      <c r="T267"/>
      <c r="U267"/>
      <c r="V267"/>
      <c r="W267"/>
      <c r="X267"/>
    </row>
    <row r="268" spans="1:24" s="26" customFormat="1" ht="15" customHeight="1" x14ac:dyDescent="0.3">
      <c r="A268" s="165">
        <v>44083</v>
      </c>
      <c r="B268" s="166" t="s">
        <v>209</v>
      </c>
      <c r="C268" s="189">
        <v>99299.86</v>
      </c>
      <c r="D268" s="167"/>
      <c r="E268" s="168">
        <f t="shared" si="4"/>
        <v>1578309.3880000955</v>
      </c>
      <c r="F268" s="134"/>
      <c r="G268" s="169"/>
      <c r="H268" s="178"/>
      <c r="I268" s="170"/>
      <c r="J268" s="179"/>
      <c r="K268" s="171"/>
      <c r="L268" s="172"/>
      <c r="M268" s="173"/>
      <c r="N268" s="174"/>
      <c r="O268"/>
      <c r="P268"/>
      <c r="Q268"/>
      <c r="R268"/>
      <c r="S268"/>
      <c r="T268"/>
      <c r="U268"/>
      <c r="V268"/>
      <c r="W268"/>
      <c r="X268"/>
    </row>
    <row r="269" spans="1:24" s="26" customFormat="1" ht="15" customHeight="1" x14ac:dyDescent="0.3">
      <c r="A269" s="154"/>
      <c r="B269" s="175" t="s">
        <v>335</v>
      </c>
      <c r="C269" s="176"/>
      <c r="D269" s="177">
        <v>1078637.56</v>
      </c>
      <c r="E269" s="168">
        <f t="shared" si="4"/>
        <v>499671.82800009544</v>
      </c>
      <c r="F269" s="134"/>
      <c r="G269" s="169"/>
      <c r="H269" s="178"/>
      <c r="I269" s="170"/>
      <c r="J269" s="179"/>
      <c r="K269" s="171"/>
      <c r="L269" s="172"/>
      <c r="M269" s="173"/>
      <c r="N269" s="174"/>
      <c r="O269"/>
      <c r="P269"/>
      <c r="Q269"/>
      <c r="R269"/>
      <c r="S269"/>
      <c r="T269"/>
      <c r="U269"/>
      <c r="V269"/>
      <c r="W269"/>
      <c r="X269"/>
    </row>
    <row r="270" spans="1:24" s="26" customFormat="1" ht="15" customHeight="1" x14ac:dyDescent="0.3">
      <c r="A270" s="154"/>
      <c r="B270" s="175" t="s">
        <v>336</v>
      </c>
      <c r="C270" s="176"/>
      <c r="D270" s="177">
        <v>2222129.91</v>
      </c>
      <c r="E270" s="168">
        <f t="shared" si="4"/>
        <v>-1722458.0819999047</v>
      </c>
      <c r="F270" s="134"/>
      <c r="G270" s="169"/>
      <c r="H270" s="178"/>
      <c r="I270" s="170"/>
      <c r="J270" s="179"/>
      <c r="K270" s="171"/>
      <c r="L270" s="172"/>
      <c r="M270" s="173"/>
      <c r="N270" s="174"/>
      <c r="O270"/>
      <c r="P270"/>
      <c r="Q270"/>
      <c r="R270"/>
      <c r="S270"/>
      <c r="T270"/>
      <c r="U270"/>
      <c r="V270"/>
      <c r="W270"/>
      <c r="X270"/>
    </row>
    <row r="271" spans="1:24" s="26" customFormat="1" ht="15" customHeight="1" x14ac:dyDescent="0.3">
      <c r="B271" s="175" t="s">
        <v>196</v>
      </c>
      <c r="C271" s="180"/>
      <c r="D271" s="177">
        <v>150381</v>
      </c>
      <c r="E271" s="168">
        <f t="shared" si="4"/>
        <v>-1872839.0819999047</v>
      </c>
      <c r="F271" s="134"/>
      <c r="G271" s="169"/>
      <c r="H271" s="178"/>
      <c r="I271" s="170"/>
      <c r="J271" s="179"/>
      <c r="K271" s="171"/>
      <c r="L271" s="172"/>
      <c r="M271" s="173"/>
      <c r="N271" s="174"/>
      <c r="O271"/>
      <c r="P271"/>
      <c r="Q271"/>
      <c r="R271"/>
      <c r="S271"/>
      <c r="T271"/>
      <c r="U271"/>
      <c r="V271"/>
      <c r="W271"/>
      <c r="X271"/>
    </row>
    <row r="272" spans="1:24" s="26" customFormat="1" ht="15" customHeight="1" x14ac:dyDescent="0.3">
      <c r="B272" s="175" t="s">
        <v>197</v>
      </c>
      <c r="C272" s="180"/>
      <c r="D272" s="177">
        <v>71917.13</v>
      </c>
      <c r="E272" s="168">
        <f t="shared" si="4"/>
        <v>-1944756.2119999048</v>
      </c>
      <c r="F272" s="134"/>
      <c r="G272" s="169"/>
      <c r="H272" s="178"/>
      <c r="I272" s="170"/>
      <c r="J272" s="179"/>
      <c r="K272" s="171"/>
      <c r="L272" s="172"/>
      <c r="M272" s="173"/>
      <c r="N272" s="174"/>
      <c r="O272"/>
      <c r="P272"/>
      <c r="Q272"/>
      <c r="R272"/>
      <c r="S272"/>
      <c r="T272"/>
      <c r="U272"/>
      <c r="V272"/>
      <c r="W272"/>
      <c r="X272"/>
    </row>
    <row r="273" spans="1:24" s="26" customFormat="1" ht="15" customHeight="1" x14ac:dyDescent="0.3">
      <c r="A273" s="165">
        <v>44084</v>
      </c>
      <c r="B273" s="166" t="s">
        <v>214</v>
      </c>
      <c r="C273" s="189">
        <v>17551.05</v>
      </c>
      <c r="D273" s="167"/>
      <c r="E273" s="168">
        <f t="shared" si="4"/>
        <v>-1927205.1619999048</v>
      </c>
      <c r="F273" s="134"/>
      <c r="G273" s="169"/>
      <c r="H273" s="178"/>
      <c r="I273" s="170"/>
      <c r="J273" s="179"/>
      <c r="K273" s="171"/>
      <c r="L273" s="172"/>
      <c r="M273" s="173"/>
      <c r="N273" s="174"/>
      <c r="O273"/>
      <c r="P273"/>
      <c r="Q273"/>
      <c r="R273"/>
      <c r="S273"/>
      <c r="T273"/>
      <c r="U273"/>
      <c r="V273"/>
      <c r="W273"/>
      <c r="X273"/>
    </row>
    <row r="274" spans="1:24" s="26" customFormat="1" ht="15" customHeight="1" x14ac:dyDescent="0.3">
      <c r="A274" s="165">
        <v>44084</v>
      </c>
      <c r="B274" s="166" t="s">
        <v>324</v>
      </c>
      <c r="C274" s="189">
        <v>20128.349999999999</v>
      </c>
      <c r="D274" s="167"/>
      <c r="E274" s="168">
        <f t="shared" si="4"/>
        <v>-1907076.8119999047</v>
      </c>
      <c r="F274" s="134"/>
      <c r="G274" s="169"/>
      <c r="H274" s="178"/>
      <c r="I274" s="170"/>
      <c r="J274" s="179"/>
      <c r="K274" s="171"/>
      <c r="L274" s="172"/>
      <c r="M274" s="173"/>
      <c r="N274" s="174"/>
      <c r="O274"/>
      <c r="P274"/>
      <c r="Q274"/>
      <c r="R274"/>
      <c r="S274"/>
      <c r="T274"/>
      <c r="U274"/>
      <c r="V274"/>
      <c r="W274"/>
      <c r="X274"/>
    </row>
    <row r="275" spans="1:24" s="26" customFormat="1" ht="15" customHeight="1" x14ac:dyDescent="0.3">
      <c r="A275" s="165">
        <v>44084</v>
      </c>
      <c r="B275" s="166" t="s">
        <v>296</v>
      </c>
      <c r="C275" s="189">
        <v>15071.76</v>
      </c>
      <c r="D275" s="167"/>
      <c r="E275" s="168">
        <f t="shared" si="4"/>
        <v>-1892005.0519999047</v>
      </c>
      <c r="F275" s="134"/>
      <c r="G275" s="169"/>
      <c r="H275" s="178"/>
      <c r="I275" s="170"/>
      <c r="J275" s="179"/>
      <c r="K275" s="171"/>
      <c r="L275" s="172"/>
      <c r="M275" s="173"/>
      <c r="N275" s="174"/>
      <c r="O275"/>
      <c r="P275"/>
      <c r="Q275"/>
      <c r="R275"/>
      <c r="S275"/>
      <c r="T275"/>
      <c r="U275"/>
      <c r="V275"/>
      <c r="W275"/>
      <c r="X275"/>
    </row>
    <row r="276" spans="1:24" s="26" customFormat="1" ht="15" customHeight="1" x14ac:dyDescent="0.3">
      <c r="A276" s="165">
        <v>44084</v>
      </c>
      <c r="B276" s="166" t="s">
        <v>221</v>
      </c>
      <c r="C276" s="189">
        <v>4680.28</v>
      </c>
      <c r="D276" s="167"/>
      <c r="E276" s="168">
        <f t="shared" si="4"/>
        <v>-1887324.7719999047</v>
      </c>
      <c r="F276" s="134"/>
      <c r="G276" s="169"/>
      <c r="H276" s="178"/>
      <c r="I276" s="170"/>
      <c r="J276" s="179"/>
      <c r="K276" s="171"/>
      <c r="L276" s="172"/>
      <c r="M276" s="173"/>
      <c r="N276" s="174"/>
      <c r="O276"/>
      <c r="P276"/>
      <c r="Q276"/>
      <c r="R276"/>
      <c r="S276"/>
      <c r="T276"/>
      <c r="U276"/>
      <c r="V276"/>
      <c r="W276"/>
      <c r="X276"/>
    </row>
    <row r="277" spans="1:24" s="26" customFormat="1" ht="15" customHeight="1" x14ac:dyDescent="0.3">
      <c r="A277" s="165">
        <v>44084</v>
      </c>
      <c r="B277" s="341" t="s">
        <v>337</v>
      </c>
      <c r="C277" s="189">
        <v>2129148.33</v>
      </c>
      <c r="D277" s="167"/>
      <c r="E277" s="168">
        <f t="shared" si="4"/>
        <v>241823.55800009542</v>
      </c>
      <c r="F277" s="134"/>
      <c r="G277" s="169"/>
      <c r="H277" s="178"/>
      <c r="I277" s="170"/>
      <c r="J277" s="179"/>
      <c r="K277" s="171"/>
      <c r="L277" s="172"/>
      <c r="M277" s="173"/>
      <c r="N277" s="174"/>
      <c r="O277"/>
      <c r="P277"/>
      <c r="Q277"/>
      <c r="R277"/>
      <c r="S277"/>
      <c r="T277"/>
      <c r="U277"/>
      <c r="V277"/>
      <c r="W277"/>
      <c r="X277"/>
    </row>
    <row r="278" spans="1:24" s="26" customFormat="1" ht="15" customHeight="1" x14ac:dyDescent="0.3">
      <c r="A278" s="165">
        <v>44084</v>
      </c>
      <c r="B278" s="166" t="s">
        <v>208</v>
      </c>
      <c r="C278" s="189">
        <v>20128.349999999999</v>
      </c>
      <c r="D278" s="167"/>
      <c r="E278" s="168">
        <f t="shared" si="4"/>
        <v>261951.90800009543</v>
      </c>
      <c r="F278" s="134"/>
      <c r="G278" s="169"/>
      <c r="H278" s="178"/>
      <c r="I278" s="170"/>
      <c r="J278" s="179"/>
      <c r="K278" s="171"/>
      <c r="L278" s="172"/>
      <c r="M278" s="173"/>
      <c r="N278" s="174"/>
      <c r="O278"/>
      <c r="P278"/>
      <c r="Q278"/>
      <c r="R278"/>
      <c r="S278"/>
      <c r="T278"/>
      <c r="U278"/>
      <c r="V278"/>
      <c r="W278"/>
      <c r="X278"/>
    </row>
    <row r="279" spans="1:24" s="26" customFormat="1" ht="17.25" customHeight="1" x14ac:dyDescent="0.3">
      <c r="A279" s="165">
        <v>44084</v>
      </c>
      <c r="B279" s="166" t="s">
        <v>252</v>
      </c>
      <c r="C279" s="189">
        <v>10530.63</v>
      </c>
      <c r="D279" s="167"/>
      <c r="E279" s="168">
        <f t="shared" si="4"/>
        <v>272482.5380000954</v>
      </c>
      <c r="F279" s="134"/>
      <c r="G279" s="169"/>
      <c r="H279" s="178"/>
      <c r="I279" s="170"/>
      <c r="J279" s="179"/>
      <c r="K279" s="171"/>
      <c r="L279" s="172"/>
      <c r="M279" s="173"/>
      <c r="N279" s="174"/>
      <c r="O279"/>
      <c r="P279"/>
      <c r="Q279"/>
      <c r="R279"/>
      <c r="S279"/>
      <c r="T279"/>
      <c r="U279"/>
      <c r="V279"/>
      <c r="W279"/>
      <c r="X279"/>
    </row>
    <row r="280" spans="1:24" s="26" customFormat="1" ht="17.25" customHeight="1" x14ac:dyDescent="0.3">
      <c r="A280" s="165">
        <v>44085</v>
      </c>
      <c r="B280" s="166" t="s">
        <v>289</v>
      </c>
      <c r="C280" s="189">
        <v>23401.4</v>
      </c>
      <c r="D280" s="167"/>
      <c r="E280" s="168">
        <f t="shared" si="4"/>
        <v>295883.93800009543</v>
      </c>
      <c r="F280" s="134"/>
      <c r="G280" s="169"/>
      <c r="H280" s="178"/>
      <c r="I280" s="170"/>
      <c r="J280" s="179"/>
      <c r="K280" s="171"/>
      <c r="L280" s="172"/>
      <c r="M280" s="173"/>
      <c r="N280" s="174"/>
      <c r="O280"/>
      <c r="P280"/>
      <c r="Q280"/>
      <c r="R280"/>
      <c r="S280"/>
      <c r="T280"/>
      <c r="U280"/>
      <c r="V280"/>
      <c r="W280"/>
      <c r="X280"/>
    </row>
    <row r="281" spans="1:24" s="26" customFormat="1" ht="17.25" customHeight="1" x14ac:dyDescent="0.3">
      <c r="A281" s="165">
        <v>44085</v>
      </c>
      <c r="B281" s="166" t="s">
        <v>216</v>
      </c>
      <c r="C281" s="189">
        <v>7020.42</v>
      </c>
      <c r="D281" s="167"/>
      <c r="E281" s="168">
        <f t="shared" si="4"/>
        <v>302904.35800009541</v>
      </c>
      <c r="F281" s="134"/>
      <c r="G281" s="169"/>
      <c r="H281" s="178"/>
      <c r="I281" s="170"/>
      <c r="J281" s="179"/>
      <c r="K281" s="171"/>
      <c r="L281" s="172"/>
      <c r="M281" s="173"/>
      <c r="N281" s="174"/>
      <c r="O281"/>
      <c r="P281"/>
      <c r="Q281"/>
      <c r="R281"/>
      <c r="S281"/>
      <c r="T281"/>
      <c r="U281"/>
      <c r="V281"/>
      <c r="W281"/>
      <c r="X281"/>
    </row>
    <row r="282" spans="1:24" s="26" customFormat="1" ht="17.25" customHeight="1" x14ac:dyDescent="0.3">
      <c r="A282" s="165">
        <v>44085</v>
      </c>
      <c r="B282" s="166" t="s">
        <v>248</v>
      </c>
      <c r="C282" s="189">
        <v>10530.63</v>
      </c>
      <c r="D282" s="167"/>
      <c r="E282" s="168">
        <f t="shared" si="4"/>
        <v>313434.98800009541</v>
      </c>
      <c r="F282" s="134"/>
      <c r="G282" s="169"/>
      <c r="H282" s="178"/>
      <c r="I282" s="170"/>
      <c r="J282" s="179"/>
      <c r="K282" s="171"/>
      <c r="L282" s="172"/>
      <c r="M282" s="173"/>
      <c r="N282" s="174"/>
      <c r="O282"/>
      <c r="P282"/>
      <c r="Q282"/>
      <c r="R282"/>
      <c r="S282"/>
      <c r="T282"/>
      <c r="U282"/>
      <c r="V282"/>
      <c r="W282"/>
      <c r="X282"/>
    </row>
    <row r="283" spans="1:24" s="26" customFormat="1" ht="17.25" customHeight="1" x14ac:dyDescent="0.3">
      <c r="A283" s="165">
        <v>44085</v>
      </c>
      <c r="B283" s="166" t="s">
        <v>234</v>
      </c>
      <c r="C283" s="189">
        <v>7020.42</v>
      </c>
      <c r="D283" s="167"/>
      <c r="E283" s="168">
        <f t="shared" si="4"/>
        <v>320455.4080000954</v>
      </c>
      <c r="F283" s="134"/>
      <c r="G283" s="169"/>
      <c r="H283" s="178"/>
      <c r="I283" s="170"/>
      <c r="J283" s="179"/>
      <c r="K283" s="171"/>
      <c r="L283" s="172"/>
      <c r="M283" s="173"/>
      <c r="N283" s="174"/>
      <c r="O283"/>
      <c r="P283"/>
      <c r="Q283"/>
      <c r="R283"/>
      <c r="S283"/>
      <c r="T283"/>
      <c r="U283"/>
      <c r="V283"/>
      <c r="W283"/>
      <c r="X283"/>
    </row>
    <row r="284" spans="1:24" s="26" customFormat="1" ht="15" customHeight="1" x14ac:dyDescent="0.3">
      <c r="A284" s="165">
        <v>44085</v>
      </c>
      <c r="B284" s="166" t="s">
        <v>314</v>
      </c>
      <c r="C284" s="189">
        <v>221411.85</v>
      </c>
      <c r="D284" s="167"/>
      <c r="E284" s="168">
        <f t="shared" si="4"/>
        <v>541867.25800009537</v>
      </c>
      <c r="F284" s="134"/>
      <c r="G284" s="169"/>
      <c r="H284" s="178"/>
      <c r="I284" s="170"/>
      <c r="J284" s="179"/>
      <c r="K284" s="171"/>
      <c r="L284" s="172"/>
      <c r="M284" s="173"/>
      <c r="N284" s="174"/>
      <c r="O284"/>
      <c r="P284"/>
      <c r="Q284"/>
      <c r="R284"/>
      <c r="S284"/>
      <c r="T284"/>
      <c r="U284"/>
      <c r="V284"/>
      <c r="W284"/>
      <c r="X284"/>
    </row>
    <row r="285" spans="1:24" s="26" customFormat="1" ht="15" customHeight="1" x14ac:dyDescent="0.3">
      <c r="A285" s="165">
        <v>44085</v>
      </c>
      <c r="B285" s="166" t="s">
        <v>292</v>
      </c>
      <c r="C285" s="189">
        <v>10530.63</v>
      </c>
      <c r="D285" s="167"/>
      <c r="E285" s="168">
        <f t="shared" si="4"/>
        <v>552397.88800009538</v>
      </c>
      <c r="F285" s="134"/>
      <c r="G285" s="169"/>
      <c r="H285" s="178"/>
      <c r="I285" s="170"/>
      <c r="J285" s="179"/>
      <c r="K285" s="171"/>
      <c r="L285" s="172"/>
      <c r="M285" s="173"/>
      <c r="N285" s="174"/>
      <c r="O285"/>
      <c r="P285"/>
      <c r="Q285"/>
      <c r="R285"/>
      <c r="S285"/>
      <c r="T285"/>
      <c r="U285"/>
      <c r="V285"/>
      <c r="W285"/>
      <c r="X285"/>
    </row>
    <row r="286" spans="1:24" s="26" customFormat="1" ht="15" customHeight="1" x14ac:dyDescent="0.3">
      <c r="A286" s="165">
        <v>44085</v>
      </c>
      <c r="B286" s="166" t="s">
        <v>338</v>
      </c>
      <c r="C286" s="189">
        <v>486057</v>
      </c>
      <c r="D286" s="167"/>
      <c r="E286" s="168">
        <f t="shared" si="4"/>
        <v>1038454.8880000954</v>
      </c>
      <c r="F286" s="134"/>
      <c r="G286" s="169"/>
      <c r="H286" s="178"/>
      <c r="I286" s="170"/>
      <c r="J286" s="179"/>
      <c r="K286" s="171"/>
      <c r="L286" s="172"/>
      <c r="M286" s="173"/>
      <c r="N286" s="174"/>
      <c r="O286"/>
      <c r="P286"/>
      <c r="Q286"/>
      <c r="R286"/>
      <c r="S286"/>
      <c r="T286"/>
      <c r="U286"/>
      <c r="V286"/>
      <c r="W286"/>
      <c r="X286"/>
    </row>
    <row r="287" spans="1:24" s="26" customFormat="1" ht="15" customHeight="1" x14ac:dyDescent="0.3">
      <c r="A287" s="165">
        <v>44088</v>
      </c>
      <c r="B287" s="166" t="s">
        <v>339</v>
      </c>
      <c r="C287" s="189">
        <v>7020.42</v>
      </c>
      <c r="D287" s="167"/>
      <c r="E287" s="168">
        <f t="shared" si="4"/>
        <v>1045475.3080000954</v>
      </c>
      <c r="F287" s="134"/>
      <c r="G287" s="169"/>
      <c r="H287" s="178"/>
      <c r="I287" s="170"/>
      <c r="J287" s="179"/>
      <c r="K287" s="171"/>
      <c r="L287" s="172"/>
      <c r="M287" s="173"/>
      <c r="N287" s="174"/>
      <c r="O287"/>
      <c r="P287"/>
      <c r="Q287"/>
      <c r="R287"/>
      <c r="S287"/>
      <c r="T287"/>
      <c r="U287"/>
      <c r="V287"/>
      <c r="W287"/>
      <c r="X287"/>
    </row>
    <row r="288" spans="1:24" s="26" customFormat="1" ht="15" customHeight="1" x14ac:dyDescent="0.3">
      <c r="A288" s="165">
        <v>44088</v>
      </c>
      <c r="B288" s="166" t="s">
        <v>340</v>
      </c>
      <c r="C288" s="189">
        <v>5367.56</v>
      </c>
      <c r="D288" s="167"/>
      <c r="E288" s="168">
        <f t="shared" si="4"/>
        <v>1050842.8680000955</v>
      </c>
      <c r="F288" s="134"/>
      <c r="G288" s="169"/>
      <c r="H288" s="178"/>
      <c r="I288" s="170"/>
      <c r="J288" s="179"/>
      <c r="K288" s="171"/>
      <c r="L288" s="172"/>
      <c r="M288" s="173"/>
      <c r="N288" s="174"/>
      <c r="O288"/>
      <c r="P288"/>
      <c r="Q288"/>
      <c r="R288"/>
      <c r="S288"/>
      <c r="T288"/>
      <c r="U288"/>
      <c r="V288"/>
      <c r="W288"/>
      <c r="X288"/>
    </row>
    <row r="289" spans="1:24" s="26" customFormat="1" ht="15" customHeight="1" x14ac:dyDescent="0.3">
      <c r="A289" s="165">
        <v>44088</v>
      </c>
      <c r="B289" s="166" t="s">
        <v>251</v>
      </c>
      <c r="C289" s="189">
        <v>4680.28</v>
      </c>
      <c r="D289" s="167"/>
      <c r="E289" s="168">
        <f t="shared" si="4"/>
        <v>1055523.1480000955</v>
      </c>
      <c r="F289" s="134"/>
      <c r="G289" s="169"/>
      <c r="H289" s="178"/>
      <c r="I289" s="170"/>
      <c r="J289" s="179"/>
      <c r="K289" s="171"/>
      <c r="L289" s="172"/>
      <c r="M289" s="173"/>
      <c r="N289" s="174"/>
      <c r="O289"/>
      <c r="P289"/>
      <c r="Q289"/>
      <c r="R289"/>
      <c r="S289"/>
      <c r="T289"/>
      <c r="U289"/>
      <c r="V289"/>
      <c r="W289"/>
      <c r="X289"/>
    </row>
    <row r="290" spans="1:24" s="26" customFormat="1" ht="15" customHeight="1" x14ac:dyDescent="0.3">
      <c r="A290" s="165">
        <v>44088</v>
      </c>
      <c r="B290" s="341" t="s">
        <v>341</v>
      </c>
      <c r="C290" s="189">
        <v>212083</v>
      </c>
      <c r="D290" s="167"/>
      <c r="E290" s="168">
        <f t="shared" si="4"/>
        <v>1267606.1480000955</v>
      </c>
      <c r="F290" s="134"/>
      <c r="G290" s="169"/>
      <c r="H290" s="178"/>
      <c r="I290" s="170"/>
      <c r="J290" s="179"/>
      <c r="K290" s="171"/>
      <c r="L290" s="172"/>
      <c r="M290" s="173"/>
      <c r="N290" s="174"/>
      <c r="O290"/>
      <c r="P290"/>
      <c r="Q290"/>
      <c r="R290"/>
      <c r="S290"/>
      <c r="T290"/>
      <c r="U290"/>
      <c r="V290"/>
      <c r="W290"/>
      <c r="X290"/>
    </row>
    <row r="291" spans="1:24" s="26" customFormat="1" ht="15" customHeight="1" x14ac:dyDescent="0.3">
      <c r="A291" s="165">
        <v>44089</v>
      </c>
      <c r="B291" s="166" t="s">
        <v>217</v>
      </c>
      <c r="C291" s="189">
        <v>10530.63</v>
      </c>
      <c r="D291" s="167"/>
      <c r="E291" s="168">
        <f t="shared" si="4"/>
        <v>1278136.7780000954</v>
      </c>
      <c r="F291" s="134"/>
      <c r="G291" s="169"/>
      <c r="H291" s="178"/>
      <c r="I291" s="170"/>
      <c r="J291" s="179"/>
      <c r="K291" s="171"/>
      <c r="L291" s="172"/>
      <c r="M291" s="173"/>
      <c r="N291" s="174"/>
      <c r="O291"/>
      <c r="P291"/>
      <c r="Q291"/>
      <c r="R291"/>
      <c r="S291"/>
      <c r="T291"/>
      <c r="U291"/>
      <c r="V291"/>
      <c r="W291"/>
      <c r="X291"/>
    </row>
    <row r="292" spans="1:24" s="26" customFormat="1" ht="15" customHeight="1" x14ac:dyDescent="0.3">
      <c r="A292" s="165">
        <v>44089</v>
      </c>
      <c r="B292" s="166" t="s">
        <v>233</v>
      </c>
      <c r="C292" s="189">
        <v>45632.73</v>
      </c>
      <c r="D292" s="167"/>
      <c r="E292" s="168">
        <f t="shared" si="4"/>
        <v>1323769.5080000954</v>
      </c>
      <c r="F292" s="134"/>
      <c r="G292" s="169"/>
      <c r="H292" s="178"/>
      <c r="I292" s="170"/>
      <c r="J292" s="179"/>
      <c r="K292" s="171"/>
      <c r="L292" s="172"/>
      <c r="M292" s="173"/>
      <c r="N292" s="174"/>
      <c r="O292"/>
      <c r="P292"/>
      <c r="Q292"/>
      <c r="R292"/>
      <c r="S292"/>
      <c r="T292"/>
      <c r="U292"/>
      <c r="V292"/>
      <c r="W292"/>
      <c r="X292"/>
    </row>
    <row r="293" spans="1:24" s="26" customFormat="1" ht="15" customHeight="1" x14ac:dyDescent="0.3">
      <c r="A293" s="165">
        <v>44089</v>
      </c>
      <c r="B293" s="166" t="s">
        <v>222</v>
      </c>
      <c r="C293" s="189">
        <v>5850.35</v>
      </c>
      <c r="D293" s="167"/>
      <c r="E293" s="168">
        <f t="shared" si="4"/>
        <v>1329619.8580000955</v>
      </c>
      <c r="F293" s="134"/>
      <c r="G293" s="169"/>
      <c r="H293" s="178"/>
      <c r="I293" s="170"/>
      <c r="J293" s="179"/>
      <c r="K293" s="171"/>
      <c r="L293" s="172"/>
      <c r="M293" s="173"/>
      <c r="N293" s="174"/>
      <c r="O293"/>
      <c r="P293"/>
      <c r="Q293"/>
      <c r="R293"/>
      <c r="S293"/>
      <c r="T293"/>
      <c r="U293"/>
      <c r="V293"/>
      <c r="W293"/>
      <c r="X293"/>
    </row>
    <row r="294" spans="1:24" s="26" customFormat="1" ht="15" customHeight="1" x14ac:dyDescent="0.3">
      <c r="A294" s="165">
        <v>44089</v>
      </c>
      <c r="B294" s="166" t="s">
        <v>342</v>
      </c>
      <c r="C294" s="189">
        <v>44158.95</v>
      </c>
      <c r="D294" s="167"/>
      <c r="E294" s="168">
        <f t="shared" si="4"/>
        <v>1373778.8080000954</v>
      </c>
      <c r="F294" s="134"/>
      <c r="G294" s="169"/>
      <c r="H294" s="178"/>
      <c r="I294" s="170"/>
      <c r="J294" s="179"/>
      <c r="K294" s="171"/>
      <c r="L294" s="172"/>
      <c r="M294" s="173"/>
      <c r="N294" s="174"/>
      <c r="O294"/>
      <c r="P294"/>
      <c r="Q294"/>
      <c r="R294"/>
      <c r="S294"/>
      <c r="T294"/>
      <c r="U294"/>
      <c r="V294"/>
      <c r="W294"/>
      <c r="X294"/>
    </row>
    <row r="295" spans="1:24" s="26" customFormat="1" ht="15" customHeight="1" x14ac:dyDescent="0.3">
      <c r="A295" s="165">
        <v>44090</v>
      </c>
      <c r="B295" s="166" t="s">
        <v>247</v>
      </c>
      <c r="C295" s="189">
        <v>293687.57</v>
      </c>
      <c r="D295" s="167"/>
      <c r="E295" s="168">
        <f t="shared" si="4"/>
        <v>1667466.3780000955</v>
      </c>
      <c r="F295" s="134"/>
      <c r="G295" s="169"/>
      <c r="H295" s="178"/>
      <c r="I295" s="170"/>
      <c r="J295" s="179"/>
      <c r="K295" s="171"/>
      <c r="L295" s="172"/>
      <c r="M295" s="173"/>
      <c r="N295" s="174"/>
      <c r="O295"/>
      <c r="P295"/>
      <c r="Q295"/>
      <c r="R295"/>
      <c r="S295"/>
      <c r="T295"/>
      <c r="U295"/>
      <c r="V295"/>
      <c r="W295"/>
      <c r="X295"/>
    </row>
    <row r="296" spans="1:24" s="26" customFormat="1" ht="15" customHeight="1" x14ac:dyDescent="0.3">
      <c r="A296" s="165">
        <v>44090</v>
      </c>
      <c r="B296" s="166" t="s">
        <v>282</v>
      </c>
      <c r="C296" s="189">
        <v>53823.22</v>
      </c>
      <c r="D296" s="167"/>
      <c r="E296" s="168">
        <f t="shared" si="4"/>
        <v>1721289.5980000955</v>
      </c>
      <c r="F296" s="134"/>
      <c r="G296" s="169"/>
      <c r="H296" s="178"/>
      <c r="I296" s="170"/>
      <c r="J296" s="179"/>
      <c r="K296" s="171"/>
      <c r="L296" s="172"/>
      <c r="M296" s="173"/>
      <c r="N296" s="174"/>
      <c r="O296"/>
      <c r="P296"/>
      <c r="Q296"/>
      <c r="R296"/>
      <c r="S296"/>
      <c r="T296"/>
      <c r="U296"/>
      <c r="V296"/>
      <c r="W296"/>
      <c r="X296"/>
    </row>
    <row r="297" spans="1:24" s="26" customFormat="1" ht="15" customHeight="1" x14ac:dyDescent="0.3">
      <c r="A297" s="165">
        <v>44090</v>
      </c>
      <c r="B297" s="166" t="s">
        <v>232</v>
      </c>
      <c r="C297" s="189">
        <v>3510.21</v>
      </c>
      <c r="D297" s="167"/>
      <c r="E297" s="168">
        <f t="shared" si="4"/>
        <v>1724799.8080000954</v>
      </c>
      <c r="F297" s="134"/>
      <c r="G297" s="169"/>
      <c r="H297" s="178"/>
      <c r="I297" s="170"/>
      <c r="J297" s="179"/>
      <c r="K297" s="171"/>
      <c r="L297" s="172"/>
      <c r="M297" s="173"/>
      <c r="N297" s="174"/>
      <c r="O297"/>
      <c r="P297"/>
      <c r="Q297"/>
      <c r="R297"/>
      <c r="S297"/>
      <c r="T297"/>
      <c r="U297"/>
      <c r="V297"/>
      <c r="W297"/>
      <c r="X297"/>
    </row>
    <row r="298" spans="1:24" s="26" customFormat="1" ht="15" customHeight="1" x14ac:dyDescent="0.3">
      <c r="A298" s="165">
        <v>44090</v>
      </c>
      <c r="B298" s="166" t="s">
        <v>211</v>
      </c>
      <c r="C298" s="189">
        <v>69778.28</v>
      </c>
      <c r="D298" s="167"/>
      <c r="E298" s="168">
        <f t="shared" si="4"/>
        <v>1794578.0880000954</v>
      </c>
      <c r="F298" s="134"/>
      <c r="G298" s="169"/>
      <c r="H298" s="178"/>
      <c r="I298" s="170"/>
      <c r="J298" s="179"/>
      <c r="K298" s="171"/>
      <c r="L298" s="172"/>
      <c r="M298" s="173"/>
      <c r="N298" s="174"/>
      <c r="O298"/>
      <c r="P298"/>
      <c r="Q298"/>
      <c r="R298"/>
      <c r="S298"/>
      <c r="T298"/>
      <c r="U298"/>
      <c r="V298"/>
      <c r="W298"/>
      <c r="X298"/>
    </row>
    <row r="299" spans="1:24" s="26" customFormat="1" ht="15" customHeight="1" x14ac:dyDescent="0.3">
      <c r="A299" s="165">
        <v>44090</v>
      </c>
      <c r="B299" s="166" t="s">
        <v>241</v>
      </c>
      <c r="C299" s="189">
        <v>4680.28</v>
      </c>
      <c r="D299" s="167"/>
      <c r="E299" s="168">
        <f t="shared" si="4"/>
        <v>1799258.3680000955</v>
      </c>
      <c r="F299" s="134"/>
      <c r="G299" s="169"/>
      <c r="H299" s="178"/>
      <c r="I299" s="170"/>
      <c r="J299" s="179"/>
      <c r="K299" s="171"/>
      <c r="L299" s="172"/>
      <c r="M299" s="173"/>
      <c r="N299" s="174"/>
      <c r="O299"/>
      <c r="P299"/>
      <c r="Q299"/>
      <c r="R299"/>
      <c r="S299"/>
      <c r="T299"/>
      <c r="U299"/>
      <c r="V299"/>
      <c r="W299"/>
      <c r="X299"/>
    </row>
    <row r="300" spans="1:24" s="26" customFormat="1" ht="15" customHeight="1" x14ac:dyDescent="0.3">
      <c r="A300" s="165">
        <v>44090</v>
      </c>
      <c r="B300" s="166" t="s">
        <v>291</v>
      </c>
      <c r="C300" s="189">
        <v>7020.42</v>
      </c>
      <c r="D300" s="167"/>
      <c r="E300" s="168">
        <f t="shared" si="4"/>
        <v>1806278.7880000954</v>
      </c>
      <c r="F300" s="134"/>
      <c r="G300" s="169"/>
      <c r="H300" s="178"/>
      <c r="I300" s="170"/>
      <c r="J300" s="179"/>
      <c r="K300" s="171"/>
      <c r="L300" s="172"/>
      <c r="M300" s="173"/>
      <c r="N300" s="174"/>
      <c r="O300"/>
      <c r="P300"/>
      <c r="Q300"/>
      <c r="R300"/>
      <c r="S300"/>
      <c r="T300"/>
      <c r="U300"/>
      <c r="V300"/>
      <c r="W300"/>
      <c r="X300"/>
    </row>
    <row r="301" spans="1:24" s="26" customFormat="1" ht="15" customHeight="1" x14ac:dyDescent="0.3">
      <c r="A301" s="165">
        <v>44090</v>
      </c>
      <c r="B301" s="166" t="s">
        <v>343</v>
      </c>
      <c r="C301" s="189">
        <v>21838.080000000002</v>
      </c>
      <c r="D301" s="167"/>
      <c r="E301" s="168">
        <f t="shared" si="4"/>
        <v>1828116.8680000955</v>
      </c>
      <c r="F301" s="134"/>
      <c r="G301" s="169"/>
      <c r="H301" s="178"/>
      <c r="I301" s="170"/>
      <c r="J301" s="179"/>
      <c r="K301" s="171"/>
      <c r="L301" s="172"/>
      <c r="M301" s="173"/>
      <c r="N301" s="174"/>
      <c r="O301"/>
      <c r="P301"/>
      <c r="Q301"/>
      <c r="R301"/>
      <c r="S301"/>
      <c r="T301"/>
      <c r="U301"/>
      <c r="V301"/>
      <c r="W301"/>
      <c r="X301"/>
    </row>
    <row r="302" spans="1:24" s="26" customFormat="1" ht="15" customHeight="1" x14ac:dyDescent="0.3">
      <c r="A302" s="165">
        <v>44090</v>
      </c>
      <c r="B302" s="166" t="s">
        <v>238</v>
      </c>
      <c r="C302" s="189">
        <v>10530.63</v>
      </c>
      <c r="D302" s="167"/>
      <c r="E302" s="168">
        <f t="shared" si="4"/>
        <v>1838647.4980000954</v>
      </c>
      <c r="F302" s="134"/>
      <c r="G302" s="169"/>
      <c r="H302" s="178"/>
      <c r="I302" s="170"/>
      <c r="J302" s="179"/>
      <c r="K302" s="171"/>
      <c r="L302" s="172"/>
      <c r="M302" s="173"/>
      <c r="N302" s="174"/>
      <c r="O302"/>
      <c r="P302"/>
      <c r="Q302"/>
      <c r="R302"/>
      <c r="S302"/>
      <c r="T302"/>
      <c r="U302"/>
      <c r="V302"/>
      <c r="W302"/>
      <c r="X302"/>
    </row>
    <row r="303" spans="1:24" s="26" customFormat="1" ht="15" customHeight="1" x14ac:dyDescent="0.3">
      <c r="A303" s="165">
        <v>44090</v>
      </c>
      <c r="B303" s="341" t="s">
        <v>341</v>
      </c>
      <c r="C303" s="189">
        <v>295000</v>
      </c>
      <c r="D303" s="167"/>
      <c r="E303" s="168">
        <f t="shared" si="4"/>
        <v>2133647.4980000956</v>
      </c>
      <c r="F303" s="134"/>
      <c r="G303" s="169"/>
      <c r="H303" s="178"/>
      <c r="I303" s="170"/>
      <c r="J303" s="179"/>
      <c r="K303" s="171"/>
      <c r="L303" s="172"/>
      <c r="M303" s="173"/>
      <c r="N303" s="174"/>
      <c r="O303"/>
      <c r="P303"/>
      <c r="Q303"/>
      <c r="R303"/>
      <c r="S303"/>
      <c r="T303"/>
      <c r="U303"/>
      <c r="V303"/>
      <c r="W303"/>
      <c r="X303"/>
    </row>
    <row r="304" spans="1:24" s="26" customFormat="1" ht="15" customHeight="1" x14ac:dyDescent="0.3">
      <c r="A304" s="165">
        <v>44090</v>
      </c>
      <c r="B304" s="166" t="s">
        <v>226</v>
      </c>
      <c r="C304" s="189">
        <v>2340.14</v>
      </c>
      <c r="D304" s="167"/>
      <c r="E304" s="168">
        <f t="shared" si="4"/>
        <v>2135987.6380000957</v>
      </c>
      <c r="F304" s="134"/>
      <c r="G304" s="169"/>
      <c r="H304" s="178"/>
      <c r="I304" s="170"/>
      <c r="J304" s="179"/>
      <c r="K304" s="171"/>
      <c r="L304" s="172"/>
      <c r="M304" s="173"/>
      <c r="N304" s="174"/>
      <c r="O304"/>
      <c r="P304"/>
      <c r="Q304"/>
      <c r="R304"/>
      <c r="S304"/>
      <c r="T304"/>
      <c r="U304"/>
      <c r="V304"/>
      <c r="W304"/>
      <c r="X304"/>
    </row>
    <row r="305" spans="1:24" s="26" customFormat="1" ht="15" customHeight="1" x14ac:dyDescent="0.3">
      <c r="A305" s="165">
        <v>44091</v>
      </c>
      <c r="B305" s="166" t="s">
        <v>249</v>
      </c>
      <c r="C305" s="189">
        <v>30421.82</v>
      </c>
      <c r="D305" s="167"/>
      <c r="E305" s="168">
        <f t="shared" si="4"/>
        <v>2166409.4580000956</v>
      </c>
      <c r="F305" s="134"/>
      <c r="G305" s="169"/>
      <c r="H305" s="178"/>
      <c r="I305" s="170"/>
      <c r="J305" s="179"/>
      <c r="K305" s="171"/>
      <c r="L305" s="172"/>
      <c r="M305" s="173"/>
      <c r="N305" s="174"/>
      <c r="O305"/>
      <c r="P305"/>
      <c r="Q305"/>
      <c r="R305"/>
      <c r="S305"/>
      <c r="T305"/>
      <c r="U305"/>
      <c r="V305"/>
      <c r="W305"/>
      <c r="X305"/>
    </row>
    <row r="306" spans="1:24" s="26" customFormat="1" ht="15" customHeight="1" x14ac:dyDescent="0.3">
      <c r="A306" s="165">
        <v>44091</v>
      </c>
      <c r="B306" s="166" t="s">
        <v>236</v>
      </c>
      <c r="C306" s="189">
        <v>18721.12</v>
      </c>
      <c r="D306" s="167"/>
      <c r="E306" s="168">
        <f t="shared" si="4"/>
        <v>2185130.5780000957</v>
      </c>
      <c r="F306" s="134"/>
      <c r="G306" s="169"/>
      <c r="H306" s="178"/>
      <c r="I306" s="170"/>
      <c r="J306" s="179"/>
      <c r="K306" s="171"/>
      <c r="L306" s="172"/>
      <c r="M306" s="173"/>
      <c r="N306" s="174"/>
      <c r="O306"/>
      <c r="P306"/>
      <c r="Q306"/>
      <c r="R306"/>
      <c r="S306"/>
      <c r="T306"/>
      <c r="U306"/>
      <c r="V306"/>
      <c r="W306"/>
      <c r="X306"/>
    </row>
    <row r="307" spans="1:24" s="26" customFormat="1" ht="15" customHeight="1" x14ac:dyDescent="0.3">
      <c r="A307" s="165">
        <v>44091</v>
      </c>
      <c r="B307" s="166" t="s">
        <v>276</v>
      </c>
      <c r="C307" s="189">
        <v>47972.87</v>
      </c>
      <c r="D307" s="167"/>
      <c r="E307" s="168">
        <f t="shared" si="4"/>
        <v>2233103.4480000958</v>
      </c>
      <c r="F307" s="134"/>
      <c r="G307" s="169"/>
      <c r="H307" s="178"/>
      <c r="I307" s="170"/>
      <c r="J307" s="179"/>
      <c r="K307" s="171"/>
      <c r="L307" s="172"/>
      <c r="M307" s="173"/>
      <c r="N307" s="174"/>
      <c r="O307"/>
      <c r="P307"/>
      <c r="Q307"/>
      <c r="R307"/>
      <c r="S307"/>
      <c r="T307"/>
      <c r="U307"/>
      <c r="V307"/>
      <c r="W307"/>
      <c r="X307"/>
    </row>
    <row r="308" spans="1:24" s="26" customFormat="1" ht="15" customHeight="1" x14ac:dyDescent="0.3">
      <c r="A308" s="165">
        <v>44091</v>
      </c>
      <c r="B308" s="166" t="s">
        <v>246</v>
      </c>
      <c r="C308" s="189">
        <v>17551.05</v>
      </c>
      <c r="D308" s="167"/>
      <c r="E308" s="168">
        <f t="shared" si="4"/>
        <v>2250654.4980000956</v>
      </c>
      <c r="F308" s="134"/>
      <c r="G308" s="169"/>
      <c r="H308" s="178"/>
      <c r="I308" s="170"/>
      <c r="J308" s="179"/>
      <c r="K308" s="171"/>
      <c r="L308" s="172"/>
      <c r="M308" s="173"/>
      <c r="N308" s="174"/>
      <c r="O308"/>
      <c r="P308"/>
      <c r="Q308"/>
      <c r="R308"/>
      <c r="S308"/>
      <c r="T308"/>
      <c r="U308"/>
      <c r="V308"/>
      <c r="W308"/>
      <c r="X308"/>
    </row>
    <row r="309" spans="1:24" s="26" customFormat="1" ht="15" customHeight="1" x14ac:dyDescent="0.3">
      <c r="A309" s="165">
        <v>44091</v>
      </c>
      <c r="B309" s="166" t="s">
        <v>344</v>
      </c>
      <c r="C309" s="189">
        <v>37770.15</v>
      </c>
      <c r="D309" s="167"/>
      <c r="E309" s="168">
        <f t="shared" si="4"/>
        <v>2288424.6480000955</v>
      </c>
      <c r="F309" s="134"/>
      <c r="G309" s="169"/>
      <c r="H309" s="178"/>
      <c r="I309" s="170"/>
      <c r="J309" s="179"/>
      <c r="K309" s="171"/>
      <c r="L309" s="172"/>
      <c r="M309" s="173"/>
      <c r="N309" s="174"/>
      <c r="O309"/>
      <c r="P309"/>
      <c r="Q309"/>
      <c r="R309"/>
      <c r="S309"/>
      <c r="T309"/>
      <c r="U309"/>
      <c r="V309"/>
      <c r="W309"/>
      <c r="X309"/>
    </row>
    <row r="310" spans="1:24" s="26" customFormat="1" ht="15.75" customHeight="1" x14ac:dyDescent="0.3">
      <c r="A310" s="165">
        <v>44091</v>
      </c>
      <c r="B310" s="166" t="s">
        <v>345</v>
      </c>
      <c r="C310" s="189">
        <v>62322.26</v>
      </c>
      <c r="D310" s="167"/>
      <c r="E310" s="168">
        <f t="shared" si="4"/>
        <v>2350746.9080000953</v>
      </c>
      <c r="F310" s="134"/>
      <c r="G310" s="169"/>
      <c r="H310" s="178"/>
      <c r="I310" s="170"/>
      <c r="J310" s="179"/>
      <c r="K310" s="171"/>
      <c r="L310" s="172"/>
      <c r="M310" s="173"/>
      <c r="N310" s="174"/>
      <c r="O310"/>
      <c r="P310"/>
      <c r="Q310"/>
      <c r="R310"/>
      <c r="S310"/>
      <c r="T310"/>
      <c r="U310"/>
      <c r="V310"/>
      <c r="W310"/>
      <c r="X310"/>
    </row>
    <row r="311" spans="1:24" s="26" customFormat="1" ht="15" customHeight="1" x14ac:dyDescent="0.3">
      <c r="A311" s="165">
        <v>44092</v>
      </c>
      <c r="B311" s="166" t="s">
        <v>230</v>
      </c>
      <c r="C311" s="189">
        <v>3510.21</v>
      </c>
      <c r="D311" s="167"/>
      <c r="E311" s="168">
        <f t="shared" si="4"/>
        <v>2354257.1180000952</v>
      </c>
      <c r="F311" s="134"/>
      <c r="G311" s="169"/>
      <c r="H311" s="178"/>
      <c r="I311" s="170"/>
      <c r="J311" s="179"/>
      <c r="K311" s="171"/>
      <c r="L311" s="172"/>
      <c r="M311" s="173"/>
      <c r="N311" s="174"/>
      <c r="O311"/>
      <c r="P311"/>
      <c r="Q311"/>
      <c r="R311"/>
      <c r="S311"/>
      <c r="T311"/>
      <c r="U311"/>
      <c r="V311"/>
      <c r="W311"/>
      <c r="X311"/>
    </row>
    <row r="312" spans="1:24" s="26" customFormat="1" ht="15" customHeight="1" x14ac:dyDescent="0.3">
      <c r="A312" s="165">
        <v>44092</v>
      </c>
      <c r="B312" s="166" t="s">
        <v>307</v>
      </c>
      <c r="C312" s="189">
        <v>34889.14</v>
      </c>
      <c r="D312" s="167"/>
      <c r="E312" s="168">
        <f t="shared" si="4"/>
        <v>2389146.2580000954</v>
      </c>
      <c r="F312" s="134"/>
      <c r="G312" s="169"/>
      <c r="H312" s="178"/>
      <c r="I312" s="170"/>
      <c r="J312" s="179"/>
      <c r="K312" s="171"/>
      <c r="L312" s="172"/>
      <c r="M312" s="173"/>
      <c r="N312" s="174"/>
      <c r="O312"/>
      <c r="P312"/>
      <c r="Q312"/>
      <c r="R312"/>
      <c r="S312"/>
      <c r="T312"/>
      <c r="U312"/>
      <c r="V312"/>
      <c r="W312"/>
      <c r="X312"/>
    </row>
    <row r="313" spans="1:24" s="26" customFormat="1" ht="15" customHeight="1" x14ac:dyDescent="0.3">
      <c r="A313" s="165">
        <v>44092</v>
      </c>
      <c r="B313" s="166" t="s">
        <v>202</v>
      </c>
      <c r="C313" s="189">
        <v>2340.14</v>
      </c>
      <c r="D313" s="167"/>
      <c r="E313" s="168">
        <f t="shared" si="4"/>
        <v>2391486.3980000955</v>
      </c>
      <c r="F313" s="134"/>
      <c r="G313" s="169"/>
      <c r="H313" s="178"/>
      <c r="I313" s="170"/>
      <c r="J313" s="179"/>
      <c r="K313" s="171"/>
      <c r="L313" s="172"/>
      <c r="M313" s="173"/>
      <c r="N313" s="174"/>
      <c r="O313"/>
      <c r="P313"/>
      <c r="Q313"/>
      <c r="R313"/>
      <c r="S313"/>
      <c r="T313"/>
      <c r="U313"/>
      <c r="V313"/>
      <c r="W313"/>
      <c r="X313"/>
    </row>
    <row r="314" spans="1:24" s="26" customFormat="1" ht="15" customHeight="1" x14ac:dyDescent="0.3">
      <c r="A314" s="165">
        <v>44092</v>
      </c>
      <c r="B314" s="166" t="s">
        <v>340</v>
      </c>
      <c r="C314" s="189">
        <v>4883.5600000000004</v>
      </c>
      <c r="D314" s="167"/>
      <c r="E314" s="168">
        <f t="shared" si="4"/>
        <v>2396369.9580000956</v>
      </c>
      <c r="F314" s="134"/>
      <c r="G314" s="169"/>
      <c r="H314" s="178"/>
      <c r="I314" s="170"/>
      <c r="J314" s="179"/>
      <c r="K314" s="171"/>
      <c r="L314" s="172"/>
      <c r="M314" s="173"/>
      <c r="N314" s="174"/>
      <c r="O314"/>
      <c r="P314"/>
      <c r="Q314"/>
      <c r="R314"/>
      <c r="S314"/>
      <c r="T314"/>
      <c r="U314"/>
      <c r="V314"/>
      <c r="W314"/>
      <c r="X314"/>
    </row>
    <row r="315" spans="1:24" s="26" customFormat="1" ht="15" customHeight="1" x14ac:dyDescent="0.3">
      <c r="A315" s="165">
        <v>44092</v>
      </c>
      <c r="B315" s="166" t="s">
        <v>253</v>
      </c>
      <c r="C315" s="189">
        <v>2340.14</v>
      </c>
      <c r="D315" s="167"/>
      <c r="E315" s="168">
        <f t="shared" si="4"/>
        <v>2398710.0980000957</v>
      </c>
      <c r="F315" s="134"/>
      <c r="G315" s="169"/>
      <c r="H315" s="178"/>
      <c r="I315" s="170"/>
      <c r="J315" s="179"/>
      <c r="K315" s="171"/>
      <c r="L315" s="172"/>
      <c r="M315" s="173"/>
      <c r="N315" s="174"/>
      <c r="O315"/>
      <c r="P315"/>
      <c r="Q315"/>
      <c r="R315"/>
      <c r="S315"/>
      <c r="T315"/>
      <c r="U315"/>
      <c r="V315"/>
      <c r="W315"/>
      <c r="X315"/>
    </row>
    <row r="316" spans="1:24" s="26" customFormat="1" ht="15" customHeight="1" x14ac:dyDescent="0.3">
      <c r="A316" s="165">
        <v>44092</v>
      </c>
      <c r="B316" s="166" t="s">
        <v>344</v>
      </c>
      <c r="C316" s="189">
        <v>17551.05</v>
      </c>
      <c r="D316" s="167"/>
      <c r="E316" s="168">
        <f t="shared" si="4"/>
        <v>2416261.1480000955</v>
      </c>
      <c r="F316" s="134"/>
      <c r="G316" s="169"/>
      <c r="H316" s="178"/>
      <c r="I316" s="170"/>
      <c r="J316" s="179"/>
      <c r="K316" s="171"/>
      <c r="L316" s="172"/>
      <c r="M316" s="173"/>
      <c r="N316" s="174"/>
      <c r="O316"/>
      <c r="P316"/>
      <c r="Q316"/>
      <c r="R316"/>
      <c r="S316"/>
      <c r="T316"/>
      <c r="U316"/>
      <c r="V316"/>
      <c r="W316"/>
      <c r="X316"/>
    </row>
    <row r="317" spans="1:24" s="26" customFormat="1" ht="15" customHeight="1" x14ac:dyDescent="0.3">
      <c r="A317" s="165">
        <v>44092</v>
      </c>
      <c r="B317" s="166" t="s">
        <v>219</v>
      </c>
      <c r="C317" s="189">
        <v>4025.67</v>
      </c>
      <c r="D317" s="167"/>
      <c r="E317" s="168">
        <f t="shared" si="4"/>
        <v>2420286.8180000954</v>
      </c>
      <c r="F317" s="134"/>
      <c r="G317" s="169"/>
      <c r="H317" s="178"/>
      <c r="I317" s="170"/>
      <c r="J317" s="179"/>
      <c r="K317" s="171"/>
      <c r="L317" s="172"/>
      <c r="M317" s="173"/>
      <c r="N317" s="174"/>
      <c r="O317"/>
      <c r="P317"/>
      <c r="Q317"/>
      <c r="R317"/>
      <c r="S317"/>
      <c r="T317"/>
      <c r="U317"/>
      <c r="V317"/>
      <c r="W317"/>
      <c r="X317"/>
    </row>
    <row r="318" spans="1:24" s="26" customFormat="1" ht="15" customHeight="1" x14ac:dyDescent="0.3">
      <c r="A318" s="165">
        <v>44095</v>
      </c>
      <c r="B318" s="166" t="s">
        <v>215</v>
      </c>
      <c r="C318" s="189">
        <v>7020.42</v>
      </c>
      <c r="D318" s="167"/>
      <c r="E318" s="168">
        <f t="shared" si="4"/>
        <v>2427307.2380000954</v>
      </c>
      <c r="F318" s="134"/>
      <c r="G318" s="169"/>
      <c r="H318" s="178"/>
      <c r="I318" s="170"/>
      <c r="J318" s="179"/>
      <c r="K318" s="171"/>
      <c r="L318" s="172"/>
      <c r="M318" s="173"/>
      <c r="N318" s="174"/>
      <c r="O318"/>
      <c r="P318"/>
      <c r="Q318"/>
      <c r="R318"/>
      <c r="S318"/>
      <c r="T318"/>
      <c r="U318"/>
      <c r="V318"/>
      <c r="W318"/>
      <c r="X318"/>
    </row>
    <row r="319" spans="1:24" s="26" customFormat="1" ht="15" customHeight="1" x14ac:dyDescent="0.3">
      <c r="A319" s="165">
        <v>44095</v>
      </c>
      <c r="B319" s="166" t="s">
        <v>265</v>
      </c>
      <c r="C319" s="189">
        <v>30421.82</v>
      </c>
      <c r="D319" s="167"/>
      <c r="E319" s="168">
        <f t="shared" si="4"/>
        <v>2457729.0580000952</v>
      </c>
      <c r="F319" s="134"/>
      <c r="G319" s="169"/>
      <c r="H319" s="178"/>
      <c r="I319" s="170"/>
      <c r="J319" s="179"/>
      <c r="K319" s="171"/>
      <c r="L319" s="172"/>
      <c r="M319" s="173"/>
      <c r="N319" s="174"/>
      <c r="O319"/>
      <c r="P319"/>
      <c r="Q319"/>
      <c r="R319"/>
      <c r="S319"/>
      <c r="T319"/>
      <c r="U319"/>
      <c r="V319"/>
      <c r="W319"/>
      <c r="X319"/>
    </row>
    <row r="320" spans="1:24" s="26" customFormat="1" ht="15" customHeight="1" x14ac:dyDescent="0.3">
      <c r="A320" s="165">
        <v>44095</v>
      </c>
      <c r="B320" s="166" t="s">
        <v>225</v>
      </c>
      <c r="C320" s="189">
        <v>19891.189999999999</v>
      </c>
      <c r="D320" s="167"/>
      <c r="E320" s="168">
        <f t="shared" si="4"/>
        <v>2477620.2480000951</v>
      </c>
      <c r="F320" s="134"/>
      <c r="G320" s="169"/>
      <c r="H320" s="178"/>
      <c r="I320" s="170"/>
      <c r="J320" s="179"/>
      <c r="K320" s="171"/>
      <c r="L320" s="172"/>
      <c r="M320" s="173"/>
      <c r="N320" s="174"/>
      <c r="O320"/>
      <c r="P320"/>
      <c r="Q320"/>
      <c r="R320"/>
      <c r="S320"/>
      <c r="T320"/>
      <c r="U320"/>
      <c r="V320"/>
      <c r="W320"/>
      <c r="X320"/>
    </row>
    <row r="321" spans="1:24" s="26" customFormat="1" ht="15" customHeight="1" x14ac:dyDescent="0.3">
      <c r="A321" s="165">
        <v>44095</v>
      </c>
      <c r="B321" s="166" t="s">
        <v>346</v>
      </c>
      <c r="C321" s="189">
        <v>4025.67</v>
      </c>
      <c r="D321" s="167"/>
      <c r="E321" s="168">
        <f t="shared" si="4"/>
        <v>2481645.9180000951</v>
      </c>
      <c r="F321" s="134"/>
      <c r="G321" s="169"/>
      <c r="H321" s="178"/>
      <c r="I321" s="170"/>
      <c r="J321" s="179"/>
      <c r="K321" s="171"/>
      <c r="L321" s="172"/>
      <c r="M321" s="173"/>
      <c r="N321" s="174"/>
      <c r="O321"/>
      <c r="P321"/>
      <c r="Q321"/>
      <c r="R321"/>
      <c r="S321"/>
      <c r="T321"/>
      <c r="U321"/>
      <c r="V321"/>
      <c r="W321"/>
      <c r="X321"/>
    </row>
    <row r="322" spans="1:24" s="26" customFormat="1" ht="15" customHeight="1" x14ac:dyDescent="0.3">
      <c r="A322" s="165">
        <v>44095</v>
      </c>
      <c r="B322" s="166" t="s">
        <v>347</v>
      </c>
      <c r="C322" s="189">
        <v>17551.05</v>
      </c>
      <c r="D322" s="167"/>
      <c r="E322" s="168">
        <f t="shared" si="4"/>
        <v>2499196.9680000949</v>
      </c>
      <c r="F322" s="134"/>
      <c r="G322" s="169"/>
      <c r="H322" s="178"/>
      <c r="I322" s="170"/>
      <c r="J322" s="179"/>
      <c r="K322" s="171"/>
      <c r="L322" s="172"/>
      <c r="M322" s="173"/>
      <c r="N322" s="174"/>
      <c r="O322"/>
      <c r="P322"/>
      <c r="Q322"/>
      <c r="R322"/>
      <c r="S322"/>
      <c r="T322"/>
      <c r="U322"/>
      <c r="V322"/>
      <c r="W322"/>
      <c r="X322"/>
    </row>
    <row r="323" spans="1:24" s="26" customFormat="1" ht="15" customHeight="1" x14ac:dyDescent="0.3">
      <c r="A323" s="165">
        <v>44096</v>
      </c>
      <c r="B323" s="166" t="s">
        <v>254</v>
      </c>
      <c r="C323" s="189">
        <v>17551.05</v>
      </c>
      <c r="D323" s="167"/>
      <c r="E323" s="168">
        <f t="shared" si="4"/>
        <v>2516748.0180000947</v>
      </c>
      <c r="F323" s="134"/>
      <c r="G323" s="169"/>
      <c r="H323" s="178"/>
      <c r="I323" s="170"/>
      <c r="J323" s="179"/>
      <c r="K323" s="171"/>
      <c r="L323" s="172"/>
      <c r="M323" s="173"/>
      <c r="N323" s="174"/>
      <c r="O323"/>
      <c r="P323"/>
      <c r="Q323"/>
      <c r="R323"/>
      <c r="S323"/>
      <c r="T323"/>
      <c r="U323"/>
      <c r="V323"/>
      <c r="W323"/>
      <c r="X323"/>
    </row>
    <row r="324" spans="1:24" s="26" customFormat="1" ht="15" customHeight="1" x14ac:dyDescent="0.3">
      <c r="A324" s="165">
        <v>44096</v>
      </c>
      <c r="B324" s="166" t="s">
        <v>255</v>
      </c>
      <c r="C324" s="189">
        <v>10530.63</v>
      </c>
      <c r="D324" s="167"/>
      <c r="E324" s="168">
        <f t="shared" si="4"/>
        <v>2527278.6480000946</v>
      </c>
      <c r="F324" s="134"/>
      <c r="G324" s="169"/>
      <c r="H324" s="178"/>
      <c r="I324" s="170"/>
      <c r="J324" s="179"/>
      <c r="K324" s="171"/>
      <c r="L324" s="172"/>
      <c r="M324" s="173"/>
      <c r="N324" s="174"/>
      <c r="O324"/>
      <c r="P324"/>
      <c r="Q324"/>
      <c r="R324"/>
      <c r="S324"/>
      <c r="T324"/>
      <c r="U324"/>
      <c r="V324"/>
      <c r="W324"/>
      <c r="X324"/>
    </row>
    <row r="325" spans="1:24" s="26" customFormat="1" ht="15" customHeight="1" x14ac:dyDescent="0.3">
      <c r="A325" s="165">
        <v>44096</v>
      </c>
      <c r="B325" s="166" t="s">
        <v>231</v>
      </c>
      <c r="C325" s="189">
        <v>7020.42</v>
      </c>
      <c r="D325" s="167"/>
      <c r="E325" s="168">
        <f t="shared" ref="E325:E390" si="5">E324+C325-D325</f>
        <v>2534299.0680000945</v>
      </c>
      <c r="F325" s="134"/>
      <c r="G325" s="169"/>
      <c r="H325" s="178"/>
      <c r="I325" s="170"/>
      <c r="J325" s="179"/>
      <c r="K325" s="171"/>
      <c r="L325" s="172"/>
      <c r="M325" s="173"/>
      <c r="N325" s="174"/>
      <c r="O325"/>
      <c r="P325"/>
      <c r="Q325"/>
      <c r="R325"/>
      <c r="S325"/>
      <c r="T325"/>
      <c r="U325"/>
      <c r="V325"/>
      <c r="W325"/>
      <c r="X325"/>
    </row>
    <row r="326" spans="1:24" s="26" customFormat="1" ht="15" customHeight="1" x14ac:dyDescent="0.3">
      <c r="A326" s="165">
        <v>44096</v>
      </c>
      <c r="B326" s="166" t="s">
        <v>256</v>
      </c>
      <c r="C326" s="189">
        <v>7020.42</v>
      </c>
      <c r="D326" s="167"/>
      <c r="E326" s="168">
        <f t="shared" si="5"/>
        <v>2541319.4880000944</v>
      </c>
      <c r="F326" s="134"/>
      <c r="G326" s="169"/>
      <c r="H326" s="178"/>
      <c r="I326" s="170"/>
      <c r="J326" s="179"/>
      <c r="K326" s="171"/>
      <c r="L326" s="172"/>
      <c r="M326" s="173"/>
      <c r="N326" s="174"/>
      <c r="O326"/>
      <c r="P326"/>
      <c r="Q326"/>
      <c r="R326"/>
      <c r="S326"/>
      <c r="T326"/>
      <c r="U326"/>
      <c r="V326"/>
      <c r="W326"/>
      <c r="X326"/>
    </row>
    <row r="327" spans="1:24" s="26" customFormat="1" ht="15" customHeight="1" x14ac:dyDescent="0.3">
      <c r="A327" s="165">
        <v>44096</v>
      </c>
      <c r="B327" s="166" t="s">
        <v>257</v>
      </c>
      <c r="C327" s="189">
        <v>7020.42</v>
      </c>
      <c r="D327" s="167"/>
      <c r="E327" s="168">
        <f t="shared" si="5"/>
        <v>2548339.9080000944</v>
      </c>
      <c r="F327" s="134"/>
      <c r="G327" s="169"/>
      <c r="H327" s="178"/>
      <c r="I327" s="170"/>
      <c r="J327" s="179"/>
      <c r="K327" s="171"/>
      <c r="L327" s="172"/>
      <c r="M327" s="173"/>
      <c r="N327" s="174"/>
      <c r="O327"/>
      <c r="P327"/>
      <c r="Q327"/>
      <c r="R327"/>
      <c r="S327"/>
      <c r="T327"/>
      <c r="U327"/>
      <c r="V327"/>
      <c r="W327"/>
      <c r="X327"/>
    </row>
    <row r="328" spans="1:24" s="26" customFormat="1" ht="15" customHeight="1" x14ac:dyDescent="0.3">
      <c r="A328" s="165">
        <v>44096</v>
      </c>
      <c r="B328" s="166" t="s">
        <v>258</v>
      </c>
      <c r="C328" s="189">
        <v>10530.63</v>
      </c>
      <c r="D328" s="167"/>
      <c r="E328" s="168">
        <f t="shared" si="5"/>
        <v>2558870.5380000942</v>
      </c>
      <c r="F328" s="134"/>
      <c r="G328" s="169"/>
      <c r="H328" s="178"/>
      <c r="I328" s="170"/>
      <c r="J328" s="179"/>
      <c r="K328" s="171"/>
      <c r="L328" s="172"/>
      <c r="M328" s="173"/>
      <c r="N328" s="174"/>
      <c r="O328"/>
      <c r="P328"/>
      <c r="Q328"/>
      <c r="R328"/>
      <c r="S328"/>
      <c r="T328"/>
      <c r="U328"/>
      <c r="V328"/>
      <c r="W328"/>
      <c r="X328"/>
    </row>
    <row r="329" spans="1:24" s="26" customFormat="1" ht="15" customHeight="1" x14ac:dyDescent="0.3">
      <c r="A329" s="165">
        <v>44096</v>
      </c>
      <c r="B329" s="166" t="s">
        <v>259</v>
      </c>
      <c r="C329" s="189">
        <v>23401.4</v>
      </c>
      <c r="D329" s="167"/>
      <c r="E329" s="168">
        <f t="shared" si="5"/>
        <v>2582271.9380000941</v>
      </c>
      <c r="F329" s="134"/>
      <c r="G329" s="169"/>
      <c r="H329" s="178"/>
      <c r="I329" s="170"/>
      <c r="J329" s="179"/>
      <c r="K329" s="171"/>
      <c r="L329" s="172"/>
      <c r="M329" s="173"/>
      <c r="N329" s="174"/>
      <c r="O329"/>
      <c r="P329"/>
      <c r="Q329"/>
      <c r="R329"/>
      <c r="S329"/>
      <c r="T329"/>
      <c r="U329"/>
      <c r="V329"/>
      <c r="W329"/>
      <c r="X329"/>
    </row>
    <row r="330" spans="1:24" s="26" customFormat="1" ht="15" customHeight="1" x14ac:dyDescent="0.3">
      <c r="A330" s="165">
        <v>44096</v>
      </c>
      <c r="B330" s="166" t="s">
        <v>261</v>
      </c>
      <c r="C330" s="189">
        <v>11700.7</v>
      </c>
      <c r="D330" s="167"/>
      <c r="E330" s="168">
        <f t="shared" si="5"/>
        <v>2593972.6380000943</v>
      </c>
      <c r="F330" s="134"/>
      <c r="G330" s="169"/>
      <c r="H330" s="178"/>
      <c r="I330" s="170"/>
      <c r="J330" s="179"/>
      <c r="K330" s="171"/>
      <c r="L330" s="172"/>
      <c r="M330" s="173"/>
      <c r="N330" s="174"/>
      <c r="O330"/>
      <c r="P330"/>
      <c r="Q330"/>
      <c r="R330"/>
      <c r="S330"/>
      <c r="T330"/>
      <c r="U330"/>
      <c r="V330"/>
      <c r="W330"/>
      <c r="X330"/>
    </row>
    <row r="331" spans="1:24" s="26" customFormat="1" ht="15" customHeight="1" x14ac:dyDescent="0.3">
      <c r="A331" s="165">
        <v>44096</v>
      </c>
      <c r="B331" s="166" t="s">
        <v>294</v>
      </c>
      <c r="C331" s="189">
        <v>10530.63</v>
      </c>
      <c r="D331" s="167"/>
      <c r="E331" s="168">
        <f t="shared" si="5"/>
        <v>2604503.2680000942</v>
      </c>
      <c r="F331" s="134"/>
      <c r="G331" s="169"/>
      <c r="H331" s="178"/>
      <c r="I331" s="170"/>
      <c r="J331" s="179"/>
      <c r="K331" s="171"/>
      <c r="L331" s="172"/>
      <c r="M331" s="173"/>
      <c r="N331" s="174"/>
      <c r="O331"/>
      <c r="P331"/>
      <c r="Q331"/>
      <c r="R331"/>
      <c r="S331"/>
      <c r="T331"/>
      <c r="U331"/>
      <c r="V331"/>
      <c r="W331"/>
      <c r="X331"/>
    </row>
    <row r="332" spans="1:24" s="26" customFormat="1" ht="15" customHeight="1" x14ac:dyDescent="0.3">
      <c r="A332" s="165">
        <v>44096</v>
      </c>
      <c r="B332" s="166" t="s">
        <v>263</v>
      </c>
      <c r="C332" s="189">
        <v>7020.42</v>
      </c>
      <c r="D332" s="167"/>
      <c r="E332" s="168">
        <f t="shared" si="5"/>
        <v>2611523.6880000941</v>
      </c>
      <c r="F332" s="134"/>
      <c r="G332" s="169"/>
      <c r="H332" s="178"/>
      <c r="I332" s="170"/>
      <c r="J332" s="179"/>
      <c r="K332" s="171"/>
      <c r="L332" s="172"/>
      <c r="M332" s="173"/>
      <c r="N332" s="174"/>
      <c r="O332"/>
      <c r="P332"/>
      <c r="Q332"/>
      <c r="R332"/>
      <c r="S332"/>
      <c r="T332"/>
      <c r="U332"/>
      <c r="V332"/>
      <c r="W332"/>
      <c r="X332"/>
    </row>
    <row r="333" spans="1:24" s="26" customFormat="1" ht="15" customHeight="1" x14ac:dyDescent="0.3">
      <c r="A333" s="165">
        <v>44096</v>
      </c>
      <c r="B333" s="166" t="s">
        <v>264</v>
      </c>
      <c r="C333" s="189">
        <v>17551.05</v>
      </c>
      <c r="D333" s="167"/>
      <c r="E333" s="168">
        <f t="shared" si="5"/>
        <v>2629074.738000094</v>
      </c>
      <c r="F333" s="134"/>
      <c r="G333" s="169"/>
      <c r="H333" s="178"/>
      <c r="I333" s="170"/>
      <c r="J333" s="179"/>
      <c r="K333" s="171"/>
      <c r="L333" s="172"/>
      <c r="M333" s="173"/>
      <c r="N333" s="174"/>
      <c r="O333"/>
      <c r="P333"/>
      <c r="Q333"/>
      <c r="R333"/>
      <c r="S333"/>
      <c r="T333"/>
      <c r="U333"/>
      <c r="V333"/>
      <c r="W333"/>
      <c r="X333"/>
    </row>
    <row r="334" spans="1:24" s="26" customFormat="1" ht="15" customHeight="1" x14ac:dyDescent="0.3">
      <c r="A334" s="165">
        <v>44096</v>
      </c>
      <c r="B334" s="166" t="s">
        <v>266</v>
      </c>
      <c r="C334" s="189">
        <v>57333.43</v>
      </c>
      <c r="D334" s="167"/>
      <c r="E334" s="168">
        <f t="shared" si="5"/>
        <v>2686408.1680000941</v>
      </c>
      <c r="F334" s="134"/>
      <c r="G334" s="169"/>
      <c r="H334" s="178"/>
      <c r="I334" s="170"/>
      <c r="J334" s="179"/>
      <c r="K334" s="171"/>
      <c r="L334" s="172"/>
      <c r="M334" s="173"/>
      <c r="N334" s="174"/>
      <c r="O334"/>
      <c r="P334"/>
      <c r="Q334"/>
      <c r="R334"/>
      <c r="S334"/>
      <c r="T334"/>
      <c r="U334"/>
      <c r="V334"/>
      <c r="W334"/>
      <c r="X334"/>
    </row>
    <row r="335" spans="1:24" s="26" customFormat="1" ht="15" customHeight="1" x14ac:dyDescent="0.3">
      <c r="A335" s="165">
        <v>44096</v>
      </c>
      <c r="B335" s="166" t="s">
        <v>220</v>
      </c>
      <c r="C335" s="189">
        <v>23401.4</v>
      </c>
      <c r="D335" s="167"/>
      <c r="E335" s="168">
        <f t="shared" si="5"/>
        <v>2709809.568000094</v>
      </c>
      <c r="F335" s="134"/>
      <c r="G335" s="169"/>
      <c r="H335" s="178"/>
      <c r="I335" s="170"/>
      <c r="J335" s="179"/>
      <c r="K335" s="171"/>
      <c r="L335" s="172"/>
      <c r="M335" s="173"/>
      <c r="N335" s="174"/>
      <c r="O335"/>
      <c r="P335"/>
      <c r="Q335"/>
      <c r="R335"/>
      <c r="S335"/>
      <c r="T335"/>
      <c r="U335"/>
      <c r="V335"/>
      <c r="W335"/>
      <c r="X335"/>
    </row>
    <row r="336" spans="1:24" s="26" customFormat="1" ht="15" customHeight="1" x14ac:dyDescent="0.3">
      <c r="A336" s="165">
        <v>44096</v>
      </c>
      <c r="B336" s="166" t="s">
        <v>269</v>
      </c>
      <c r="C336" s="189">
        <v>53823.22</v>
      </c>
      <c r="D336" s="167"/>
      <c r="E336" s="168">
        <f t="shared" si="5"/>
        <v>2763632.7880000942</v>
      </c>
      <c r="F336" s="134"/>
      <c r="G336" s="169"/>
      <c r="H336" s="178"/>
      <c r="I336" s="170"/>
      <c r="J336" s="179"/>
      <c r="K336" s="171"/>
      <c r="L336" s="172"/>
      <c r="M336" s="173"/>
      <c r="N336" s="174"/>
      <c r="O336"/>
      <c r="P336"/>
      <c r="Q336"/>
      <c r="R336"/>
      <c r="S336"/>
      <c r="T336"/>
      <c r="U336"/>
      <c r="V336"/>
      <c r="W336"/>
      <c r="X336"/>
    </row>
    <row r="337" spans="1:24" s="26" customFormat="1" ht="15" customHeight="1" x14ac:dyDescent="0.3">
      <c r="A337" s="165">
        <v>44096</v>
      </c>
      <c r="B337" s="166" t="s">
        <v>105</v>
      </c>
      <c r="C337" s="189">
        <v>5850.35</v>
      </c>
      <c r="D337" s="167"/>
      <c r="E337" s="168">
        <f t="shared" si="5"/>
        <v>2769483.1380000943</v>
      </c>
      <c r="F337" s="134"/>
      <c r="G337" s="169"/>
      <c r="H337" s="178"/>
      <c r="I337" s="170"/>
      <c r="J337" s="179"/>
      <c r="K337" s="171"/>
      <c r="L337" s="172"/>
      <c r="M337" s="173"/>
      <c r="N337" s="174"/>
      <c r="O337"/>
      <c r="P337"/>
      <c r="Q337"/>
      <c r="R337"/>
      <c r="S337"/>
      <c r="T337"/>
      <c r="U337"/>
      <c r="V337"/>
      <c r="W337"/>
      <c r="X337"/>
    </row>
    <row r="338" spans="1:24" s="26" customFormat="1" ht="15" customHeight="1" x14ac:dyDescent="0.3">
      <c r="A338" s="165">
        <v>44096</v>
      </c>
      <c r="B338" s="166" t="s">
        <v>293</v>
      </c>
      <c r="C338" s="189">
        <v>2340.14</v>
      </c>
      <c r="D338" s="167"/>
      <c r="E338" s="168">
        <f t="shared" si="5"/>
        <v>2771823.2780000945</v>
      </c>
      <c r="F338" s="134"/>
      <c r="G338" s="169"/>
      <c r="H338" s="178"/>
      <c r="I338" s="170"/>
      <c r="J338" s="179"/>
      <c r="K338" s="171"/>
      <c r="L338" s="172"/>
      <c r="M338" s="173"/>
      <c r="N338" s="174"/>
      <c r="O338"/>
      <c r="P338"/>
      <c r="Q338"/>
      <c r="R338"/>
      <c r="S338"/>
      <c r="T338"/>
      <c r="U338"/>
      <c r="V338"/>
      <c r="W338"/>
      <c r="X338"/>
    </row>
    <row r="339" spans="1:24" s="26" customFormat="1" ht="15" customHeight="1" x14ac:dyDescent="0.3">
      <c r="A339" s="165">
        <v>44096</v>
      </c>
      <c r="B339" s="166" t="s">
        <v>271</v>
      </c>
      <c r="C339" s="189">
        <v>45632.73</v>
      </c>
      <c r="D339" s="167"/>
      <c r="E339" s="168">
        <f t="shared" si="5"/>
        <v>2817456.0080000944</v>
      </c>
      <c r="F339" s="134"/>
      <c r="G339" s="169"/>
      <c r="H339" s="178"/>
      <c r="I339" s="170"/>
      <c r="J339" s="179"/>
      <c r="K339" s="171"/>
      <c r="L339" s="172"/>
      <c r="M339" s="173"/>
      <c r="N339" s="174"/>
      <c r="O339"/>
      <c r="P339"/>
      <c r="Q339"/>
      <c r="R339"/>
      <c r="S339"/>
      <c r="T339"/>
      <c r="U339"/>
      <c r="V339"/>
      <c r="W339"/>
      <c r="X339"/>
    </row>
    <row r="340" spans="1:24" s="26" customFormat="1" ht="15" customHeight="1" x14ac:dyDescent="0.3">
      <c r="A340" s="165">
        <v>44096</v>
      </c>
      <c r="B340" s="166" t="s">
        <v>272</v>
      </c>
      <c r="C340" s="189">
        <v>5850.35</v>
      </c>
      <c r="D340" s="167"/>
      <c r="E340" s="168">
        <f t="shared" si="5"/>
        <v>2823306.3580000945</v>
      </c>
      <c r="F340" s="134"/>
      <c r="G340" s="169"/>
      <c r="H340" s="178"/>
      <c r="I340" s="170"/>
      <c r="J340" s="179"/>
      <c r="K340" s="171"/>
      <c r="L340" s="172"/>
      <c r="M340" s="173"/>
      <c r="N340" s="174"/>
      <c r="O340"/>
      <c r="P340"/>
      <c r="Q340"/>
      <c r="R340"/>
      <c r="S340"/>
      <c r="T340"/>
      <c r="U340"/>
      <c r="V340"/>
      <c r="W340"/>
      <c r="X340"/>
    </row>
    <row r="341" spans="1:24" s="26" customFormat="1" ht="15" customHeight="1" x14ac:dyDescent="0.3">
      <c r="A341" s="165">
        <v>44096</v>
      </c>
      <c r="B341" s="166" t="s">
        <v>273</v>
      </c>
      <c r="C341" s="189">
        <v>52653.15</v>
      </c>
      <c r="D341" s="167"/>
      <c r="E341" s="168">
        <f t="shared" si="5"/>
        <v>2875959.5080000944</v>
      </c>
      <c r="F341" s="134"/>
      <c r="G341" s="169"/>
      <c r="H341" s="178"/>
      <c r="I341" s="170"/>
      <c r="J341" s="179"/>
      <c r="K341" s="171"/>
      <c r="L341" s="172"/>
      <c r="M341" s="173"/>
      <c r="N341" s="174"/>
      <c r="O341"/>
      <c r="P341"/>
      <c r="Q341"/>
      <c r="R341"/>
      <c r="S341"/>
      <c r="T341"/>
      <c r="U341"/>
      <c r="V341"/>
      <c r="W341"/>
      <c r="X341"/>
    </row>
    <row r="342" spans="1:24" s="26" customFormat="1" ht="15" customHeight="1" x14ac:dyDescent="0.3">
      <c r="A342" s="165">
        <v>44096</v>
      </c>
      <c r="B342" s="166" t="s">
        <v>274</v>
      </c>
      <c r="C342" s="189">
        <v>7020.42</v>
      </c>
      <c r="D342" s="167"/>
      <c r="E342" s="168">
        <f t="shared" si="5"/>
        <v>2882979.9280000944</v>
      </c>
      <c r="F342" s="134"/>
      <c r="G342" s="169"/>
      <c r="H342" s="178"/>
      <c r="I342" s="170"/>
      <c r="J342" s="179"/>
      <c r="K342" s="171"/>
      <c r="L342" s="172"/>
      <c r="M342" s="173"/>
      <c r="N342" s="174"/>
      <c r="O342"/>
      <c r="P342"/>
      <c r="Q342"/>
      <c r="R342"/>
      <c r="S342"/>
      <c r="T342"/>
      <c r="U342"/>
      <c r="V342"/>
      <c r="W342"/>
      <c r="X342"/>
    </row>
    <row r="343" spans="1:24" s="26" customFormat="1" ht="15" customHeight="1" x14ac:dyDescent="0.3">
      <c r="A343" s="165">
        <v>44096</v>
      </c>
      <c r="B343" s="166" t="s">
        <v>275</v>
      </c>
      <c r="C343" s="189">
        <v>10530.63</v>
      </c>
      <c r="D343" s="167"/>
      <c r="E343" s="168">
        <f t="shared" si="5"/>
        <v>2893510.5580000943</v>
      </c>
      <c r="F343" s="134"/>
      <c r="G343" s="169"/>
      <c r="H343" s="178"/>
      <c r="I343" s="170"/>
      <c r="J343" s="179"/>
      <c r="K343" s="171"/>
      <c r="L343" s="172"/>
      <c r="M343" s="173"/>
      <c r="N343" s="174"/>
      <c r="O343"/>
      <c r="P343"/>
      <c r="Q343"/>
      <c r="R343"/>
      <c r="S343"/>
      <c r="T343"/>
      <c r="U343"/>
      <c r="V343"/>
      <c r="W343"/>
      <c r="X343"/>
    </row>
    <row r="344" spans="1:24" s="26" customFormat="1" ht="15" customHeight="1" x14ac:dyDescent="0.3">
      <c r="A344" s="165">
        <v>44096</v>
      </c>
      <c r="B344" s="166" t="s">
        <v>278</v>
      </c>
      <c r="C344" s="189">
        <v>7020.42</v>
      </c>
      <c r="D344" s="167"/>
      <c r="E344" s="168">
        <f t="shared" si="5"/>
        <v>2900530.9780000942</v>
      </c>
      <c r="F344" s="134"/>
      <c r="G344" s="169"/>
      <c r="H344" s="178"/>
      <c r="I344" s="170"/>
      <c r="J344" s="179"/>
      <c r="K344" s="171"/>
      <c r="L344" s="172"/>
      <c r="M344" s="173"/>
      <c r="N344" s="174"/>
      <c r="O344"/>
      <c r="P344"/>
      <c r="Q344"/>
      <c r="R344"/>
      <c r="S344"/>
      <c r="T344"/>
      <c r="U344"/>
      <c r="V344"/>
      <c r="W344"/>
      <c r="X344"/>
    </row>
    <row r="345" spans="1:24" s="26" customFormat="1" ht="15" customHeight="1" x14ac:dyDescent="0.3">
      <c r="A345" s="165">
        <v>44096</v>
      </c>
      <c r="B345" s="166" t="s">
        <v>303</v>
      </c>
      <c r="C345" s="189">
        <v>30421.82</v>
      </c>
      <c r="D345" s="167"/>
      <c r="E345" s="168">
        <f t="shared" si="5"/>
        <v>2930952.798000094</v>
      </c>
      <c r="F345" s="134"/>
      <c r="G345" s="169"/>
      <c r="H345" s="178"/>
      <c r="I345" s="170"/>
      <c r="J345" s="179"/>
      <c r="K345" s="171"/>
      <c r="L345" s="172"/>
      <c r="M345" s="173"/>
      <c r="N345" s="174"/>
      <c r="O345"/>
      <c r="P345"/>
      <c r="Q345"/>
      <c r="R345"/>
      <c r="S345"/>
      <c r="T345"/>
      <c r="U345"/>
      <c r="V345"/>
      <c r="W345"/>
      <c r="X345"/>
    </row>
    <row r="346" spans="1:24" s="26" customFormat="1" ht="15" customHeight="1" x14ac:dyDescent="0.3">
      <c r="A346" s="165">
        <v>44096</v>
      </c>
      <c r="B346" s="166" t="s">
        <v>280</v>
      </c>
      <c r="C346" s="189">
        <v>2340.14</v>
      </c>
      <c r="D346" s="167"/>
      <c r="E346" s="168">
        <f t="shared" si="5"/>
        <v>2933292.9380000941</v>
      </c>
      <c r="F346" s="134"/>
      <c r="G346" s="169"/>
      <c r="H346" s="178"/>
      <c r="I346" s="170"/>
      <c r="J346" s="179"/>
      <c r="K346" s="171"/>
      <c r="L346" s="172"/>
      <c r="M346" s="173"/>
      <c r="N346" s="174"/>
      <c r="O346"/>
      <c r="P346"/>
      <c r="Q346"/>
      <c r="R346"/>
      <c r="S346"/>
      <c r="T346"/>
      <c r="U346"/>
      <c r="V346"/>
      <c r="W346"/>
      <c r="X346"/>
    </row>
    <row r="347" spans="1:24" s="26" customFormat="1" ht="15" customHeight="1" x14ac:dyDescent="0.3">
      <c r="A347" s="165">
        <v>44096</v>
      </c>
      <c r="B347" s="166" t="s">
        <v>212</v>
      </c>
      <c r="C347" s="189">
        <v>10530.63</v>
      </c>
      <c r="D347" s="167"/>
      <c r="E347" s="168">
        <f t="shared" si="5"/>
        <v>2943823.568000094</v>
      </c>
      <c r="F347" s="134"/>
      <c r="G347" s="169"/>
      <c r="H347" s="178"/>
      <c r="I347" s="170"/>
      <c r="J347" s="179"/>
      <c r="K347" s="171"/>
      <c r="L347" s="172"/>
      <c r="M347" s="173"/>
      <c r="N347" s="174"/>
      <c r="O347"/>
      <c r="P347"/>
      <c r="Q347"/>
      <c r="R347"/>
      <c r="S347"/>
      <c r="T347"/>
      <c r="U347"/>
      <c r="V347"/>
      <c r="W347"/>
      <c r="X347"/>
    </row>
    <row r="348" spans="1:24" s="26" customFormat="1" ht="15" customHeight="1" x14ac:dyDescent="0.3">
      <c r="A348" s="165">
        <v>44096</v>
      </c>
      <c r="B348" s="166" t="s">
        <v>281</v>
      </c>
      <c r="C348" s="189">
        <v>3510.21</v>
      </c>
      <c r="D348" s="167"/>
      <c r="E348" s="168">
        <f t="shared" si="5"/>
        <v>2947333.778000094</v>
      </c>
      <c r="F348" s="134"/>
      <c r="G348" s="169"/>
      <c r="H348" s="178"/>
      <c r="I348" s="170"/>
      <c r="J348" s="179"/>
      <c r="K348" s="171"/>
      <c r="L348" s="172"/>
      <c r="M348" s="173"/>
      <c r="N348" s="174"/>
      <c r="O348"/>
      <c r="P348"/>
      <c r="Q348"/>
      <c r="R348"/>
      <c r="S348"/>
      <c r="T348"/>
      <c r="U348"/>
      <c r="V348"/>
      <c r="W348"/>
      <c r="X348"/>
    </row>
    <row r="349" spans="1:24" s="26" customFormat="1" ht="15" customHeight="1" x14ac:dyDescent="0.3">
      <c r="A349" s="165">
        <v>44096</v>
      </c>
      <c r="B349" s="166" t="s">
        <v>348</v>
      </c>
      <c r="C349" s="352">
        <f>9000+9000+9000+18.26+6174.46</f>
        <v>33192.720000000001</v>
      </c>
      <c r="D349" s="167"/>
      <c r="E349" s="168">
        <f t="shared" si="5"/>
        <v>2980526.4980000942</v>
      </c>
      <c r="F349" s="134"/>
      <c r="G349" s="169"/>
      <c r="H349" s="178"/>
      <c r="I349" s="170"/>
      <c r="J349" s="179"/>
      <c r="K349" s="171"/>
      <c r="L349" s="172"/>
      <c r="M349" s="173"/>
      <c r="N349" s="174"/>
      <c r="O349"/>
      <c r="P349"/>
      <c r="Q349"/>
      <c r="R349"/>
      <c r="S349"/>
      <c r="T349"/>
      <c r="U349"/>
      <c r="V349"/>
      <c r="W349"/>
      <c r="X349"/>
    </row>
    <row r="350" spans="1:24" s="26" customFormat="1" ht="15" customHeight="1" x14ac:dyDescent="0.3">
      <c r="A350" s="165">
        <v>44097</v>
      </c>
      <c r="B350" s="166" t="s">
        <v>290</v>
      </c>
      <c r="C350" s="189">
        <v>10530.63</v>
      </c>
      <c r="D350" s="167"/>
      <c r="E350" s="168">
        <f t="shared" si="5"/>
        <v>2991057.1280000941</v>
      </c>
      <c r="F350" s="134"/>
      <c r="G350" s="169"/>
      <c r="H350" s="178"/>
      <c r="I350" s="170"/>
      <c r="J350" s="179"/>
      <c r="K350" s="171"/>
      <c r="L350" s="172"/>
      <c r="M350" s="173"/>
      <c r="N350" s="174"/>
      <c r="O350"/>
      <c r="P350"/>
      <c r="Q350"/>
      <c r="R350"/>
      <c r="S350"/>
      <c r="T350"/>
      <c r="U350"/>
      <c r="V350"/>
      <c r="W350"/>
      <c r="X350"/>
    </row>
    <row r="351" spans="1:24" s="26" customFormat="1" ht="15" customHeight="1" x14ac:dyDescent="0.3">
      <c r="A351" s="165">
        <v>44097</v>
      </c>
      <c r="B351" s="166" t="s">
        <v>262</v>
      </c>
      <c r="C351" s="189">
        <v>3510.21</v>
      </c>
      <c r="D351" s="167"/>
      <c r="E351" s="168">
        <f t="shared" si="5"/>
        <v>2994567.3380000941</v>
      </c>
      <c r="F351" s="134"/>
      <c r="G351" s="169"/>
      <c r="H351" s="178"/>
      <c r="I351" s="170"/>
      <c r="J351" s="179"/>
      <c r="K351" s="171"/>
      <c r="L351" s="172"/>
      <c r="M351" s="173"/>
      <c r="N351" s="174"/>
      <c r="O351"/>
      <c r="P351"/>
      <c r="Q351"/>
      <c r="R351"/>
      <c r="S351"/>
      <c r="T351"/>
      <c r="U351"/>
      <c r="V351"/>
      <c r="W351"/>
      <c r="X351"/>
    </row>
    <row r="352" spans="1:24" s="26" customFormat="1" ht="15" customHeight="1" x14ac:dyDescent="0.3">
      <c r="A352" s="165">
        <v>44097</v>
      </c>
      <c r="B352" s="166" t="s">
        <v>285</v>
      </c>
      <c r="C352" s="189">
        <v>5850.35</v>
      </c>
      <c r="D352" s="167"/>
      <c r="E352" s="168">
        <f t="shared" si="5"/>
        <v>3000417.6880000941</v>
      </c>
      <c r="F352" s="134"/>
      <c r="G352" s="169"/>
      <c r="H352" s="178"/>
      <c r="I352" s="170"/>
      <c r="J352" s="179"/>
      <c r="K352" s="171"/>
      <c r="L352" s="172"/>
      <c r="M352" s="173"/>
      <c r="N352" s="174"/>
      <c r="O352"/>
      <c r="P352"/>
      <c r="Q352"/>
      <c r="R352"/>
      <c r="S352"/>
      <c r="T352"/>
      <c r="U352"/>
      <c r="V352"/>
      <c r="W352"/>
      <c r="X352"/>
    </row>
    <row r="353" spans="1:24" s="26" customFormat="1" ht="15" customHeight="1" x14ac:dyDescent="0.3">
      <c r="A353" s="165">
        <v>44098</v>
      </c>
      <c r="B353" s="166" t="s">
        <v>288</v>
      </c>
      <c r="C353" s="189">
        <v>12077.01</v>
      </c>
      <c r="D353" s="167"/>
      <c r="E353" s="168">
        <f t="shared" si="5"/>
        <v>3012494.6980000939</v>
      </c>
      <c r="F353" s="134"/>
      <c r="G353" s="169"/>
      <c r="H353" s="178"/>
      <c r="I353" s="170"/>
      <c r="J353" s="179"/>
      <c r="K353" s="171"/>
      <c r="L353" s="172"/>
      <c r="M353" s="173"/>
      <c r="N353" s="174"/>
      <c r="O353"/>
      <c r="P353"/>
      <c r="Q353"/>
      <c r="R353"/>
      <c r="S353"/>
      <c r="T353"/>
      <c r="U353"/>
      <c r="V353"/>
      <c r="W353"/>
      <c r="X353"/>
    </row>
    <row r="354" spans="1:24" s="26" customFormat="1" ht="15" customHeight="1" x14ac:dyDescent="0.3">
      <c r="A354" s="165">
        <v>44098</v>
      </c>
      <c r="B354" s="166" t="s">
        <v>301</v>
      </c>
      <c r="C354" s="189">
        <v>11700.7</v>
      </c>
      <c r="D354" s="167"/>
      <c r="E354" s="168">
        <f t="shared" si="5"/>
        <v>3024195.3980000941</v>
      </c>
      <c r="F354" s="134"/>
      <c r="G354" s="169"/>
      <c r="H354" s="178"/>
      <c r="I354" s="170"/>
      <c r="J354" s="179"/>
      <c r="K354" s="171"/>
      <c r="L354" s="172"/>
      <c r="M354" s="173"/>
      <c r="N354" s="174"/>
      <c r="O354"/>
      <c r="P354"/>
      <c r="Q354"/>
      <c r="R354"/>
      <c r="S354"/>
      <c r="T354"/>
      <c r="U354"/>
      <c r="V354"/>
      <c r="W354"/>
      <c r="X354"/>
    </row>
    <row r="355" spans="1:24" s="26" customFormat="1" ht="15" customHeight="1" x14ac:dyDescent="0.3">
      <c r="A355" s="165">
        <v>44098</v>
      </c>
      <c r="B355" s="166" t="s">
        <v>343</v>
      </c>
      <c r="C355" s="189">
        <v>1945.68</v>
      </c>
      <c r="D355" s="167"/>
      <c r="E355" s="168">
        <f t="shared" si="5"/>
        <v>3026141.0780000943</v>
      </c>
      <c r="F355" s="134"/>
      <c r="G355" s="169"/>
      <c r="H355" s="178"/>
      <c r="I355" s="170"/>
      <c r="J355" s="179"/>
      <c r="K355" s="171"/>
      <c r="L355" s="172"/>
      <c r="M355" s="173"/>
      <c r="N355" s="174"/>
      <c r="O355"/>
      <c r="P355"/>
      <c r="Q355"/>
      <c r="R355"/>
      <c r="S355"/>
      <c r="T355"/>
      <c r="U355"/>
      <c r="V355"/>
      <c r="W355"/>
      <c r="X355"/>
    </row>
    <row r="356" spans="1:24" s="26" customFormat="1" ht="15" customHeight="1" x14ac:dyDescent="0.3">
      <c r="A356" s="165">
        <v>44098</v>
      </c>
      <c r="B356" s="166" t="s">
        <v>267</v>
      </c>
      <c r="C356" s="189">
        <v>7020.42</v>
      </c>
      <c r="D356" s="167"/>
      <c r="E356" s="168">
        <f t="shared" si="5"/>
        <v>3033161.4980000942</v>
      </c>
      <c r="F356" s="134"/>
      <c r="G356" s="169"/>
      <c r="H356" s="178"/>
      <c r="I356" s="170"/>
      <c r="J356" s="179"/>
      <c r="K356" s="171"/>
      <c r="L356" s="172"/>
      <c r="M356" s="173"/>
      <c r="N356" s="174"/>
      <c r="O356"/>
      <c r="P356"/>
      <c r="Q356"/>
      <c r="R356"/>
      <c r="S356"/>
      <c r="T356"/>
      <c r="U356"/>
      <c r="V356"/>
      <c r="W356"/>
      <c r="X356"/>
    </row>
    <row r="357" spans="1:24" s="26" customFormat="1" ht="15" customHeight="1" x14ac:dyDescent="0.3">
      <c r="A357" s="165">
        <v>44098</v>
      </c>
      <c r="B357" s="166" t="s">
        <v>309</v>
      </c>
      <c r="C357" s="189">
        <v>32761.96</v>
      </c>
      <c r="D357" s="167"/>
      <c r="E357" s="168">
        <f t="shared" si="5"/>
        <v>3065923.4580000942</v>
      </c>
      <c r="F357" s="134"/>
      <c r="G357" s="169"/>
      <c r="H357" s="178"/>
      <c r="I357" s="170"/>
      <c r="J357" s="179"/>
      <c r="K357" s="171"/>
      <c r="L357" s="172"/>
      <c r="M357" s="173"/>
      <c r="N357" s="174"/>
      <c r="O357"/>
      <c r="P357"/>
      <c r="Q357"/>
      <c r="R357"/>
      <c r="S357"/>
      <c r="T357"/>
      <c r="U357"/>
      <c r="V357"/>
      <c r="W357"/>
      <c r="X357"/>
    </row>
    <row r="358" spans="1:24" s="26" customFormat="1" ht="15" customHeight="1" x14ac:dyDescent="0.3">
      <c r="A358" s="165">
        <v>44098</v>
      </c>
      <c r="B358" s="166" t="s">
        <v>287</v>
      </c>
      <c r="C358" s="189">
        <v>17551.05</v>
      </c>
      <c r="D358" s="167"/>
      <c r="E358" s="168">
        <f t="shared" si="5"/>
        <v>3083474.508000094</v>
      </c>
      <c r="F358" s="134"/>
      <c r="G358" s="169"/>
      <c r="H358" s="178"/>
      <c r="I358" s="170"/>
      <c r="J358" s="179"/>
      <c r="K358" s="171"/>
      <c r="L358" s="172"/>
      <c r="M358" s="173"/>
      <c r="N358" s="174"/>
      <c r="O358"/>
      <c r="P358"/>
      <c r="Q358"/>
      <c r="R358"/>
      <c r="S358"/>
      <c r="T358"/>
      <c r="U358"/>
      <c r="V358"/>
      <c r="W358"/>
      <c r="X358"/>
    </row>
    <row r="359" spans="1:24" s="26" customFormat="1" ht="15" customHeight="1" x14ac:dyDescent="0.3">
      <c r="A359" s="165">
        <v>44098</v>
      </c>
      <c r="B359" s="166" t="s">
        <v>312</v>
      </c>
      <c r="C359" s="189">
        <v>18721.12</v>
      </c>
      <c r="D359" s="167"/>
      <c r="E359" s="168">
        <f t="shared" si="5"/>
        <v>3102195.6280000941</v>
      </c>
      <c r="F359" s="134"/>
      <c r="G359" s="169"/>
      <c r="H359" s="178"/>
      <c r="I359" s="170"/>
      <c r="J359" s="179"/>
      <c r="K359" s="171"/>
      <c r="L359" s="172"/>
      <c r="M359" s="173"/>
      <c r="N359" s="174"/>
      <c r="O359"/>
      <c r="P359"/>
      <c r="Q359"/>
      <c r="R359"/>
      <c r="S359"/>
      <c r="T359"/>
      <c r="U359"/>
      <c r="V359"/>
      <c r="W359"/>
      <c r="X359"/>
    </row>
    <row r="360" spans="1:24" s="26" customFormat="1" ht="15" customHeight="1" x14ac:dyDescent="0.3">
      <c r="A360" s="165">
        <v>44099</v>
      </c>
      <c r="B360" s="166" t="s">
        <v>228</v>
      </c>
      <c r="C360" s="189">
        <v>14040.84</v>
      </c>
      <c r="D360" s="167"/>
      <c r="E360" s="168">
        <f t="shared" si="5"/>
        <v>3116236.4680000939</v>
      </c>
      <c r="F360" s="134"/>
      <c r="G360" s="169"/>
      <c r="H360" s="178"/>
      <c r="I360" s="170"/>
      <c r="J360" s="179"/>
      <c r="K360" s="171"/>
      <c r="L360" s="172"/>
      <c r="M360" s="173"/>
      <c r="N360" s="174"/>
      <c r="O360"/>
      <c r="P360"/>
      <c r="Q360"/>
      <c r="R360"/>
      <c r="S360"/>
      <c r="T360"/>
      <c r="U360"/>
      <c r="V360"/>
      <c r="W360"/>
      <c r="X360"/>
    </row>
    <row r="361" spans="1:24" s="26" customFormat="1" ht="15" customHeight="1" x14ac:dyDescent="0.3">
      <c r="A361" s="165">
        <v>44099</v>
      </c>
      <c r="B361" s="166" t="s">
        <v>283</v>
      </c>
      <c r="C361" s="189">
        <v>10530.63</v>
      </c>
      <c r="D361" s="167"/>
      <c r="E361" s="168">
        <f t="shared" si="5"/>
        <v>3126767.0980000938</v>
      </c>
      <c r="F361" s="134"/>
      <c r="G361" s="169"/>
      <c r="H361" s="178"/>
      <c r="I361" s="170"/>
      <c r="J361" s="179"/>
      <c r="K361" s="171"/>
      <c r="L361" s="172"/>
      <c r="M361" s="173"/>
      <c r="N361" s="174"/>
      <c r="O361"/>
      <c r="P361"/>
      <c r="Q361"/>
      <c r="R361"/>
      <c r="S361"/>
      <c r="T361"/>
      <c r="U361"/>
      <c r="V361"/>
      <c r="W361"/>
      <c r="X361"/>
    </row>
    <row r="362" spans="1:24" s="26" customFormat="1" ht="15" customHeight="1" x14ac:dyDescent="0.3">
      <c r="A362" s="165">
        <v>44099</v>
      </c>
      <c r="B362" s="166" t="s">
        <v>349</v>
      </c>
      <c r="C362" s="189">
        <v>158500</v>
      </c>
      <c r="D362" s="167"/>
      <c r="E362" s="168">
        <f t="shared" si="5"/>
        <v>3285267.0980000938</v>
      </c>
      <c r="F362" s="134"/>
      <c r="G362" s="169"/>
      <c r="H362" s="178"/>
      <c r="I362" s="170"/>
      <c r="J362" s="179"/>
      <c r="K362" s="171"/>
      <c r="L362" s="172"/>
      <c r="M362" s="173"/>
      <c r="N362" s="174"/>
      <c r="O362"/>
      <c r="P362"/>
      <c r="Q362"/>
      <c r="R362"/>
      <c r="S362"/>
      <c r="T362"/>
      <c r="U362"/>
      <c r="V362"/>
      <c r="W362"/>
      <c r="X362"/>
    </row>
    <row r="363" spans="1:24" s="26" customFormat="1" ht="15" customHeight="1" x14ac:dyDescent="0.3">
      <c r="A363" s="193"/>
      <c r="B363" s="194" t="s">
        <v>350</v>
      </c>
      <c r="C363" s="195"/>
      <c r="D363" s="196">
        <v>39625</v>
      </c>
      <c r="E363" s="168">
        <f t="shared" si="5"/>
        <v>3245642.0980000938</v>
      </c>
      <c r="F363" s="134"/>
      <c r="G363" s="169">
        <f>D363</f>
        <v>39625</v>
      </c>
      <c r="H363" s="178"/>
      <c r="I363" s="170"/>
      <c r="J363" s="179"/>
      <c r="K363" s="171"/>
      <c r="L363" s="172"/>
      <c r="M363" s="173"/>
      <c r="N363" s="174"/>
      <c r="O363"/>
      <c r="P363"/>
      <c r="Q363"/>
      <c r="R363"/>
      <c r="S363"/>
      <c r="T363"/>
      <c r="U363"/>
      <c r="V363"/>
      <c r="W363"/>
      <c r="X363"/>
    </row>
    <row r="364" spans="1:24" s="26" customFormat="1" ht="15" customHeight="1" x14ac:dyDescent="0.3">
      <c r="A364" s="165">
        <v>44099</v>
      </c>
      <c r="B364" s="166" t="s">
        <v>245</v>
      </c>
      <c r="C364" s="189">
        <v>79564.759999999995</v>
      </c>
      <c r="D364" s="167"/>
      <c r="E364" s="168">
        <f t="shared" si="5"/>
        <v>3325206.8580000936</v>
      </c>
      <c r="F364" s="134"/>
      <c r="G364" s="169"/>
      <c r="H364" s="178"/>
      <c r="I364" s="170"/>
      <c r="J364" s="179"/>
      <c r="K364" s="171"/>
      <c r="L364" s="172"/>
      <c r="M364" s="173"/>
      <c r="N364" s="174"/>
      <c r="O364"/>
      <c r="P364"/>
      <c r="Q364"/>
      <c r="R364"/>
      <c r="S364"/>
      <c r="T364"/>
      <c r="U364"/>
      <c r="V364"/>
      <c r="W364"/>
      <c r="X364"/>
    </row>
    <row r="365" spans="1:24" s="26" customFormat="1" ht="15" customHeight="1" x14ac:dyDescent="0.3">
      <c r="A365" s="165">
        <v>44099</v>
      </c>
      <c r="B365" s="166" t="s">
        <v>209</v>
      </c>
      <c r="C365" s="189">
        <v>86585.18</v>
      </c>
      <c r="D365" s="167"/>
      <c r="E365" s="168">
        <f t="shared" si="5"/>
        <v>3411792.0380000938</v>
      </c>
      <c r="F365" s="134"/>
      <c r="G365" s="169"/>
      <c r="H365" s="178"/>
      <c r="I365" s="170"/>
      <c r="J365" s="179"/>
      <c r="K365" s="171"/>
      <c r="L365" s="172"/>
      <c r="M365" s="173"/>
      <c r="N365" s="174"/>
      <c r="O365"/>
      <c r="P365"/>
      <c r="Q365"/>
      <c r="R365"/>
      <c r="S365"/>
      <c r="T365"/>
      <c r="U365"/>
      <c r="V365"/>
      <c r="W365"/>
      <c r="X365"/>
    </row>
    <row r="366" spans="1:24" s="26" customFormat="1" ht="15" customHeight="1" x14ac:dyDescent="0.3">
      <c r="A366" s="165">
        <v>44099</v>
      </c>
      <c r="B366" s="166" t="s">
        <v>227</v>
      </c>
      <c r="C366" s="189">
        <v>2340.14</v>
      </c>
      <c r="D366" s="167"/>
      <c r="E366" s="168">
        <f t="shared" si="5"/>
        <v>3414132.1780000939</v>
      </c>
      <c r="F366" s="134"/>
      <c r="G366" s="169"/>
      <c r="H366" s="178"/>
      <c r="I366" s="170"/>
      <c r="J366" s="179"/>
      <c r="K366" s="171"/>
      <c r="L366" s="172"/>
      <c r="M366" s="173"/>
      <c r="N366" s="174"/>
      <c r="O366"/>
      <c r="P366"/>
      <c r="Q366"/>
      <c r="R366"/>
      <c r="S366"/>
      <c r="T366"/>
      <c r="U366"/>
      <c r="V366"/>
      <c r="W366"/>
      <c r="X366"/>
    </row>
    <row r="367" spans="1:24" s="26" customFormat="1" ht="15" customHeight="1" x14ac:dyDescent="0.3">
      <c r="A367" s="165">
        <v>44102</v>
      </c>
      <c r="B367" s="166" t="s">
        <v>229</v>
      </c>
      <c r="C367" s="189">
        <v>10530.63</v>
      </c>
      <c r="D367" s="167"/>
      <c r="E367" s="168">
        <f t="shared" si="5"/>
        <v>3424662.8080000938</v>
      </c>
      <c r="F367" s="134"/>
      <c r="G367" s="169"/>
      <c r="H367" s="178"/>
      <c r="I367" s="170"/>
      <c r="J367" s="179"/>
      <c r="K367" s="171"/>
      <c r="L367" s="172"/>
      <c r="M367" s="173"/>
      <c r="N367" s="174"/>
      <c r="O367"/>
      <c r="P367"/>
      <c r="Q367"/>
      <c r="R367"/>
      <c r="S367"/>
      <c r="T367"/>
      <c r="U367"/>
      <c r="V367"/>
      <c r="W367"/>
      <c r="X367"/>
    </row>
    <row r="368" spans="1:24" s="26" customFormat="1" ht="15" customHeight="1" x14ac:dyDescent="0.3">
      <c r="A368" s="165">
        <v>44102</v>
      </c>
      <c r="B368" s="166" t="s">
        <v>319</v>
      </c>
      <c r="C368" s="189">
        <v>17551.05</v>
      </c>
      <c r="D368" s="167"/>
      <c r="E368" s="168">
        <f t="shared" si="5"/>
        <v>3442213.8580000936</v>
      </c>
      <c r="F368" s="134"/>
      <c r="G368" s="169"/>
      <c r="H368" s="178"/>
      <c r="I368" s="170"/>
      <c r="J368" s="179"/>
      <c r="K368" s="171"/>
      <c r="L368" s="172"/>
      <c r="M368" s="173"/>
      <c r="N368" s="174"/>
      <c r="O368"/>
      <c r="P368"/>
      <c r="Q368"/>
      <c r="R368"/>
      <c r="S368"/>
      <c r="T368"/>
      <c r="U368"/>
      <c r="V368"/>
      <c r="W368"/>
      <c r="X368"/>
    </row>
    <row r="369" spans="1:24" s="26" customFormat="1" ht="15" customHeight="1" x14ac:dyDescent="0.3">
      <c r="A369" s="165">
        <v>44102</v>
      </c>
      <c r="B369" s="166" t="s">
        <v>260</v>
      </c>
      <c r="C369" s="189">
        <v>17551.05</v>
      </c>
      <c r="D369" s="167"/>
      <c r="E369" s="168">
        <f t="shared" si="5"/>
        <v>3459764.9080000934</v>
      </c>
      <c r="F369" s="134"/>
      <c r="G369" s="169"/>
      <c r="H369" s="178"/>
      <c r="I369" s="170"/>
      <c r="J369" s="179"/>
      <c r="K369" s="171"/>
      <c r="L369" s="172"/>
      <c r="M369" s="173"/>
      <c r="N369" s="174"/>
      <c r="O369"/>
      <c r="P369"/>
      <c r="Q369"/>
      <c r="R369"/>
      <c r="S369"/>
      <c r="T369"/>
      <c r="U369"/>
      <c r="V369"/>
      <c r="W369"/>
      <c r="X369"/>
    </row>
    <row r="370" spans="1:24" s="26" customFormat="1" ht="15" customHeight="1" x14ac:dyDescent="0.3">
      <c r="A370" s="165">
        <v>44102</v>
      </c>
      <c r="B370" s="166" t="s">
        <v>295</v>
      </c>
      <c r="C370" s="189">
        <v>23401.4</v>
      </c>
      <c r="D370" s="167"/>
      <c r="E370" s="168">
        <f t="shared" si="5"/>
        <v>3483166.3080000933</v>
      </c>
      <c r="F370" s="134"/>
      <c r="G370" s="169"/>
      <c r="H370" s="178"/>
      <c r="I370" s="170"/>
      <c r="J370" s="179"/>
      <c r="K370" s="171"/>
      <c r="L370" s="172"/>
      <c r="M370" s="173"/>
      <c r="N370" s="174"/>
      <c r="O370"/>
      <c r="P370"/>
      <c r="Q370"/>
      <c r="R370"/>
      <c r="S370"/>
      <c r="T370"/>
      <c r="U370"/>
      <c r="V370"/>
      <c r="W370"/>
      <c r="X370"/>
    </row>
    <row r="371" spans="1:24" s="26" customFormat="1" ht="15" customHeight="1" x14ac:dyDescent="0.3">
      <c r="A371" s="165">
        <v>44102</v>
      </c>
      <c r="B371" s="166" t="s">
        <v>320</v>
      </c>
      <c r="C371" s="189">
        <v>36231.03</v>
      </c>
      <c r="D371" s="167"/>
      <c r="E371" s="168">
        <f t="shared" si="5"/>
        <v>3519397.3380000931</v>
      </c>
      <c r="F371" s="134"/>
      <c r="G371" s="169"/>
      <c r="H371" s="178"/>
      <c r="I371" s="170"/>
      <c r="J371" s="179"/>
      <c r="K371" s="171"/>
      <c r="L371" s="172"/>
      <c r="M371" s="173"/>
      <c r="N371" s="174"/>
      <c r="O371"/>
      <c r="P371"/>
      <c r="Q371"/>
      <c r="R371"/>
      <c r="S371"/>
      <c r="T371"/>
      <c r="U371"/>
      <c r="V371"/>
      <c r="W371"/>
      <c r="X371"/>
    </row>
    <row r="372" spans="1:24" s="26" customFormat="1" ht="15" customHeight="1" x14ac:dyDescent="0.3">
      <c r="A372" s="165">
        <v>44102</v>
      </c>
      <c r="B372" s="166" t="s">
        <v>218</v>
      </c>
      <c r="C372" s="189">
        <v>23401.4</v>
      </c>
      <c r="D372" s="167"/>
      <c r="E372" s="168">
        <f t="shared" si="5"/>
        <v>3542798.738000093</v>
      </c>
      <c r="F372" s="134"/>
      <c r="G372" s="169"/>
      <c r="H372" s="178"/>
      <c r="I372" s="170"/>
      <c r="J372" s="179"/>
      <c r="K372" s="171"/>
      <c r="L372" s="172"/>
      <c r="M372" s="173"/>
      <c r="N372" s="174"/>
      <c r="O372"/>
      <c r="P372"/>
      <c r="Q372"/>
      <c r="R372"/>
      <c r="S372"/>
      <c r="T372"/>
      <c r="U372"/>
      <c r="V372"/>
      <c r="W372"/>
      <c r="X372"/>
    </row>
    <row r="373" spans="1:24" s="26" customFormat="1" ht="15" customHeight="1" x14ac:dyDescent="0.3">
      <c r="A373" s="165">
        <v>44102</v>
      </c>
      <c r="B373" s="166" t="s">
        <v>286</v>
      </c>
      <c r="C373" s="189">
        <v>7020.42</v>
      </c>
      <c r="D373" s="167"/>
      <c r="E373" s="168">
        <f t="shared" si="5"/>
        <v>3549819.158000093</v>
      </c>
      <c r="F373" s="134"/>
      <c r="G373" s="169"/>
      <c r="H373" s="178"/>
      <c r="I373" s="170"/>
      <c r="J373" s="179"/>
      <c r="K373" s="171"/>
      <c r="L373" s="172"/>
      <c r="M373" s="173"/>
      <c r="N373" s="174"/>
      <c r="O373"/>
      <c r="P373"/>
      <c r="Q373"/>
      <c r="R373"/>
      <c r="S373"/>
      <c r="T373"/>
      <c r="U373"/>
      <c r="V373"/>
      <c r="W373"/>
      <c r="X373"/>
    </row>
    <row r="374" spans="1:24" s="26" customFormat="1" ht="15" customHeight="1" x14ac:dyDescent="0.3">
      <c r="A374" s="165">
        <v>44102</v>
      </c>
      <c r="B374" s="166" t="s">
        <v>351</v>
      </c>
      <c r="C374" s="189">
        <v>14781.36</v>
      </c>
      <c r="D374" s="167"/>
      <c r="E374" s="168">
        <f t="shared" si="5"/>
        <v>3564600.5180000928</v>
      </c>
      <c r="F374" s="134"/>
      <c r="G374" s="169"/>
      <c r="H374" s="178"/>
      <c r="I374" s="170"/>
      <c r="J374" s="179"/>
      <c r="K374" s="171"/>
      <c r="L374" s="172"/>
      <c r="M374" s="173"/>
      <c r="N374" s="174"/>
      <c r="O374"/>
      <c r="P374"/>
      <c r="Q374"/>
      <c r="R374"/>
      <c r="S374"/>
      <c r="T374"/>
      <c r="U374"/>
      <c r="V374"/>
      <c r="W374"/>
      <c r="X374"/>
    </row>
    <row r="375" spans="1:24" s="26" customFormat="1" ht="15" customHeight="1" x14ac:dyDescent="0.3">
      <c r="A375" s="165">
        <v>44102</v>
      </c>
      <c r="B375" s="166" t="s">
        <v>304</v>
      </c>
      <c r="C375" s="189">
        <v>3510.21</v>
      </c>
      <c r="D375" s="167"/>
      <c r="E375" s="168">
        <f t="shared" si="5"/>
        <v>3568110.7280000928</v>
      </c>
      <c r="F375" s="134"/>
      <c r="G375" s="169"/>
      <c r="H375" s="178"/>
      <c r="I375" s="170"/>
      <c r="J375" s="179"/>
      <c r="K375" s="171"/>
      <c r="L375" s="172"/>
      <c r="M375" s="173"/>
      <c r="N375" s="174"/>
      <c r="O375"/>
      <c r="P375"/>
      <c r="Q375"/>
      <c r="R375"/>
      <c r="S375"/>
      <c r="T375"/>
      <c r="U375"/>
      <c r="V375"/>
      <c r="W375"/>
      <c r="X375"/>
    </row>
    <row r="376" spans="1:24" s="26" customFormat="1" ht="15" customHeight="1" x14ac:dyDescent="0.3">
      <c r="A376" s="165">
        <v>44103</v>
      </c>
      <c r="B376" s="166" t="s">
        <v>332</v>
      </c>
      <c r="C376" s="189">
        <v>3510.21</v>
      </c>
      <c r="D376" s="167"/>
      <c r="E376" s="168">
        <f t="shared" si="5"/>
        <v>3571620.9380000927</v>
      </c>
      <c r="F376" s="134"/>
      <c r="G376" s="169"/>
      <c r="H376" s="178"/>
      <c r="I376" s="170"/>
      <c r="J376" s="179"/>
      <c r="K376" s="171"/>
      <c r="L376" s="172"/>
      <c r="M376" s="173"/>
      <c r="N376" s="174"/>
      <c r="O376"/>
      <c r="P376"/>
      <c r="Q376"/>
      <c r="R376"/>
      <c r="S376"/>
      <c r="T376"/>
      <c r="U376"/>
      <c r="V376"/>
      <c r="W376"/>
      <c r="X376"/>
    </row>
    <row r="377" spans="1:24" s="26" customFormat="1" ht="15" customHeight="1" x14ac:dyDescent="0.3">
      <c r="A377" s="165">
        <v>44103</v>
      </c>
      <c r="B377" s="166" t="s">
        <v>284</v>
      </c>
      <c r="C377" s="189">
        <v>45632.73</v>
      </c>
      <c r="D377" s="167"/>
      <c r="E377" s="168">
        <f t="shared" si="5"/>
        <v>3617253.6680000927</v>
      </c>
      <c r="F377" s="134"/>
      <c r="G377" s="169"/>
      <c r="H377" s="178"/>
      <c r="I377" s="170"/>
      <c r="J377" s="179"/>
      <c r="K377" s="171"/>
      <c r="L377" s="172"/>
      <c r="M377" s="173"/>
      <c r="N377" s="174"/>
      <c r="O377"/>
      <c r="P377"/>
      <c r="Q377"/>
      <c r="R377"/>
      <c r="S377"/>
      <c r="T377"/>
      <c r="U377"/>
      <c r="V377"/>
      <c r="W377"/>
      <c r="X377"/>
    </row>
    <row r="378" spans="1:24" s="26" customFormat="1" ht="15" customHeight="1" x14ac:dyDescent="0.3">
      <c r="A378" s="165">
        <v>44103</v>
      </c>
      <c r="B378" s="166" t="s">
        <v>340</v>
      </c>
      <c r="C378" s="189">
        <v>4704.4799999999996</v>
      </c>
      <c r="D378" s="167"/>
      <c r="E378" s="168">
        <f t="shared" si="5"/>
        <v>3621958.1480000927</v>
      </c>
      <c r="F378" s="134"/>
      <c r="G378" s="169"/>
      <c r="H378" s="178"/>
      <c r="I378" s="170"/>
      <c r="J378" s="179"/>
      <c r="K378" s="171"/>
      <c r="L378" s="172"/>
      <c r="M378" s="173"/>
      <c r="N378" s="174"/>
      <c r="O378"/>
      <c r="P378"/>
      <c r="Q378"/>
      <c r="R378"/>
      <c r="S378"/>
      <c r="T378"/>
      <c r="U378"/>
      <c r="V378"/>
      <c r="W378"/>
      <c r="X378"/>
    </row>
    <row r="379" spans="1:24" s="26" customFormat="1" ht="15" customHeight="1" x14ac:dyDescent="0.3">
      <c r="A379" s="165">
        <v>44103</v>
      </c>
      <c r="B379" s="166" t="s">
        <v>250</v>
      </c>
      <c r="C379" s="189">
        <v>7020.42</v>
      </c>
      <c r="D379" s="167"/>
      <c r="E379" s="168">
        <f t="shared" si="5"/>
        <v>3628978.5680000926</v>
      </c>
      <c r="F379" s="134"/>
      <c r="G379" s="169"/>
      <c r="H379" s="178"/>
      <c r="I379" s="170"/>
      <c r="J379" s="179"/>
      <c r="K379" s="171"/>
      <c r="L379" s="172"/>
      <c r="M379" s="173"/>
      <c r="N379" s="174"/>
      <c r="O379"/>
      <c r="P379"/>
      <c r="Q379"/>
      <c r="R379"/>
      <c r="S379"/>
      <c r="T379"/>
      <c r="U379"/>
      <c r="V379"/>
      <c r="W379"/>
      <c r="X379"/>
    </row>
    <row r="380" spans="1:24" s="26" customFormat="1" ht="15" customHeight="1" x14ac:dyDescent="0.3">
      <c r="A380" s="165">
        <v>44103</v>
      </c>
      <c r="B380" s="166" t="s">
        <v>252</v>
      </c>
      <c r="C380" s="189">
        <v>24208.47</v>
      </c>
      <c r="D380" s="167"/>
      <c r="E380" s="168">
        <f t="shared" si="5"/>
        <v>3653187.0380000928</v>
      </c>
      <c r="F380" s="134"/>
      <c r="G380" s="169"/>
      <c r="H380" s="178"/>
      <c r="I380" s="170"/>
      <c r="J380" s="179"/>
      <c r="K380" s="171"/>
      <c r="L380" s="172"/>
      <c r="M380" s="173"/>
      <c r="N380" s="174"/>
      <c r="O380"/>
      <c r="P380"/>
      <c r="Q380"/>
      <c r="R380"/>
      <c r="S380"/>
      <c r="T380"/>
      <c r="U380"/>
      <c r="V380"/>
      <c r="W380"/>
      <c r="X380"/>
    </row>
    <row r="381" spans="1:24" s="26" customFormat="1" ht="15" customHeight="1" x14ac:dyDescent="0.3">
      <c r="A381" s="165">
        <v>44103</v>
      </c>
      <c r="B381" s="166" t="s">
        <v>321</v>
      </c>
      <c r="C381" s="189">
        <v>10530.63</v>
      </c>
      <c r="D381" s="167"/>
      <c r="E381" s="168">
        <f t="shared" si="5"/>
        <v>3663717.6680000927</v>
      </c>
      <c r="F381" s="134"/>
      <c r="G381" s="169"/>
      <c r="H381" s="178"/>
      <c r="I381" s="170"/>
      <c r="J381" s="179"/>
      <c r="K381" s="171"/>
      <c r="L381" s="172"/>
      <c r="M381" s="173"/>
      <c r="N381" s="174"/>
      <c r="O381"/>
      <c r="P381"/>
      <c r="Q381"/>
      <c r="R381"/>
      <c r="S381"/>
      <c r="T381"/>
      <c r="U381"/>
      <c r="V381"/>
      <c r="W381"/>
      <c r="X381"/>
    </row>
    <row r="382" spans="1:24" s="26" customFormat="1" ht="15" customHeight="1" x14ac:dyDescent="0.3">
      <c r="A382" s="181"/>
      <c r="B382" s="181" t="s">
        <v>198</v>
      </c>
      <c r="C382" s="182"/>
      <c r="D382" s="183"/>
      <c r="E382" s="168">
        <f t="shared" si="5"/>
        <v>3663717.6680000927</v>
      </c>
      <c r="F382" s="134"/>
      <c r="G382" s="169"/>
      <c r="H382" s="178"/>
      <c r="I382" s="170">
        <v>392500</v>
      </c>
      <c r="J382" s="179"/>
      <c r="K382" s="171"/>
      <c r="L382" s="172"/>
      <c r="M382" s="173"/>
      <c r="N382" s="174"/>
      <c r="O382"/>
      <c r="P382"/>
      <c r="Q382"/>
      <c r="R382"/>
      <c r="S382"/>
      <c r="T382"/>
      <c r="U382"/>
      <c r="V382"/>
      <c r="W382"/>
      <c r="X382"/>
    </row>
    <row r="383" spans="1:24" s="26" customFormat="1" ht="15" customHeight="1" x14ac:dyDescent="0.3">
      <c r="A383" s="181"/>
      <c r="B383" s="181" t="s">
        <v>352</v>
      </c>
      <c r="C383" s="182"/>
      <c r="D383" s="183"/>
      <c r="E383" s="168">
        <f t="shared" si="5"/>
        <v>3663717.6680000927</v>
      </c>
      <c r="F383" s="134"/>
      <c r="G383" s="169"/>
      <c r="H383" s="178"/>
      <c r="I383" s="170"/>
      <c r="J383" s="345">
        <v>14200</v>
      </c>
      <c r="K383" s="171"/>
      <c r="L383" s="172"/>
      <c r="M383" s="173"/>
      <c r="N383" s="174"/>
      <c r="O383"/>
      <c r="P383"/>
      <c r="Q383"/>
      <c r="R383"/>
      <c r="S383"/>
      <c r="T383"/>
      <c r="U383"/>
      <c r="V383"/>
      <c r="W383"/>
      <c r="X383"/>
    </row>
    <row r="384" spans="1:24" s="26" customFormat="1" ht="15" customHeight="1" x14ac:dyDescent="0.3">
      <c r="A384" s="165">
        <v>44104</v>
      </c>
      <c r="B384" s="166" t="s">
        <v>199</v>
      </c>
      <c r="C384" s="189">
        <v>58118.720000000001</v>
      </c>
      <c r="D384" s="167"/>
      <c r="E384" s="168">
        <f t="shared" si="5"/>
        <v>3721836.3880000929</v>
      </c>
      <c r="F384" s="134"/>
      <c r="G384" s="169"/>
      <c r="H384" s="178"/>
      <c r="I384" s="170"/>
      <c r="J384" s="179"/>
      <c r="K384" s="171"/>
      <c r="L384" s="172"/>
      <c r="M384" s="173"/>
      <c r="N384" s="174"/>
      <c r="O384"/>
      <c r="P384"/>
      <c r="Q384"/>
      <c r="R384"/>
      <c r="S384"/>
      <c r="T384"/>
      <c r="U384"/>
      <c r="V384"/>
      <c r="W384"/>
      <c r="X384"/>
    </row>
    <row r="385" spans="1:24" s="26" customFormat="1" ht="15" customHeight="1" x14ac:dyDescent="0.3">
      <c r="A385" s="165">
        <v>44104</v>
      </c>
      <c r="B385" s="166" t="s">
        <v>240</v>
      </c>
      <c r="C385" s="189">
        <v>10530.63</v>
      </c>
      <c r="D385" s="167"/>
      <c r="E385" s="168">
        <f t="shared" si="5"/>
        <v>3732367.0180000928</v>
      </c>
      <c r="F385" s="200"/>
      <c r="G385" s="169"/>
      <c r="H385" s="178"/>
      <c r="I385" s="170"/>
      <c r="J385" s="179"/>
      <c r="K385" s="171"/>
      <c r="L385" s="172"/>
      <c r="M385" s="173"/>
      <c r="N385" s="174"/>
      <c r="O385"/>
      <c r="P385"/>
      <c r="Q385"/>
      <c r="R385"/>
      <c r="S385"/>
      <c r="T385"/>
      <c r="U385"/>
      <c r="V385"/>
      <c r="W385"/>
      <c r="X385"/>
    </row>
    <row r="386" spans="1:24" s="26" customFormat="1" ht="15" customHeight="1" x14ac:dyDescent="0.3">
      <c r="A386" s="165">
        <v>44104</v>
      </c>
      <c r="B386" s="166" t="s">
        <v>333</v>
      </c>
      <c r="C386" s="189">
        <v>2340.14</v>
      </c>
      <c r="D386" s="167"/>
      <c r="E386" s="168">
        <f t="shared" si="5"/>
        <v>3734707.158000093</v>
      </c>
      <c r="F386" s="134"/>
      <c r="G386" s="169"/>
      <c r="H386" s="178"/>
      <c r="I386" s="170"/>
      <c r="J386" s="179"/>
      <c r="K386" s="171"/>
      <c r="L386" s="172"/>
      <c r="M386" s="173"/>
      <c r="N386" s="174"/>
      <c r="O386"/>
      <c r="P386"/>
      <c r="Q386"/>
      <c r="R386"/>
      <c r="S386"/>
      <c r="T386"/>
      <c r="U386"/>
      <c r="V386"/>
      <c r="W386"/>
      <c r="X386"/>
    </row>
    <row r="387" spans="1:24" s="26" customFormat="1" ht="15" customHeight="1" x14ac:dyDescent="0.3">
      <c r="A387" s="165">
        <v>44104</v>
      </c>
      <c r="B387" s="166" t="s">
        <v>268</v>
      </c>
      <c r="C387" s="189">
        <v>32761.96</v>
      </c>
      <c r="D387" s="167"/>
      <c r="E387" s="168">
        <f t="shared" si="5"/>
        <v>3767469.1180000929</v>
      </c>
      <c r="F387" s="134"/>
      <c r="G387" s="169"/>
      <c r="H387" s="178"/>
      <c r="I387" s="170"/>
      <c r="J387" s="179"/>
      <c r="K387" s="171"/>
      <c r="L387" s="172"/>
      <c r="M387" s="173"/>
      <c r="N387" s="174"/>
      <c r="O387"/>
      <c r="P387"/>
      <c r="Q387"/>
      <c r="R387"/>
      <c r="S387"/>
      <c r="T387"/>
      <c r="U387"/>
      <c r="V387"/>
      <c r="W387"/>
      <c r="X387"/>
    </row>
    <row r="388" spans="1:24" s="26" customFormat="1" ht="15" customHeight="1" x14ac:dyDescent="0.3">
      <c r="A388" s="165">
        <v>44104</v>
      </c>
      <c r="B388" s="166" t="s">
        <v>297</v>
      </c>
      <c r="C388" s="189">
        <v>7020.42</v>
      </c>
      <c r="D388" s="167"/>
      <c r="E388" s="168">
        <f t="shared" si="5"/>
        <v>3774489.5380000928</v>
      </c>
      <c r="F388" s="134"/>
      <c r="G388" s="169"/>
      <c r="H388" s="178"/>
      <c r="I388" s="170"/>
      <c r="J388" s="179"/>
      <c r="K388" s="171"/>
      <c r="L388" s="172"/>
      <c r="M388" s="173"/>
      <c r="N388" s="174"/>
      <c r="O388"/>
      <c r="P388"/>
      <c r="Q388"/>
      <c r="R388"/>
      <c r="S388"/>
      <c r="T388"/>
      <c r="U388"/>
      <c r="V388"/>
      <c r="W388"/>
      <c r="X388"/>
    </row>
    <row r="389" spans="1:24" s="26" customFormat="1" ht="15" customHeight="1" x14ac:dyDescent="0.3">
      <c r="A389" s="165">
        <v>44104</v>
      </c>
      <c r="B389" s="166" t="s">
        <v>305</v>
      </c>
      <c r="C389" s="189">
        <v>7020.42</v>
      </c>
      <c r="D389" s="167"/>
      <c r="E389" s="168">
        <f t="shared" si="5"/>
        <v>3781509.9580000928</v>
      </c>
      <c r="F389" s="200"/>
      <c r="G389" s="169"/>
      <c r="H389" s="178"/>
      <c r="I389" s="170"/>
      <c r="J389" s="179"/>
      <c r="K389" s="171"/>
      <c r="L389" s="172"/>
      <c r="M389" s="173"/>
      <c r="N389" s="174"/>
      <c r="O389"/>
      <c r="P389"/>
      <c r="Q389"/>
      <c r="R389"/>
      <c r="S389"/>
      <c r="T389"/>
      <c r="U389"/>
      <c r="V389"/>
      <c r="W389"/>
      <c r="X389"/>
    </row>
    <row r="390" spans="1:24" s="26" customFormat="1" ht="15" customHeight="1" x14ac:dyDescent="0.3">
      <c r="A390" s="165">
        <v>44104</v>
      </c>
      <c r="B390" s="166" t="s">
        <v>302</v>
      </c>
      <c r="C390" s="189">
        <v>7020.42</v>
      </c>
      <c r="D390" s="167"/>
      <c r="E390" s="168">
        <f t="shared" si="5"/>
        <v>3788530.3780000927</v>
      </c>
      <c r="F390" s="134"/>
      <c r="G390" s="169"/>
      <c r="H390" s="178"/>
      <c r="I390" s="170"/>
      <c r="J390" s="179"/>
      <c r="K390" s="171"/>
      <c r="L390" s="172"/>
      <c r="M390" s="173"/>
      <c r="N390" s="174"/>
      <c r="O390"/>
      <c r="P390"/>
      <c r="Q390"/>
      <c r="R390"/>
      <c r="S390"/>
      <c r="T390"/>
      <c r="U390"/>
      <c r="V390"/>
      <c r="W390"/>
      <c r="X390"/>
    </row>
    <row r="391" spans="1:24" s="26" customFormat="1" ht="15" customHeight="1" x14ac:dyDescent="0.3">
      <c r="A391" s="165">
        <v>44104</v>
      </c>
      <c r="B391" s="166" t="s">
        <v>334</v>
      </c>
      <c r="C391" s="189">
        <v>20128.349999999999</v>
      </c>
      <c r="D391" s="167"/>
      <c r="E391" s="343">
        <f t="shared" ref="E391:E452" si="6">E390+C391-D391</f>
        <v>3808658.7280000928</v>
      </c>
      <c r="F391" s="134"/>
      <c r="G391" s="169"/>
      <c r="H391" s="178"/>
      <c r="I391" s="170"/>
      <c r="J391" s="179"/>
      <c r="K391" s="171"/>
      <c r="L391" s="172"/>
      <c r="M391" s="173"/>
      <c r="N391" s="174"/>
      <c r="O391"/>
      <c r="P391"/>
      <c r="Q391"/>
      <c r="R391"/>
      <c r="S391"/>
      <c r="T391"/>
      <c r="U391"/>
      <c r="V391"/>
      <c r="W391"/>
      <c r="X391"/>
    </row>
    <row r="392" spans="1:24" s="26" customFormat="1" ht="15" customHeight="1" x14ac:dyDescent="0.3">
      <c r="A392" s="165">
        <v>44109</v>
      </c>
      <c r="B392" s="166" t="s">
        <v>313</v>
      </c>
      <c r="C392" s="189">
        <v>23401.4</v>
      </c>
      <c r="D392" s="167"/>
      <c r="E392" s="168">
        <f t="shared" si="6"/>
        <v>3832060.1280000927</v>
      </c>
      <c r="F392" s="134"/>
      <c r="G392" s="169"/>
      <c r="H392" s="178"/>
      <c r="I392" s="170"/>
      <c r="J392" s="179"/>
      <c r="K392" s="171"/>
      <c r="L392" s="172"/>
      <c r="M392" s="173"/>
      <c r="N392" s="174"/>
      <c r="O392"/>
      <c r="P392"/>
      <c r="Q392"/>
      <c r="R392"/>
      <c r="S392"/>
      <c r="T392"/>
      <c r="U392"/>
      <c r="V392"/>
      <c r="W392"/>
      <c r="X392"/>
    </row>
    <row r="393" spans="1:24" s="26" customFormat="1" ht="15" customHeight="1" x14ac:dyDescent="0.3">
      <c r="A393" s="165">
        <v>44109</v>
      </c>
      <c r="B393" s="166" t="s">
        <v>279</v>
      </c>
      <c r="C393" s="189">
        <v>3510.21</v>
      </c>
      <c r="D393" s="167"/>
      <c r="E393" s="168">
        <f t="shared" si="6"/>
        <v>3835570.3380000927</v>
      </c>
      <c r="F393" s="134"/>
      <c r="G393" s="169"/>
      <c r="H393" s="178"/>
      <c r="I393" s="170"/>
      <c r="J393" s="179"/>
      <c r="K393" s="171"/>
      <c r="L393" s="172"/>
      <c r="M393" s="173"/>
      <c r="N393" s="174"/>
      <c r="O393"/>
      <c r="P393"/>
      <c r="Q393"/>
      <c r="R393"/>
      <c r="S393"/>
      <c r="T393"/>
      <c r="U393"/>
      <c r="V393"/>
      <c r="W393"/>
      <c r="X393"/>
    </row>
    <row r="394" spans="1:24" s="26" customFormat="1" ht="15" customHeight="1" x14ac:dyDescent="0.3">
      <c r="A394" s="165">
        <v>44111</v>
      </c>
      <c r="B394" s="166" t="s">
        <v>311</v>
      </c>
      <c r="C394" s="189">
        <v>37635.839999999997</v>
      </c>
      <c r="D394" s="167"/>
      <c r="E394" s="168">
        <f t="shared" si="6"/>
        <v>3873206.1780000925</v>
      </c>
      <c r="F394" s="134"/>
      <c r="G394" s="169"/>
      <c r="H394" s="178"/>
      <c r="I394" s="170"/>
      <c r="J394" s="179"/>
      <c r="K394" s="171"/>
      <c r="L394" s="172"/>
      <c r="M394" s="173"/>
      <c r="N394" s="174"/>
      <c r="O394"/>
      <c r="P394"/>
      <c r="Q394"/>
      <c r="R394"/>
      <c r="S394"/>
      <c r="T394"/>
      <c r="U394"/>
      <c r="V394"/>
      <c r="W394"/>
      <c r="X394"/>
    </row>
    <row r="395" spans="1:24" s="26" customFormat="1" ht="15" customHeight="1" x14ac:dyDescent="0.3">
      <c r="A395" s="165">
        <v>44111</v>
      </c>
      <c r="B395" s="166" t="s">
        <v>239</v>
      </c>
      <c r="C395" s="189">
        <v>10530.63</v>
      </c>
      <c r="D395" s="167"/>
      <c r="E395" s="168">
        <f t="shared" si="6"/>
        <v>3883736.8080000924</v>
      </c>
      <c r="F395" s="134"/>
      <c r="G395" s="169"/>
      <c r="H395" s="178"/>
      <c r="I395" s="170"/>
      <c r="J395" s="179"/>
      <c r="K395" s="171"/>
      <c r="L395" s="172"/>
      <c r="M395" s="173"/>
      <c r="N395" s="174"/>
      <c r="O395"/>
      <c r="P395"/>
      <c r="Q395"/>
      <c r="R395"/>
      <c r="S395"/>
      <c r="T395"/>
      <c r="U395"/>
      <c r="V395"/>
      <c r="W395"/>
      <c r="X395"/>
    </row>
    <row r="396" spans="1:24" s="26" customFormat="1" ht="15" customHeight="1" x14ac:dyDescent="0.3">
      <c r="A396" s="154"/>
      <c r="B396" s="175" t="s">
        <v>353</v>
      </c>
      <c r="C396" s="176"/>
      <c r="D396" s="177">
        <v>1513339.74</v>
      </c>
      <c r="E396" s="168">
        <f t="shared" si="6"/>
        <v>2370397.0680000922</v>
      </c>
      <c r="F396" s="134"/>
      <c r="G396" s="169"/>
      <c r="H396" s="178"/>
      <c r="I396" s="170"/>
      <c r="J396" s="179"/>
      <c r="K396" s="171"/>
      <c r="L396" s="172"/>
      <c r="M396" s="173"/>
      <c r="N396" s="174"/>
      <c r="O396"/>
      <c r="P396"/>
      <c r="Q396"/>
      <c r="R396"/>
      <c r="S396"/>
      <c r="T396"/>
      <c r="U396"/>
      <c r="V396"/>
      <c r="W396"/>
      <c r="X396"/>
    </row>
    <row r="397" spans="1:24" s="26" customFormat="1" ht="15" customHeight="1" x14ac:dyDescent="0.3">
      <c r="A397" s="154"/>
      <c r="B397" s="175" t="s">
        <v>354</v>
      </c>
      <c r="C397" s="176"/>
      <c r="D397" s="177">
        <v>2289056.2199999997</v>
      </c>
      <c r="E397" s="168">
        <f t="shared" si="6"/>
        <v>81340.848000092432</v>
      </c>
      <c r="F397" s="134"/>
      <c r="G397" s="169"/>
      <c r="H397" s="178"/>
      <c r="I397" s="170"/>
      <c r="J397" s="179"/>
      <c r="K397" s="171"/>
      <c r="L397" s="172"/>
      <c r="M397" s="173"/>
      <c r="N397" s="174"/>
      <c r="O397"/>
      <c r="P397"/>
      <c r="Q397"/>
      <c r="R397"/>
      <c r="S397"/>
      <c r="T397"/>
      <c r="U397"/>
      <c r="V397"/>
      <c r="W397"/>
      <c r="X397"/>
    </row>
    <row r="398" spans="1:24" s="26" customFormat="1" ht="15" customHeight="1" x14ac:dyDescent="0.3">
      <c r="A398" s="181"/>
      <c r="B398" s="181" t="s">
        <v>198</v>
      </c>
      <c r="C398" s="182"/>
      <c r="D398" s="183"/>
      <c r="E398" s="168">
        <f t="shared" si="6"/>
        <v>81340.848000092432</v>
      </c>
      <c r="F398" s="134"/>
      <c r="G398" s="169"/>
      <c r="H398" s="178"/>
      <c r="I398" s="170">
        <v>405000</v>
      </c>
      <c r="J398" s="179"/>
      <c r="K398" s="171"/>
      <c r="L398" s="172"/>
      <c r="M398" s="173"/>
      <c r="N398" s="174"/>
      <c r="O398"/>
      <c r="P398"/>
      <c r="Q398"/>
      <c r="R398"/>
      <c r="S398"/>
      <c r="T398"/>
      <c r="U398"/>
      <c r="V398"/>
      <c r="W398"/>
      <c r="X398"/>
    </row>
    <row r="399" spans="1:24" s="26" customFormat="1" ht="15" customHeight="1" x14ac:dyDescent="0.3">
      <c r="A399" s="165">
        <v>44112</v>
      </c>
      <c r="B399" s="166" t="s">
        <v>308</v>
      </c>
      <c r="C399" s="189">
        <v>10530.63</v>
      </c>
      <c r="D399" s="167"/>
      <c r="E399" s="168">
        <f t="shared" si="6"/>
        <v>91871.478000092437</v>
      </c>
      <c r="F399" s="134"/>
      <c r="G399" s="169"/>
      <c r="H399" s="178"/>
      <c r="I399" s="170"/>
      <c r="J399" s="179"/>
      <c r="K399" s="171"/>
      <c r="L399" s="172"/>
      <c r="M399" s="173"/>
      <c r="N399" s="174"/>
      <c r="O399"/>
      <c r="P399"/>
      <c r="Q399"/>
      <c r="R399"/>
      <c r="S399"/>
      <c r="T399"/>
      <c r="U399"/>
      <c r="V399"/>
      <c r="W399"/>
      <c r="X399"/>
    </row>
    <row r="400" spans="1:24" s="26" customFormat="1" ht="15" customHeight="1" x14ac:dyDescent="0.3">
      <c r="A400" s="165">
        <v>44113</v>
      </c>
      <c r="B400" s="166" t="s">
        <v>203</v>
      </c>
      <c r="C400" s="189">
        <v>7554.03</v>
      </c>
      <c r="D400" s="167"/>
      <c r="E400" s="168">
        <f t="shared" si="6"/>
        <v>99425.508000092435</v>
      </c>
      <c r="F400" s="134"/>
      <c r="G400" s="169"/>
      <c r="H400" s="178"/>
      <c r="I400" s="170"/>
      <c r="J400" s="179"/>
      <c r="K400" s="171"/>
      <c r="L400" s="172"/>
      <c r="M400" s="173"/>
      <c r="N400" s="174"/>
      <c r="O400"/>
      <c r="P400"/>
      <c r="Q400"/>
      <c r="R400"/>
      <c r="S400"/>
      <c r="T400"/>
      <c r="U400"/>
      <c r="V400"/>
      <c r="W400"/>
      <c r="X400"/>
    </row>
    <row r="401" spans="1:24" s="26" customFormat="1" ht="15" customHeight="1" x14ac:dyDescent="0.3">
      <c r="A401" s="165">
        <v>44113</v>
      </c>
      <c r="B401" s="166" t="s">
        <v>205</v>
      </c>
      <c r="C401" s="189">
        <v>3510.21</v>
      </c>
      <c r="D401" s="167"/>
      <c r="E401" s="168">
        <f t="shared" si="6"/>
        <v>102935.71800009244</v>
      </c>
      <c r="F401" s="134"/>
      <c r="G401" s="169"/>
      <c r="H401" s="178"/>
      <c r="I401" s="170"/>
      <c r="J401" s="179"/>
      <c r="K401" s="171"/>
      <c r="L401" s="172"/>
      <c r="M401" s="173"/>
      <c r="N401" s="174"/>
      <c r="O401"/>
      <c r="P401"/>
      <c r="Q401"/>
      <c r="R401"/>
      <c r="S401"/>
      <c r="T401"/>
      <c r="U401"/>
      <c r="V401"/>
      <c r="W401"/>
      <c r="X401"/>
    </row>
    <row r="402" spans="1:24" s="26" customFormat="1" ht="15" customHeight="1" x14ac:dyDescent="0.3">
      <c r="A402" s="165">
        <v>44113</v>
      </c>
      <c r="B402" s="166" t="s">
        <v>222</v>
      </c>
      <c r="C402" s="189">
        <v>6642.9</v>
      </c>
      <c r="D402" s="167"/>
      <c r="E402" s="168">
        <f t="shared" si="6"/>
        <v>109578.61800009244</v>
      </c>
      <c r="F402" s="134"/>
      <c r="G402" s="169"/>
      <c r="H402" s="178"/>
      <c r="I402" s="170"/>
      <c r="J402" s="179"/>
      <c r="K402" s="171"/>
      <c r="L402" s="172"/>
      <c r="M402" s="173"/>
      <c r="N402" s="174"/>
      <c r="O402"/>
      <c r="P402"/>
      <c r="Q402"/>
      <c r="R402"/>
      <c r="S402"/>
      <c r="T402"/>
      <c r="U402"/>
      <c r="V402"/>
      <c r="W402"/>
      <c r="X402"/>
    </row>
    <row r="403" spans="1:24" s="26" customFormat="1" ht="15" customHeight="1" x14ac:dyDescent="0.3">
      <c r="A403" s="165">
        <v>44117</v>
      </c>
      <c r="B403" s="166" t="s">
        <v>200</v>
      </c>
      <c r="C403" s="189">
        <v>7020.42</v>
      </c>
      <c r="D403" s="167"/>
      <c r="E403" s="168">
        <f t="shared" si="6"/>
        <v>116599.03800009243</v>
      </c>
      <c r="F403" s="134"/>
      <c r="G403" s="169"/>
      <c r="H403" s="178"/>
      <c r="I403" s="170"/>
      <c r="J403" s="179"/>
      <c r="K403" s="171"/>
      <c r="L403" s="172"/>
      <c r="M403" s="173"/>
      <c r="N403" s="174"/>
      <c r="O403"/>
      <c r="P403"/>
      <c r="Q403"/>
      <c r="R403"/>
      <c r="S403"/>
      <c r="T403"/>
      <c r="U403"/>
      <c r="V403"/>
      <c r="W403"/>
      <c r="X403"/>
    </row>
    <row r="404" spans="1:24" s="26" customFormat="1" ht="15" customHeight="1" x14ac:dyDescent="0.3">
      <c r="A404" s="165">
        <v>44117</v>
      </c>
      <c r="B404" s="166" t="s">
        <v>233</v>
      </c>
      <c r="C404" s="189">
        <v>51814.62</v>
      </c>
      <c r="D404" s="167"/>
      <c r="E404" s="168">
        <f t="shared" si="6"/>
        <v>168413.65800009243</v>
      </c>
      <c r="F404" s="134"/>
      <c r="G404" s="169"/>
      <c r="H404" s="178"/>
      <c r="I404" s="170"/>
      <c r="J404" s="179"/>
      <c r="K404" s="171"/>
      <c r="L404" s="172"/>
      <c r="M404" s="173"/>
      <c r="N404" s="174"/>
      <c r="O404"/>
      <c r="P404"/>
      <c r="Q404"/>
      <c r="R404"/>
      <c r="S404"/>
      <c r="T404"/>
      <c r="U404"/>
      <c r="V404"/>
      <c r="W404"/>
      <c r="X404"/>
    </row>
    <row r="405" spans="1:24" s="26" customFormat="1" ht="15" customHeight="1" x14ac:dyDescent="0.3">
      <c r="A405" s="165">
        <v>44117</v>
      </c>
      <c r="B405" s="166" t="s">
        <v>234</v>
      </c>
      <c r="C405" s="189">
        <v>7971.48</v>
      </c>
      <c r="D405" s="167"/>
      <c r="E405" s="168">
        <f t="shared" si="6"/>
        <v>176385.13800009244</v>
      </c>
      <c r="F405" s="134"/>
      <c r="G405" s="169"/>
      <c r="H405" s="178"/>
      <c r="I405" s="170"/>
      <c r="J405" s="179"/>
      <c r="K405" s="171"/>
      <c r="L405" s="172"/>
      <c r="M405" s="173"/>
      <c r="N405" s="174"/>
      <c r="O405"/>
      <c r="P405"/>
      <c r="Q405"/>
      <c r="R405"/>
      <c r="S405"/>
      <c r="T405"/>
      <c r="U405"/>
      <c r="V405"/>
      <c r="W405"/>
      <c r="X405"/>
    </row>
    <row r="406" spans="1:24" s="26" customFormat="1" ht="15" customHeight="1" x14ac:dyDescent="0.3">
      <c r="A406" s="165">
        <v>44117</v>
      </c>
      <c r="B406" s="166" t="s">
        <v>211</v>
      </c>
      <c r="C406" s="189">
        <v>60843.64</v>
      </c>
      <c r="D406" s="167"/>
      <c r="E406" s="168">
        <f t="shared" si="6"/>
        <v>237228.77800009242</v>
      </c>
      <c r="F406" s="134"/>
      <c r="G406" s="169"/>
      <c r="H406" s="178"/>
      <c r="I406" s="170"/>
      <c r="J406" s="179"/>
      <c r="K406" s="171"/>
      <c r="L406" s="172"/>
      <c r="M406" s="173"/>
      <c r="N406" s="174"/>
      <c r="O406"/>
      <c r="P406"/>
      <c r="Q406"/>
      <c r="R406"/>
      <c r="S406"/>
      <c r="T406"/>
      <c r="U406"/>
      <c r="V406"/>
      <c r="W406"/>
      <c r="X406"/>
    </row>
    <row r="407" spans="1:24" s="26" customFormat="1" ht="15" customHeight="1" x14ac:dyDescent="0.3">
      <c r="A407" s="165">
        <v>44117</v>
      </c>
      <c r="B407" s="166" t="s">
        <v>292</v>
      </c>
      <c r="C407" s="189">
        <v>34543.08</v>
      </c>
      <c r="D407" s="167"/>
      <c r="E407" s="168">
        <f t="shared" si="6"/>
        <v>271771.85800009244</v>
      </c>
      <c r="F407" s="134"/>
      <c r="G407" s="169"/>
      <c r="H407" s="178"/>
      <c r="I407" s="170"/>
      <c r="J407" s="179"/>
      <c r="K407" s="171"/>
      <c r="L407" s="172"/>
      <c r="M407" s="173"/>
      <c r="N407" s="174"/>
      <c r="O407"/>
      <c r="P407"/>
      <c r="Q407"/>
      <c r="R407"/>
      <c r="S407"/>
      <c r="T407"/>
      <c r="U407"/>
      <c r="V407"/>
      <c r="W407"/>
      <c r="X407"/>
    </row>
    <row r="408" spans="1:24" s="26" customFormat="1" ht="15" customHeight="1" x14ac:dyDescent="0.3">
      <c r="A408" s="165">
        <v>44117</v>
      </c>
      <c r="B408" s="166" t="s">
        <v>221</v>
      </c>
      <c r="C408" s="189">
        <v>5314.32</v>
      </c>
      <c r="D408" s="167"/>
      <c r="E408" s="168">
        <f t="shared" si="6"/>
        <v>277086.17800009245</v>
      </c>
      <c r="F408" s="134"/>
      <c r="G408" s="169"/>
      <c r="H408" s="178"/>
      <c r="I408" s="170"/>
      <c r="J408" s="179"/>
      <c r="K408" s="171"/>
      <c r="L408" s="172"/>
      <c r="M408" s="173"/>
      <c r="N408" s="174"/>
      <c r="O408"/>
      <c r="P408"/>
      <c r="Q408"/>
      <c r="R408"/>
      <c r="S408"/>
      <c r="T408"/>
      <c r="U408"/>
      <c r="V408"/>
      <c r="W408"/>
      <c r="X408"/>
    </row>
    <row r="409" spans="1:24" s="26" customFormat="1" ht="15" customHeight="1" x14ac:dyDescent="0.3">
      <c r="A409" s="165">
        <v>44117</v>
      </c>
      <c r="B409" s="166" t="s">
        <v>226</v>
      </c>
      <c r="C409" s="189">
        <v>2657.16</v>
      </c>
      <c r="D409" s="167"/>
      <c r="E409" s="168">
        <f t="shared" si="6"/>
        <v>279743.33800009242</v>
      </c>
      <c r="F409" s="134"/>
      <c r="G409" s="169"/>
      <c r="H409" s="178"/>
      <c r="I409" s="170"/>
      <c r="J409" s="179"/>
      <c r="K409" s="171"/>
      <c r="L409" s="172"/>
      <c r="M409" s="173"/>
      <c r="N409" s="174"/>
      <c r="O409"/>
      <c r="P409"/>
      <c r="Q409"/>
      <c r="R409"/>
      <c r="S409"/>
      <c r="T409"/>
      <c r="U409"/>
      <c r="V409"/>
      <c r="W409"/>
      <c r="X409"/>
    </row>
    <row r="410" spans="1:24" s="26" customFormat="1" ht="15" customHeight="1" x14ac:dyDescent="0.3">
      <c r="A410" s="165">
        <v>44118</v>
      </c>
      <c r="B410" s="166" t="s">
        <v>229</v>
      </c>
      <c r="C410" s="189">
        <v>11957.22</v>
      </c>
      <c r="D410" s="167"/>
      <c r="E410" s="168">
        <f t="shared" si="6"/>
        <v>291700.55800009239</v>
      </c>
      <c r="F410" s="134"/>
      <c r="G410" s="169"/>
      <c r="H410" s="178"/>
      <c r="I410" s="170"/>
      <c r="J410" s="179"/>
      <c r="K410" s="171"/>
      <c r="L410" s="172"/>
      <c r="M410" s="173"/>
      <c r="N410" s="174"/>
      <c r="O410"/>
      <c r="P410"/>
      <c r="Q410"/>
      <c r="R410"/>
      <c r="S410"/>
      <c r="T410"/>
      <c r="U410"/>
      <c r="V410"/>
      <c r="W410"/>
      <c r="X410"/>
    </row>
    <row r="411" spans="1:24" s="26" customFormat="1" ht="15" customHeight="1" x14ac:dyDescent="0.3">
      <c r="A411" s="165">
        <v>44118</v>
      </c>
      <c r="B411" s="166" t="s">
        <v>216</v>
      </c>
      <c r="C411" s="189">
        <v>7971.48</v>
      </c>
      <c r="D411" s="167"/>
      <c r="E411" s="168">
        <f t="shared" si="6"/>
        <v>299672.03800009238</v>
      </c>
      <c r="F411" s="134"/>
      <c r="G411" s="169"/>
      <c r="H411" s="178"/>
      <c r="I411" s="170"/>
      <c r="J411" s="179"/>
      <c r="K411" s="171"/>
      <c r="L411" s="172"/>
      <c r="M411" s="173"/>
      <c r="N411" s="174"/>
      <c r="O411"/>
      <c r="P411"/>
      <c r="Q411"/>
      <c r="R411"/>
      <c r="S411"/>
      <c r="T411"/>
      <c r="U411"/>
      <c r="V411"/>
      <c r="W411"/>
      <c r="X411"/>
    </row>
    <row r="412" spans="1:24" s="26" customFormat="1" ht="15" customHeight="1" x14ac:dyDescent="0.3">
      <c r="A412" s="165">
        <v>44118</v>
      </c>
      <c r="B412" s="166" t="s">
        <v>241</v>
      </c>
      <c r="C412" s="189">
        <v>5314.32</v>
      </c>
      <c r="D412" s="167"/>
      <c r="E412" s="168">
        <f t="shared" si="6"/>
        <v>304986.35800009238</v>
      </c>
      <c r="F412" s="134"/>
      <c r="G412" s="169"/>
      <c r="H412" s="178"/>
      <c r="I412" s="170"/>
      <c r="J412" s="179"/>
      <c r="K412" s="171"/>
      <c r="L412" s="172"/>
      <c r="M412" s="173"/>
      <c r="N412" s="174"/>
      <c r="O412"/>
      <c r="P412"/>
      <c r="Q412"/>
      <c r="R412"/>
      <c r="S412"/>
      <c r="T412"/>
      <c r="U412"/>
      <c r="V412"/>
      <c r="W412"/>
      <c r="X412"/>
    </row>
    <row r="413" spans="1:24" s="26" customFormat="1" ht="15" customHeight="1" x14ac:dyDescent="0.3">
      <c r="A413" s="165">
        <v>44118</v>
      </c>
      <c r="B413" s="166" t="s">
        <v>220</v>
      </c>
      <c r="C413" s="189">
        <v>26571.599999999999</v>
      </c>
      <c r="D413" s="167"/>
      <c r="E413" s="168">
        <f t="shared" si="6"/>
        <v>331557.95800009236</v>
      </c>
      <c r="F413" s="134"/>
      <c r="G413" s="169"/>
      <c r="H413" s="178"/>
      <c r="I413" s="170"/>
      <c r="J413" s="179"/>
      <c r="K413" s="171"/>
      <c r="L413" s="172"/>
      <c r="M413" s="173"/>
      <c r="N413" s="174"/>
      <c r="O413"/>
      <c r="P413"/>
      <c r="Q413"/>
      <c r="R413"/>
      <c r="S413"/>
      <c r="T413"/>
      <c r="U413"/>
      <c r="V413"/>
      <c r="W413"/>
      <c r="X413"/>
    </row>
    <row r="414" spans="1:24" s="26" customFormat="1" ht="15" customHeight="1" x14ac:dyDescent="0.3">
      <c r="A414" s="165">
        <v>44118</v>
      </c>
      <c r="B414" s="166" t="s">
        <v>251</v>
      </c>
      <c r="C414" s="189">
        <v>5314.32</v>
      </c>
      <c r="D414" s="167"/>
      <c r="E414" s="168">
        <f t="shared" si="6"/>
        <v>336872.27800009237</v>
      </c>
      <c r="F414" s="134"/>
      <c r="G414" s="169"/>
      <c r="H414" s="178"/>
      <c r="I414" s="170"/>
      <c r="J414" s="179"/>
      <c r="K414" s="171"/>
      <c r="L414" s="172"/>
      <c r="M414" s="173"/>
      <c r="N414" s="174"/>
      <c r="O414"/>
      <c r="P414"/>
      <c r="Q414"/>
      <c r="R414"/>
      <c r="S414"/>
      <c r="T414"/>
      <c r="U414"/>
      <c r="V414"/>
      <c r="W414"/>
      <c r="X414"/>
    </row>
    <row r="415" spans="1:24" s="26" customFormat="1" ht="15" customHeight="1" x14ac:dyDescent="0.3">
      <c r="A415" s="165">
        <v>44119</v>
      </c>
      <c r="B415" s="341" t="s">
        <v>263</v>
      </c>
      <c r="C415" s="353">
        <v>123250</v>
      </c>
      <c r="D415" s="167"/>
      <c r="E415" s="168">
        <f t="shared" si="6"/>
        <v>460122.27800009237</v>
      </c>
      <c r="F415" s="134"/>
      <c r="G415" s="169"/>
      <c r="H415" s="178"/>
      <c r="I415" s="170"/>
      <c r="J415" s="179"/>
      <c r="K415" s="188"/>
      <c r="L415" s="172"/>
      <c r="M415" s="173"/>
      <c r="N415" s="174"/>
      <c r="O415"/>
      <c r="P415"/>
      <c r="Q415"/>
      <c r="R415"/>
      <c r="S415"/>
      <c r="T415"/>
      <c r="U415"/>
      <c r="V415"/>
      <c r="W415"/>
      <c r="X415"/>
    </row>
    <row r="416" spans="1:24" s="26" customFormat="1" ht="15" customHeight="1" x14ac:dyDescent="0.3">
      <c r="A416" s="193"/>
      <c r="B416" s="194" t="s">
        <v>355</v>
      </c>
      <c r="C416" s="195"/>
      <c r="D416" s="196">
        <v>36250</v>
      </c>
      <c r="E416" s="168">
        <f t="shared" si="6"/>
        <v>423872.27800009237</v>
      </c>
      <c r="F416" s="134"/>
      <c r="G416" s="169">
        <f>D416</f>
        <v>36250</v>
      </c>
      <c r="H416" s="178"/>
      <c r="I416" s="170"/>
      <c r="J416" s="179"/>
      <c r="K416" s="171"/>
      <c r="L416" s="172"/>
      <c r="M416" s="173"/>
      <c r="N416" s="174"/>
      <c r="O416"/>
      <c r="P416"/>
      <c r="Q416"/>
      <c r="R416"/>
      <c r="S416"/>
      <c r="T416"/>
      <c r="U416"/>
      <c r="V416"/>
      <c r="W416"/>
      <c r="X416"/>
    </row>
    <row r="417" spans="1:24" s="26" customFormat="1" ht="15" customHeight="1" x14ac:dyDescent="0.3">
      <c r="A417" s="165">
        <v>44119</v>
      </c>
      <c r="B417" s="166" t="s">
        <v>324</v>
      </c>
      <c r="C417" s="189">
        <v>17551.05</v>
      </c>
      <c r="D417" s="167"/>
      <c r="E417" s="168">
        <f t="shared" si="6"/>
        <v>441423.32800009236</v>
      </c>
      <c r="F417" s="134"/>
      <c r="G417" s="169"/>
      <c r="H417" s="178"/>
      <c r="I417" s="170"/>
      <c r="J417" s="179"/>
      <c r="K417" s="171"/>
      <c r="L417" s="172"/>
      <c r="M417" s="173"/>
      <c r="N417" s="174"/>
      <c r="O417"/>
      <c r="P417"/>
      <c r="Q417"/>
      <c r="R417"/>
      <c r="S417"/>
      <c r="T417"/>
      <c r="U417"/>
      <c r="V417"/>
      <c r="W417"/>
      <c r="X417"/>
    </row>
    <row r="418" spans="1:24" s="26" customFormat="1" ht="15" customHeight="1" x14ac:dyDescent="0.3">
      <c r="A418" s="165">
        <v>44119</v>
      </c>
      <c r="B418" s="166" t="s">
        <v>296</v>
      </c>
      <c r="C418" s="189">
        <v>7971.48</v>
      </c>
      <c r="D418" s="167"/>
      <c r="E418" s="168">
        <f t="shared" si="6"/>
        <v>449394.80800009234</v>
      </c>
      <c r="F418" s="134"/>
      <c r="G418" s="169"/>
      <c r="H418" s="178"/>
      <c r="I418" s="170"/>
      <c r="J418" s="179"/>
      <c r="K418" s="171"/>
      <c r="L418" s="172"/>
      <c r="M418" s="173"/>
      <c r="N418" s="174"/>
      <c r="O418"/>
      <c r="P418"/>
      <c r="Q418"/>
      <c r="R418"/>
      <c r="S418"/>
      <c r="T418"/>
      <c r="U418"/>
      <c r="V418"/>
      <c r="W418"/>
      <c r="X418"/>
    </row>
    <row r="419" spans="1:24" s="26" customFormat="1" ht="15" customHeight="1" x14ac:dyDescent="0.3">
      <c r="A419" s="165">
        <v>44119</v>
      </c>
      <c r="B419" s="166" t="s">
        <v>252</v>
      </c>
      <c r="C419" s="189">
        <v>11957.22</v>
      </c>
      <c r="D419" s="167"/>
      <c r="E419" s="168">
        <f t="shared" si="6"/>
        <v>461352.02800009231</v>
      </c>
      <c r="F419" s="134"/>
      <c r="G419" s="169"/>
      <c r="H419" s="178"/>
      <c r="I419" s="170"/>
      <c r="J419" s="179"/>
      <c r="K419" s="171"/>
      <c r="L419" s="172"/>
      <c r="M419" s="173"/>
      <c r="N419" s="174"/>
      <c r="O419"/>
      <c r="P419"/>
      <c r="Q419"/>
      <c r="R419"/>
      <c r="S419"/>
      <c r="T419"/>
      <c r="U419"/>
      <c r="V419"/>
      <c r="W419"/>
      <c r="X419"/>
    </row>
    <row r="420" spans="1:24" s="26" customFormat="1" ht="15" customHeight="1" x14ac:dyDescent="0.3">
      <c r="A420" s="165">
        <v>44119</v>
      </c>
      <c r="B420" s="166" t="s">
        <v>247</v>
      </c>
      <c r="C420" s="189">
        <v>333473.58</v>
      </c>
      <c r="D420" s="167"/>
      <c r="E420" s="168">
        <f t="shared" si="6"/>
        <v>794825.60800009232</v>
      </c>
      <c r="F420" s="134"/>
      <c r="G420" s="169"/>
      <c r="H420" s="178"/>
      <c r="I420" s="170"/>
      <c r="J420" s="179"/>
      <c r="K420" s="171"/>
      <c r="L420" s="172"/>
      <c r="M420" s="173"/>
      <c r="N420" s="174"/>
      <c r="O420"/>
      <c r="P420"/>
      <c r="Q420"/>
      <c r="R420"/>
      <c r="S420"/>
      <c r="T420"/>
      <c r="U420"/>
      <c r="V420"/>
      <c r="W420"/>
      <c r="X420"/>
    </row>
    <row r="421" spans="1:24" s="26" customFormat="1" ht="15" customHeight="1" x14ac:dyDescent="0.3">
      <c r="A421" s="165">
        <v>44119</v>
      </c>
      <c r="B421" s="166" t="s">
        <v>299</v>
      </c>
      <c r="C421" s="189">
        <v>33932.03</v>
      </c>
      <c r="D421" s="167"/>
      <c r="E421" s="168">
        <f t="shared" si="6"/>
        <v>828757.63800009235</v>
      </c>
      <c r="F421" s="134"/>
      <c r="G421" s="169"/>
      <c r="H421" s="178"/>
      <c r="I421" s="170"/>
      <c r="J421" s="179"/>
      <c r="K421" s="171"/>
      <c r="L421" s="172"/>
      <c r="M421" s="173"/>
      <c r="N421" s="174"/>
      <c r="O421"/>
      <c r="P421"/>
      <c r="Q421"/>
      <c r="R421"/>
      <c r="S421"/>
      <c r="T421"/>
      <c r="U421"/>
      <c r="V421"/>
      <c r="W421"/>
      <c r="X421"/>
    </row>
    <row r="422" spans="1:24" s="26" customFormat="1" ht="15" customHeight="1" x14ac:dyDescent="0.3">
      <c r="A422" s="165">
        <v>44120</v>
      </c>
      <c r="B422" s="166" t="s">
        <v>282</v>
      </c>
      <c r="C422" s="189">
        <v>61114.68</v>
      </c>
      <c r="D422" s="167"/>
      <c r="E422" s="168">
        <f t="shared" si="6"/>
        <v>889872.3180000924</v>
      </c>
      <c r="F422" s="134"/>
      <c r="G422" s="169"/>
      <c r="H422" s="178"/>
      <c r="I422" s="170"/>
      <c r="J422" s="179"/>
      <c r="K422" s="171"/>
      <c r="L422" s="172"/>
      <c r="M422" s="173"/>
      <c r="N422" s="174"/>
      <c r="O422"/>
      <c r="P422"/>
      <c r="Q422"/>
      <c r="R422"/>
      <c r="S422"/>
      <c r="T422"/>
      <c r="U422"/>
      <c r="V422"/>
      <c r="W422"/>
      <c r="X422"/>
    </row>
    <row r="423" spans="1:24" s="26" customFormat="1" ht="15" customHeight="1" x14ac:dyDescent="0.3">
      <c r="A423" s="165">
        <v>44120</v>
      </c>
      <c r="B423" s="166" t="s">
        <v>217</v>
      </c>
      <c r="C423" s="189">
        <v>11957.22</v>
      </c>
      <c r="D423" s="167"/>
      <c r="E423" s="168">
        <f t="shared" si="6"/>
        <v>901829.53800009238</v>
      </c>
      <c r="F423" s="134"/>
      <c r="G423" s="169"/>
      <c r="H423" s="178"/>
      <c r="I423" s="170"/>
      <c r="J423" s="179"/>
      <c r="K423" s="171"/>
      <c r="L423" s="172"/>
      <c r="M423" s="173"/>
      <c r="N423" s="174"/>
      <c r="O423"/>
      <c r="P423"/>
      <c r="Q423"/>
      <c r="R423"/>
      <c r="S423"/>
      <c r="T423"/>
      <c r="U423"/>
      <c r="V423"/>
      <c r="W423"/>
      <c r="X423"/>
    </row>
    <row r="424" spans="1:24" s="26" customFormat="1" ht="15" customHeight="1" x14ac:dyDescent="0.3">
      <c r="A424" s="165">
        <v>44120</v>
      </c>
      <c r="B424" s="166" t="s">
        <v>235</v>
      </c>
      <c r="C424" s="189">
        <v>119437.5</v>
      </c>
      <c r="D424" s="167"/>
      <c r="E424" s="168">
        <f t="shared" si="6"/>
        <v>1021267.0380000924</v>
      </c>
      <c r="F424" s="134"/>
      <c r="G424" s="169"/>
      <c r="H424" s="178"/>
      <c r="I424" s="170"/>
      <c r="J424" s="179"/>
      <c r="K424" s="171"/>
      <c r="L424" s="172"/>
      <c r="M424" s="173"/>
      <c r="N424" s="174"/>
      <c r="O424"/>
      <c r="P424"/>
      <c r="Q424"/>
      <c r="R424"/>
      <c r="S424"/>
      <c r="T424"/>
      <c r="U424"/>
      <c r="V424"/>
      <c r="W424"/>
      <c r="X424"/>
    </row>
    <row r="425" spans="1:24" s="26" customFormat="1" ht="15" customHeight="1" x14ac:dyDescent="0.3">
      <c r="A425" s="165">
        <v>44120</v>
      </c>
      <c r="B425" s="166" t="s">
        <v>343</v>
      </c>
      <c r="C425" s="189">
        <v>13126.08</v>
      </c>
      <c r="D425" s="167"/>
      <c r="E425" s="168">
        <f t="shared" si="6"/>
        <v>1034393.1180000923</v>
      </c>
      <c r="F425" s="134"/>
      <c r="G425" s="169"/>
      <c r="H425" s="178"/>
      <c r="I425" s="170"/>
      <c r="J425" s="179"/>
      <c r="K425" s="171"/>
      <c r="L425" s="172"/>
      <c r="M425" s="173"/>
      <c r="N425" s="174"/>
      <c r="O425"/>
      <c r="P425"/>
      <c r="Q425"/>
      <c r="R425"/>
      <c r="S425"/>
      <c r="T425"/>
      <c r="U425"/>
      <c r="V425"/>
      <c r="W425"/>
      <c r="X425"/>
    </row>
    <row r="426" spans="1:24" s="26" customFormat="1" ht="15" customHeight="1" x14ac:dyDescent="0.3">
      <c r="A426" s="165">
        <v>44120</v>
      </c>
      <c r="B426" s="166" t="s">
        <v>314</v>
      </c>
      <c r="C426" s="189">
        <v>193061.55</v>
      </c>
      <c r="D426" s="167"/>
      <c r="E426" s="168">
        <f t="shared" si="6"/>
        <v>1227454.6680000923</v>
      </c>
      <c r="F426" s="134"/>
      <c r="G426" s="169"/>
      <c r="H426" s="178"/>
      <c r="I426" s="170"/>
      <c r="J426" s="179"/>
      <c r="K426" s="171"/>
      <c r="L426" s="172"/>
      <c r="M426" s="173"/>
      <c r="N426" s="174"/>
      <c r="O426"/>
      <c r="P426"/>
      <c r="Q426"/>
      <c r="R426"/>
      <c r="S426"/>
      <c r="T426"/>
      <c r="U426"/>
      <c r="V426"/>
      <c r="W426"/>
      <c r="X426"/>
    </row>
    <row r="427" spans="1:24" s="26" customFormat="1" ht="15" customHeight="1" x14ac:dyDescent="0.3">
      <c r="A427" s="165">
        <v>44120</v>
      </c>
      <c r="B427" s="166" t="s">
        <v>333</v>
      </c>
      <c r="C427" s="189">
        <v>2657.16</v>
      </c>
      <c r="D427" s="167"/>
      <c r="E427" s="168">
        <f t="shared" si="6"/>
        <v>1230111.8280000922</v>
      </c>
      <c r="F427" s="134"/>
      <c r="G427" s="169"/>
      <c r="H427" s="178"/>
      <c r="I427" s="170"/>
      <c r="J427" s="179"/>
      <c r="K427" s="171"/>
      <c r="L427" s="172"/>
      <c r="M427" s="173"/>
      <c r="N427" s="174"/>
      <c r="O427"/>
      <c r="P427"/>
      <c r="Q427"/>
      <c r="R427"/>
      <c r="S427"/>
      <c r="T427"/>
      <c r="U427"/>
      <c r="V427"/>
      <c r="W427"/>
      <c r="X427"/>
    </row>
    <row r="428" spans="1:24" s="26" customFormat="1" ht="15" customHeight="1" x14ac:dyDescent="0.3">
      <c r="A428" s="165">
        <v>44120</v>
      </c>
      <c r="B428" s="166" t="s">
        <v>219</v>
      </c>
      <c r="C428" s="189">
        <v>3510.21</v>
      </c>
      <c r="D428" s="167"/>
      <c r="E428" s="168">
        <f t="shared" si="6"/>
        <v>1233622.0380000921</v>
      </c>
      <c r="F428" s="134"/>
      <c r="G428" s="169"/>
      <c r="H428" s="178"/>
      <c r="I428" s="170"/>
      <c r="J428" s="179"/>
      <c r="K428" s="171"/>
      <c r="L428" s="172"/>
      <c r="M428" s="173"/>
      <c r="N428" s="174"/>
      <c r="O428"/>
      <c r="P428"/>
      <c r="Q428"/>
      <c r="R428"/>
      <c r="S428"/>
      <c r="T428"/>
      <c r="U428"/>
      <c r="V428"/>
      <c r="W428"/>
      <c r="X428"/>
    </row>
    <row r="429" spans="1:24" s="26" customFormat="1" ht="15" customHeight="1" x14ac:dyDescent="0.3">
      <c r="A429" s="165">
        <v>44120</v>
      </c>
      <c r="B429" s="166" t="s">
        <v>237</v>
      </c>
      <c r="C429" s="189">
        <v>10530.63</v>
      </c>
      <c r="D429" s="167"/>
      <c r="E429" s="168">
        <f t="shared" si="6"/>
        <v>1244152.668000092</v>
      </c>
      <c r="F429" s="134"/>
      <c r="G429" s="169"/>
      <c r="H429" s="178"/>
      <c r="I429" s="170"/>
      <c r="J429" s="179"/>
      <c r="K429" s="171"/>
      <c r="L429" s="172"/>
      <c r="M429" s="173"/>
      <c r="N429" s="174"/>
      <c r="O429"/>
      <c r="P429"/>
      <c r="Q429"/>
      <c r="R429"/>
      <c r="S429"/>
      <c r="T429"/>
      <c r="U429"/>
      <c r="V429"/>
      <c r="W429"/>
      <c r="X429"/>
    </row>
    <row r="430" spans="1:24" s="26" customFormat="1" ht="15" customHeight="1" x14ac:dyDescent="0.3">
      <c r="A430" s="165">
        <v>44120</v>
      </c>
      <c r="B430" s="166" t="s">
        <v>356</v>
      </c>
      <c r="C430" s="189">
        <v>158500</v>
      </c>
      <c r="D430" s="167"/>
      <c r="E430" s="168">
        <f t="shared" si="6"/>
        <v>1402652.668000092</v>
      </c>
      <c r="F430" s="134"/>
      <c r="G430" s="169"/>
      <c r="H430" s="178"/>
      <c r="I430" s="170"/>
      <c r="J430" s="179"/>
      <c r="K430" s="171"/>
      <c r="L430" s="172"/>
      <c r="M430" s="173"/>
      <c r="N430" s="174"/>
      <c r="O430"/>
      <c r="P430"/>
      <c r="Q430"/>
      <c r="R430"/>
      <c r="S430"/>
      <c r="T430"/>
      <c r="U430"/>
      <c r="V430"/>
      <c r="W430"/>
      <c r="X430"/>
    </row>
    <row r="431" spans="1:24" s="26" customFormat="1" ht="15" customHeight="1" x14ac:dyDescent="0.3">
      <c r="A431" s="193"/>
      <c r="B431" s="194" t="s">
        <v>357</v>
      </c>
      <c r="C431" s="195"/>
      <c r="D431" s="196">
        <v>39625</v>
      </c>
      <c r="E431" s="168">
        <f t="shared" si="6"/>
        <v>1363027.668000092</v>
      </c>
      <c r="F431" s="134"/>
      <c r="G431" s="169">
        <f>D431</f>
        <v>39625</v>
      </c>
      <c r="H431" s="178"/>
      <c r="I431" s="170"/>
      <c r="J431" s="179"/>
      <c r="K431" s="171"/>
      <c r="L431" s="172"/>
      <c r="M431" s="173"/>
      <c r="N431" s="174"/>
      <c r="O431"/>
      <c r="P431"/>
      <c r="Q431"/>
      <c r="R431"/>
      <c r="S431"/>
      <c r="T431"/>
      <c r="U431"/>
      <c r="V431"/>
      <c r="W431"/>
      <c r="X431"/>
    </row>
    <row r="432" spans="1:24" s="26" customFormat="1" ht="15" customHeight="1" x14ac:dyDescent="0.3">
      <c r="A432" s="165">
        <v>44120</v>
      </c>
      <c r="B432" s="166" t="s">
        <v>351</v>
      </c>
      <c r="C432" s="189">
        <v>22128.48</v>
      </c>
      <c r="D432" s="167"/>
      <c r="E432" s="168">
        <f t="shared" si="6"/>
        <v>1385156.148000092</v>
      </c>
      <c r="F432" s="134"/>
      <c r="G432" s="169"/>
      <c r="H432" s="178"/>
      <c r="I432" s="170"/>
      <c r="J432" s="179"/>
      <c r="K432" s="171"/>
      <c r="L432" s="172"/>
      <c r="M432" s="173"/>
      <c r="N432" s="174"/>
      <c r="O432"/>
      <c r="P432"/>
      <c r="Q432"/>
      <c r="R432"/>
      <c r="S432"/>
      <c r="T432"/>
      <c r="U432"/>
      <c r="V432"/>
      <c r="W432"/>
      <c r="X432"/>
    </row>
    <row r="433" spans="1:24" s="26" customFormat="1" ht="15" customHeight="1" x14ac:dyDescent="0.3">
      <c r="A433" s="165">
        <v>44120</v>
      </c>
      <c r="B433" s="166" t="s">
        <v>311</v>
      </c>
      <c r="C433" s="189">
        <v>65310.96</v>
      </c>
      <c r="D433" s="167"/>
      <c r="E433" s="168">
        <f t="shared" si="6"/>
        <v>1450467.108000092</v>
      </c>
      <c r="F433" s="134"/>
      <c r="G433" s="169"/>
      <c r="H433" s="178"/>
      <c r="I433" s="170"/>
      <c r="J433" s="179"/>
      <c r="K433" s="171"/>
      <c r="L433" s="172"/>
      <c r="M433" s="173"/>
      <c r="N433" s="174"/>
      <c r="O433"/>
      <c r="P433"/>
      <c r="Q433"/>
      <c r="R433"/>
      <c r="S433"/>
      <c r="T433"/>
      <c r="U433"/>
      <c r="V433"/>
      <c r="W433"/>
      <c r="X433"/>
    </row>
    <row r="434" spans="1:24" s="26" customFormat="1" ht="15" customHeight="1" x14ac:dyDescent="0.3">
      <c r="A434" s="165">
        <v>44120</v>
      </c>
      <c r="B434" s="166" t="s">
        <v>202</v>
      </c>
      <c r="C434" s="189">
        <v>2657.16</v>
      </c>
      <c r="D434" s="167"/>
      <c r="E434" s="168">
        <f t="shared" si="6"/>
        <v>1453124.2680000919</v>
      </c>
      <c r="F434" s="134"/>
      <c r="G434" s="169"/>
      <c r="H434" s="178"/>
      <c r="I434" s="170"/>
      <c r="J434" s="179"/>
      <c r="K434" s="171"/>
      <c r="L434" s="172"/>
      <c r="M434" s="173"/>
      <c r="N434" s="174"/>
      <c r="O434"/>
      <c r="P434"/>
      <c r="Q434"/>
      <c r="R434"/>
      <c r="S434"/>
      <c r="T434"/>
      <c r="U434"/>
      <c r="V434"/>
      <c r="W434"/>
      <c r="X434"/>
    </row>
    <row r="435" spans="1:24" s="26" customFormat="1" ht="15" customHeight="1" x14ac:dyDescent="0.3">
      <c r="A435" s="165">
        <v>44120</v>
      </c>
      <c r="B435" s="166" t="s">
        <v>291</v>
      </c>
      <c r="C435" s="189">
        <v>7971.48</v>
      </c>
      <c r="D435" s="167"/>
      <c r="E435" s="168">
        <f t="shared" si="6"/>
        <v>1461095.7480000919</v>
      </c>
      <c r="F435" s="134"/>
      <c r="G435" s="169"/>
      <c r="H435" s="178"/>
      <c r="I435" s="170"/>
      <c r="J435" s="179"/>
      <c r="K435" s="171"/>
      <c r="L435" s="172"/>
      <c r="M435" s="173"/>
      <c r="N435" s="174"/>
      <c r="O435"/>
      <c r="P435"/>
      <c r="Q435"/>
      <c r="R435"/>
      <c r="S435"/>
      <c r="T435"/>
      <c r="U435"/>
      <c r="V435"/>
      <c r="W435"/>
      <c r="X435"/>
    </row>
    <row r="436" spans="1:24" s="26" customFormat="1" ht="15" customHeight="1" x14ac:dyDescent="0.3">
      <c r="A436" s="165">
        <v>44123</v>
      </c>
      <c r="B436" s="166" t="s">
        <v>230</v>
      </c>
      <c r="C436" s="189">
        <v>3985.74</v>
      </c>
      <c r="D436" s="167"/>
      <c r="E436" s="168">
        <f t="shared" si="6"/>
        <v>1465081.4880000919</v>
      </c>
      <c r="F436" s="134"/>
      <c r="G436" s="169"/>
      <c r="H436" s="178"/>
      <c r="I436" s="170"/>
      <c r="J436" s="179"/>
      <c r="K436" s="171"/>
      <c r="L436" s="172"/>
      <c r="M436" s="173"/>
      <c r="N436" s="174"/>
      <c r="O436"/>
      <c r="P436"/>
      <c r="Q436"/>
      <c r="R436"/>
      <c r="S436"/>
      <c r="T436"/>
      <c r="U436"/>
      <c r="V436"/>
      <c r="W436"/>
      <c r="X436"/>
    </row>
    <row r="437" spans="1:24" s="26" customFormat="1" ht="15" customHeight="1" x14ac:dyDescent="0.3">
      <c r="A437" s="165">
        <v>44123</v>
      </c>
      <c r="B437" s="166" t="s">
        <v>328</v>
      </c>
      <c r="C437" s="189">
        <v>20128.349999999999</v>
      </c>
      <c r="D437" s="167"/>
      <c r="E437" s="168">
        <f t="shared" si="6"/>
        <v>1485209.838000092</v>
      </c>
      <c r="F437" s="134"/>
      <c r="G437" s="169"/>
      <c r="H437" s="178"/>
      <c r="I437" s="170"/>
      <c r="J437" s="179"/>
      <c r="K437" s="171"/>
      <c r="L437" s="172"/>
      <c r="M437" s="173"/>
      <c r="N437" s="174"/>
      <c r="O437"/>
      <c r="P437"/>
      <c r="Q437"/>
      <c r="R437"/>
      <c r="S437"/>
      <c r="T437"/>
      <c r="U437"/>
      <c r="V437"/>
      <c r="W437"/>
      <c r="X437"/>
    </row>
    <row r="438" spans="1:24" s="26" customFormat="1" ht="15" customHeight="1" x14ac:dyDescent="0.3">
      <c r="A438" s="165">
        <v>44123</v>
      </c>
      <c r="B438" s="166" t="s">
        <v>289</v>
      </c>
      <c r="C438" s="189">
        <v>26571.599999999999</v>
      </c>
      <c r="D438" s="167"/>
      <c r="E438" s="168">
        <f t="shared" si="6"/>
        <v>1511781.4380000921</v>
      </c>
      <c r="F438" s="134"/>
      <c r="G438" s="169"/>
      <c r="H438" s="178"/>
      <c r="I438" s="170"/>
      <c r="J438" s="179"/>
      <c r="K438" s="171"/>
      <c r="L438" s="172"/>
      <c r="M438" s="173"/>
      <c r="N438" s="174"/>
      <c r="O438"/>
      <c r="P438"/>
      <c r="Q438"/>
      <c r="R438"/>
      <c r="S438"/>
      <c r="T438"/>
      <c r="U438"/>
      <c r="V438"/>
      <c r="W438"/>
      <c r="X438"/>
    </row>
    <row r="439" spans="1:24" s="26" customFormat="1" ht="15" customHeight="1" x14ac:dyDescent="0.3">
      <c r="A439" s="165">
        <v>44123</v>
      </c>
      <c r="B439" s="166" t="s">
        <v>240</v>
      </c>
      <c r="C439" s="189">
        <v>11957.22</v>
      </c>
      <c r="D439" s="167"/>
      <c r="E439" s="168">
        <f t="shared" si="6"/>
        <v>1523738.658000092</v>
      </c>
      <c r="F439" s="134"/>
      <c r="G439" s="169"/>
      <c r="H439" s="178"/>
      <c r="I439" s="170"/>
      <c r="J439" s="179"/>
      <c r="K439" s="171"/>
      <c r="L439" s="172"/>
      <c r="M439" s="173"/>
      <c r="N439" s="174"/>
      <c r="O439"/>
      <c r="P439"/>
      <c r="Q439"/>
      <c r="R439"/>
      <c r="S439"/>
      <c r="T439"/>
      <c r="U439"/>
      <c r="V439"/>
      <c r="W439"/>
      <c r="X439"/>
    </row>
    <row r="440" spans="1:24" s="26" customFormat="1" ht="15" customHeight="1" x14ac:dyDescent="0.3">
      <c r="A440" s="165">
        <v>44123</v>
      </c>
      <c r="B440" s="166" t="s">
        <v>242</v>
      </c>
      <c r="C440" s="189">
        <v>31591.89</v>
      </c>
      <c r="D440" s="167"/>
      <c r="E440" s="168">
        <f t="shared" si="6"/>
        <v>1555330.5480000919</v>
      </c>
      <c r="F440" s="134"/>
      <c r="G440" s="169"/>
      <c r="H440" s="178"/>
      <c r="I440" s="170"/>
      <c r="J440" s="179"/>
      <c r="K440" s="171"/>
      <c r="L440" s="172"/>
      <c r="M440" s="173"/>
      <c r="N440" s="174"/>
      <c r="O440"/>
      <c r="P440"/>
      <c r="Q440"/>
      <c r="R440"/>
      <c r="S440"/>
      <c r="T440"/>
      <c r="U440"/>
      <c r="V440"/>
      <c r="W440"/>
      <c r="X440"/>
    </row>
    <row r="441" spans="1:24" s="26" customFormat="1" ht="15" customHeight="1" x14ac:dyDescent="0.3">
      <c r="A441" s="165">
        <v>44123</v>
      </c>
      <c r="B441" s="166" t="s">
        <v>340</v>
      </c>
      <c r="C441" s="189">
        <v>4680.28</v>
      </c>
      <c r="D441" s="167"/>
      <c r="E441" s="168">
        <f t="shared" si="6"/>
        <v>1560010.8280000919</v>
      </c>
      <c r="F441" s="134"/>
      <c r="G441" s="169"/>
      <c r="H441" s="178"/>
      <c r="I441" s="170"/>
      <c r="J441" s="179"/>
      <c r="K441" s="171"/>
      <c r="L441" s="172"/>
      <c r="M441" s="173"/>
      <c r="N441" s="174"/>
      <c r="O441"/>
      <c r="P441"/>
      <c r="Q441"/>
      <c r="R441"/>
      <c r="S441"/>
      <c r="T441"/>
      <c r="U441"/>
      <c r="V441"/>
      <c r="W441"/>
      <c r="X441"/>
    </row>
    <row r="442" spans="1:24" s="26" customFormat="1" ht="15" customHeight="1" x14ac:dyDescent="0.3">
      <c r="A442" s="165">
        <v>44123</v>
      </c>
      <c r="B442" s="166" t="s">
        <v>265</v>
      </c>
      <c r="C442" s="189">
        <v>34543.08</v>
      </c>
      <c r="D442" s="167"/>
      <c r="E442" s="168">
        <f t="shared" si="6"/>
        <v>1594553.908000092</v>
      </c>
      <c r="F442" s="134"/>
      <c r="G442" s="169"/>
      <c r="H442" s="178"/>
      <c r="I442" s="170"/>
      <c r="J442" s="179"/>
      <c r="K442" s="171"/>
      <c r="L442" s="172"/>
      <c r="M442" s="173"/>
      <c r="N442" s="174"/>
      <c r="O442"/>
      <c r="P442"/>
      <c r="Q442"/>
      <c r="R442"/>
      <c r="S442"/>
      <c r="T442"/>
      <c r="U442"/>
      <c r="V442"/>
      <c r="W442"/>
      <c r="X442"/>
    </row>
    <row r="443" spans="1:24" s="26" customFormat="1" ht="15" customHeight="1" x14ac:dyDescent="0.3">
      <c r="A443" s="165">
        <v>44123</v>
      </c>
      <c r="B443" s="166" t="s">
        <v>207</v>
      </c>
      <c r="C443" s="189">
        <v>45149.94</v>
      </c>
      <c r="D443" s="167"/>
      <c r="E443" s="168">
        <f t="shared" si="6"/>
        <v>1639703.848000092</v>
      </c>
      <c r="F443" s="134"/>
      <c r="G443" s="169"/>
      <c r="H443" s="178"/>
      <c r="I443" s="170"/>
      <c r="J443" s="179"/>
      <c r="K443" s="171"/>
      <c r="L443" s="172"/>
      <c r="M443" s="173"/>
      <c r="N443" s="174"/>
      <c r="O443"/>
      <c r="P443"/>
      <c r="Q443"/>
      <c r="R443"/>
      <c r="S443"/>
      <c r="T443"/>
      <c r="U443"/>
      <c r="V443"/>
      <c r="W443"/>
      <c r="X443"/>
    </row>
    <row r="444" spans="1:24" s="26" customFormat="1" ht="15" customHeight="1" x14ac:dyDescent="0.3">
      <c r="A444" s="165">
        <v>44123</v>
      </c>
      <c r="B444" s="166" t="s">
        <v>271</v>
      </c>
      <c r="C444" s="189">
        <v>51814.62</v>
      </c>
      <c r="D444" s="167"/>
      <c r="E444" s="168">
        <f t="shared" si="6"/>
        <v>1691518.4680000921</v>
      </c>
      <c r="F444" s="134"/>
      <c r="G444" s="169"/>
      <c r="H444" s="178"/>
      <c r="I444" s="170"/>
      <c r="J444" s="179"/>
      <c r="K444" s="171"/>
      <c r="L444" s="172"/>
      <c r="M444" s="173"/>
      <c r="N444" s="174"/>
      <c r="O444"/>
      <c r="P444"/>
      <c r="Q444"/>
      <c r="R444"/>
      <c r="S444"/>
      <c r="T444"/>
      <c r="U444"/>
      <c r="V444"/>
      <c r="W444"/>
      <c r="X444"/>
    </row>
    <row r="445" spans="1:24" s="26" customFormat="1" ht="15" customHeight="1" x14ac:dyDescent="0.3">
      <c r="A445" s="165">
        <v>44123</v>
      </c>
      <c r="B445" s="166" t="s">
        <v>347</v>
      </c>
      <c r="C445" s="189">
        <v>19928.7</v>
      </c>
      <c r="D445" s="167"/>
      <c r="E445" s="168">
        <f t="shared" si="6"/>
        <v>1711447.168000092</v>
      </c>
      <c r="F445" s="134"/>
      <c r="G445" s="169"/>
      <c r="H445" s="178"/>
      <c r="I445" s="170"/>
      <c r="J445" s="179"/>
      <c r="K445" s="171"/>
      <c r="L445" s="172"/>
      <c r="M445" s="173"/>
      <c r="N445" s="174"/>
      <c r="O445"/>
      <c r="P445"/>
      <c r="Q445"/>
      <c r="R445"/>
      <c r="S445"/>
      <c r="T445"/>
      <c r="U445"/>
      <c r="V445"/>
      <c r="W445"/>
      <c r="X445"/>
    </row>
    <row r="446" spans="1:24" s="26" customFormat="1" ht="15" customHeight="1" x14ac:dyDescent="0.3">
      <c r="A446" s="165">
        <v>44123</v>
      </c>
      <c r="B446" s="166" t="s">
        <v>254</v>
      </c>
      <c r="C446" s="189">
        <v>19928.7</v>
      </c>
      <c r="D446" s="167"/>
      <c r="E446" s="168">
        <f t="shared" si="6"/>
        <v>1731375.868000092</v>
      </c>
      <c r="F446" s="134"/>
      <c r="G446" s="169"/>
      <c r="H446" s="178"/>
      <c r="I446" s="170"/>
      <c r="J446" s="179"/>
      <c r="K446" s="171"/>
      <c r="L446" s="172"/>
      <c r="M446" s="173"/>
      <c r="N446" s="174"/>
      <c r="O446"/>
      <c r="P446"/>
      <c r="Q446"/>
      <c r="R446"/>
      <c r="S446"/>
      <c r="T446"/>
      <c r="U446"/>
      <c r="V446"/>
      <c r="W446"/>
      <c r="X446"/>
    </row>
    <row r="447" spans="1:24" s="26" customFormat="1" ht="15" customHeight="1" x14ac:dyDescent="0.3">
      <c r="A447" s="165">
        <v>44123</v>
      </c>
      <c r="B447" s="166" t="s">
        <v>255</v>
      </c>
      <c r="C447" s="189">
        <v>11957.22</v>
      </c>
      <c r="D447" s="167"/>
      <c r="E447" s="168">
        <f t="shared" si="6"/>
        <v>1743333.088000092</v>
      </c>
      <c r="F447" s="134"/>
      <c r="G447" s="169"/>
      <c r="H447" s="178"/>
      <c r="I447" s="170"/>
      <c r="J447" s="179"/>
      <c r="K447" s="171"/>
      <c r="L447" s="172"/>
      <c r="M447" s="173"/>
      <c r="N447" s="174"/>
      <c r="O447"/>
      <c r="P447"/>
      <c r="Q447"/>
      <c r="R447"/>
      <c r="S447"/>
      <c r="T447"/>
      <c r="U447"/>
      <c r="V447"/>
      <c r="W447"/>
      <c r="X447"/>
    </row>
    <row r="448" spans="1:24" s="26" customFormat="1" ht="15" customHeight="1" x14ac:dyDescent="0.3">
      <c r="A448" s="165">
        <v>44123</v>
      </c>
      <c r="B448" s="166" t="s">
        <v>258</v>
      </c>
      <c r="C448" s="189">
        <v>11957.22</v>
      </c>
      <c r="D448" s="167"/>
      <c r="E448" s="168">
        <f t="shared" si="6"/>
        <v>1755290.3080000919</v>
      </c>
      <c r="F448" s="134"/>
      <c r="G448" s="169"/>
      <c r="H448" s="178"/>
      <c r="I448" s="170"/>
      <c r="J448" s="179"/>
      <c r="K448" s="171"/>
      <c r="L448" s="172"/>
      <c r="M448" s="173"/>
      <c r="N448" s="174"/>
      <c r="O448"/>
      <c r="P448"/>
      <c r="Q448"/>
      <c r="R448"/>
      <c r="S448"/>
      <c r="T448"/>
      <c r="U448"/>
      <c r="V448"/>
      <c r="W448"/>
      <c r="X448"/>
    </row>
    <row r="449" spans="1:24" s="26" customFormat="1" ht="15" customHeight="1" x14ac:dyDescent="0.3">
      <c r="A449" s="165">
        <v>44123</v>
      </c>
      <c r="B449" s="166" t="s">
        <v>259</v>
      </c>
      <c r="C449" s="189">
        <v>26571.599999999999</v>
      </c>
      <c r="D449" s="167"/>
      <c r="E449" s="168">
        <f t="shared" si="6"/>
        <v>1781861.908000092</v>
      </c>
      <c r="F449" s="134"/>
      <c r="G449" s="169"/>
      <c r="H449" s="178"/>
      <c r="I449" s="170"/>
      <c r="J449" s="179"/>
      <c r="K449" s="171"/>
      <c r="L449" s="172"/>
      <c r="M449" s="173"/>
      <c r="N449" s="174"/>
      <c r="O449"/>
      <c r="P449"/>
      <c r="Q449"/>
      <c r="R449"/>
      <c r="S449"/>
      <c r="T449"/>
      <c r="U449"/>
      <c r="V449"/>
      <c r="W449"/>
      <c r="X449"/>
    </row>
    <row r="450" spans="1:24" s="26" customFormat="1" ht="15" customHeight="1" x14ac:dyDescent="0.3">
      <c r="A450" s="165">
        <v>44123</v>
      </c>
      <c r="B450" s="166" t="s">
        <v>261</v>
      </c>
      <c r="C450" s="189">
        <v>13285.8</v>
      </c>
      <c r="D450" s="167"/>
      <c r="E450" s="168">
        <f t="shared" si="6"/>
        <v>1795147.7080000921</v>
      </c>
      <c r="F450" s="134"/>
      <c r="G450" s="169"/>
      <c r="H450" s="178"/>
      <c r="I450" s="170"/>
      <c r="J450" s="179"/>
      <c r="K450" s="171"/>
      <c r="L450" s="172"/>
      <c r="M450" s="173"/>
      <c r="N450" s="174"/>
      <c r="O450"/>
      <c r="P450"/>
      <c r="Q450"/>
      <c r="R450"/>
      <c r="S450"/>
      <c r="T450"/>
      <c r="U450"/>
      <c r="V450"/>
      <c r="W450"/>
      <c r="X450"/>
    </row>
    <row r="451" spans="1:24" s="26" customFormat="1" ht="15" customHeight="1" x14ac:dyDescent="0.3">
      <c r="A451" s="165">
        <v>44123</v>
      </c>
      <c r="B451" s="166" t="s">
        <v>263</v>
      </c>
      <c r="C451" s="189">
        <v>7971.48</v>
      </c>
      <c r="D451" s="167"/>
      <c r="E451" s="168">
        <f t="shared" si="6"/>
        <v>1803119.1880000921</v>
      </c>
      <c r="F451" s="134"/>
      <c r="G451" s="169"/>
      <c r="H451" s="178"/>
      <c r="I451" s="170"/>
      <c r="J451" s="179"/>
      <c r="K451" s="171"/>
      <c r="L451" s="172"/>
      <c r="M451" s="173"/>
      <c r="N451" s="174"/>
      <c r="O451"/>
      <c r="P451"/>
      <c r="Q451"/>
      <c r="R451"/>
      <c r="S451"/>
      <c r="T451"/>
      <c r="U451"/>
      <c r="V451"/>
      <c r="W451"/>
      <c r="X451"/>
    </row>
    <row r="452" spans="1:24" s="26" customFormat="1" ht="15" customHeight="1" x14ac:dyDescent="0.3">
      <c r="A452" s="165">
        <v>44123</v>
      </c>
      <c r="B452" s="166" t="s">
        <v>264</v>
      </c>
      <c r="C452" s="189">
        <v>19928.7</v>
      </c>
      <c r="D452" s="167"/>
      <c r="E452" s="168">
        <f t="shared" si="6"/>
        <v>1823047.888000092</v>
      </c>
      <c r="F452" s="134"/>
      <c r="G452" s="169"/>
      <c r="H452" s="178"/>
      <c r="I452" s="170"/>
      <c r="J452" s="179"/>
      <c r="K452" s="171"/>
      <c r="L452" s="172"/>
      <c r="M452" s="173"/>
      <c r="N452" s="174"/>
      <c r="O452"/>
      <c r="P452"/>
      <c r="Q452"/>
      <c r="R452"/>
      <c r="S452"/>
      <c r="T452"/>
      <c r="U452"/>
      <c r="V452"/>
      <c r="W452"/>
      <c r="X452"/>
    </row>
    <row r="453" spans="1:24" s="26" customFormat="1" ht="15" customHeight="1" x14ac:dyDescent="0.3">
      <c r="A453" s="165">
        <v>44123</v>
      </c>
      <c r="B453" s="166" t="s">
        <v>266</v>
      </c>
      <c r="C453" s="189">
        <v>65100.42</v>
      </c>
      <c r="D453" s="167"/>
      <c r="E453" s="168">
        <f t="shared" ref="E453:E516" si="7">E452+C453-D453</f>
        <v>1888148.3080000919</v>
      </c>
      <c r="F453" s="134"/>
      <c r="G453" s="169"/>
      <c r="H453" s="178"/>
      <c r="I453" s="170"/>
      <c r="J453" s="179"/>
      <c r="K453" s="171"/>
      <c r="L453" s="172"/>
      <c r="M453" s="173"/>
      <c r="N453" s="174"/>
      <c r="O453"/>
      <c r="P453"/>
      <c r="Q453"/>
      <c r="R453"/>
      <c r="S453"/>
      <c r="T453"/>
      <c r="U453"/>
      <c r="V453"/>
      <c r="W453"/>
      <c r="X453"/>
    </row>
    <row r="454" spans="1:24" s="26" customFormat="1" ht="15" customHeight="1" x14ac:dyDescent="0.3">
      <c r="A454" s="165">
        <v>44123</v>
      </c>
      <c r="B454" s="166" t="s">
        <v>268</v>
      </c>
      <c r="C454" s="189">
        <v>37200.239999999998</v>
      </c>
      <c r="D454" s="167"/>
      <c r="E454" s="168">
        <f t="shared" si="7"/>
        <v>1925348.5480000919</v>
      </c>
      <c r="F454" s="134"/>
      <c r="G454" s="169"/>
      <c r="H454" s="178"/>
      <c r="I454" s="170"/>
      <c r="J454" s="179"/>
      <c r="K454" s="171"/>
      <c r="L454" s="172"/>
      <c r="M454" s="173"/>
      <c r="N454" s="174"/>
      <c r="O454"/>
      <c r="P454"/>
      <c r="Q454"/>
      <c r="R454"/>
      <c r="S454"/>
      <c r="T454"/>
      <c r="U454"/>
      <c r="V454"/>
      <c r="W454"/>
      <c r="X454"/>
    </row>
    <row r="455" spans="1:24" s="26" customFormat="1" ht="15" customHeight="1" x14ac:dyDescent="0.3">
      <c r="A455" s="165">
        <v>44123</v>
      </c>
      <c r="B455" s="166" t="s">
        <v>269</v>
      </c>
      <c r="C455" s="189">
        <v>61114.68</v>
      </c>
      <c r="D455" s="167"/>
      <c r="E455" s="168">
        <f t="shared" si="7"/>
        <v>1986463.2280000919</v>
      </c>
      <c r="F455" s="134"/>
      <c r="G455" s="169"/>
      <c r="H455" s="178"/>
      <c r="I455" s="170"/>
      <c r="J455" s="179"/>
      <c r="K455" s="171"/>
      <c r="L455" s="172"/>
      <c r="M455" s="173"/>
      <c r="N455" s="174"/>
      <c r="O455"/>
      <c r="P455"/>
      <c r="Q455"/>
      <c r="R455"/>
      <c r="S455"/>
      <c r="T455"/>
      <c r="U455"/>
      <c r="V455"/>
      <c r="W455"/>
      <c r="X455"/>
    </row>
    <row r="456" spans="1:24" s="26" customFormat="1" ht="15" customHeight="1" x14ac:dyDescent="0.3">
      <c r="A456" s="165">
        <v>44123</v>
      </c>
      <c r="B456" s="166" t="s">
        <v>105</v>
      </c>
      <c r="C456" s="189">
        <v>6642.9</v>
      </c>
      <c r="D456" s="167"/>
      <c r="E456" s="168">
        <f t="shared" si="7"/>
        <v>1993106.1280000918</v>
      </c>
      <c r="F456" s="134"/>
      <c r="G456" s="169"/>
      <c r="H456" s="178"/>
      <c r="I456" s="170"/>
      <c r="J456" s="179"/>
      <c r="K456" s="171"/>
      <c r="L456" s="172"/>
      <c r="M456" s="173"/>
      <c r="N456" s="174"/>
      <c r="O456"/>
      <c r="P456"/>
      <c r="Q456"/>
      <c r="R456"/>
      <c r="S456"/>
      <c r="T456"/>
      <c r="U456"/>
      <c r="V456"/>
      <c r="W456"/>
      <c r="X456"/>
    </row>
    <row r="457" spans="1:24" s="26" customFormat="1" ht="15" customHeight="1" x14ac:dyDescent="0.3">
      <c r="A457" s="165">
        <v>44123</v>
      </c>
      <c r="B457" s="166" t="s">
        <v>272</v>
      </c>
      <c r="C457" s="189">
        <v>6642.9</v>
      </c>
      <c r="D457" s="167"/>
      <c r="E457" s="168">
        <f t="shared" si="7"/>
        <v>1999749.0280000917</v>
      </c>
      <c r="F457" s="134"/>
      <c r="G457" s="169"/>
      <c r="H457" s="178"/>
      <c r="I457" s="170"/>
      <c r="J457" s="179"/>
      <c r="K457" s="171"/>
      <c r="L457" s="172"/>
      <c r="M457" s="173"/>
      <c r="N457" s="174"/>
      <c r="O457"/>
      <c r="P457"/>
      <c r="Q457"/>
      <c r="R457"/>
      <c r="S457"/>
      <c r="T457"/>
      <c r="U457"/>
      <c r="V457"/>
      <c r="W457"/>
      <c r="X457"/>
    </row>
    <row r="458" spans="1:24" s="26" customFormat="1" ht="15" customHeight="1" x14ac:dyDescent="0.3">
      <c r="A458" s="165">
        <v>44123</v>
      </c>
      <c r="B458" s="166" t="s">
        <v>273</v>
      </c>
      <c r="C458" s="189">
        <v>59786.1</v>
      </c>
      <c r="D458" s="167"/>
      <c r="E458" s="168">
        <f t="shared" si="7"/>
        <v>2059535.1280000918</v>
      </c>
      <c r="F458" s="134"/>
      <c r="G458" s="169"/>
      <c r="H458" s="178"/>
      <c r="I458" s="170"/>
      <c r="J458" s="179"/>
      <c r="K458" s="171"/>
      <c r="L458" s="172"/>
      <c r="M458" s="173"/>
      <c r="N458" s="174"/>
      <c r="O458"/>
      <c r="P458"/>
      <c r="Q458"/>
      <c r="R458"/>
      <c r="S458"/>
      <c r="T458"/>
      <c r="U458"/>
      <c r="V458"/>
      <c r="W458"/>
      <c r="X458"/>
    </row>
    <row r="459" spans="1:24" s="26" customFormat="1" ht="15" customHeight="1" x14ac:dyDescent="0.3">
      <c r="A459" s="165">
        <v>44123</v>
      </c>
      <c r="B459" s="166" t="s">
        <v>274</v>
      </c>
      <c r="C459" s="189">
        <v>7971.48</v>
      </c>
      <c r="D459" s="167"/>
      <c r="E459" s="168">
        <f t="shared" si="7"/>
        <v>2067506.6080000917</v>
      </c>
      <c r="F459" s="134"/>
      <c r="G459" s="169"/>
      <c r="H459" s="178"/>
      <c r="I459" s="170"/>
      <c r="J459" s="179"/>
      <c r="K459" s="171"/>
      <c r="L459" s="172"/>
      <c r="M459" s="173"/>
      <c r="N459" s="174"/>
      <c r="O459"/>
      <c r="P459"/>
      <c r="Q459"/>
      <c r="R459"/>
      <c r="S459"/>
      <c r="T459"/>
      <c r="U459"/>
      <c r="V459"/>
      <c r="W459"/>
      <c r="X459"/>
    </row>
    <row r="460" spans="1:24" s="26" customFormat="1" ht="15" customHeight="1" x14ac:dyDescent="0.3">
      <c r="A460" s="165">
        <v>44123</v>
      </c>
      <c r="B460" s="166" t="s">
        <v>275</v>
      </c>
      <c r="C460" s="189">
        <v>11957.22</v>
      </c>
      <c r="D460" s="167"/>
      <c r="E460" s="168">
        <f t="shared" si="7"/>
        <v>2079463.8280000917</v>
      </c>
      <c r="F460" s="134"/>
      <c r="G460" s="169"/>
      <c r="H460" s="178"/>
      <c r="I460" s="170"/>
      <c r="J460" s="179"/>
      <c r="K460" s="171"/>
      <c r="L460" s="172"/>
      <c r="M460" s="173"/>
      <c r="N460" s="174"/>
      <c r="O460"/>
      <c r="P460"/>
      <c r="Q460"/>
      <c r="R460"/>
      <c r="S460"/>
      <c r="T460"/>
      <c r="U460"/>
      <c r="V460"/>
      <c r="W460"/>
      <c r="X460"/>
    </row>
    <row r="461" spans="1:24" s="26" customFormat="1" ht="15" customHeight="1" x14ac:dyDescent="0.3">
      <c r="A461" s="165">
        <v>44123</v>
      </c>
      <c r="B461" s="166" t="s">
        <v>280</v>
      </c>
      <c r="C461" s="189">
        <v>2657.16</v>
      </c>
      <c r="D461" s="167"/>
      <c r="E461" s="168">
        <f t="shared" si="7"/>
        <v>2082120.9880000916</v>
      </c>
      <c r="F461" s="134"/>
      <c r="G461" s="169"/>
      <c r="H461" s="178"/>
      <c r="I461" s="170"/>
      <c r="J461" s="179"/>
      <c r="K461" s="171"/>
      <c r="L461" s="172"/>
      <c r="M461" s="173"/>
      <c r="N461" s="174"/>
      <c r="O461"/>
      <c r="P461"/>
      <c r="Q461"/>
      <c r="R461"/>
      <c r="S461"/>
      <c r="T461"/>
      <c r="U461"/>
      <c r="V461"/>
      <c r="W461"/>
      <c r="X461"/>
    </row>
    <row r="462" spans="1:24" s="26" customFormat="1" ht="15" customHeight="1" x14ac:dyDescent="0.3">
      <c r="A462" s="165">
        <v>44123</v>
      </c>
      <c r="B462" s="166" t="s">
        <v>212</v>
      </c>
      <c r="C462" s="189">
        <v>11957.22</v>
      </c>
      <c r="D462" s="167"/>
      <c r="E462" s="168">
        <f t="shared" si="7"/>
        <v>2094078.2080000916</v>
      </c>
      <c r="F462" s="134"/>
      <c r="G462" s="169"/>
      <c r="H462" s="178"/>
      <c r="I462" s="170"/>
      <c r="J462" s="179"/>
      <c r="K462" s="171"/>
      <c r="L462" s="172"/>
      <c r="M462" s="173"/>
      <c r="N462" s="174"/>
      <c r="O462"/>
      <c r="P462"/>
      <c r="Q462"/>
      <c r="R462"/>
      <c r="S462"/>
      <c r="T462"/>
      <c r="U462"/>
      <c r="V462"/>
      <c r="W462"/>
      <c r="X462"/>
    </row>
    <row r="463" spans="1:24" s="26" customFormat="1" ht="15" customHeight="1" x14ac:dyDescent="0.3">
      <c r="A463" s="165">
        <v>44123</v>
      </c>
      <c r="B463" s="166" t="s">
        <v>281</v>
      </c>
      <c r="C463" s="189">
        <v>3985.74</v>
      </c>
      <c r="D463" s="167"/>
      <c r="E463" s="168">
        <f t="shared" si="7"/>
        <v>2098063.9480000916</v>
      </c>
      <c r="F463" s="134"/>
      <c r="G463" s="169"/>
      <c r="H463" s="178"/>
      <c r="I463" s="170"/>
      <c r="J463" s="179"/>
      <c r="K463" s="171"/>
      <c r="L463" s="172"/>
      <c r="M463" s="173"/>
      <c r="N463" s="174"/>
      <c r="O463"/>
      <c r="P463"/>
      <c r="Q463"/>
      <c r="R463"/>
      <c r="S463"/>
      <c r="T463"/>
      <c r="U463"/>
      <c r="V463"/>
      <c r="W463"/>
      <c r="X463"/>
    </row>
    <row r="464" spans="1:24" s="26" customFormat="1" ht="15" customHeight="1" x14ac:dyDescent="0.3">
      <c r="A464" s="165">
        <v>44124</v>
      </c>
      <c r="B464" s="166" t="s">
        <v>308</v>
      </c>
      <c r="C464" s="189">
        <v>11957.22</v>
      </c>
      <c r="D464" s="167"/>
      <c r="E464" s="168">
        <f t="shared" si="7"/>
        <v>2110021.1680000918</v>
      </c>
      <c r="F464" s="134"/>
      <c r="G464" s="169"/>
      <c r="H464" s="178"/>
      <c r="I464" s="170"/>
      <c r="J464" s="179"/>
      <c r="K464" s="171"/>
      <c r="L464" s="172"/>
      <c r="M464" s="173"/>
      <c r="N464" s="174"/>
      <c r="O464"/>
      <c r="P464"/>
      <c r="Q464"/>
      <c r="R464"/>
      <c r="S464"/>
      <c r="T464"/>
      <c r="U464"/>
      <c r="V464"/>
      <c r="W464"/>
      <c r="X464"/>
    </row>
    <row r="465" spans="1:24" s="26" customFormat="1" ht="15" customHeight="1" x14ac:dyDescent="0.3">
      <c r="A465" s="165">
        <v>44124</v>
      </c>
      <c r="B465" s="166" t="s">
        <v>262</v>
      </c>
      <c r="C465" s="189">
        <v>3985.74</v>
      </c>
      <c r="D465" s="167"/>
      <c r="E465" s="168">
        <f t="shared" si="7"/>
        <v>2114006.908000092</v>
      </c>
      <c r="F465" s="134"/>
      <c r="G465" s="169"/>
      <c r="H465" s="178"/>
      <c r="I465" s="170"/>
      <c r="J465" s="179"/>
      <c r="K465" s="171"/>
      <c r="L465" s="172"/>
      <c r="M465" s="173"/>
      <c r="N465" s="174"/>
      <c r="O465"/>
      <c r="P465"/>
      <c r="Q465"/>
      <c r="R465"/>
      <c r="S465"/>
      <c r="T465"/>
      <c r="U465"/>
      <c r="V465"/>
      <c r="W465"/>
      <c r="X465"/>
    </row>
    <row r="466" spans="1:24" s="26" customFormat="1" ht="15" customHeight="1" x14ac:dyDescent="0.3">
      <c r="A466" s="165">
        <v>44124</v>
      </c>
      <c r="B466" s="166" t="s">
        <v>218</v>
      </c>
      <c r="C466" s="189">
        <v>26571.599999999999</v>
      </c>
      <c r="D466" s="167"/>
      <c r="E466" s="168">
        <f t="shared" si="7"/>
        <v>2140578.5080000921</v>
      </c>
      <c r="F466" s="134"/>
      <c r="G466" s="169"/>
      <c r="H466" s="178"/>
      <c r="I466" s="170"/>
      <c r="J466" s="179"/>
      <c r="K466" s="171"/>
      <c r="L466" s="172"/>
      <c r="M466" s="173"/>
      <c r="N466" s="174"/>
      <c r="O466"/>
      <c r="P466"/>
      <c r="Q466"/>
      <c r="R466"/>
      <c r="S466"/>
      <c r="T466"/>
      <c r="U466"/>
      <c r="V466"/>
      <c r="W466"/>
      <c r="X466"/>
    </row>
    <row r="467" spans="1:24" s="26" customFormat="1" ht="15" customHeight="1" x14ac:dyDescent="0.3">
      <c r="A467" s="165">
        <v>44124</v>
      </c>
      <c r="B467" s="166" t="s">
        <v>236</v>
      </c>
      <c r="C467" s="189">
        <v>21257.279999999999</v>
      </c>
      <c r="D467" s="167"/>
      <c r="E467" s="168">
        <f t="shared" si="7"/>
        <v>2161835.7880000919</v>
      </c>
      <c r="F467" s="134"/>
      <c r="G467" s="169"/>
      <c r="H467" s="178"/>
      <c r="I467" s="170"/>
      <c r="J467" s="179"/>
      <c r="K467" s="171"/>
      <c r="L467" s="172"/>
      <c r="M467" s="173"/>
      <c r="N467" s="174"/>
      <c r="O467"/>
      <c r="P467"/>
      <c r="Q467"/>
      <c r="R467"/>
      <c r="S467"/>
      <c r="T467"/>
      <c r="U467"/>
      <c r="V467"/>
      <c r="W467"/>
      <c r="X467"/>
    </row>
    <row r="468" spans="1:24" s="26" customFormat="1" ht="15" customHeight="1" x14ac:dyDescent="0.3">
      <c r="A468" s="165">
        <v>44124</v>
      </c>
      <c r="B468" s="166" t="s">
        <v>208</v>
      </c>
      <c r="C468" s="189">
        <v>17551.05</v>
      </c>
      <c r="D468" s="167"/>
      <c r="E468" s="168">
        <f t="shared" si="7"/>
        <v>2179386.8380000917</v>
      </c>
      <c r="F468" s="134"/>
      <c r="G468" s="169"/>
      <c r="H468" s="178"/>
      <c r="I468" s="170"/>
      <c r="J468" s="179"/>
      <c r="K468" s="171"/>
      <c r="L468" s="172"/>
      <c r="M468" s="173"/>
      <c r="N468" s="174"/>
      <c r="O468"/>
      <c r="P468"/>
      <c r="Q468"/>
      <c r="R468"/>
      <c r="S468"/>
      <c r="T468"/>
      <c r="U468"/>
      <c r="V468"/>
      <c r="W468"/>
      <c r="X468"/>
    </row>
    <row r="469" spans="1:24" s="26" customFormat="1" ht="15" customHeight="1" x14ac:dyDescent="0.3">
      <c r="A469" s="165">
        <v>44125</v>
      </c>
      <c r="B469" s="166" t="s">
        <v>506</v>
      </c>
      <c r="C469" s="189">
        <v>11957.22</v>
      </c>
      <c r="D469" s="167"/>
      <c r="E469" s="168">
        <f t="shared" si="7"/>
        <v>2191344.0580000919</v>
      </c>
      <c r="F469" s="134"/>
      <c r="G469" s="169"/>
      <c r="H469" s="178"/>
      <c r="I469" s="170"/>
      <c r="J469" s="179"/>
      <c r="K469" s="171"/>
      <c r="L469" s="172"/>
      <c r="M469" s="173"/>
      <c r="N469" s="174"/>
      <c r="O469"/>
      <c r="P469"/>
      <c r="Q469"/>
      <c r="R469"/>
      <c r="S469"/>
      <c r="T469"/>
      <c r="U469"/>
      <c r="V469"/>
      <c r="W469"/>
      <c r="X469"/>
    </row>
    <row r="470" spans="1:24" s="26" customFormat="1" ht="15" customHeight="1" x14ac:dyDescent="0.3">
      <c r="A470" s="165">
        <v>44125</v>
      </c>
      <c r="B470" s="166" t="s">
        <v>339</v>
      </c>
      <c r="C470" s="189">
        <v>7971.48</v>
      </c>
      <c r="D470" s="167"/>
      <c r="E470" s="168">
        <f t="shared" si="7"/>
        <v>2199315.5380000919</v>
      </c>
      <c r="F470" s="134"/>
      <c r="G470" s="169"/>
      <c r="H470" s="178"/>
      <c r="I470" s="170"/>
      <c r="J470" s="179"/>
      <c r="K470" s="171"/>
      <c r="L470" s="172"/>
      <c r="M470" s="173"/>
      <c r="N470" s="174"/>
      <c r="O470"/>
      <c r="P470"/>
      <c r="Q470"/>
      <c r="R470"/>
      <c r="S470"/>
      <c r="T470"/>
      <c r="U470"/>
      <c r="V470"/>
      <c r="W470"/>
      <c r="X470"/>
    </row>
    <row r="471" spans="1:24" s="26" customFormat="1" ht="15" customHeight="1" x14ac:dyDescent="0.3">
      <c r="A471" s="165">
        <v>44125</v>
      </c>
      <c r="B471" s="166" t="s">
        <v>346</v>
      </c>
      <c r="C471" s="352">
        <f>3208.4+301.81</f>
        <v>3510.21</v>
      </c>
      <c r="D471" s="167"/>
      <c r="E471" s="168">
        <f t="shared" si="7"/>
        <v>2202825.7480000919</v>
      </c>
      <c r="F471" s="134"/>
      <c r="G471" s="169"/>
      <c r="H471" s="178"/>
      <c r="I471" s="170"/>
      <c r="J471" s="179"/>
      <c r="K471" s="171"/>
      <c r="L471" s="172"/>
      <c r="M471" s="173"/>
      <c r="N471" s="174"/>
      <c r="O471"/>
      <c r="P471"/>
      <c r="Q471"/>
      <c r="R471"/>
      <c r="S471"/>
      <c r="T471"/>
      <c r="U471"/>
      <c r="V471"/>
      <c r="W471"/>
      <c r="X471"/>
    </row>
    <row r="472" spans="1:24" s="26" customFormat="1" ht="15" customHeight="1" x14ac:dyDescent="0.3">
      <c r="A472" s="165">
        <v>44125</v>
      </c>
      <c r="B472" s="166" t="s">
        <v>206</v>
      </c>
      <c r="C472" s="189">
        <v>45064.6</v>
      </c>
      <c r="D472" s="167"/>
      <c r="E472" s="168">
        <f t="shared" si="7"/>
        <v>2247890.348000092</v>
      </c>
      <c r="F472" s="134"/>
      <c r="G472" s="169"/>
      <c r="H472" s="178"/>
      <c r="I472" s="170"/>
      <c r="J472" s="179"/>
      <c r="K472" s="171"/>
      <c r="L472" s="172"/>
      <c r="M472" s="173"/>
      <c r="N472" s="174"/>
      <c r="O472"/>
      <c r="P472"/>
      <c r="Q472"/>
      <c r="R472"/>
      <c r="S472"/>
      <c r="T472"/>
      <c r="U472"/>
      <c r="V472"/>
      <c r="W472"/>
      <c r="X472"/>
    </row>
    <row r="473" spans="1:24" s="26" customFormat="1" ht="15" customHeight="1" x14ac:dyDescent="0.3">
      <c r="A473" s="165">
        <v>44125</v>
      </c>
      <c r="B473" s="166" t="s">
        <v>225</v>
      </c>
      <c r="C473" s="189">
        <v>22585.86</v>
      </c>
      <c r="D473" s="167"/>
      <c r="E473" s="168">
        <f t="shared" si="7"/>
        <v>2270476.2080000918</v>
      </c>
      <c r="F473" s="134"/>
      <c r="G473" s="169"/>
      <c r="H473" s="178"/>
      <c r="I473" s="170"/>
      <c r="J473" s="179"/>
      <c r="K473" s="171"/>
      <c r="L473" s="172"/>
      <c r="M473" s="173"/>
      <c r="N473" s="174"/>
      <c r="O473"/>
      <c r="P473"/>
      <c r="Q473"/>
      <c r="R473"/>
      <c r="S473"/>
      <c r="T473"/>
      <c r="U473"/>
      <c r="V473"/>
      <c r="W473"/>
      <c r="X473"/>
    </row>
    <row r="474" spans="1:24" s="26" customFormat="1" ht="15" customHeight="1" x14ac:dyDescent="0.3">
      <c r="A474" s="165">
        <v>44125</v>
      </c>
      <c r="B474" s="166" t="s">
        <v>245</v>
      </c>
      <c r="C474" s="189">
        <v>90343.44</v>
      </c>
      <c r="D474" s="167"/>
      <c r="E474" s="168">
        <f t="shared" si="7"/>
        <v>2360819.6480000918</v>
      </c>
      <c r="F474" s="134"/>
      <c r="G474" s="169"/>
      <c r="H474" s="178"/>
      <c r="I474" s="170"/>
      <c r="J474" s="179"/>
      <c r="K474" s="171"/>
      <c r="L474" s="172"/>
      <c r="M474" s="173"/>
      <c r="N474" s="174"/>
      <c r="O474"/>
      <c r="P474"/>
      <c r="Q474"/>
      <c r="R474"/>
      <c r="S474"/>
      <c r="T474"/>
      <c r="U474"/>
      <c r="V474"/>
      <c r="W474"/>
      <c r="X474"/>
    </row>
    <row r="475" spans="1:24" s="26" customFormat="1" ht="15" customHeight="1" x14ac:dyDescent="0.3">
      <c r="A475" s="165">
        <v>44125</v>
      </c>
      <c r="B475" s="166" t="s">
        <v>299</v>
      </c>
      <c r="C475" s="189">
        <v>38528.82</v>
      </c>
      <c r="D475" s="167"/>
      <c r="E475" s="168">
        <f t="shared" si="7"/>
        <v>2399348.4680000916</v>
      </c>
      <c r="F475" s="134"/>
      <c r="G475" s="169"/>
      <c r="H475" s="178"/>
      <c r="I475" s="170"/>
      <c r="J475" s="179"/>
      <c r="K475" s="171"/>
      <c r="L475" s="172"/>
      <c r="M475" s="173"/>
      <c r="N475" s="174"/>
      <c r="O475"/>
      <c r="P475"/>
      <c r="Q475"/>
      <c r="R475"/>
      <c r="S475"/>
      <c r="T475"/>
      <c r="U475"/>
      <c r="V475"/>
      <c r="W475"/>
      <c r="X475"/>
    </row>
    <row r="476" spans="1:24" s="26" customFormat="1" ht="15" customHeight="1" x14ac:dyDescent="0.3">
      <c r="A476" s="165">
        <v>44126</v>
      </c>
      <c r="B476" s="166" t="s">
        <v>506</v>
      </c>
      <c r="C476" s="189">
        <v>10530.63</v>
      </c>
      <c r="D476" s="167"/>
      <c r="E476" s="168">
        <f t="shared" si="7"/>
        <v>2409879.0980000915</v>
      </c>
      <c r="F476" s="134"/>
      <c r="G476" s="169"/>
      <c r="H476" s="178"/>
      <c r="I476" s="170"/>
      <c r="J476" s="179"/>
      <c r="K476" s="171"/>
      <c r="L476" s="172"/>
      <c r="M476" s="173"/>
      <c r="N476" s="174"/>
      <c r="O476"/>
      <c r="P476"/>
      <c r="Q476"/>
      <c r="R476"/>
      <c r="S476"/>
      <c r="T476"/>
      <c r="U476"/>
      <c r="V476"/>
      <c r="W476"/>
      <c r="X476"/>
    </row>
    <row r="477" spans="1:24" s="26" customFormat="1" ht="15" customHeight="1" x14ac:dyDescent="0.3">
      <c r="A477" s="165">
        <v>44126</v>
      </c>
      <c r="B477" s="166" t="s">
        <v>288</v>
      </c>
      <c r="C477" s="189">
        <v>10530.63</v>
      </c>
      <c r="D477" s="167"/>
      <c r="E477" s="168">
        <f t="shared" si="7"/>
        <v>2420409.7280000914</v>
      </c>
      <c r="F477" s="134"/>
      <c r="G477" s="169"/>
      <c r="H477" s="178"/>
      <c r="I477" s="170"/>
      <c r="J477" s="179"/>
      <c r="K477" s="171"/>
      <c r="L477" s="172"/>
      <c r="M477" s="173"/>
      <c r="N477" s="174"/>
      <c r="O477"/>
      <c r="P477"/>
      <c r="Q477"/>
      <c r="R477"/>
      <c r="S477"/>
      <c r="T477"/>
      <c r="U477"/>
      <c r="V477"/>
      <c r="W477"/>
      <c r="X477"/>
    </row>
    <row r="478" spans="1:24" s="26" customFormat="1" ht="15" customHeight="1" x14ac:dyDescent="0.3">
      <c r="A478" s="165">
        <v>44126</v>
      </c>
      <c r="B478" s="166" t="s">
        <v>284</v>
      </c>
      <c r="C478" s="189">
        <v>51814.62</v>
      </c>
      <c r="D478" s="167"/>
      <c r="E478" s="168">
        <f t="shared" si="7"/>
        <v>2472224.3480000915</v>
      </c>
      <c r="F478" s="134"/>
      <c r="G478" s="169"/>
      <c r="H478" s="178"/>
      <c r="I478" s="170"/>
      <c r="J478" s="179"/>
      <c r="K478" s="171"/>
      <c r="L478" s="172"/>
      <c r="M478" s="173"/>
      <c r="N478" s="174"/>
      <c r="O478"/>
      <c r="P478"/>
      <c r="Q478"/>
      <c r="R478"/>
      <c r="S478"/>
      <c r="T478"/>
      <c r="U478"/>
      <c r="V478"/>
      <c r="W478"/>
      <c r="X478"/>
    </row>
    <row r="479" spans="1:24" s="26" customFormat="1" ht="15" customHeight="1" x14ac:dyDescent="0.3">
      <c r="A479" s="165">
        <v>44126</v>
      </c>
      <c r="B479" s="166" t="s">
        <v>285</v>
      </c>
      <c r="C479" s="189">
        <v>6642.9</v>
      </c>
      <c r="D479" s="167"/>
      <c r="E479" s="168">
        <f t="shared" si="7"/>
        <v>2478867.2480000914</v>
      </c>
      <c r="F479" s="134"/>
      <c r="G479" s="169"/>
      <c r="H479" s="178"/>
      <c r="I479" s="170"/>
      <c r="J479" s="179"/>
      <c r="K479" s="171"/>
      <c r="L479" s="172"/>
      <c r="M479" s="173"/>
      <c r="N479" s="174"/>
      <c r="O479"/>
      <c r="P479"/>
      <c r="Q479"/>
      <c r="R479"/>
      <c r="S479"/>
      <c r="T479"/>
      <c r="U479"/>
      <c r="V479"/>
      <c r="W479"/>
      <c r="X479"/>
    </row>
    <row r="480" spans="1:24" s="26" customFormat="1" ht="15" customHeight="1" x14ac:dyDescent="0.3">
      <c r="A480" s="165">
        <v>44126</v>
      </c>
      <c r="B480" s="166" t="s">
        <v>237</v>
      </c>
      <c r="C480" s="189">
        <v>11957.22</v>
      </c>
      <c r="D480" s="167"/>
      <c r="E480" s="168">
        <f t="shared" si="7"/>
        <v>2490824.4680000916</v>
      </c>
      <c r="F480" s="134"/>
      <c r="G480" s="169"/>
      <c r="H480" s="178"/>
      <c r="I480" s="170"/>
      <c r="J480" s="179"/>
      <c r="K480" s="171"/>
      <c r="L480" s="172"/>
      <c r="M480" s="173"/>
      <c r="N480" s="174"/>
      <c r="O480"/>
      <c r="P480"/>
      <c r="Q480"/>
      <c r="R480"/>
      <c r="S480"/>
      <c r="T480"/>
      <c r="U480"/>
      <c r="V480"/>
      <c r="W480"/>
      <c r="X480"/>
    </row>
    <row r="481" spans="1:24" s="26" customFormat="1" ht="15" customHeight="1" x14ac:dyDescent="0.3">
      <c r="A481" s="165">
        <v>44126</v>
      </c>
      <c r="B481" s="166" t="s">
        <v>358</v>
      </c>
      <c r="C481" s="189">
        <v>283725</v>
      </c>
      <c r="D481" s="167"/>
      <c r="E481" s="168">
        <f t="shared" si="7"/>
        <v>2774549.4680000916</v>
      </c>
      <c r="F481" s="134"/>
      <c r="G481" s="169"/>
      <c r="H481" s="178"/>
      <c r="I481" s="170"/>
      <c r="J481" s="179"/>
      <c r="K481" s="171"/>
      <c r="L481" s="172"/>
      <c r="M481" s="173"/>
      <c r="N481" s="174"/>
      <c r="O481"/>
      <c r="P481"/>
      <c r="Q481"/>
      <c r="R481"/>
      <c r="S481"/>
      <c r="T481"/>
      <c r="U481"/>
      <c r="V481"/>
      <c r="W481"/>
      <c r="X481"/>
    </row>
    <row r="482" spans="1:24" s="26" customFormat="1" ht="15" customHeight="1" x14ac:dyDescent="0.3">
      <c r="A482" s="165">
        <v>44126</v>
      </c>
      <c r="B482" s="166" t="s">
        <v>276</v>
      </c>
      <c r="C482" s="189">
        <v>54471.78</v>
      </c>
      <c r="D482" s="167"/>
      <c r="E482" s="168">
        <f t="shared" si="7"/>
        <v>2829021.2480000914</v>
      </c>
      <c r="F482" s="134"/>
      <c r="G482" s="169"/>
      <c r="H482" s="178"/>
      <c r="I482" s="170"/>
      <c r="J482" s="179"/>
      <c r="K482" s="171"/>
      <c r="L482" s="172"/>
      <c r="M482" s="173"/>
      <c r="N482" s="174"/>
      <c r="O482"/>
      <c r="P482"/>
      <c r="Q482"/>
      <c r="R482"/>
      <c r="S482"/>
      <c r="T482"/>
      <c r="U482"/>
      <c r="V482"/>
      <c r="W482"/>
      <c r="X482"/>
    </row>
    <row r="483" spans="1:24" s="26" customFormat="1" ht="15" customHeight="1" x14ac:dyDescent="0.3">
      <c r="A483" s="165">
        <v>44126</v>
      </c>
      <c r="B483" s="166" t="s">
        <v>303</v>
      </c>
      <c r="C483" s="189">
        <v>34543.08</v>
      </c>
      <c r="D483" s="167"/>
      <c r="E483" s="168">
        <f t="shared" si="7"/>
        <v>2863564.3280000915</v>
      </c>
      <c r="F483" s="134"/>
      <c r="G483" s="169"/>
      <c r="H483" s="178"/>
      <c r="I483" s="170"/>
      <c r="J483" s="179"/>
      <c r="K483" s="171"/>
      <c r="L483" s="172"/>
      <c r="M483" s="173"/>
      <c r="N483" s="174"/>
      <c r="O483"/>
      <c r="P483"/>
      <c r="Q483"/>
      <c r="R483"/>
      <c r="S483"/>
      <c r="T483"/>
      <c r="U483"/>
      <c r="V483"/>
      <c r="W483"/>
      <c r="X483"/>
    </row>
    <row r="484" spans="1:24" s="26" customFormat="1" ht="15" customHeight="1" x14ac:dyDescent="0.3">
      <c r="A484" s="165">
        <v>44127</v>
      </c>
      <c r="B484" s="166" t="s">
        <v>248</v>
      </c>
      <c r="C484" s="189">
        <v>11957.22</v>
      </c>
      <c r="D484" s="167"/>
      <c r="E484" s="168">
        <f t="shared" si="7"/>
        <v>2875521.5480000917</v>
      </c>
      <c r="F484" s="134"/>
      <c r="G484" s="169"/>
      <c r="H484" s="178"/>
      <c r="I484" s="170"/>
      <c r="J484" s="179"/>
      <c r="K484" s="171"/>
      <c r="L484" s="172"/>
      <c r="M484" s="173"/>
      <c r="N484" s="174"/>
      <c r="O484"/>
      <c r="P484"/>
      <c r="Q484"/>
      <c r="R484"/>
      <c r="S484"/>
      <c r="T484"/>
      <c r="U484"/>
      <c r="V484"/>
      <c r="W484"/>
      <c r="X484"/>
    </row>
    <row r="485" spans="1:24" s="26" customFormat="1" ht="15" customHeight="1" x14ac:dyDescent="0.3">
      <c r="A485" s="165">
        <v>44127</v>
      </c>
      <c r="B485" s="166" t="s">
        <v>313</v>
      </c>
      <c r="C485" s="189">
        <v>26571.599999999999</v>
      </c>
      <c r="D485" s="167"/>
      <c r="E485" s="168">
        <f t="shared" si="7"/>
        <v>2902093.1480000918</v>
      </c>
      <c r="F485" s="134"/>
      <c r="G485" s="169"/>
      <c r="H485" s="178"/>
      <c r="I485" s="170"/>
      <c r="J485" s="179"/>
      <c r="K485" s="171"/>
      <c r="L485" s="172"/>
      <c r="M485" s="173"/>
      <c r="N485" s="174"/>
      <c r="O485"/>
      <c r="P485"/>
      <c r="Q485"/>
      <c r="R485"/>
      <c r="S485"/>
      <c r="T485"/>
      <c r="U485"/>
      <c r="V485"/>
      <c r="W485"/>
      <c r="X485"/>
    </row>
    <row r="486" spans="1:24" s="26" customFormat="1" ht="15" customHeight="1" x14ac:dyDescent="0.3">
      <c r="A486" s="165">
        <v>44127</v>
      </c>
      <c r="B486" s="166" t="s">
        <v>290</v>
      </c>
      <c r="C486" s="189">
        <v>11957.22</v>
      </c>
      <c r="D486" s="167"/>
      <c r="E486" s="168">
        <f t="shared" si="7"/>
        <v>2914050.368000092</v>
      </c>
      <c r="F486" s="134"/>
      <c r="G486" s="169"/>
      <c r="H486" s="178"/>
      <c r="I486" s="170"/>
      <c r="J486" s="179"/>
      <c r="K486" s="171"/>
      <c r="L486" s="172"/>
      <c r="M486" s="173"/>
      <c r="N486" s="174"/>
      <c r="O486"/>
      <c r="P486"/>
      <c r="Q486"/>
      <c r="R486"/>
      <c r="S486"/>
      <c r="T486"/>
      <c r="U486"/>
      <c r="V486"/>
      <c r="W486"/>
      <c r="X486"/>
    </row>
    <row r="487" spans="1:24" s="26" customFormat="1" ht="15" customHeight="1" x14ac:dyDescent="0.3">
      <c r="A487" s="165">
        <v>44127</v>
      </c>
      <c r="B487" s="166" t="s">
        <v>319</v>
      </c>
      <c r="C487" s="189">
        <v>19928.7</v>
      </c>
      <c r="D487" s="167"/>
      <c r="E487" s="168">
        <f t="shared" si="7"/>
        <v>2933979.0680000922</v>
      </c>
      <c r="F487" s="134"/>
      <c r="G487" s="169"/>
      <c r="H487" s="178"/>
      <c r="I487" s="170"/>
      <c r="J487" s="179"/>
      <c r="K487" s="171"/>
      <c r="L487" s="172"/>
      <c r="M487" s="173"/>
      <c r="N487" s="174"/>
      <c r="O487"/>
      <c r="P487"/>
      <c r="Q487"/>
      <c r="R487"/>
      <c r="S487"/>
      <c r="T487"/>
      <c r="U487"/>
      <c r="V487"/>
      <c r="W487"/>
      <c r="X487"/>
    </row>
    <row r="488" spans="1:24" s="26" customFormat="1" ht="15" customHeight="1" x14ac:dyDescent="0.3">
      <c r="A488" s="165">
        <v>44127</v>
      </c>
      <c r="B488" s="166" t="s">
        <v>322</v>
      </c>
      <c r="C488" s="189">
        <v>11957.22</v>
      </c>
      <c r="D488" s="167"/>
      <c r="E488" s="168">
        <f t="shared" si="7"/>
        <v>2945936.2880000924</v>
      </c>
      <c r="F488" s="134"/>
      <c r="G488" s="169"/>
      <c r="H488" s="178"/>
      <c r="I488" s="170"/>
      <c r="J488" s="179"/>
      <c r="K488" s="171"/>
      <c r="L488" s="172"/>
      <c r="M488" s="173"/>
      <c r="N488" s="174"/>
      <c r="O488"/>
      <c r="P488"/>
      <c r="Q488"/>
      <c r="R488"/>
      <c r="S488"/>
      <c r="T488"/>
      <c r="U488"/>
      <c r="V488"/>
      <c r="W488"/>
      <c r="X488"/>
    </row>
    <row r="489" spans="1:24" s="26" customFormat="1" ht="15" customHeight="1" x14ac:dyDescent="0.3">
      <c r="A489" s="165">
        <v>44127</v>
      </c>
      <c r="B489" s="166" t="s">
        <v>283</v>
      </c>
      <c r="C489" s="189">
        <v>11957.22</v>
      </c>
      <c r="D489" s="167"/>
      <c r="E489" s="168">
        <f t="shared" si="7"/>
        <v>2957893.5080000926</v>
      </c>
      <c r="F489" s="134"/>
      <c r="G489" s="169"/>
      <c r="H489" s="178"/>
      <c r="I489" s="170"/>
      <c r="J489" s="179"/>
      <c r="K489" s="171"/>
      <c r="L489" s="172"/>
      <c r="M489" s="173"/>
      <c r="N489" s="174"/>
      <c r="O489"/>
      <c r="P489"/>
      <c r="Q489"/>
      <c r="R489"/>
      <c r="S489"/>
      <c r="T489"/>
      <c r="U489"/>
      <c r="V489"/>
      <c r="W489"/>
      <c r="X489"/>
    </row>
    <row r="490" spans="1:24" s="26" customFormat="1" ht="15" customHeight="1" x14ac:dyDescent="0.3">
      <c r="A490" s="165">
        <v>44127</v>
      </c>
      <c r="B490" s="166" t="s">
        <v>295</v>
      </c>
      <c r="C490" s="189">
        <v>26571.599999999999</v>
      </c>
      <c r="D490" s="167"/>
      <c r="E490" s="168">
        <f t="shared" si="7"/>
        <v>2984465.1080000927</v>
      </c>
      <c r="F490" s="134"/>
      <c r="G490" s="169"/>
      <c r="H490" s="178"/>
      <c r="I490" s="170"/>
      <c r="J490" s="179"/>
      <c r="K490" s="171"/>
      <c r="L490" s="172"/>
      <c r="M490" s="173"/>
      <c r="N490" s="174"/>
      <c r="O490"/>
      <c r="P490"/>
      <c r="Q490"/>
      <c r="R490"/>
      <c r="S490"/>
      <c r="T490"/>
      <c r="U490"/>
      <c r="V490"/>
      <c r="W490"/>
      <c r="X490"/>
    </row>
    <row r="491" spans="1:24" s="26" customFormat="1" ht="15" customHeight="1" x14ac:dyDescent="0.3">
      <c r="A491" s="165">
        <v>44127</v>
      </c>
      <c r="B491" s="166" t="s">
        <v>315</v>
      </c>
      <c r="C491" s="189">
        <v>17551.05</v>
      </c>
      <c r="D491" s="167"/>
      <c r="E491" s="168">
        <f t="shared" si="7"/>
        <v>3002016.1580000925</v>
      </c>
      <c r="F491" s="134"/>
      <c r="G491" s="169"/>
      <c r="H491" s="178"/>
      <c r="I491" s="170"/>
      <c r="J491" s="179"/>
      <c r="K491" s="171"/>
      <c r="L491" s="172"/>
      <c r="M491" s="173"/>
      <c r="N491" s="174"/>
      <c r="O491"/>
      <c r="P491"/>
      <c r="Q491"/>
      <c r="R491"/>
      <c r="S491"/>
      <c r="T491"/>
      <c r="U491"/>
      <c r="V491"/>
      <c r="W491"/>
      <c r="X491"/>
    </row>
    <row r="492" spans="1:24" s="26" customFormat="1" ht="15" customHeight="1" x14ac:dyDescent="0.3">
      <c r="A492" s="165">
        <v>44127</v>
      </c>
      <c r="B492" s="166" t="s">
        <v>310</v>
      </c>
      <c r="C492" s="189">
        <v>30557.34</v>
      </c>
      <c r="D492" s="167"/>
      <c r="E492" s="168">
        <f t="shared" si="7"/>
        <v>3032573.4980000923</v>
      </c>
      <c r="F492" s="134"/>
      <c r="G492" s="169"/>
      <c r="H492" s="178"/>
      <c r="I492" s="170"/>
      <c r="J492" s="179"/>
      <c r="K492" s="171"/>
      <c r="L492" s="172"/>
      <c r="M492" s="173"/>
      <c r="N492" s="174"/>
      <c r="O492"/>
      <c r="P492"/>
      <c r="Q492"/>
      <c r="R492"/>
      <c r="S492"/>
      <c r="T492"/>
      <c r="U492"/>
      <c r="V492"/>
      <c r="W492"/>
      <c r="X492"/>
    </row>
    <row r="493" spans="1:24" s="26" customFormat="1" ht="15" customHeight="1" x14ac:dyDescent="0.3">
      <c r="A493" s="165">
        <v>44127</v>
      </c>
      <c r="B493" s="166" t="s">
        <v>270</v>
      </c>
      <c r="C493" s="352">
        <f>60892.2+4370.6+87.13+796.67</f>
        <v>66146.599999999991</v>
      </c>
      <c r="D493" s="167"/>
      <c r="E493" s="168">
        <f t="shared" si="7"/>
        <v>3098720.0980000924</v>
      </c>
      <c r="F493" s="134"/>
      <c r="G493" s="169"/>
      <c r="H493" s="178"/>
      <c r="I493" s="170"/>
      <c r="J493" s="179"/>
      <c r="K493" s="171"/>
      <c r="L493" s="172"/>
      <c r="M493" s="173"/>
      <c r="N493" s="174"/>
      <c r="O493"/>
      <c r="P493"/>
      <c r="Q493"/>
      <c r="R493"/>
      <c r="S493"/>
      <c r="T493"/>
      <c r="U493"/>
      <c r="V493"/>
      <c r="W493"/>
      <c r="X493"/>
    </row>
    <row r="494" spans="1:24" s="26" customFormat="1" ht="15" customHeight="1" x14ac:dyDescent="0.3">
      <c r="A494" s="165">
        <v>44127</v>
      </c>
      <c r="B494" s="166" t="s">
        <v>287</v>
      </c>
      <c r="C494" s="189">
        <v>19928.7</v>
      </c>
      <c r="D494" s="167"/>
      <c r="E494" s="168">
        <f t="shared" si="7"/>
        <v>3118648.7980000926</v>
      </c>
      <c r="F494" s="134"/>
      <c r="G494" s="169"/>
      <c r="H494" s="178"/>
      <c r="I494" s="170"/>
      <c r="J494" s="179"/>
      <c r="K494" s="171"/>
      <c r="L494" s="172"/>
      <c r="M494" s="173"/>
      <c r="N494" s="174"/>
      <c r="O494"/>
      <c r="P494"/>
      <c r="Q494"/>
      <c r="R494"/>
      <c r="S494"/>
      <c r="T494"/>
      <c r="U494"/>
      <c r="V494"/>
      <c r="W494"/>
      <c r="X494"/>
    </row>
    <row r="495" spans="1:24" s="26" customFormat="1" ht="15" customHeight="1" x14ac:dyDescent="0.3">
      <c r="A495" s="165">
        <v>44130</v>
      </c>
      <c r="B495" s="166" t="s">
        <v>231</v>
      </c>
      <c r="C495" s="189">
        <v>7971.48</v>
      </c>
      <c r="D495" s="167"/>
      <c r="E495" s="168">
        <f t="shared" si="7"/>
        <v>3126620.2780000926</v>
      </c>
      <c r="F495" s="134"/>
      <c r="G495" s="169"/>
      <c r="H495" s="178"/>
      <c r="I495" s="170"/>
      <c r="J495" s="179"/>
      <c r="K495" s="171"/>
      <c r="L495" s="172"/>
      <c r="M495" s="173"/>
      <c r="N495" s="174"/>
      <c r="O495"/>
      <c r="P495"/>
      <c r="Q495"/>
      <c r="R495"/>
      <c r="S495"/>
      <c r="T495"/>
      <c r="U495"/>
      <c r="V495"/>
      <c r="W495"/>
      <c r="X495"/>
    </row>
    <row r="496" spans="1:24" s="26" customFormat="1" ht="15" customHeight="1" x14ac:dyDescent="0.3">
      <c r="A496" s="165">
        <v>44130</v>
      </c>
      <c r="B496" s="166" t="s">
        <v>260</v>
      </c>
      <c r="C496" s="189">
        <v>19928.7</v>
      </c>
      <c r="D496" s="167"/>
      <c r="E496" s="168">
        <f t="shared" si="7"/>
        <v>3146548.9780000928</v>
      </c>
      <c r="F496" s="134"/>
      <c r="G496" s="169"/>
      <c r="H496" s="178"/>
      <c r="I496" s="170"/>
      <c r="J496" s="179"/>
      <c r="K496" s="171"/>
      <c r="L496" s="172"/>
      <c r="M496" s="173"/>
      <c r="N496" s="174"/>
      <c r="O496"/>
      <c r="P496"/>
      <c r="Q496"/>
      <c r="R496"/>
      <c r="S496"/>
      <c r="T496"/>
      <c r="U496"/>
      <c r="V496"/>
      <c r="W496"/>
      <c r="X496"/>
    </row>
    <row r="497" spans="1:24" s="26" customFormat="1" ht="15" customHeight="1" x14ac:dyDescent="0.3">
      <c r="A497" s="165">
        <v>44130</v>
      </c>
      <c r="B497" s="166" t="s">
        <v>238</v>
      </c>
      <c r="C497" s="189">
        <v>19928.7</v>
      </c>
      <c r="D497" s="167"/>
      <c r="E497" s="168">
        <f t="shared" si="7"/>
        <v>3166477.678000093</v>
      </c>
      <c r="F497" s="134"/>
      <c r="G497" s="169"/>
      <c r="H497" s="178"/>
      <c r="I497" s="170"/>
      <c r="J497" s="179"/>
      <c r="K497" s="171"/>
      <c r="L497" s="172"/>
      <c r="M497" s="173"/>
      <c r="N497" s="174"/>
      <c r="O497"/>
      <c r="P497"/>
      <c r="Q497"/>
      <c r="R497"/>
      <c r="S497"/>
      <c r="T497"/>
      <c r="U497"/>
      <c r="V497"/>
      <c r="W497"/>
      <c r="X497"/>
    </row>
    <row r="498" spans="1:24" s="26" customFormat="1" ht="15" customHeight="1" x14ac:dyDescent="0.3">
      <c r="A498" s="165">
        <v>44130</v>
      </c>
      <c r="B498" s="166" t="s">
        <v>359</v>
      </c>
      <c r="C498" s="189">
        <v>76134.600000000006</v>
      </c>
      <c r="D498" s="167"/>
      <c r="E498" s="168">
        <f t="shared" si="7"/>
        <v>3242612.2780000931</v>
      </c>
      <c r="F498" s="134"/>
      <c r="G498" s="169"/>
      <c r="H498" s="178"/>
      <c r="I498" s="170"/>
      <c r="J498" s="179"/>
      <c r="K498" s="171"/>
      <c r="L498" s="172"/>
      <c r="M498" s="173"/>
      <c r="N498" s="174"/>
      <c r="O498"/>
      <c r="P498"/>
      <c r="Q498"/>
      <c r="R498"/>
      <c r="S498"/>
      <c r="T498"/>
      <c r="U498"/>
      <c r="V498"/>
      <c r="W498"/>
      <c r="X498"/>
    </row>
    <row r="499" spans="1:24" s="26" customFormat="1" ht="15" customHeight="1" x14ac:dyDescent="0.3">
      <c r="A499" s="165">
        <v>44130</v>
      </c>
      <c r="B499" s="166" t="s">
        <v>215</v>
      </c>
      <c r="C499" s="189">
        <v>11957.22</v>
      </c>
      <c r="D499" s="167"/>
      <c r="E499" s="168">
        <f t="shared" si="7"/>
        <v>3254569.4980000933</v>
      </c>
      <c r="F499" s="134"/>
      <c r="G499" s="169"/>
      <c r="H499" s="178"/>
      <c r="I499" s="170"/>
      <c r="J499" s="179"/>
      <c r="K499" s="171"/>
      <c r="L499" s="172"/>
      <c r="M499" s="173"/>
      <c r="N499" s="174"/>
      <c r="O499"/>
      <c r="P499"/>
      <c r="Q499"/>
      <c r="R499"/>
      <c r="S499"/>
      <c r="T499"/>
      <c r="U499"/>
      <c r="V499"/>
      <c r="W499"/>
      <c r="X499"/>
    </row>
    <row r="500" spans="1:24" s="26" customFormat="1" ht="15" customHeight="1" x14ac:dyDescent="0.3">
      <c r="A500" s="165">
        <v>44131</v>
      </c>
      <c r="B500" s="166" t="s">
        <v>214</v>
      </c>
      <c r="C500" s="189">
        <v>19928.7</v>
      </c>
      <c r="D500" s="167"/>
      <c r="E500" s="168">
        <f t="shared" si="7"/>
        <v>3274498.1980000935</v>
      </c>
      <c r="F500" s="134"/>
      <c r="G500" s="169"/>
      <c r="H500" s="178"/>
      <c r="I500" s="170"/>
      <c r="J500" s="179"/>
      <c r="K500" s="171"/>
      <c r="L500" s="172"/>
      <c r="M500" s="173"/>
      <c r="N500" s="174"/>
      <c r="O500"/>
      <c r="P500"/>
      <c r="Q500"/>
      <c r="R500"/>
      <c r="S500"/>
      <c r="T500"/>
      <c r="U500"/>
      <c r="V500"/>
      <c r="W500"/>
      <c r="X500"/>
    </row>
    <row r="501" spans="1:24" s="26" customFormat="1" ht="15" customHeight="1" x14ac:dyDescent="0.3">
      <c r="A501" s="165">
        <v>44131</v>
      </c>
      <c r="B501" s="166" t="s">
        <v>332</v>
      </c>
      <c r="C501" s="189">
        <v>4025.67</v>
      </c>
      <c r="D501" s="167"/>
      <c r="E501" s="168">
        <f t="shared" si="7"/>
        <v>3278523.8680000934</v>
      </c>
      <c r="F501" s="134"/>
      <c r="G501" s="169"/>
      <c r="H501" s="178"/>
      <c r="I501" s="170"/>
      <c r="J501" s="179"/>
      <c r="K501" s="171"/>
      <c r="L501" s="172"/>
      <c r="M501" s="173"/>
      <c r="N501" s="174"/>
      <c r="O501"/>
      <c r="P501"/>
      <c r="Q501"/>
      <c r="R501"/>
      <c r="S501"/>
      <c r="T501"/>
      <c r="U501"/>
      <c r="V501"/>
      <c r="W501"/>
      <c r="X501"/>
    </row>
    <row r="502" spans="1:24" s="26" customFormat="1" ht="15" customHeight="1" x14ac:dyDescent="0.3">
      <c r="A502" s="165">
        <v>44131</v>
      </c>
      <c r="B502" s="166" t="s">
        <v>249</v>
      </c>
      <c r="C502" s="189">
        <v>51814.62</v>
      </c>
      <c r="D502" s="167"/>
      <c r="E502" s="168">
        <f t="shared" si="7"/>
        <v>3330338.4880000935</v>
      </c>
      <c r="F502" s="134"/>
      <c r="G502" s="169"/>
      <c r="H502" s="178"/>
      <c r="I502" s="170"/>
      <c r="J502" s="179"/>
      <c r="K502" s="171"/>
      <c r="L502" s="172"/>
      <c r="M502" s="173"/>
      <c r="N502" s="174"/>
      <c r="O502"/>
      <c r="P502"/>
      <c r="Q502"/>
      <c r="R502"/>
      <c r="S502"/>
      <c r="T502"/>
      <c r="U502"/>
      <c r="V502"/>
      <c r="W502"/>
      <c r="X502"/>
    </row>
    <row r="503" spans="1:24" s="26" customFormat="1" ht="15" customHeight="1" x14ac:dyDescent="0.3">
      <c r="A503" s="165">
        <v>44131</v>
      </c>
      <c r="B503" s="166" t="s">
        <v>286</v>
      </c>
      <c r="C503" s="189">
        <v>7971.48</v>
      </c>
      <c r="D503" s="167"/>
      <c r="E503" s="168">
        <f t="shared" si="7"/>
        <v>3338309.9680000935</v>
      </c>
      <c r="F503" s="134"/>
      <c r="G503" s="169"/>
      <c r="H503" s="178"/>
      <c r="I503" s="170"/>
      <c r="J503" s="179"/>
      <c r="K503" s="171"/>
      <c r="L503" s="172"/>
      <c r="M503" s="173"/>
      <c r="N503" s="174"/>
      <c r="O503"/>
      <c r="P503"/>
      <c r="Q503"/>
      <c r="R503"/>
      <c r="S503"/>
      <c r="T503"/>
      <c r="U503"/>
      <c r="V503"/>
      <c r="W503"/>
      <c r="X503"/>
    </row>
    <row r="504" spans="1:24" s="26" customFormat="1" ht="15" customHeight="1" x14ac:dyDescent="0.3">
      <c r="A504" s="165">
        <v>44131</v>
      </c>
      <c r="B504" s="166" t="s">
        <v>304</v>
      </c>
      <c r="C504" s="189">
        <v>3985.74</v>
      </c>
      <c r="D504" s="167"/>
      <c r="E504" s="168">
        <f t="shared" si="7"/>
        <v>3342295.7080000937</v>
      </c>
      <c r="F504" s="134"/>
      <c r="G504" s="169"/>
      <c r="H504" s="178"/>
      <c r="I504" s="170"/>
      <c r="J504" s="179"/>
      <c r="K504" s="171"/>
      <c r="L504" s="172"/>
      <c r="M504" s="173"/>
      <c r="N504" s="174"/>
      <c r="O504"/>
      <c r="P504"/>
      <c r="Q504"/>
      <c r="R504"/>
      <c r="S504"/>
      <c r="T504"/>
      <c r="U504"/>
      <c r="V504"/>
      <c r="W504"/>
      <c r="X504"/>
    </row>
    <row r="505" spans="1:24" s="26" customFormat="1" ht="15" customHeight="1" x14ac:dyDescent="0.3">
      <c r="A505" s="165">
        <v>44132</v>
      </c>
      <c r="B505" s="166" t="s">
        <v>200</v>
      </c>
      <c r="C505" s="189">
        <v>7971.48</v>
      </c>
      <c r="D505" s="167"/>
      <c r="E505" s="168">
        <f t="shared" si="7"/>
        <v>3350267.1880000937</v>
      </c>
      <c r="F505" s="134"/>
      <c r="G505" s="169"/>
      <c r="H505" s="178"/>
      <c r="I505" s="170"/>
      <c r="J505" s="179"/>
      <c r="K505" s="171"/>
      <c r="L505" s="172"/>
      <c r="M505" s="173"/>
      <c r="N505" s="174"/>
      <c r="O505"/>
      <c r="P505"/>
      <c r="Q505"/>
      <c r="R505"/>
      <c r="S505"/>
      <c r="T505"/>
      <c r="U505"/>
      <c r="V505"/>
      <c r="W505"/>
      <c r="X505"/>
    </row>
    <row r="506" spans="1:24" s="26" customFormat="1" ht="15" customHeight="1" x14ac:dyDescent="0.3">
      <c r="A506" s="165">
        <v>44132</v>
      </c>
      <c r="B506" s="166" t="s">
        <v>253</v>
      </c>
      <c r="C506" s="189">
        <v>2657.16</v>
      </c>
      <c r="D506" s="167"/>
      <c r="E506" s="168">
        <f t="shared" si="7"/>
        <v>3352924.3480000938</v>
      </c>
      <c r="F506" s="134"/>
      <c r="G506" s="169"/>
      <c r="H506" s="178"/>
      <c r="I506" s="170"/>
      <c r="J506" s="179"/>
      <c r="K506" s="171"/>
      <c r="L506" s="172"/>
      <c r="M506" s="173"/>
      <c r="N506" s="174"/>
      <c r="O506"/>
      <c r="P506"/>
      <c r="Q506"/>
      <c r="R506"/>
      <c r="S506"/>
      <c r="T506"/>
      <c r="U506"/>
      <c r="V506"/>
      <c r="W506"/>
      <c r="X506"/>
    </row>
    <row r="507" spans="1:24" s="26" customFormat="1" ht="15" customHeight="1" x14ac:dyDescent="0.3">
      <c r="A507" s="165">
        <v>44132</v>
      </c>
      <c r="B507" s="166" t="s">
        <v>305</v>
      </c>
      <c r="C507" s="189">
        <v>7971.48</v>
      </c>
      <c r="D507" s="167"/>
      <c r="E507" s="168">
        <f t="shared" si="7"/>
        <v>3360895.8280000938</v>
      </c>
      <c r="F507" s="134"/>
      <c r="G507" s="169"/>
      <c r="H507" s="178"/>
      <c r="I507" s="170"/>
      <c r="J507" s="179"/>
      <c r="K507" s="171"/>
      <c r="L507" s="172"/>
      <c r="M507" s="173"/>
      <c r="N507" s="174"/>
      <c r="O507"/>
      <c r="P507"/>
      <c r="Q507"/>
      <c r="R507"/>
      <c r="S507"/>
      <c r="T507"/>
      <c r="U507"/>
      <c r="V507"/>
      <c r="W507"/>
      <c r="X507"/>
    </row>
    <row r="508" spans="1:24" s="26" customFormat="1" ht="15" customHeight="1" x14ac:dyDescent="0.3">
      <c r="A508" s="165">
        <v>44132</v>
      </c>
      <c r="B508" s="166" t="s">
        <v>344</v>
      </c>
      <c r="C508" s="189">
        <v>19928.7</v>
      </c>
      <c r="D508" s="167"/>
      <c r="E508" s="168">
        <f t="shared" si="7"/>
        <v>3380824.528000094</v>
      </c>
      <c r="F508" s="134"/>
      <c r="G508" s="169"/>
      <c r="H508" s="178"/>
      <c r="I508" s="170"/>
      <c r="J508" s="179"/>
      <c r="K508" s="171"/>
      <c r="L508" s="172"/>
      <c r="M508" s="173"/>
      <c r="N508" s="174"/>
      <c r="O508"/>
      <c r="P508"/>
      <c r="Q508"/>
      <c r="R508"/>
      <c r="S508"/>
      <c r="T508"/>
      <c r="U508"/>
      <c r="V508"/>
      <c r="W508"/>
      <c r="X508"/>
    </row>
    <row r="509" spans="1:24" s="26" customFormat="1" ht="15" customHeight="1" x14ac:dyDescent="0.3">
      <c r="A509" s="165">
        <v>44132</v>
      </c>
      <c r="B509" s="166" t="s">
        <v>267</v>
      </c>
      <c r="C509" s="189">
        <v>7971.48</v>
      </c>
      <c r="D509" s="167"/>
      <c r="E509" s="168">
        <f t="shared" si="7"/>
        <v>3388796.008000094</v>
      </c>
      <c r="F509" s="134"/>
      <c r="G509" s="169"/>
      <c r="H509" s="178"/>
      <c r="I509" s="170"/>
      <c r="J509" s="179"/>
      <c r="K509" s="171"/>
      <c r="L509" s="172"/>
      <c r="M509" s="173"/>
      <c r="N509" s="174"/>
      <c r="O509"/>
      <c r="P509"/>
      <c r="Q509"/>
      <c r="R509"/>
      <c r="S509"/>
      <c r="T509"/>
      <c r="U509"/>
      <c r="V509"/>
      <c r="W509"/>
      <c r="X509"/>
    </row>
    <row r="510" spans="1:24" s="26" customFormat="1" ht="15" customHeight="1" x14ac:dyDescent="0.3">
      <c r="A510" s="165">
        <v>44133</v>
      </c>
      <c r="B510" s="166" t="s">
        <v>204</v>
      </c>
      <c r="C510" s="189">
        <v>10530.63</v>
      </c>
      <c r="D510" s="167"/>
      <c r="E510" s="168">
        <f t="shared" si="7"/>
        <v>3399326.6380000939</v>
      </c>
      <c r="F510" s="134"/>
      <c r="G510" s="169"/>
      <c r="H510" s="178"/>
      <c r="I510" s="170"/>
      <c r="J510" s="179"/>
      <c r="K510" s="171"/>
      <c r="L510" s="172"/>
      <c r="M510" s="173"/>
      <c r="N510" s="174"/>
      <c r="O510"/>
      <c r="P510"/>
      <c r="Q510"/>
      <c r="R510"/>
      <c r="S510"/>
      <c r="T510"/>
      <c r="U510"/>
      <c r="V510"/>
      <c r="W510"/>
      <c r="X510"/>
    </row>
    <row r="511" spans="1:24" s="26" customFormat="1" ht="15" customHeight="1" x14ac:dyDescent="0.3">
      <c r="A511" s="165">
        <v>44133</v>
      </c>
      <c r="B511" s="166" t="s">
        <v>293</v>
      </c>
      <c r="C511" s="189">
        <v>2657.16</v>
      </c>
      <c r="D511" s="167"/>
      <c r="E511" s="168">
        <f t="shared" si="7"/>
        <v>3401983.798000094</v>
      </c>
      <c r="F511" s="134"/>
      <c r="G511" s="169"/>
      <c r="H511" s="178"/>
      <c r="I511" s="170"/>
      <c r="J511" s="179"/>
      <c r="K511" s="171"/>
      <c r="L511" s="172"/>
      <c r="M511" s="173"/>
      <c r="N511" s="174"/>
      <c r="O511"/>
      <c r="P511"/>
      <c r="Q511"/>
      <c r="R511"/>
      <c r="S511"/>
      <c r="T511"/>
      <c r="U511"/>
      <c r="V511"/>
      <c r="W511"/>
      <c r="X511"/>
    </row>
    <row r="512" spans="1:24" s="26" customFormat="1" ht="15" customHeight="1" x14ac:dyDescent="0.3">
      <c r="A512" s="165">
        <v>44133</v>
      </c>
      <c r="B512" s="166" t="s">
        <v>321</v>
      </c>
      <c r="C512" s="189">
        <v>11957.22</v>
      </c>
      <c r="D512" s="167"/>
      <c r="E512" s="168">
        <f t="shared" si="7"/>
        <v>3413941.0180000942</v>
      </c>
      <c r="F512" s="134"/>
      <c r="G512" s="169"/>
      <c r="H512" s="178"/>
      <c r="I512" s="170"/>
      <c r="J512" s="179"/>
      <c r="K512" s="171"/>
      <c r="L512" s="172"/>
      <c r="M512" s="173"/>
      <c r="N512" s="174"/>
      <c r="O512"/>
      <c r="P512"/>
      <c r="Q512"/>
      <c r="R512"/>
      <c r="S512"/>
      <c r="T512"/>
      <c r="U512"/>
      <c r="V512"/>
      <c r="W512"/>
      <c r="X512"/>
    </row>
    <row r="513" spans="1:24" s="26" customFormat="1" ht="15" customHeight="1" x14ac:dyDescent="0.3">
      <c r="A513" s="165">
        <v>44134</v>
      </c>
      <c r="B513" s="166" t="s">
        <v>331</v>
      </c>
      <c r="C513" s="189">
        <v>171983.35</v>
      </c>
      <c r="D513" s="167"/>
      <c r="E513" s="168">
        <f t="shared" si="7"/>
        <v>3585924.3680000943</v>
      </c>
      <c r="F513" s="134"/>
      <c r="G513" s="169"/>
      <c r="H513" s="178"/>
      <c r="I513" s="170"/>
      <c r="J513" s="179"/>
      <c r="K513" s="171"/>
      <c r="L513" s="172"/>
      <c r="M513" s="173"/>
      <c r="N513" s="174"/>
      <c r="O513"/>
      <c r="P513"/>
      <c r="Q513"/>
      <c r="R513"/>
      <c r="S513"/>
      <c r="T513"/>
      <c r="U513"/>
      <c r="V513"/>
      <c r="W513"/>
      <c r="X513"/>
    </row>
    <row r="514" spans="1:24" s="26" customFormat="1" ht="15" customHeight="1" x14ac:dyDescent="0.3">
      <c r="A514" s="165">
        <v>44134</v>
      </c>
      <c r="B514" s="166" t="s">
        <v>306</v>
      </c>
      <c r="C514" s="189">
        <v>169078.14</v>
      </c>
      <c r="D514" s="167"/>
      <c r="E514" s="168">
        <f t="shared" si="7"/>
        <v>3755002.5080000944</v>
      </c>
      <c r="F514" s="134"/>
      <c r="G514" s="169"/>
      <c r="H514" s="178"/>
      <c r="I514" s="170"/>
      <c r="J514" s="179"/>
      <c r="K514" s="171"/>
      <c r="L514" s="172"/>
      <c r="M514" s="173"/>
      <c r="N514" s="174"/>
      <c r="O514"/>
      <c r="P514"/>
      <c r="Q514"/>
      <c r="R514"/>
      <c r="S514"/>
      <c r="T514"/>
      <c r="U514"/>
      <c r="V514"/>
      <c r="W514"/>
      <c r="X514"/>
    </row>
    <row r="515" spans="1:24" s="26" customFormat="1" ht="15" customHeight="1" x14ac:dyDescent="0.3">
      <c r="A515" s="165">
        <v>44134</v>
      </c>
      <c r="B515" s="166" t="s">
        <v>320</v>
      </c>
      <c r="C515" s="189">
        <v>31591.89</v>
      </c>
      <c r="D515" s="167"/>
      <c r="E515" s="168">
        <f t="shared" si="7"/>
        <v>3786594.3980000946</v>
      </c>
      <c r="F515" s="134"/>
      <c r="G515" s="169"/>
      <c r="H515" s="178"/>
      <c r="I515" s="170"/>
      <c r="J515" s="179"/>
      <c r="K515" s="171"/>
      <c r="L515" s="172"/>
      <c r="M515" s="173"/>
      <c r="N515" s="174"/>
      <c r="O515"/>
      <c r="P515"/>
      <c r="Q515"/>
      <c r="R515"/>
      <c r="S515"/>
      <c r="T515"/>
      <c r="U515"/>
      <c r="V515"/>
      <c r="W515"/>
      <c r="X515"/>
    </row>
    <row r="516" spans="1:24" s="26" customFormat="1" ht="15" customHeight="1" x14ac:dyDescent="0.3">
      <c r="A516" s="165">
        <v>44134</v>
      </c>
      <c r="B516" s="166" t="s">
        <v>235</v>
      </c>
      <c r="C516" s="189">
        <v>120757.4</v>
      </c>
      <c r="D516" s="167"/>
      <c r="E516" s="168">
        <f t="shared" si="7"/>
        <v>3907351.7980000945</v>
      </c>
      <c r="F516" s="134"/>
      <c r="G516" s="169"/>
      <c r="H516" s="178"/>
      <c r="I516" s="170"/>
      <c r="J516" s="179"/>
      <c r="K516" s="171"/>
      <c r="L516" s="172"/>
      <c r="M516" s="173"/>
      <c r="N516" s="174"/>
      <c r="O516"/>
      <c r="P516"/>
      <c r="Q516"/>
      <c r="R516"/>
      <c r="S516"/>
      <c r="T516"/>
      <c r="U516"/>
      <c r="V516"/>
      <c r="W516"/>
      <c r="X516"/>
    </row>
    <row r="517" spans="1:24" s="26" customFormat="1" ht="15" customHeight="1" x14ac:dyDescent="0.3">
      <c r="A517" s="165">
        <v>44134</v>
      </c>
      <c r="B517" s="166" t="s">
        <v>302</v>
      </c>
      <c r="C517" s="189">
        <v>7971.48</v>
      </c>
      <c r="D517" s="167"/>
      <c r="E517" s="168">
        <f t="shared" ref="E517:E579" si="8">E516+C517-D517</f>
        <v>3915323.2780000945</v>
      </c>
      <c r="F517" s="134"/>
      <c r="G517" s="169"/>
      <c r="H517" s="178"/>
      <c r="I517" s="170"/>
      <c r="J517" s="179"/>
      <c r="K517" s="171"/>
      <c r="L517" s="172"/>
      <c r="M517" s="173"/>
      <c r="N517" s="174"/>
      <c r="O517"/>
      <c r="P517"/>
      <c r="Q517"/>
      <c r="R517"/>
      <c r="S517"/>
      <c r="T517"/>
      <c r="U517"/>
      <c r="V517"/>
      <c r="W517"/>
      <c r="X517"/>
    </row>
    <row r="518" spans="1:24" s="26" customFormat="1" ht="15" customHeight="1" x14ac:dyDescent="0.3">
      <c r="A518" s="165">
        <v>44134</v>
      </c>
      <c r="B518" s="166" t="s">
        <v>309</v>
      </c>
      <c r="C518" s="352">
        <f>37200+0.24</f>
        <v>37200.239999999998</v>
      </c>
      <c r="D518" s="167"/>
      <c r="E518" s="168">
        <f t="shared" si="8"/>
        <v>3952523.5180000947</v>
      </c>
      <c r="F518" s="134"/>
      <c r="G518" s="169"/>
      <c r="H518" s="178"/>
      <c r="I518" s="170"/>
      <c r="J518" s="179"/>
      <c r="K518" s="171"/>
      <c r="L518" s="172"/>
      <c r="M518" s="173"/>
      <c r="N518" s="174"/>
      <c r="O518"/>
      <c r="P518"/>
      <c r="Q518"/>
      <c r="R518"/>
      <c r="S518"/>
      <c r="T518"/>
      <c r="U518"/>
      <c r="V518"/>
      <c r="W518"/>
      <c r="X518"/>
    </row>
    <row r="519" spans="1:24" s="26" customFormat="1" ht="15" customHeight="1" x14ac:dyDescent="0.3">
      <c r="A519" s="165">
        <v>44134</v>
      </c>
      <c r="B519" s="166" t="s">
        <v>351</v>
      </c>
      <c r="C519" s="189">
        <v>7971.48</v>
      </c>
      <c r="D519" s="167"/>
      <c r="E519" s="168">
        <f t="shared" si="8"/>
        <v>3960494.9980000947</v>
      </c>
      <c r="F519" s="134"/>
      <c r="G519" s="169"/>
      <c r="H519" s="178"/>
      <c r="I519" s="170"/>
      <c r="J519" s="179"/>
      <c r="K519" s="171"/>
      <c r="L519" s="172"/>
      <c r="M519" s="173"/>
      <c r="N519" s="174"/>
      <c r="O519"/>
      <c r="P519"/>
      <c r="Q519"/>
      <c r="R519"/>
      <c r="S519"/>
      <c r="T519"/>
      <c r="U519"/>
      <c r="V519"/>
      <c r="W519"/>
      <c r="X519"/>
    </row>
    <row r="520" spans="1:24" s="26" customFormat="1" ht="15" customHeight="1" x14ac:dyDescent="0.3">
      <c r="A520" s="165">
        <v>44134</v>
      </c>
      <c r="B520" s="166" t="s">
        <v>279</v>
      </c>
      <c r="C520" s="189">
        <v>3985.74</v>
      </c>
      <c r="D520" s="167"/>
      <c r="E520" s="168">
        <f t="shared" si="8"/>
        <v>3964480.7380000949</v>
      </c>
      <c r="F520" s="134"/>
      <c r="G520" s="169"/>
      <c r="H520" s="178"/>
      <c r="I520" s="170"/>
      <c r="J520" s="179"/>
      <c r="K520" s="171"/>
      <c r="L520" s="172"/>
      <c r="M520" s="173"/>
      <c r="N520" s="174"/>
      <c r="O520"/>
      <c r="P520"/>
      <c r="Q520"/>
      <c r="R520"/>
      <c r="S520"/>
      <c r="T520"/>
      <c r="U520"/>
      <c r="V520"/>
      <c r="W520"/>
      <c r="X520"/>
    </row>
    <row r="521" spans="1:24" s="26" customFormat="1" ht="15" customHeight="1" x14ac:dyDescent="0.3">
      <c r="A521" s="165">
        <v>44134</v>
      </c>
      <c r="B521" s="166" t="s">
        <v>246</v>
      </c>
      <c r="C521" s="189">
        <v>19928.7</v>
      </c>
      <c r="D521" s="167"/>
      <c r="E521" s="168">
        <f t="shared" si="8"/>
        <v>3984409.4380000951</v>
      </c>
      <c r="F521" s="134"/>
      <c r="G521" s="169"/>
      <c r="H521" s="178"/>
      <c r="I521" s="170"/>
      <c r="J521" s="179"/>
      <c r="K521" s="171"/>
      <c r="L521" s="172"/>
      <c r="M521" s="173"/>
      <c r="N521" s="174"/>
      <c r="O521"/>
      <c r="P521"/>
      <c r="Q521"/>
      <c r="R521"/>
      <c r="S521"/>
      <c r="T521"/>
      <c r="U521"/>
      <c r="V521"/>
      <c r="W521"/>
      <c r="X521"/>
    </row>
    <row r="522" spans="1:24" s="26" customFormat="1" ht="15" customHeight="1" x14ac:dyDescent="0.3">
      <c r="A522" s="165">
        <v>44134</v>
      </c>
      <c r="B522" s="166" t="s">
        <v>297</v>
      </c>
      <c r="C522" s="189">
        <v>7971.48</v>
      </c>
      <c r="D522" s="167"/>
      <c r="E522" s="168">
        <f t="shared" si="8"/>
        <v>3992380.9180000951</v>
      </c>
      <c r="F522" s="134"/>
      <c r="G522" s="169"/>
      <c r="H522" s="178"/>
      <c r="I522" s="170"/>
      <c r="J522" s="179"/>
      <c r="K522" s="171"/>
      <c r="L522" s="172"/>
      <c r="M522" s="173"/>
      <c r="N522" s="174"/>
      <c r="O522"/>
      <c r="P522"/>
      <c r="Q522"/>
      <c r="R522"/>
      <c r="S522"/>
      <c r="T522"/>
      <c r="U522"/>
      <c r="V522"/>
      <c r="W522"/>
      <c r="X522"/>
    </row>
    <row r="523" spans="1:24" s="26" customFormat="1" ht="15" customHeight="1" x14ac:dyDescent="0.3">
      <c r="A523" s="165">
        <v>44134</v>
      </c>
      <c r="B523" s="166" t="s">
        <v>228</v>
      </c>
      <c r="C523" s="189">
        <v>22585.86</v>
      </c>
      <c r="D523" s="167"/>
      <c r="E523" s="168">
        <f t="shared" si="8"/>
        <v>4014966.7780000949</v>
      </c>
      <c r="F523" s="134"/>
      <c r="G523" s="169"/>
      <c r="H523" s="178"/>
      <c r="I523" s="170"/>
      <c r="J523" s="179"/>
      <c r="K523" s="171"/>
      <c r="L523" s="172"/>
      <c r="M523" s="173"/>
      <c r="N523" s="174"/>
      <c r="O523"/>
      <c r="P523"/>
      <c r="Q523"/>
      <c r="R523"/>
      <c r="S523"/>
      <c r="T523"/>
      <c r="U523"/>
      <c r="V523"/>
      <c r="W523"/>
      <c r="X523"/>
    </row>
    <row r="524" spans="1:24" s="26" customFormat="1" ht="15" customHeight="1" x14ac:dyDescent="0.3">
      <c r="A524" s="165">
        <v>44134</v>
      </c>
      <c r="B524" s="166" t="s">
        <v>205</v>
      </c>
      <c r="C524" s="189">
        <v>3985.74</v>
      </c>
      <c r="D524" s="167"/>
      <c r="E524" s="168">
        <f t="shared" si="8"/>
        <v>4018952.5180000952</v>
      </c>
      <c r="F524" s="134"/>
      <c r="G524" s="169"/>
      <c r="H524" s="178"/>
      <c r="I524" s="170"/>
      <c r="J524" s="179"/>
      <c r="K524" s="171"/>
      <c r="L524" s="172"/>
      <c r="M524" s="173"/>
      <c r="N524" s="174"/>
      <c r="O524"/>
      <c r="P524"/>
      <c r="Q524"/>
      <c r="R524"/>
      <c r="S524"/>
      <c r="T524"/>
      <c r="U524"/>
      <c r="V524"/>
      <c r="W524"/>
      <c r="X524"/>
    </row>
    <row r="525" spans="1:24" s="26" customFormat="1" ht="15" customHeight="1" x14ac:dyDescent="0.3">
      <c r="A525" s="165">
        <v>44134</v>
      </c>
      <c r="B525" s="166" t="s">
        <v>209</v>
      </c>
      <c r="C525" s="189">
        <v>98314.92</v>
      </c>
      <c r="D525" s="167"/>
      <c r="E525" s="168">
        <f>E524+C525-D525</f>
        <v>4117267.4380000951</v>
      </c>
      <c r="F525" s="134"/>
      <c r="G525" s="169"/>
      <c r="H525" s="178"/>
      <c r="I525" s="170"/>
      <c r="J525" s="179"/>
      <c r="K525" s="171"/>
      <c r="L525" s="172"/>
      <c r="M525" s="173"/>
      <c r="N525" s="174"/>
      <c r="O525"/>
      <c r="P525"/>
      <c r="Q525"/>
      <c r="R525"/>
      <c r="S525"/>
      <c r="T525"/>
      <c r="U525"/>
      <c r="V525"/>
      <c r="W525"/>
      <c r="X525"/>
    </row>
    <row r="526" spans="1:24" s="26" customFormat="1" ht="15" customHeight="1" x14ac:dyDescent="0.3">
      <c r="A526" s="165">
        <v>44134</v>
      </c>
      <c r="B526" s="166" t="s">
        <v>360</v>
      </c>
      <c r="C526" s="189">
        <v>140250</v>
      </c>
      <c r="D526" s="167"/>
      <c r="E526" s="168">
        <f>E525+C526-D526</f>
        <v>4257517.4380000951</v>
      </c>
      <c r="F526" s="134"/>
      <c r="G526" s="169"/>
      <c r="H526" s="178"/>
      <c r="I526" s="170"/>
      <c r="J526" s="179"/>
      <c r="K526" s="171"/>
      <c r="L526" s="172"/>
      <c r="M526" s="173"/>
      <c r="N526" s="174"/>
      <c r="O526"/>
      <c r="P526"/>
      <c r="Q526"/>
      <c r="R526"/>
      <c r="S526"/>
      <c r="T526"/>
      <c r="U526"/>
      <c r="V526"/>
      <c r="W526"/>
      <c r="X526"/>
    </row>
    <row r="527" spans="1:24" s="26" customFormat="1" ht="15" customHeight="1" x14ac:dyDescent="0.3">
      <c r="A527" s="193"/>
      <c r="B527" s="194" t="s">
        <v>361</v>
      </c>
      <c r="C527" s="195"/>
      <c r="D527" s="196">
        <v>41250</v>
      </c>
      <c r="E527" s="343">
        <f t="shared" si="8"/>
        <v>4216267.4380000951</v>
      </c>
      <c r="F527" s="134"/>
      <c r="G527" s="169">
        <f>D527</f>
        <v>41250</v>
      </c>
      <c r="H527" s="178"/>
      <c r="I527" s="170"/>
      <c r="J527" s="179"/>
      <c r="K527" s="171"/>
      <c r="L527" s="172"/>
      <c r="M527" s="173"/>
      <c r="N527" s="174"/>
      <c r="O527"/>
      <c r="P527"/>
      <c r="Q527"/>
      <c r="R527"/>
      <c r="S527"/>
      <c r="T527"/>
      <c r="U527"/>
      <c r="V527"/>
      <c r="W527"/>
      <c r="X527"/>
    </row>
    <row r="528" spans="1:24" s="26" customFormat="1" ht="15" customHeight="1" x14ac:dyDescent="0.3">
      <c r="A528" s="165">
        <v>44138</v>
      </c>
      <c r="B528" s="166" t="s">
        <v>232</v>
      </c>
      <c r="C528" s="189">
        <v>3985.74</v>
      </c>
      <c r="D528" s="167"/>
      <c r="E528" s="168">
        <f t="shared" si="8"/>
        <v>4220253.1780000953</v>
      </c>
      <c r="F528" s="134"/>
      <c r="G528" s="169"/>
      <c r="H528" s="178"/>
      <c r="I528" s="170"/>
      <c r="J528" s="179"/>
      <c r="K528" s="171"/>
      <c r="L528" s="172"/>
      <c r="M528" s="173"/>
      <c r="N528" s="174"/>
      <c r="O528"/>
      <c r="P528"/>
      <c r="Q528"/>
      <c r="R528"/>
      <c r="S528"/>
      <c r="T528"/>
      <c r="U528"/>
      <c r="V528"/>
      <c r="W528"/>
      <c r="X528"/>
    </row>
    <row r="529" spans="1:24" s="26" customFormat="1" ht="15" customHeight="1" x14ac:dyDescent="0.3">
      <c r="A529" s="165">
        <v>44140</v>
      </c>
      <c r="B529" s="166" t="s">
        <v>294</v>
      </c>
      <c r="C529" s="189">
        <v>11957.22</v>
      </c>
      <c r="D529" s="167"/>
      <c r="E529" s="168">
        <f t="shared" si="8"/>
        <v>4232210.398000095</v>
      </c>
      <c r="F529" s="134"/>
      <c r="G529" s="169"/>
      <c r="H529" s="178"/>
      <c r="I529" s="170"/>
      <c r="J529" s="179"/>
      <c r="K529" s="171"/>
      <c r="L529" s="172"/>
      <c r="M529" s="173"/>
      <c r="N529" s="174"/>
      <c r="O529"/>
      <c r="P529"/>
      <c r="Q529"/>
      <c r="R529"/>
      <c r="S529"/>
      <c r="T529"/>
      <c r="U529"/>
      <c r="V529"/>
      <c r="W529"/>
      <c r="X529"/>
    </row>
    <row r="530" spans="1:24" s="26" customFormat="1" ht="15" customHeight="1" x14ac:dyDescent="0.3">
      <c r="A530" s="165">
        <v>44140</v>
      </c>
      <c r="B530" s="166" t="s">
        <v>201</v>
      </c>
      <c r="C530" s="189">
        <v>221411.85</v>
      </c>
      <c r="D530" s="167"/>
      <c r="E530" s="168">
        <f t="shared" si="8"/>
        <v>4453622.2480000947</v>
      </c>
      <c r="F530" s="134"/>
      <c r="G530" s="169"/>
      <c r="H530" s="178"/>
      <c r="I530" s="170"/>
      <c r="J530" s="179"/>
      <c r="K530" s="171"/>
      <c r="L530" s="172"/>
      <c r="M530" s="173"/>
      <c r="N530" s="174"/>
      <c r="O530"/>
      <c r="P530"/>
      <c r="Q530"/>
      <c r="R530"/>
      <c r="S530"/>
      <c r="T530"/>
      <c r="U530"/>
      <c r="V530"/>
      <c r="W530"/>
      <c r="X530"/>
    </row>
    <row r="531" spans="1:24" s="26" customFormat="1" x14ac:dyDescent="0.3">
      <c r="A531" s="165">
        <v>44140</v>
      </c>
      <c r="B531" s="166" t="s">
        <v>315</v>
      </c>
      <c r="C531" s="189">
        <v>19928.7</v>
      </c>
      <c r="D531" s="167"/>
      <c r="E531" s="168">
        <f t="shared" si="8"/>
        <v>4473550.9480000949</v>
      </c>
      <c r="F531" s="134"/>
      <c r="G531" s="169"/>
      <c r="H531" s="178"/>
      <c r="I531" s="170"/>
      <c r="J531" s="179"/>
      <c r="K531" s="171"/>
      <c r="L531" s="172"/>
      <c r="M531" s="173"/>
      <c r="N531" s="174"/>
      <c r="O531"/>
      <c r="P531"/>
      <c r="Q531"/>
      <c r="R531"/>
      <c r="S531"/>
      <c r="T531"/>
      <c r="U531"/>
      <c r="V531"/>
      <c r="W531"/>
      <c r="X531"/>
    </row>
    <row r="532" spans="1:24" s="26" customFormat="1" x14ac:dyDescent="0.3">
      <c r="A532" s="165">
        <v>44140</v>
      </c>
      <c r="B532" s="166" t="s">
        <v>227</v>
      </c>
      <c r="C532" s="189">
        <v>2657.16</v>
      </c>
      <c r="D532" s="167"/>
      <c r="E532" s="168">
        <f t="shared" si="8"/>
        <v>4476208.108000095</v>
      </c>
      <c r="F532" s="134"/>
      <c r="G532" s="169"/>
      <c r="H532" s="178"/>
      <c r="I532" s="170"/>
      <c r="J532" s="179"/>
      <c r="K532" s="171"/>
      <c r="L532" s="172"/>
      <c r="M532" s="173"/>
      <c r="N532" s="174"/>
      <c r="O532"/>
      <c r="P532"/>
      <c r="Q532"/>
      <c r="R532"/>
      <c r="S532"/>
      <c r="T532"/>
      <c r="U532"/>
      <c r="V532"/>
      <c r="W532"/>
      <c r="X532"/>
    </row>
    <row r="533" spans="1:24" s="26" customFormat="1" x14ac:dyDescent="0.3">
      <c r="A533" s="165">
        <v>44141</v>
      </c>
      <c r="B533" s="166" t="s">
        <v>332</v>
      </c>
      <c r="C533" s="189">
        <v>3985.74</v>
      </c>
      <c r="D533" s="167"/>
      <c r="E533" s="168">
        <f t="shared" si="8"/>
        <v>4480193.8480000952</v>
      </c>
      <c r="F533" s="134"/>
      <c r="G533" s="169"/>
      <c r="H533" s="178"/>
      <c r="I533" s="170"/>
      <c r="J533" s="179"/>
      <c r="K533" s="171"/>
      <c r="L533" s="172"/>
      <c r="M533" s="173"/>
      <c r="N533" s="174"/>
      <c r="O533"/>
      <c r="P533"/>
      <c r="Q533"/>
      <c r="R533"/>
      <c r="S533"/>
      <c r="T533"/>
      <c r="U533"/>
      <c r="V533"/>
      <c r="W533"/>
      <c r="X533"/>
    </row>
    <row r="534" spans="1:24" s="26" customFormat="1" x14ac:dyDescent="0.3">
      <c r="A534" s="165">
        <v>44141</v>
      </c>
      <c r="B534" s="166" t="s">
        <v>211</v>
      </c>
      <c r="C534" s="189">
        <v>69086.16</v>
      </c>
      <c r="D534" s="167"/>
      <c r="E534" s="168">
        <f t="shared" si="8"/>
        <v>4549280.0080000954</v>
      </c>
      <c r="F534" s="134"/>
      <c r="G534" s="169"/>
      <c r="H534" s="178"/>
      <c r="I534" s="170"/>
      <c r="J534" s="179"/>
      <c r="K534" s="171"/>
      <c r="L534" s="172"/>
      <c r="M534" s="173"/>
      <c r="N534" s="174"/>
      <c r="O534"/>
      <c r="P534"/>
      <c r="Q534"/>
      <c r="R534"/>
      <c r="S534"/>
      <c r="T534"/>
      <c r="U534"/>
      <c r="V534"/>
      <c r="W534"/>
      <c r="X534"/>
    </row>
    <row r="535" spans="1:24" s="26" customFormat="1" x14ac:dyDescent="0.3">
      <c r="A535" s="165">
        <v>44145</v>
      </c>
      <c r="B535" s="166" t="s">
        <v>328</v>
      </c>
      <c r="C535" s="189">
        <v>17551.05</v>
      </c>
      <c r="D535" s="167"/>
      <c r="E535" s="168">
        <f t="shared" si="8"/>
        <v>4566831.0580000952</v>
      </c>
      <c r="F535" s="134"/>
      <c r="G535" s="169"/>
      <c r="H535" s="178"/>
      <c r="I535" s="170"/>
      <c r="J535" s="179"/>
      <c r="K535" s="171"/>
      <c r="L535" s="172"/>
      <c r="M535" s="173"/>
      <c r="N535" s="174"/>
      <c r="O535"/>
      <c r="P535"/>
      <c r="Q535"/>
      <c r="R535"/>
      <c r="S535"/>
      <c r="T535"/>
      <c r="U535"/>
      <c r="V535"/>
      <c r="W535"/>
      <c r="X535"/>
    </row>
    <row r="536" spans="1:24" s="26" customFormat="1" x14ac:dyDescent="0.3">
      <c r="A536" s="165">
        <v>44145</v>
      </c>
      <c r="B536" s="341" t="s">
        <v>158</v>
      </c>
      <c r="C536" s="353">
        <v>1420903.4</v>
      </c>
      <c r="D536" s="167"/>
      <c r="E536" s="168">
        <f t="shared" si="8"/>
        <v>5987734.4580000956</v>
      </c>
      <c r="F536" s="134"/>
      <c r="G536" s="169"/>
      <c r="H536" s="178"/>
      <c r="I536" s="170"/>
      <c r="J536" s="179"/>
      <c r="K536" s="171"/>
      <c r="L536" s="172"/>
      <c r="M536" s="173"/>
      <c r="N536" s="174"/>
      <c r="O536"/>
      <c r="P536"/>
      <c r="Q536"/>
      <c r="R536"/>
      <c r="S536"/>
      <c r="T536"/>
      <c r="U536"/>
      <c r="V536"/>
      <c r="W536"/>
      <c r="X536"/>
    </row>
    <row r="537" spans="1:24" s="26" customFormat="1" x14ac:dyDescent="0.3">
      <c r="A537" s="165">
        <v>44145</v>
      </c>
      <c r="B537" s="166" t="s">
        <v>329</v>
      </c>
      <c r="C537" s="189">
        <v>54970.3</v>
      </c>
      <c r="D537" s="167"/>
      <c r="E537" s="168">
        <f t="shared" si="8"/>
        <v>6042704.7580000954</v>
      </c>
      <c r="F537" s="134"/>
      <c r="G537" s="169"/>
      <c r="H537" s="178"/>
      <c r="I537" s="170"/>
      <c r="J537" s="179"/>
      <c r="K537" s="171"/>
      <c r="L537" s="172"/>
      <c r="M537" s="173"/>
      <c r="N537" s="174"/>
      <c r="O537"/>
      <c r="P537"/>
      <c r="Q537"/>
      <c r="R537"/>
      <c r="S537"/>
      <c r="T537"/>
      <c r="U537"/>
      <c r="V537"/>
      <c r="W537"/>
      <c r="X537"/>
    </row>
    <row r="538" spans="1:24" s="26" customFormat="1" x14ac:dyDescent="0.3">
      <c r="A538" s="165">
        <v>44145</v>
      </c>
      <c r="B538" s="166" t="s">
        <v>298</v>
      </c>
      <c r="C538" s="189">
        <v>23043.24</v>
      </c>
      <c r="D538" s="167"/>
      <c r="E538" s="168">
        <f t="shared" si="8"/>
        <v>6065747.9980000956</v>
      </c>
      <c r="F538" s="134"/>
      <c r="G538" s="169"/>
      <c r="H538" s="178"/>
      <c r="I538" s="170"/>
      <c r="J538" s="179"/>
      <c r="K538" s="171"/>
      <c r="L538" s="172"/>
      <c r="M538" s="173"/>
      <c r="N538" s="174"/>
      <c r="O538"/>
      <c r="P538"/>
      <c r="Q538"/>
      <c r="R538"/>
      <c r="S538"/>
      <c r="T538"/>
      <c r="U538"/>
      <c r="V538"/>
      <c r="W538"/>
      <c r="X538"/>
    </row>
    <row r="539" spans="1:24" s="26" customFormat="1" ht="15" customHeight="1" x14ac:dyDescent="0.3">
      <c r="A539" s="165">
        <v>44146</v>
      </c>
      <c r="B539" s="166" t="s">
        <v>208</v>
      </c>
      <c r="C539" s="189">
        <v>19928.7</v>
      </c>
      <c r="D539" s="167"/>
      <c r="E539" s="168">
        <f t="shared" si="8"/>
        <v>6085676.6980000958</v>
      </c>
      <c r="F539" s="134"/>
      <c r="G539" s="202"/>
      <c r="H539" s="203"/>
      <c r="I539" s="170"/>
      <c r="J539" s="179"/>
      <c r="K539" s="171"/>
      <c r="L539" s="172"/>
      <c r="M539" s="173"/>
      <c r="N539" s="174"/>
      <c r="O539"/>
      <c r="P539"/>
      <c r="Q539"/>
      <c r="R539"/>
      <c r="S539"/>
      <c r="T539"/>
      <c r="U539"/>
      <c r="V539"/>
      <c r="W539"/>
      <c r="X539"/>
    </row>
    <row r="540" spans="1:24" s="26" customFormat="1" ht="15" customHeight="1" x14ac:dyDescent="0.3">
      <c r="A540" s="165">
        <v>44147</v>
      </c>
      <c r="B540" s="166" t="s">
        <v>201</v>
      </c>
      <c r="C540" s="189">
        <v>412277.25</v>
      </c>
      <c r="D540" s="167"/>
      <c r="E540" s="168">
        <f t="shared" si="8"/>
        <v>6497953.9480000958</v>
      </c>
      <c r="F540" s="134"/>
      <c r="G540" s="202"/>
      <c r="H540" s="203"/>
      <c r="I540" s="170"/>
      <c r="J540" s="179"/>
      <c r="K540" s="171"/>
      <c r="L540" s="172"/>
      <c r="M540" s="173"/>
      <c r="N540" s="174"/>
      <c r="O540"/>
      <c r="P540"/>
      <c r="Q540"/>
      <c r="R540"/>
      <c r="S540"/>
      <c r="T540"/>
      <c r="U540"/>
      <c r="V540"/>
      <c r="W540"/>
      <c r="X540"/>
    </row>
    <row r="541" spans="1:24" s="26" customFormat="1" ht="15" customHeight="1" x14ac:dyDescent="0.3">
      <c r="A541" s="165">
        <v>44147</v>
      </c>
      <c r="B541" s="166" t="s">
        <v>203</v>
      </c>
      <c r="C541" s="189">
        <v>3510.21</v>
      </c>
      <c r="D541" s="167"/>
      <c r="E541" s="168">
        <f t="shared" si="8"/>
        <v>6501464.1580000957</v>
      </c>
      <c r="F541" s="134"/>
      <c r="G541" s="202"/>
      <c r="H541" s="203"/>
      <c r="I541" s="170"/>
      <c r="J541" s="179"/>
      <c r="K541" s="171"/>
      <c r="L541" s="172"/>
      <c r="M541" s="173"/>
      <c r="N541" s="174"/>
      <c r="O541"/>
      <c r="P541"/>
      <c r="Q541"/>
      <c r="R541"/>
      <c r="S541"/>
      <c r="T541"/>
      <c r="U541"/>
      <c r="V541"/>
      <c r="W541"/>
      <c r="X541"/>
    </row>
    <row r="542" spans="1:24" s="26" customFormat="1" ht="15" customHeight="1" x14ac:dyDescent="0.3">
      <c r="A542" s="154"/>
      <c r="B542" s="175" t="s">
        <v>362</v>
      </c>
      <c r="C542" s="176"/>
      <c r="D542" s="177">
        <v>1409250.7</v>
      </c>
      <c r="E542" s="168">
        <f t="shared" si="8"/>
        <v>5092213.4580000956</v>
      </c>
      <c r="F542" s="134"/>
      <c r="G542" s="202"/>
      <c r="H542" s="203"/>
      <c r="I542" s="170"/>
      <c r="J542" s="179"/>
      <c r="K542" s="171"/>
      <c r="L542" s="172"/>
      <c r="M542" s="173"/>
      <c r="N542" s="174"/>
      <c r="O542"/>
      <c r="P542"/>
      <c r="Q542"/>
      <c r="R542"/>
      <c r="S542"/>
      <c r="T542"/>
      <c r="U542"/>
      <c r="V542"/>
      <c r="W542"/>
      <c r="X542"/>
    </row>
    <row r="543" spans="1:24" s="26" customFormat="1" ht="15" customHeight="1" x14ac:dyDescent="0.3">
      <c r="A543" s="154"/>
      <c r="B543" s="175" t="s">
        <v>363</v>
      </c>
      <c r="C543" s="176"/>
      <c r="D543" s="177">
        <v>2255500.5</v>
      </c>
      <c r="E543" s="168">
        <f t="shared" si="8"/>
        <v>2836712.9580000956</v>
      </c>
      <c r="F543" s="134"/>
      <c r="G543" s="202"/>
      <c r="H543" s="203"/>
      <c r="I543" s="170"/>
      <c r="J543" s="179"/>
      <c r="K543" s="171"/>
      <c r="L543" s="172"/>
      <c r="M543" s="173"/>
      <c r="N543" s="174"/>
      <c r="O543"/>
      <c r="P543"/>
      <c r="Q543"/>
      <c r="R543"/>
      <c r="S543"/>
      <c r="T543"/>
      <c r="U543"/>
      <c r="V543"/>
      <c r="W543"/>
      <c r="X543"/>
    </row>
    <row r="544" spans="1:24" s="26" customFormat="1" ht="15" customHeight="1" x14ac:dyDescent="0.3">
      <c r="A544" s="181"/>
      <c r="B544" s="181" t="s">
        <v>198</v>
      </c>
      <c r="C544" s="182"/>
      <c r="D544" s="183"/>
      <c r="E544" s="168">
        <f t="shared" si="8"/>
        <v>2836712.9580000956</v>
      </c>
      <c r="F544" s="134"/>
      <c r="G544" s="202"/>
      <c r="H544" s="203"/>
      <c r="I544" s="170">
        <v>425000</v>
      </c>
      <c r="J544" s="179"/>
      <c r="K544" s="171"/>
      <c r="L544" s="172"/>
      <c r="M544" s="173"/>
      <c r="N544" s="174"/>
      <c r="O544"/>
      <c r="P544"/>
      <c r="Q544"/>
      <c r="R544"/>
      <c r="S544"/>
      <c r="T544"/>
      <c r="U544"/>
      <c r="V544"/>
      <c r="W544"/>
      <c r="X544"/>
    </row>
    <row r="545" spans="1:24" s="26" customFormat="1" ht="15" customHeight="1" x14ac:dyDescent="0.3">
      <c r="A545" s="165">
        <v>44148</v>
      </c>
      <c r="B545" s="166" t="s">
        <v>314</v>
      </c>
      <c r="C545" s="189">
        <v>219215.7</v>
      </c>
      <c r="D545" s="167"/>
      <c r="E545" s="168">
        <f t="shared" si="8"/>
        <v>3055928.6580000957</v>
      </c>
      <c r="F545" s="134"/>
      <c r="G545" s="202"/>
      <c r="H545" s="203"/>
      <c r="I545" s="170"/>
      <c r="J545" s="179"/>
      <c r="K545" s="171"/>
      <c r="L545" s="172"/>
      <c r="M545" s="173"/>
      <c r="N545" s="174"/>
      <c r="O545"/>
      <c r="P545"/>
      <c r="Q545"/>
      <c r="R545"/>
      <c r="S545"/>
      <c r="T545"/>
      <c r="U545"/>
      <c r="V545"/>
      <c r="W545"/>
      <c r="X545"/>
    </row>
    <row r="546" spans="1:24" s="26" customFormat="1" ht="15" customHeight="1" x14ac:dyDescent="0.3">
      <c r="A546" s="165">
        <v>44148</v>
      </c>
      <c r="B546" s="166" t="s">
        <v>219</v>
      </c>
      <c r="C546" s="189">
        <v>3985.74</v>
      </c>
      <c r="D546" s="167"/>
      <c r="E546" s="168">
        <f t="shared" si="8"/>
        <v>3059914.398000096</v>
      </c>
      <c r="F546" s="134"/>
      <c r="G546" s="202"/>
      <c r="H546" s="203"/>
      <c r="I546" s="170"/>
      <c r="J546" s="179"/>
      <c r="K546" s="171"/>
      <c r="L546" s="172"/>
      <c r="M546" s="173"/>
      <c r="N546" s="174"/>
      <c r="O546"/>
      <c r="P546"/>
      <c r="Q546"/>
      <c r="R546"/>
      <c r="S546"/>
      <c r="T546"/>
      <c r="U546"/>
      <c r="V546"/>
      <c r="W546"/>
      <c r="X546"/>
    </row>
    <row r="547" spans="1:24" s="26" customFormat="1" ht="15" customHeight="1" x14ac:dyDescent="0.3">
      <c r="A547" s="165">
        <v>44151</v>
      </c>
      <c r="B547" s="166" t="s">
        <v>346</v>
      </c>
      <c r="C547" s="189">
        <f>3909.4+76.34</f>
        <v>3985.7400000000002</v>
      </c>
      <c r="D547" s="167"/>
      <c r="E547" s="168">
        <f t="shared" si="8"/>
        <v>3063900.1380000962</v>
      </c>
      <c r="F547" s="134"/>
      <c r="G547" s="202"/>
      <c r="H547" s="203"/>
      <c r="I547" s="170"/>
      <c r="J547" s="179"/>
      <c r="K547" s="171"/>
      <c r="L547" s="172"/>
      <c r="M547" s="173"/>
      <c r="N547" s="174"/>
      <c r="O547"/>
      <c r="P547"/>
      <c r="Q547"/>
      <c r="R547"/>
      <c r="S547"/>
      <c r="T547"/>
      <c r="U547"/>
      <c r="V547"/>
      <c r="W547"/>
      <c r="X547"/>
    </row>
    <row r="548" spans="1:24" s="26" customFormat="1" ht="15" customHeight="1" x14ac:dyDescent="0.3">
      <c r="A548" s="165">
        <v>44151</v>
      </c>
      <c r="B548" s="166" t="s">
        <v>312</v>
      </c>
      <c r="C548" s="189">
        <v>21257.279999999999</v>
      </c>
      <c r="D548" s="167"/>
      <c r="E548" s="168">
        <f t="shared" si="8"/>
        <v>3085157.418000096</v>
      </c>
      <c r="F548" s="134"/>
      <c r="G548" s="202"/>
      <c r="H548" s="203"/>
      <c r="I548" s="170"/>
      <c r="J548" s="179"/>
      <c r="K548" s="171"/>
      <c r="L548" s="172"/>
      <c r="M548" s="173"/>
      <c r="N548" s="174"/>
      <c r="O548"/>
      <c r="P548"/>
      <c r="Q548"/>
      <c r="R548"/>
      <c r="S548"/>
      <c r="T548"/>
      <c r="U548"/>
      <c r="V548"/>
      <c r="W548"/>
      <c r="X548"/>
    </row>
    <row r="549" spans="1:24" s="26" customFormat="1" ht="15" customHeight="1" x14ac:dyDescent="0.3">
      <c r="A549" s="165">
        <v>44152</v>
      </c>
      <c r="B549" s="166" t="s">
        <v>216</v>
      </c>
      <c r="C549" s="189">
        <v>7608.48</v>
      </c>
      <c r="D549" s="167"/>
      <c r="E549" s="168">
        <f t="shared" si="8"/>
        <v>3092765.898000096</v>
      </c>
      <c r="F549" s="134"/>
      <c r="G549" s="169"/>
      <c r="H549" s="203"/>
      <c r="I549" s="170"/>
      <c r="J549" s="179"/>
      <c r="K549" s="171"/>
      <c r="L549" s="172"/>
      <c r="M549" s="173"/>
      <c r="N549" s="174"/>
      <c r="O549"/>
      <c r="P549"/>
      <c r="Q549"/>
      <c r="R549"/>
      <c r="S549"/>
      <c r="T549"/>
      <c r="U549"/>
      <c r="V549"/>
      <c r="W549"/>
      <c r="X549"/>
    </row>
    <row r="550" spans="1:24" s="26" customFormat="1" ht="15" customHeight="1" x14ac:dyDescent="0.3">
      <c r="A550" s="165">
        <v>44152</v>
      </c>
      <c r="B550" s="166" t="s">
        <v>241</v>
      </c>
      <c r="C550" s="189">
        <v>5072.32</v>
      </c>
      <c r="D550" s="167"/>
      <c r="E550" s="168">
        <f t="shared" si="8"/>
        <v>3097838.2180000958</v>
      </c>
      <c r="F550" s="134"/>
      <c r="G550" s="202"/>
      <c r="H550" s="203"/>
      <c r="I550" s="170"/>
      <c r="J550" s="179"/>
      <c r="K550" s="171"/>
      <c r="L550" s="172"/>
      <c r="M550" s="173"/>
      <c r="N550" s="174"/>
      <c r="O550"/>
      <c r="P550"/>
      <c r="Q550"/>
      <c r="R550"/>
      <c r="S550"/>
      <c r="T550"/>
      <c r="U550"/>
      <c r="V550"/>
      <c r="W550"/>
      <c r="X550"/>
    </row>
    <row r="551" spans="1:24" s="26" customFormat="1" ht="15" customHeight="1" x14ac:dyDescent="0.3">
      <c r="A551" s="165">
        <v>44152</v>
      </c>
      <c r="B551" s="166" t="s">
        <v>301</v>
      </c>
      <c r="C551" s="189">
        <v>28563.26</v>
      </c>
      <c r="D551" s="167"/>
      <c r="E551" s="168">
        <f t="shared" si="8"/>
        <v>3126401.4780000956</v>
      </c>
      <c r="F551" s="134"/>
      <c r="G551" s="202"/>
      <c r="H551" s="203"/>
      <c r="I551" s="170"/>
      <c r="J551" s="179"/>
      <c r="K551" s="171"/>
      <c r="L551" s="172"/>
      <c r="M551" s="173"/>
      <c r="N551" s="174"/>
      <c r="O551"/>
      <c r="P551"/>
      <c r="Q551"/>
      <c r="R551"/>
      <c r="S551"/>
      <c r="T551"/>
      <c r="U551"/>
      <c r="V551"/>
      <c r="W551"/>
      <c r="X551"/>
    </row>
    <row r="552" spans="1:24" s="26" customFormat="1" ht="15" customHeight="1" x14ac:dyDescent="0.3">
      <c r="A552" s="165">
        <v>44152</v>
      </c>
      <c r="B552" s="166" t="s">
        <v>218</v>
      </c>
      <c r="C552" s="189">
        <v>25361.599999999999</v>
      </c>
      <c r="D552" s="167"/>
      <c r="E552" s="168">
        <f t="shared" si="8"/>
        <v>3151763.0780000957</v>
      </c>
      <c r="F552" s="134"/>
      <c r="G552" s="202"/>
      <c r="H552" s="203"/>
      <c r="I552" s="170"/>
      <c r="J552" s="179"/>
      <c r="K552" s="171"/>
      <c r="L552" s="172"/>
      <c r="M552" s="173"/>
      <c r="N552" s="174"/>
      <c r="O552"/>
      <c r="P552"/>
      <c r="Q552"/>
      <c r="R552"/>
      <c r="S552"/>
      <c r="T552"/>
      <c r="U552"/>
      <c r="V552"/>
      <c r="W552"/>
      <c r="X552"/>
    </row>
    <row r="553" spans="1:24" s="26" customFormat="1" ht="15" customHeight="1" x14ac:dyDescent="0.3">
      <c r="A553" s="165">
        <v>44152</v>
      </c>
      <c r="B553" s="166" t="s">
        <v>292</v>
      </c>
      <c r="C553" s="189">
        <v>49455.12</v>
      </c>
      <c r="D553" s="167"/>
      <c r="E553" s="168">
        <f t="shared" si="8"/>
        <v>3201218.1980000958</v>
      </c>
      <c r="F553" s="134"/>
      <c r="G553" s="202"/>
      <c r="H553" s="203"/>
      <c r="I553" s="170"/>
      <c r="J553" s="179"/>
      <c r="K553" s="171"/>
      <c r="L553" s="172"/>
      <c r="M553" s="173"/>
      <c r="N553" s="174"/>
      <c r="O553"/>
      <c r="P553"/>
      <c r="Q553"/>
      <c r="R553"/>
      <c r="S553"/>
      <c r="T553"/>
      <c r="U553"/>
      <c r="V553"/>
      <c r="W553"/>
      <c r="X553"/>
    </row>
    <row r="554" spans="1:24" s="26" customFormat="1" ht="15" customHeight="1" x14ac:dyDescent="0.3">
      <c r="A554" s="165">
        <v>44152</v>
      </c>
      <c r="B554" s="166" t="s">
        <v>221</v>
      </c>
      <c r="C554" s="189">
        <v>5072.32</v>
      </c>
      <c r="D554" s="167"/>
      <c r="E554" s="168">
        <f t="shared" si="8"/>
        <v>3206290.5180000956</v>
      </c>
      <c r="F554" s="134"/>
      <c r="G554" s="202"/>
      <c r="H554" s="203"/>
      <c r="I554" s="170"/>
      <c r="J554" s="179"/>
      <c r="K554" s="171"/>
      <c r="L554" s="172"/>
      <c r="M554" s="173"/>
      <c r="N554" s="174"/>
      <c r="O554"/>
      <c r="P554"/>
      <c r="Q554"/>
      <c r="R554"/>
      <c r="S554"/>
      <c r="T554"/>
      <c r="U554"/>
      <c r="V554"/>
      <c r="W554"/>
      <c r="X554"/>
    </row>
    <row r="555" spans="1:24" s="26" customFormat="1" ht="15" customHeight="1" x14ac:dyDescent="0.3">
      <c r="A555" s="165">
        <v>44152</v>
      </c>
      <c r="B555" s="166" t="s">
        <v>206</v>
      </c>
      <c r="C555" s="189">
        <v>13351.5</v>
      </c>
      <c r="D555" s="167"/>
      <c r="E555" s="168">
        <f t="shared" si="8"/>
        <v>3219642.0180000956</v>
      </c>
      <c r="F555" s="134"/>
      <c r="G555" s="202"/>
      <c r="H555" s="203"/>
      <c r="I555" s="170"/>
      <c r="J555" s="179"/>
      <c r="K555" s="171"/>
      <c r="L555" s="172"/>
      <c r="M555" s="173"/>
      <c r="N555" s="174"/>
      <c r="O555"/>
      <c r="P555"/>
      <c r="Q555"/>
      <c r="R555"/>
      <c r="S555"/>
      <c r="T555"/>
      <c r="U555"/>
      <c r="V555"/>
      <c r="W555"/>
      <c r="X555"/>
    </row>
    <row r="556" spans="1:24" s="26" customFormat="1" ht="15" customHeight="1" x14ac:dyDescent="0.3">
      <c r="A556" s="165">
        <v>44152</v>
      </c>
      <c r="B556" s="166" t="s">
        <v>271</v>
      </c>
      <c r="C556" s="189">
        <v>49455.12</v>
      </c>
      <c r="D556" s="167"/>
      <c r="E556" s="168">
        <f t="shared" si="8"/>
        <v>3269097.1380000957</v>
      </c>
      <c r="F556" s="134"/>
      <c r="G556" s="202"/>
      <c r="H556" s="203"/>
      <c r="I556" s="170"/>
      <c r="J556" s="179"/>
      <c r="K556" s="171"/>
      <c r="L556" s="172"/>
      <c r="M556" s="173"/>
      <c r="N556" s="174"/>
      <c r="O556"/>
      <c r="P556"/>
      <c r="Q556"/>
      <c r="R556"/>
      <c r="S556"/>
      <c r="T556"/>
      <c r="U556"/>
      <c r="V556"/>
      <c r="W556"/>
      <c r="X556"/>
    </row>
    <row r="557" spans="1:24" s="26" customFormat="1" ht="15" customHeight="1" x14ac:dyDescent="0.3">
      <c r="A557" s="165">
        <v>44152</v>
      </c>
      <c r="B557" s="166" t="s">
        <v>338</v>
      </c>
      <c r="C557" s="189">
        <v>324824.5</v>
      </c>
      <c r="D557" s="167"/>
      <c r="E557" s="168">
        <f t="shared" si="8"/>
        <v>3593921.6380000957</v>
      </c>
      <c r="F557" s="134"/>
      <c r="G557" s="202"/>
      <c r="H557" s="203"/>
      <c r="I557" s="170"/>
      <c r="J557" s="179"/>
      <c r="K557" s="171"/>
      <c r="L557" s="172"/>
      <c r="M557" s="173"/>
      <c r="N557" s="174"/>
      <c r="O557"/>
      <c r="P557"/>
      <c r="Q557"/>
      <c r="R557"/>
      <c r="S557"/>
      <c r="T557"/>
      <c r="U557"/>
      <c r="V557"/>
      <c r="W557"/>
      <c r="X557"/>
    </row>
    <row r="558" spans="1:24" s="26" customFormat="1" ht="15" customHeight="1" x14ac:dyDescent="0.3">
      <c r="A558" s="165">
        <v>44152</v>
      </c>
      <c r="B558" s="166" t="s">
        <v>344</v>
      </c>
      <c r="C558" s="189">
        <v>19021.2</v>
      </c>
      <c r="D558" s="167"/>
      <c r="E558" s="168">
        <f t="shared" si="8"/>
        <v>3612942.8380000959</v>
      </c>
      <c r="F558" s="134"/>
      <c r="G558" s="202"/>
      <c r="H558" s="203"/>
      <c r="I558" s="170"/>
      <c r="J558" s="179"/>
      <c r="K558" s="171"/>
      <c r="L558" s="172"/>
      <c r="M558" s="173"/>
      <c r="N558" s="174"/>
      <c r="O558"/>
      <c r="P558"/>
      <c r="Q558"/>
      <c r="R558"/>
      <c r="S558"/>
      <c r="T558"/>
      <c r="U558"/>
      <c r="V558"/>
      <c r="W558"/>
      <c r="X558"/>
    </row>
    <row r="559" spans="1:24" s="26" customFormat="1" ht="15" customHeight="1" x14ac:dyDescent="0.3">
      <c r="A559" s="165">
        <v>44152</v>
      </c>
      <c r="B559" s="166" t="s">
        <v>334</v>
      </c>
      <c r="C559" s="189">
        <v>37479.75</v>
      </c>
      <c r="D559" s="167"/>
      <c r="E559" s="168">
        <f t="shared" si="8"/>
        <v>3650422.5880000959</v>
      </c>
      <c r="F559" s="134"/>
      <c r="G559" s="202"/>
      <c r="H559" s="203"/>
      <c r="I559" s="170"/>
      <c r="J559" s="179"/>
      <c r="K559" s="171"/>
      <c r="L559" s="172"/>
      <c r="M559" s="173"/>
      <c r="N559" s="174"/>
      <c r="O559"/>
      <c r="P559"/>
      <c r="Q559"/>
      <c r="R559"/>
      <c r="S559"/>
      <c r="T559"/>
      <c r="U559"/>
      <c r="V559"/>
      <c r="W559"/>
      <c r="X559"/>
    </row>
    <row r="560" spans="1:24" s="26" customFormat="1" ht="15" customHeight="1" x14ac:dyDescent="0.3">
      <c r="A560" s="165">
        <v>44152</v>
      </c>
      <c r="B560" s="166" t="s">
        <v>343</v>
      </c>
      <c r="C560" s="189">
        <v>5802</v>
      </c>
      <c r="D560" s="167"/>
      <c r="E560" s="168">
        <f t="shared" si="8"/>
        <v>3656224.5880000959</v>
      </c>
      <c r="F560" s="134"/>
      <c r="G560" s="202"/>
      <c r="H560" s="203"/>
      <c r="I560" s="170"/>
      <c r="J560" s="179"/>
      <c r="K560" s="171"/>
      <c r="L560" s="172"/>
      <c r="M560" s="173"/>
      <c r="N560" s="174"/>
      <c r="O560"/>
      <c r="P560"/>
      <c r="Q560"/>
      <c r="R560"/>
      <c r="S560"/>
      <c r="T560"/>
      <c r="U560"/>
      <c r="V560"/>
      <c r="W560"/>
      <c r="X560"/>
    </row>
    <row r="561" spans="1:24" s="26" customFormat="1" ht="15" customHeight="1" x14ac:dyDescent="0.3">
      <c r="A561" s="165">
        <v>44153</v>
      </c>
      <c r="B561" s="166" t="s">
        <v>345</v>
      </c>
      <c r="C561" s="189">
        <v>76810.8</v>
      </c>
      <c r="D561" s="167"/>
      <c r="E561" s="168">
        <f t="shared" si="8"/>
        <v>3733035.3880000957</v>
      </c>
      <c r="F561" s="134"/>
      <c r="G561" s="202"/>
      <c r="H561" s="203"/>
      <c r="I561" s="170"/>
      <c r="J561" s="179"/>
      <c r="K561" s="171"/>
      <c r="L561" s="172"/>
      <c r="M561" s="173"/>
      <c r="N561" s="174"/>
      <c r="O561"/>
      <c r="P561"/>
      <c r="Q561"/>
      <c r="R561"/>
      <c r="S561"/>
      <c r="T561"/>
      <c r="U561"/>
      <c r="V561"/>
      <c r="W561"/>
      <c r="X561"/>
    </row>
    <row r="562" spans="1:24" s="26" customFormat="1" ht="15" customHeight="1" x14ac:dyDescent="0.3">
      <c r="A562" s="165">
        <v>44153</v>
      </c>
      <c r="B562" s="166" t="s">
        <v>322</v>
      </c>
      <c r="C562" s="189">
        <v>11412.72</v>
      </c>
      <c r="D562" s="167"/>
      <c r="E562" s="168">
        <f t="shared" si="8"/>
        <v>3744448.1080000959</v>
      </c>
      <c r="F562" s="134"/>
      <c r="G562" s="202"/>
      <c r="H562" s="203"/>
      <c r="I562" s="170"/>
      <c r="J562" s="179"/>
      <c r="K562" s="171"/>
      <c r="L562" s="172"/>
      <c r="M562" s="173"/>
      <c r="N562" s="174"/>
      <c r="O562"/>
      <c r="P562"/>
      <c r="Q562"/>
      <c r="R562"/>
      <c r="S562"/>
      <c r="T562"/>
      <c r="U562"/>
      <c r="V562"/>
      <c r="W562"/>
      <c r="X562"/>
    </row>
    <row r="563" spans="1:24" s="26" customFormat="1" ht="15" customHeight="1" x14ac:dyDescent="0.3">
      <c r="A563" s="165">
        <v>44153</v>
      </c>
      <c r="B563" s="166" t="s">
        <v>242</v>
      </c>
      <c r="C563" s="189">
        <v>30891.13</v>
      </c>
      <c r="D563" s="167"/>
      <c r="E563" s="168">
        <f t="shared" si="8"/>
        <v>3775339.2380000958</v>
      </c>
      <c r="F563" s="134"/>
      <c r="G563" s="202"/>
      <c r="H563" s="203"/>
      <c r="I563" s="170"/>
      <c r="J563" s="179"/>
      <c r="K563" s="171"/>
      <c r="L563" s="172"/>
      <c r="M563" s="173"/>
      <c r="N563" s="174"/>
      <c r="O563"/>
      <c r="P563"/>
      <c r="Q563"/>
      <c r="R563"/>
      <c r="S563"/>
      <c r="T563"/>
      <c r="U563"/>
      <c r="V563"/>
      <c r="W563"/>
      <c r="X563"/>
    </row>
    <row r="564" spans="1:24" s="26" customFormat="1" ht="15" customHeight="1" x14ac:dyDescent="0.3">
      <c r="A564" s="165">
        <v>44153</v>
      </c>
      <c r="B564" s="166" t="s">
        <v>324</v>
      </c>
      <c r="C564" s="189">
        <v>19928.7</v>
      </c>
      <c r="D564" s="167"/>
      <c r="E564" s="168">
        <f t="shared" si="8"/>
        <v>3795267.938000096</v>
      </c>
      <c r="F564" s="134"/>
      <c r="G564" s="202"/>
      <c r="H564" s="203"/>
      <c r="I564" s="170"/>
      <c r="J564" s="179"/>
      <c r="K564" s="171"/>
      <c r="L564" s="172"/>
      <c r="M564" s="173"/>
      <c r="N564" s="174"/>
      <c r="O564"/>
      <c r="P564"/>
      <c r="Q564"/>
      <c r="R564"/>
      <c r="S564"/>
      <c r="T564"/>
      <c r="U564"/>
      <c r="V564"/>
      <c r="W564"/>
      <c r="X564"/>
    </row>
    <row r="565" spans="1:24" s="26" customFormat="1" ht="15" customHeight="1" x14ac:dyDescent="0.3">
      <c r="A565" s="165">
        <v>44153</v>
      </c>
      <c r="B565" s="166" t="s">
        <v>291</v>
      </c>
      <c r="C565" s="189">
        <v>7608.48</v>
      </c>
      <c r="D565" s="167"/>
      <c r="E565" s="168">
        <f t="shared" si="8"/>
        <v>3802876.418000096</v>
      </c>
      <c r="F565" s="134"/>
      <c r="G565" s="202"/>
      <c r="H565" s="203"/>
      <c r="I565" s="170"/>
      <c r="J565" s="179"/>
      <c r="K565" s="171"/>
      <c r="L565" s="172"/>
      <c r="M565" s="173"/>
      <c r="N565" s="174"/>
      <c r="O565"/>
      <c r="P565"/>
      <c r="Q565"/>
      <c r="R565"/>
      <c r="S565"/>
      <c r="T565"/>
      <c r="U565"/>
      <c r="V565"/>
      <c r="W565"/>
      <c r="X565"/>
    </row>
    <row r="566" spans="1:24" s="26" customFormat="1" ht="15" customHeight="1" x14ac:dyDescent="0.3">
      <c r="A566" s="165">
        <v>44153</v>
      </c>
      <c r="B566" s="166" t="s">
        <v>225</v>
      </c>
      <c r="C566" s="189">
        <v>21557.360000000001</v>
      </c>
      <c r="D566" s="167"/>
      <c r="E566" s="168">
        <f t="shared" si="8"/>
        <v>3824433.7780000959</v>
      </c>
      <c r="F566" s="134"/>
      <c r="G566" s="202"/>
      <c r="H566" s="203"/>
      <c r="I566" s="170"/>
      <c r="J566" s="179"/>
      <c r="K566" s="171"/>
      <c r="L566" s="172"/>
      <c r="M566" s="173"/>
      <c r="N566" s="174"/>
      <c r="O566"/>
      <c r="P566"/>
      <c r="Q566"/>
      <c r="R566"/>
      <c r="S566"/>
      <c r="T566"/>
      <c r="U566"/>
      <c r="V566"/>
      <c r="W566"/>
      <c r="X566"/>
    </row>
    <row r="567" spans="1:24" s="26" customFormat="1" ht="15" customHeight="1" x14ac:dyDescent="0.3">
      <c r="A567" s="165">
        <v>44154</v>
      </c>
      <c r="B567" s="166" t="s">
        <v>289</v>
      </c>
      <c r="C567" s="189">
        <v>25361.599999999999</v>
      </c>
      <c r="D567" s="167"/>
      <c r="E567" s="168">
        <f t="shared" si="8"/>
        <v>3849795.378000096</v>
      </c>
      <c r="F567" s="134"/>
      <c r="G567" s="202"/>
      <c r="H567" s="203"/>
      <c r="I567" s="170"/>
      <c r="J567" s="179"/>
      <c r="K567" s="171"/>
      <c r="L567" s="172"/>
      <c r="M567" s="173"/>
      <c r="N567" s="174"/>
      <c r="O567"/>
      <c r="P567"/>
      <c r="Q567"/>
      <c r="R567"/>
      <c r="S567"/>
      <c r="T567"/>
      <c r="U567"/>
      <c r="V567"/>
      <c r="W567"/>
      <c r="X567"/>
    </row>
    <row r="568" spans="1:24" s="26" customFormat="1" ht="15" customHeight="1" x14ac:dyDescent="0.3">
      <c r="A568" s="165">
        <v>44154</v>
      </c>
      <c r="B568" s="166" t="s">
        <v>217</v>
      </c>
      <c r="C568" s="189">
        <v>11412.72</v>
      </c>
      <c r="D568" s="167"/>
      <c r="E568" s="168">
        <f t="shared" si="8"/>
        <v>3861208.0980000962</v>
      </c>
      <c r="F568" s="134"/>
      <c r="G568" s="202"/>
      <c r="H568" s="203"/>
      <c r="I568" s="170"/>
      <c r="J568" s="179"/>
      <c r="K568" s="171"/>
      <c r="L568" s="172"/>
      <c r="M568" s="173"/>
      <c r="N568" s="174"/>
      <c r="O568"/>
      <c r="P568"/>
      <c r="Q568"/>
      <c r="R568"/>
      <c r="S568"/>
      <c r="T568"/>
      <c r="U568"/>
      <c r="V568"/>
      <c r="W568"/>
      <c r="X568"/>
    </row>
    <row r="569" spans="1:24" s="26" customFormat="1" ht="15" customHeight="1" x14ac:dyDescent="0.3">
      <c r="A569" s="165">
        <v>44154</v>
      </c>
      <c r="B569" s="166" t="s">
        <v>204</v>
      </c>
      <c r="C569" s="189">
        <v>11957.22</v>
      </c>
      <c r="D569" s="167"/>
      <c r="E569" s="168">
        <f t="shared" si="8"/>
        <v>3873165.3180000964</v>
      </c>
      <c r="F569" s="134"/>
      <c r="G569" s="202"/>
      <c r="H569" s="203"/>
      <c r="I569" s="170"/>
      <c r="J569" s="179"/>
      <c r="K569" s="171"/>
      <c r="L569" s="172"/>
      <c r="M569" s="173"/>
      <c r="N569" s="174"/>
      <c r="O569"/>
      <c r="P569"/>
      <c r="Q569"/>
      <c r="R569"/>
      <c r="S569"/>
      <c r="T569"/>
      <c r="U569"/>
      <c r="V569"/>
      <c r="W569"/>
      <c r="X569"/>
    </row>
    <row r="570" spans="1:24" s="26" customFormat="1" ht="15" customHeight="1" x14ac:dyDescent="0.3">
      <c r="A570" s="165">
        <v>44154</v>
      </c>
      <c r="B570" s="166" t="s">
        <v>222</v>
      </c>
      <c r="C570" s="189">
        <v>6340.4</v>
      </c>
      <c r="D570" s="167"/>
      <c r="E570" s="168">
        <f t="shared" si="8"/>
        <v>3879505.7180000963</v>
      </c>
      <c r="F570" s="134"/>
      <c r="G570" s="202"/>
      <c r="H570" s="203"/>
      <c r="I570" s="170"/>
      <c r="J570" s="179"/>
      <c r="K570" s="171"/>
      <c r="L570" s="172"/>
      <c r="M570" s="173"/>
      <c r="N570" s="174"/>
      <c r="O570"/>
      <c r="P570"/>
      <c r="Q570"/>
      <c r="R570"/>
      <c r="S570"/>
      <c r="T570"/>
      <c r="U570"/>
      <c r="V570"/>
      <c r="W570"/>
      <c r="X570"/>
    </row>
    <row r="571" spans="1:24" s="26" customFormat="1" ht="15" customHeight="1" x14ac:dyDescent="0.3">
      <c r="A571" s="165">
        <v>44154</v>
      </c>
      <c r="B571" s="166" t="s">
        <v>310</v>
      </c>
      <c r="C571" s="189">
        <v>63097.87</v>
      </c>
      <c r="D571" s="167"/>
      <c r="E571" s="168">
        <f t="shared" si="8"/>
        <v>3942603.5880000964</v>
      </c>
      <c r="F571" s="134"/>
      <c r="G571" s="202"/>
      <c r="H571" s="203"/>
      <c r="I571" s="170"/>
      <c r="J571" s="179"/>
      <c r="K571" s="171"/>
      <c r="L571" s="172"/>
      <c r="M571" s="173"/>
      <c r="N571" s="174"/>
      <c r="O571"/>
      <c r="P571"/>
      <c r="Q571"/>
      <c r="R571"/>
      <c r="S571"/>
      <c r="T571"/>
      <c r="U571"/>
      <c r="V571"/>
      <c r="W571"/>
      <c r="X571"/>
    </row>
    <row r="572" spans="1:24" s="26" customFormat="1" ht="15" customHeight="1" x14ac:dyDescent="0.3">
      <c r="A572" s="165">
        <v>44154</v>
      </c>
      <c r="B572" s="166" t="s">
        <v>226</v>
      </c>
      <c r="C572" s="189">
        <v>2536.16</v>
      </c>
      <c r="D572" s="167"/>
      <c r="E572" s="168">
        <f t="shared" si="8"/>
        <v>3945139.7480000965</v>
      </c>
      <c r="F572" s="134"/>
      <c r="G572" s="202"/>
      <c r="H572" s="203"/>
      <c r="I572" s="170"/>
      <c r="J572" s="179"/>
      <c r="K572" s="171"/>
      <c r="L572" s="172"/>
      <c r="M572" s="173"/>
      <c r="N572" s="174"/>
      <c r="O572"/>
      <c r="P572"/>
      <c r="Q572"/>
      <c r="R572"/>
      <c r="S572"/>
      <c r="T572"/>
      <c r="U572"/>
      <c r="V572"/>
      <c r="W572"/>
      <c r="X572"/>
    </row>
    <row r="573" spans="1:24" s="26" customFormat="1" ht="15" customHeight="1" x14ac:dyDescent="0.3">
      <c r="A573" s="165">
        <v>44154</v>
      </c>
      <c r="B573" s="166" t="s">
        <v>242</v>
      </c>
      <c r="C573" s="189">
        <v>4980.53</v>
      </c>
      <c r="D573" s="167"/>
      <c r="E573" s="168">
        <f t="shared" si="8"/>
        <v>3950120.2780000963</v>
      </c>
      <c r="F573" s="134"/>
      <c r="G573" s="202"/>
      <c r="H573" s="203"/>
      <c r="I573" s="170"/>
      <c r="J573" s="179"/>
      <c r="K573" s="171"/>
      <c r="L573" s="172"/>
      <c r="M573" s="173"/>
      <c r="N573" s="174"/>
      <c r="O573"/>
      <c r="P573"/>
      <c r="Q573"/>
      <c r="R573"/>
      <c r="S573"/>
      <c r="T573"/>
      <c r="U573"/>
      <c r="V573"/>
      <c r="W573"/>
      <c r="X573"/>
    </row>
    <row r="574" spans="1:24" s="26" customFormat="1" ht="15" customHeight="1" x14ac:dyDescent="0.3">
      <c r="A574" s="165">
        <v>44155</v>
      </c>
      <c r="B574" s="166" t="s">
        <v>230</v>
      </c>
      <c r="C574" s="189">
        <v>3804.24</v>
      </c>
      <c r="D574" s="167"/>
      <c r="E574" s="168">
        <f t="shared" si="8"/>
        <v>3953924.5180000965</v>
      </c>
      <c r="F574" s="134"/>
      <c r="G574" s="202"/>
      <c r="H574" s="203"/>
      <c r="I574" s="170"/>
      <c r="J574" s="179"/>
      <c r="K574" s="171"/>
      <c r="L574" s="172"/>
      <c r="M574" s="173"/>
      <c r="N574" s="174"/>
      <c r="O574"/>
      <c r="P574"/>
      <c r="Q574"/>
      <c r="R574"/>
      <c r="S574"/>
      <c r="T574"/>
      <c r="U574"/>
      <c r="V574"/>
      <c r="W574"/>
      <c r="X574"/>
    </row>
    <row r="575" spans="1:24" s="26" customFormat="1" ht="15" customHeight="1" x14ac:dyDescent="0.3">
      <c r="A575" s="165">
        <v>44155</v>
      </c>
      <c r="B575" s="166" t="s">
        <v>233</v>
      </c>
      <c r="C575" s="189">
        <v>49455.12</v>
      </c>
      <c r="D575" s="167"/>
      <c r="E575" s="168">
        <f t="shared" si="8"/>
        <v>4003379.6380000967</v>
      </c>
      <c r="F575" s="134"/>
      <c r="G575" s="202"/>
      <c r="H575" s="203"/>
      <c r="I575" s="170"/>
      <c r="J575" s="179"/>
      <c r="K575" s="171"/>
      <c r="L575" s="172"/>
      <c r="M575" s="173"/>
      <c r="N575" s="174"/>
      <c r="O575"/>
      <c r="P575"/>
      <c r="Q575"/>
      <c r="R575"/>
      <c r="S575"/>
      <c r="T575"/>
      <c r="U575"/>
      <c r="V575"/>
      <c r="W575"/>
      <c r="X575"/>
    </row>
    <row r="576" spans="1:24" s="26" customFormat="1" ht="15" customHeight="1" x14ac:dyDescent="0.3">
      <c r="A576" s="165">
        <v>44155</v>
      </c>
      <c r="B576" s="166" t="s">
        <v>307</v>
      </c>
      <c r="C576" s="189">
        <v>131691.56</v>
      </c>
      <c r="D576" s="167"/>
      <c r="E576" s="168">
        <f t="shared" si="8"/>
        <v>4135071.1980000967</v>
      </c>
      <c r="F576" s="134"/>
      <c r="G576" s="202"/>
      <c r="H576" s="203"/>
      <c r="I576" s="170"/>
      <c r="J576" s="179"/>
      <c r="K576" s="171"/>
      <c r="L576" s="172"/>
      <c r="M576" s="173"/>
      <c r="N576" s="174"/>
      <c r="O576"/>
      <c r="P576"/>
      <c r="Q576"/>
      <c r="R576"/>
      <c r="S576"/>
      <c r="T576"/>
      <c r="U576"/>
      <c r="V576"/>
      <c r="W576"/>
      <c r="X576"/>
    </row>
    <row r="577" spans="1:24" s="26" customFormat="1" ht="15" customHeight="1" x14ac:dyDescent="0.3">
      <c r="A577" s="165">
        <v>44155</v>
      </c>
      <c r="B577" s="166" t="s">
        <v>308</v>
      </c>
      <c r="C577" s="189">
        <v>11412.72</v>
      </c>
      <c r="D577" s="167"/>
      <c r="E577" s="168">
        <f t="shared" si="8"/>
        <v>4146483.9180000969</v>
      </c>
      <c r="F577" s="134"/>
      <c r="G577" s="202"/>
      <c r="H577" s="203"/>
      <c r="I577" s="170"/>
      <c r="J577" s="179"/>
      <c r="K577" s="171"/>
      <c r="L577" s="172"/>
      <c r="M577" s="173"/>
      <c r="N577" s="174"/>
      <c r="O577"/>
      <c r="P577"/>
      <c r="Q577"/>
      <c r="R577"/>
      <c r="S577"/>
      <c r="T577"/>
      <c r="U577"/>
      <c r="V577"/>
      <c r="W577"/>
      <c r="X577"/>
    </row>
    <row r="578" spans="1:24" s="26" customFormat="1" ht="15" customHeight="1" x14ac:dyDescent="0.3">
      <c r="A578" s="165">
        <v>44155</v>
      </c>
      <c r="B578" s="166" t="s">
        <v>333</v>
      </c>
      <c r="C578" s="189">
        <v>2536.16</v>
      </c>
      <c r="D578" s="167"/>
      <c r="E578" s="168">
        <f t="shared" si="8"/>
        <v>4149020.0780000971</v>
      </c>
      <c r="F578" s="134"/>
      <c r="G578" s="202"/>
      <c r="H578" s="203"/>
      <c r="I578" s="170"/>
      <c r="J578" s="179"/>
      <c r="K578" s="171"/>
      <c r="L578" s="172"/>
      <c r="M578" s="173"/>
      <c r="N578" s="174"/>
      <c r="O578"/>
      <c r="P578"/>
      <c r="Q578"/>
      <c r="R578"/>
      <c r="S578"/>
      <c r="T578"/>
      <c r="U578"/>
      <c r="V578"/>
      <c r="W578"/>
      <c r="X578"/>
    </row>
    <row r="579" spans="1:24" s="26" customFormat="1" ht="15" customHeight="1" x14ac:dyDescent="0.3">
      <c r="A579" s="165">
        <v>44155</v>
      </c>
      <c r="B579" s="166" t="s">
        <v>236</v>
      </c>
      <c r="C579" s="189">
        <v>20289.28</v>
      </c>
      <c r="D579" s="167"/>
      <c r="E579" s="168">
        <f t="shared" si="8"/>
        <v>4169309.3580000969</v>
      </c>
      <c r="F579" s="134"/>
      <c r="G579" s="202"/>
      <c r="H579" s="203"/>
      <c r="I579" s="170"/>
      <c r="J579" s="179"/>
      <c r="K579" s="171"/>
      <c r="L579" s="172"/>
      <c r="M579" s="173"/>
      <c r="N579" s="174"/>
      <c r="O579"/>
      <c r="P579"/>
      <c r="Q579"/>
      <c r="R579"/>
      <c r="S579"/>
      <c r="T579"/>
      <c r="U579"/>
      <c r="V579"/>
      <c r="W579"/>
      <c r="X579"/>
    </row>
    <row r="580" spans="1:24" s="26" customFormat="1" ht="15" customHeight="1" x14ac:dyDescent="0.3">
      <c r="A580" s="165">
        <v>44155</v>
      </c>
      <c r="B580" s="166" t="s">
        <v>237</v>
      </c>
      <c r="C580" s="189">
        <v>11412.72</v>
      </c>
      <c r="D580" s="167"/>
      <c r="E580" s="168">
        <f t="shared" ref="E580:E643" si="9">E579+C580-D580</f>
        <v>4180722.0780000971</v>
      </c>
      <c r="F580" s="134"/>
      <c r="G580" s="202"/>
      <c r="H580" s="203"/>
      <c r="I580" s="170"/>
      <c r="J580" s="179"/>
      <c r="K580" s="171"/>
      <c r="L580" s="172"/>
      <c r="M580" s="173"/>
      <c r="N580" s="174"/>
      <c r="O580"/>
      <c r="P580"/>
      <c r="Q580"/>
      <c r="R580"/>
      <c r="S580"/>
      <c r="T580"/>
      <c r="U580"/>
      <c r="V580"/>
      <c r="W580"/>
      <c r="X580"/>
    </row>
    <row r="581" spans="1:24" s="26" customFormat="1" ht="15" customHeight="1" x14ac:dyDescent="0.3">
      <c r="A581" s="165">
        <v>44155</v>
      </c>
      <c r="B581" s="166" t="s">
        <v>238</v>
      </c>
      <c r="C581" s="189">
        <v>19021.2</v>
      </c>
      <c r="D581" s="167"/>
      <c r="E581" s="168">
        <f t="shared" si="9"/>
        <v>4199743.2780000968</v>
      </c>
      <c r="F581" s="134"/>
      <c r="G581" s="202"/>
      <c r="H581" s="203"/>
      <c r="I581" s="170"/>
      <c r="J581" s="179"/>
      <c r="K581" s="171"/>
      <c r="L581" s="172"/>
      <c r="M581" s="173"/>
      <c r="N581" s="174"/>
      <c r="O581"/>
      <c r="P581"/>
      <c r="Q581"/>
      <c r="R581"/>
      <c r="S581"/>
      <c r="T581"/>
      <c r="U581"/>
      <c r="V581"/>
      <c r="W581"/>
      <c r="X581"/>
    </row>
    <row r="582" spans="1:24" s="26" customFormat="1" ht="15" customHeight="1" x14ac:dyDescent="0.3">
      <c r="A582" s="165">
        <v>44155</v>
      </c>
      <c r="B582" s="166" t="s">
        <v>293</v>
      </c>
      <c r="C582" s="189">
        <v>2536.16</v>
      </c>
      <c r="D582" s="167"/>
      <c r="E582" s="168">
        <f t="shared" si="9"/>
        <v>4202279.4380000969</v>
      </c>
      <c r="F582" s="134"/>
      <c r="G582" s="202"/>
      <c r="H582" s="203"/>
      <c r="I582" s="170"/>
      <c r="J582" s="179"/>
      <c r="K582" s="171"/>
      <c r="L582" s="172"/>
      <c r="M582" s="173"/>
      <c r="N582" s="174"/>
      <c r="O582"/>
      <c r="P582"/>
      <c r="Q582"/>
      <c r="R582"/>
      <c r="S582"/>
      <c r="T582"/>
      <c r="U582"/>
      <c r="V582"/>
      <c r="W582"/>
      <c r="X582"/>
    </row>
    <row r="583" spans="1:24" s="26" customFormat="1" ht="15" customHeight="1" x14ac:dyDescent="0.3">
      <c r="A583" s="165">
        <v>44155</v>
      </c>
      <c r="B583" s="166" t="s">
        <v>305</v>
      </c>
      <c r="C583" s="189">
        <v>7608.48</v>
      </c>
      <c r="D583" s="167"/>
      <c r="E583" s="168">
        <f t="shared" si="9"/>
        <v>4209887.9180000974</v>
      </c>
      <c r="F583" s="134"/>
      <c r="G583" s="202"/>
      <c r="H583" s="203"/>
      <c r="I583" s="170"/>
      <c r="J583" s="179"/>
      <c r="K583" s="171"/>
      <c r="L583" s="172"/>
      <c r="M583" s="173"/>
      <c r="N583" s="174"/>
      <c r="O583"/>
      <c r="P583"/>
      <c r="Q583"/>
      <c r="R583"/>
      <c r="S583"/>
      <c r="T583"/>
      <c r="U583"/>
      <c r="V583"/>
      <c r="W583"/>
      <c r="X583"/>
    </row>
    <row r="584" spans="1:24" s="26" customFormat="1" ht="15" customHeight="1" x14ac:dyDescent="0.3">
      <c r="A584" s="165">
        <v>44155</v>
      </c>
      <c r="B584" s="166" t="s">
        <v>364</v>
      </c>
      <c r="C584" s="189"/>
      <c r="D584" s="167">
        <v>81381.070000000007</v>
      </c>
      <c r="E584" s="168">
        <f t="shared" si="9"/>
        <v>4128506.8480000976</v>
      </c>
      <c r="F584" s="134" t="s">
        <v>300</v>
      </c>
      <c r="G584" s="202"/>
      <c r="H584" s="203"/>
      <c r="I584" s="170"/>
      <c r="J584" s="179"/>
      <c r="K584" s="171"/>
      <c r="L584" s="172"/>
      <c r="M584" s="173"/>
      <c r="N584" s="174"/>
      <c r="O584"/>
      <c r="P584"/>
      <c r="Q584"/>
      <c r="R584"/>
      <c r="S584"/>
      <c r="T584"/>
      <c r="U584"/>
      <c r="V584"/>
      <c r="W584"/>
      <c r="X584"/>
    </row>
    <row r="585" spans="1:24" s="26" customFormat="1" ht="15.75" customHeight="1" x14ac:dyDescent="0.3">
      <c r="A585" s="165">
        <v>44159</v>
      </c>
      <c r="B585" s="166" t="s">
        <v>215</v>
      </c>
      <c r="C585" s="189">
        <v>11412.72</v>
      </c>
      <c r="D585" s="167"/>
      <c r="E585" s="168">
        <f t="shared" si="9"/>
        <v>4139919.5680000978</v>
      </c>
      <c r="F585" s="134"/>
      <c r="G585" s="202"/>
      <c r="H585" s="203"/>
      <c r="I585" s="170"/>
      <c r="J585" s="179"/>
      <c r="K585" s="171"/>
      <c r="L585" s="172"/>
      <c r="M585" s="173"/>
      <c r="N585" s="174"/>
      <c r="O585"/>
      <c r="P585"/>
      <c r="Q585"/>
      <c r="R585"/>
      <c r="S585"/>
      <c r="T585"/>
      <c r="U585"/>
      <c r="V585"/>
      <c r="W585"/>
      <c r="X585"/>
    </row>
    <row r="586" spans="1:24" s="26" customFormat="1" ht="15.75" customHeight="1" x14ac:dyDescent="0.3">
      <c r="A586" s="165">
        <v>44159</v>
      </c>
      <c r="B586" s="166" t="s">
        <v>285</v>
      </c>
      <c r="C586" s="189">
        <v>6340.4</v>
      </c>
      <c r="D586" s="167"/>
      <c r="E586" s="168">
        <f t="shared" si="9"/>
        <v>4146259.9680000977</v>
      </c>
      <c r="F586" s="134"/>
      <c r="G586" s="202"/>
      <c r="H586" s="203"/>
      <c r="I586" s="170"/>
      <c r="J586" s="179"/>
      <c r="K586" s="171"/>
      <c r="L586" s="172"/>
      <c r="M586" s="173"/>
      <c r="N586" s="174"/>
      <c r="O586"/>
      <c r="P586"/>
      <c r="Q586"/>
      <c r="R586"/>
      <c r="S586"/>
      <c r="T586"/>
      <c r="U586"/>
      <c r="V586"/>
      <c r="W586"/>
      <c r="X586"/>
    </row>
    <row r="587" spans="1:24" s="26" customFormat="1" ht="15" customHeight="1" x14ac:dyDescent="0.3">
      <c r="A587" s="165">
        <v>44159</v>
      </c>
      <c r="B587" s="166" t="s">
        <v>312</v>
      </c>
      <c r="C587" s="189">
        <v>20289.28</v>
      </c>
      <c r="D587" s="167"/>
      <c r="E587" s="168">
        <f t="shared" si="9"/>
        <v>4166549.2480000975</v>
      </c>
      <c r="F587" s="134"/>
      <c r="G587" s="169"/>
      <c r="H587" s="203"/>
      <c r="I587" s="170"/>
      <c r="J587" s="179"/>
      <c r="K587" s="171"/>
      <c r="L587" s="172"/>
      <c r="M587" s="173"/>
      <c r="N587" s="174"/>
      <c r="O587"/>
      <c r="P587"/>
      <c r="Q587"/>
      <c r="R587"/>
      <c r="S587"/>
      <c r="T587"/>
      <c r="U587"/>
      <c r="V587"/>
      <c r="W587"/>
      <c r="X587"/>
    </row>
    <row r="588" spans="1:24" s="26" customFormat="1" ht="15" customHeight="1" x14ac:dyDescent="0.3">
      <c r="A588" s="165">
        <v>44160</v>
      </c>
      <c r="B588" s="341" t="s">
        <v>158</v>
      </c>
      <c r="C588" s="189">
        <v>29096.6</v>
      </c>
      <c r="D588" s="167"/>
      <c r="E588" s="168">
        <f t="shared" si="9"/>
        <v>4195645.8480000971</v>
      </c>
      <c r="F588" s="134"/>
      <c r="G588" s="202"/>
      <c r="H588" s="203"/>
      <c r="I588" s="170"/>
      <c r="J588" s="179"/>
      <c r="K588" s="171"/>
      <c r="L588" s="172"/>
      <c r="M588" s="173"/>
      <c r="N588" s="174"/>
      <c r="O588"/>
      <c r="P588"/>
      <c r="Q588"/>
      <c r="R588"/>
      <c r="S588"/>
      <c r="T588"/>
      <c r="U588"/>
      <c r="V588"/>
      <c r="W588"/>
      <c r="X588"/>
    </row>
    <row r="589" spans="1:24" s="26" customFormat="1" ht="15.75" customHeight="1" x14ac:dyDescent="0.3">
      <c r="A589" s="165">
        <v>44160</v>
      </c>
      <c r="B589" s="166" t="s">
        <v>248</v>
      </c>
      <c r="C589" s="189">
        <v>11412.72</v>
      </c>
      <c r="D589" s="167"/>
      <c r="E589" s="168">
        <f t="shared" si="9"/>
        <v>4207058.5680000968</v>
      </c>
      <c r="F589" s="134"/>
      <c r="G589" s="202"/>
      <c r="H589" s="203"/>
      <c r="I589" s="170"/>
      <c r="J589" s="179"/>
      <c r="K589" s="171"/>
      <c r="L589" s="172"/>
      <c r="M589" s="173"/>
      <c r="N589" s="174"/>
      <c r="O589"/>
      <c r="P589"/>
      <c r="Q589"/>
      <c r="R589"/>
      <c r="S589"/>
      <c r="T589"/>
      <c r="U589"/>
      <c r="V589"/>
      <c r="W589"/>
      <c r="X589"/>
    </row>
    <row r="590" spans="1:24" s="26" customFormat="1" ht="16.5" customHeight="1" x14ac:dyDescent="0.3">
      <c r="A590" s="165">
        <v>44160</v>
      </c>
      <c r="B590" s="166" t="s">
        <v>319</v>
      </c>
      <c r="C590" s="189">
        <v>19021.2</v>
      </c>
      <c r="D590" s="167"/>
      <c r="E590" s="168">
        <f t="shared" si="9"/>
        <v>4226079.768000097</v>
      </c>
      <c r="F590" s="134"/>
      <c r="G590" s="202"/>
      <c r="H590" s="203"/>
      <c r="I590" s="170"/>
      <c r="J590" s="179"/>
      <c r="K590" s="171"/>
      <c r="L590" s="172"/>
      <c r="M590" s="173"/>
      <c r="N590" s="174"/>
      <c r="O590"/>
      <c r="P590"/>
      <c r="Q590"/>
      <c r="R590"/>
      <c r="S590"/>
      <c r="T590"/>
      <c r="U590"/>
      <c r="V590"/>
      <c r="W590"/>
      <c r="X590"/>
    </row>
    <row r="591" spans="1:24" s="26" customFormat="1" ht="16.5" customHeight="1" x14ac:dyDescent="0.3">
      <c r="A591" s="165">
        <v>44160</v>
      </c>
      <c r="B591" s="166" t="s">
        <v>234</v>
      </c>
      <c r="C591" s="189">
        <v>7608.48</v>
      </c>
      <c r="D591" s="167"/>
      <c r="E591" s="168">
        <f t="shared" si="9"/>
        <v>4233688.2480000975</v>
      </c>
      <c r="F591" s="134"/>
      <c r="G591" s="202"/>
      <c r="H591" s="203"/>
      <c r="I591" s="170"/>
      <c r="J591" s="179"/>
      <c r="K591" s="171"/>
      <c r="L591" s="172"/>
      <c r="M591" s="173"/>
      <c r="N591" s="174"/>
      <c r="O591"/>
      <c r="P591"/>
      <c r="Q591"/>
      <c r="R591"/>
      <c r="S591"/>
      <c r="T591"/>
      <c r="U591"/>
      <c r="V591"/>
      <c r="W591"/>
      <c r="X591"/>
    </row>
    <row r="592" spans="1:24" s="26" customFormat="1" ht="15" customHeight="1" x14ac:dyDescent="0.3">
      <c r="A592" s="165">
        <v>44160</v>
      </c>
      <c r="B592" s="166" t="s">
        <v>283</v>
      </c>
      <c r="C592" s="189">
        <v>11412.72</v>
      </c>
      <c r="D592" s="167"/>
      <c r="E592" s="168">
        <f t="shared" si="9"/>
        <v>4245100.9680000972</v>
      </c>
      <c r="F592" s="134"/>
      <c r="G592" s="202"/>
      <c r="H592" s="203"/>
      <c r="I592" s="170"/>
      <c r="J592" s="179"/>
      <c r="K592" s="171"/>
      <c r="L592" s="172"/>
      <c r="M592" s="173"/>
      <c r="N592" s="174"/>
      <c r="O592"/>
      <c r="P592"/>
      <c r="Q592"/>
      <c r="R592"/>
      <c r="S592"/>
      <c r="T592"/>
      <c r="U592"/>
      <c r="V592"/>
      <c r="W592"/>
      <c r="X592"/>
    </row>
    <row r="593" spans="1:24" s="26" customFormat="1" ht="15" customHeight="1" x14ac:dyDescent="0.3">
      <c r="A593" s="165">
        <v>44160</v>
      </c>
      <c r="B593" s="166" t="s">
        <v>339</v>
      </c>
      <c r="C593" s="189">
        <v>7608.48</v>
      </c>
      <c r="D593" s="167"/>
      <c r="E593" s="168">
        <f t="shared" si="9"/>
        <v>4252709.4480000976</v>
      </c>
      <c r="F593" s="134"/>
      <c r="G593" s="202"/>
      <c r="H593" s="203"/>
      <c r="I593" s="170"/>
      <c r="J593" s="179"/>
      <c r="K593" s="171"/>
      <c r="L593" s="172"/>
      <c r="M593" s="173"/>
      <c r="N593" s="174"/>
      <c r="O593"/>
      <c r="P593"/>
      <c r="Q593"/>
      <c r="R593"/>
      <c r="S593"/>
      <c r="T593"/>
      <c r="U593"/>
      <c r="V593"/>
      <c r="W593"/>
      <c r="X593"/>
    </row>
    <row r="594" spans="1:24" s="26" customFormat="1" ht="15" customHeight="1" x14ac:dyDescent="0.3">
      <c r="A594" s="165">
        <v>44160</v>
      </c>
      <c r="B594" s="166" t="s">
        <v>284</v>
      </c>
      <c r="C594" s="189">
        <v>49455.12</v>
      </c>
      <c r="D594" s="167"/>
      <c r="E594" s="168">
        <f t="shared" si="9"/>
        <v>4302164.5680000978</v>
      </c>
      <c r="F594" s="134"/>
      <c r="G594" s="202"/>
      <c r="H594" s="203"/>
      <c r="I594" s="170"/>
      <c r="J594" s="179"/>
      <c r="K594" s="171"/>
      <c r="L594" s="172"/>
      <c r="M594" s="173"/>
      <c r="N594" s="174"/>
      <c r="O594"/>
      <c r="P594"/>
      <c r="Q594"/>
      <c r="R594"/>
      <c r="S594"/>
      <c r="T594"/>
      <c r="U594"/>
      <c r="V594"/>
      <c r="W594"/>
      <c r="X594"/>
    </row>
    <row r="595" spans="1:24" s="26" customFormat="1" ht="15" customHeight="1" x14ac:dyDescent="0.3">
      <c r="A595" s="165">
        <v>44160</v>
      </c>
      <c r="B595" s="166" t="s">
        <v>249</v>
      </c>
      <c r="C595" s="189">
        <v>49455.12</v>
      </c>
      <c r="D595" s="167"/>
      <c r="E595" s="168">
        <f t="shared" si="9"/>
        <v>4351619.6880000979</v>
      </c>
      <c r="F595" s="134"/>
      <c r="G595" s="202"/>
      <c r="H595" s="203"/>
      <c r="I595" s="170"/>
      <c r="J595" s="179"/>
      <c r="K595" s="171"/>
      <c r="L595" s="172"/>
      <c r="M595" s="173"/>
      <c r="N595" s="174"/>
      <c r="O595"/>
      <c r="P595"/>
      <c r="Q595"/>
      <c r="R595"/>
      <c r="S595"/>
      <c r="T595"/>
      <c r="U595"/>
      <c r="V595"/>
      <c r="W595"/>
      <c r="X595"/>
    </row>
    <row r="596" spans="1:24" s="26" customFormat="1" ht="15" customHeight="1" x14ac:dyDescent="0.3">
      <c r="A596" s="165">
        <v>44160</v>
      </c>
      <c r="B596" s="166" t="s">
        <v>202</v>
      </c>
      <c r="C596" s="189">
        <v>2536.16</v>
      </c>
      <c r="D596" s="167"/>
      <c r="E596" s="168">
        <f t="shared" si="9"/>
        <v>4354155.848000098</v>
      </c>
      <c r="F596" s="134"/>
      <c r="G596" s="202"/>
      <c r="H596" s="203"/>
      <c r="I596" s="170"/>
      <c r="J596" s="179"/>
      <c r="K596" s="171"/>
      <c r="L596" s="172"/>
      <c r="M596" s="173"/>
      <c r="N596" s="174"/>
      <c r="O596"/>
      <c r="P596"/>
      <c r="Q596"/>
      <c r="R596"/>
      <c r="S596"/>
      <c r="T596"/>
      <c r="U596"/>
      <c r="V596"/>
      <c r="W596"/>
      <c r="X596"/>
    </row>
    <row r="597" spans="1:24" s="26" customFormat="1" ht="15" customHeight="1" x14ac:dyDescent="0.3">
      <c r="A597" s="165">
        <v>44160</v>
      </c>
      <c r="B597" s="166" t="s">
        <v>265</v>
      </c>
      <c r="C597" s="189">
        <v>32970.080000000002</v>
      </c>
      <c r="D597" s="167"/>
      <c r="E597" s="168">
        <f t="shared" si="9"/>
        <v>4387125.9280000981</v>
      </c>
      <c r="F597" s="134"/>
      <c r="G597" s="202"/>
      <c r="H597" s="203"/>
      <c r="I597" s="170"/>
      <c r="J597" s="179"/>
      <c r="K597" s="171"/>
      <c r="L597" s="172"/>
      <c r="M597" s="173"/>
      <c r="N597" s="174"/>
      <c r="O597"/>
      <c r="P597"/>
      <c r="Q597"/>
      <c r="R597"/>
      <c r="S597"/>
      <c r="T597"/>
      <c r="U597"/>
      <c r="V597"/>
      <c r="W597"/>
      <c r="X597"/>
    </row>
    <row r="598" spans="1:24" s="26" customFormat="1" ht="15" customHeight="1" x14ac:dyDescent="0.3">
      <c r="A598" s="165">
        <v>44160</v>
      </c>
      <c r="B598" s="166" t="s">
        <v>296</v>
      </c>
      <c r="C598" s="189">
        <v>7608.48</v>
      </c>
      <c r="D598" s="167"/>
      <c r="E598" s="168">
        <f t="shared" si="9"/>
        <v>4394734.4080000985</v>
      </c>
      <c r="F598" s="134"/>
      <c r="G598" s="202"/>
      <c r="H598" s="203"/>
      <c r="I598" s="170"/>
      <c r="J598" s="179"/>
      <c r="K598" s="171"/>
      <c r="L598" s="172"/>
      <c r="M598" s="173"/>
      <c r="N598" s="174"/>
      <c r="O598"/>
      <c r="P598"/>
      <c r="Q598"/>
      <c r="R598"/>
      <c r="S598"/>
      <c r="T598"/>
      <c r="U598"/>
      <c r="V598"/>
      <c r="W598"/>
      <c r="X598"/>
    </row>
    <row r="599" spans="1:24" s="26" customFormat="1" ht="15" customHeight="1" x14ac:dyDescent="0.3">
      <c r="A599" s="165">
        <v>44160</v>
      </c>
      <c r="B599" s="166" t="s">
        <v>309</v>
      </c>
      <c r="C599" s="189">
        <v>35506.239999999998</v>
      </c>
      <c r="D599" s="167"/>
      <c r="E599" s="168">
        <f t="shared" si="9"/>
        <v>4430240.6480000988</v>
      </c>
      <c r="F599" s="134"/>
      <c r="G599" s="202"/>
      <c r="H599" s="203"/>
      <c r="I599" s="170"/>
      <c r="J599" s="179"/>
      <c r="K599" s="171"/>
      <c r="L599" s="172"/>
      <c r="M599" s="173"/>
      <c r="N599" s="174"/>
      <c r="O599"/>
      <c r="P599"/>
      <c r="Q599"/>
      <c r="R599"/>
      <c r="S599"/>
      <c r="T599"/>
      <c r="U599"/>
      <c r="V599"/>
      <c r="W599"/>
      <c r="X599"/>
    </row>
    <row r="600" spans="1:24" s="26" customFormat="1" ht="15" customHeight="1" x14ac:dyDescent="0.3">
      <c r="A600" s="165">
        <v>44160</v>
      </c>
      <c r="B600" s="166" t="s">
        <v>365</v>
      </c>
      <c r="C600" s="189">
        <v>171000</v>
      </c>
      <c r="D600" s="167"/>
      <c r="E600" s="168">
        <f t="shared" si="9"/>
        <v>4601240.6480000988</v>
      </c>
      <c r="F600" s="134"/>
      <c r="G600" s="202"/>
      <c r="H600" s="203"/>
      <c r="I600" s="170"/>
      <c r="J600" s="179"/>
      <c r="K600" s="171"/>
      <c r="L600" s="172"/>
      <c r="M600" s="173"/>
      <c r="N600" s="174"/>
      <c r="O600"/>
      <c r="P600"/>
      <c r="Q600"/>
      <c r="R600"/>
      <c r="S600"/>
      <c r="T600"/>
      <c r="U600"/>
      <c r="V600"/>
      <c r="W600"/>
      <c r="X600"/>
    </row>
    <row r="601" spans="1:24" s="26" customFormat="1" ht="15" customHeight="1" x14ac:dyDescent="0.3">
      <c r="A601" s="193"/>
      <c r="B601" s="194" t="s">
        <v>366</v>
      </c>
      <c r="C601" s="195"/>
      <c r="D601" s="196">
        <v>42750</v>
      </c>
      <c r="E601" s="168">
        <f t="shared" si="9"/>
        <v>4558490.6480000988</v>
      </c>
      <c r="F601" s="134"/>
      <c r="G601" s="169">
        <f>D601</f>
        <v>42750</v>
      </c>
      <c r="H601" s="203"/>
      <c r="I601" s="170"/>
      <c r="J601" s="179"/>
      <c r="K601" s="171"/>
      <c r="L601" s="172"/>
      <c r="M601" s="173"/>
      <c r="N601" s="174"/>
      <c r="O601"/>
      <c r="P601"/>
      <c r="Q601"/>
      <c r="R601"/>
      <c r="S601"/>
      <c r="T601"/>
      <c r="U601"/>
      <c r="V601"/>
      <c r="W601"/>
      <c r="X601"/>
    </row>
    <row r="602" spans="1:24" s="26" customFormat="1" ht="15" customHeight="1" x14ac:dyDescent="0.3">
      <c r="A602" s="165">
        <v>44160</v>
      </c>
      <c r="B602" s="166" t="s">
        <v>252</v>
      </c>
      <c r="C602" s="189">
        <v>11412.72</v>
      </c>
      <c r="D602" s="167"/>
      <c r="E602" s="168">
        <f t="shared" si="9"/>
        <v>4569903.3680000985</v>
      </c>
      <c r="F602" s="134"/>
      <c r="G602" s="202"/>
      <c r="H602" s="203"/>
      <c r="I602" s="170"/>
      <c r="J602" s="179"/>
      <c r="K602" s="171"/>
      <c r="L602" s="172"/>
      <c r="M602" s="173"/>
      <c r="N602" s="174"/>
      <c r="O602"/>
      <c r="P602"/>
      <c r="Q602"/>
      <c r="R602"/>
      <c r="S602"/>
      <c r="T602"/>
      <c r="U602"/>
      <c r="V602"/>
      <c r="W602"/>
      <c r="X602"/>
    </row>
    <row r="603" spans="1:24" s="26" customFormat="1" ht="15" customHeight="1" x14ac:dyDescent="0.3">
      <c r="A603" s="165">
        <v>44160</v>
      </c>
      <c r="B603" s="166" t="s">
        <v>253</v>
      </c>
      <c r="C603" s="189">
        <v>2536.16</v>
      </c>
      <c r="D603" s="167"/>
      <c r="E603" s="168">
        <f t="shared" si="9"/>
        <v>4572439.5280000987</v>
      </c>
      <c r="F603" s="134"/>
      <c r="G603" s="202"/>
      <c r="H603" s="203"/>
      <c r="I603" s="170"/>
      <c r="J603" s="179"/>
      <c r="K603" s="171"/>
      <c r="L603" s="172"/>
      <c r="M603" s="173"/>
      <c r="N603" s="174"/>
      <c r="O603"/>
      <c r="P603"/>
      <c r="Q603"/>
      <c r="R603"/>
      <c r="S603"/>
      <c r="T603"/>
      <c r="U603"/>
      <c r="V603"/>
      <c r="W603"/>
      <c r="X603"/>
    </row>
    <row r="604" spans="1:24" s="26" customFormat="1" ht="15.75" customHeight="1" x14ac:dyDescent="0.3">
      <c r="A604" s="165">
        <v>44160</v>
      </c>
      <c r="B604" s="166" t="s">
        <v>287</v>
      </c>
      <c r="C604" s="189">
        <v>19021.2</v>
      </c>
      <c r="D604" s="167"/>
      <c r="E604" s="168">
        <f t="shared" si="9"/>
        <v>4591460.7280000988</v>
      </c>
      <c r="F604" s="134"/>
      <c r="G604" s="202"/>
      <c r="H604" s="203"/>
      <c r="I604" s="170"/>
      <c r="J604" s="179"/>
      <c r="K604" s="171"/>
      <c r="L604" s="172"/>
      <c r="M604" s="173"/>
      <c r="N604" s="174"/>
      <c r="O604"/>
      <c r="P604"/>
      <c r="Q604"/>
      <c r="R604"/>
      <c r="S604"/>
      <c r="T604"/>
      <c r="U604"/>
      <c r="V604"/>
      <c r="W604"/>
      <c r="X604"/>
    </row>
    <row r="605" spans="1:24" s="26" customFormat="1" ht="15" customHeight="1" x14ac:dyDescent="0.3">
      <c r="A605" s="165">
        <v>44160</v>
      </c>
      <c r="B605" s="166" t="s">
        <v>351</v>
      </c>
      <c r="C605" s="189">
        <v>7608.48</v>
      </c>
      <c r="D605" s="167"/>
      <c r="E605" s="168">
        <f t="shared" si="9"/>
        <v>4599069.2080000993</v>
      </c>
      <c r="F605" s="134"/>
      <c r="G605" s="202"/>
      <c r="H605" s="203"/>
      <c r="I605" s="170"/>
      <c r="J605" s="179"/>
      <c r="K605" s="171"/>
      <c r="L605" s="172"/>
      <c r="M605" s="173"/>
      <c r="N605" s="174"/>
      <c r="O605"/>
      <c r="P605"/>
      <c r="Q605"/>
      <c r="R605"/>
      <c r="S605"/>
      <c r="T605"/>
      <c r="U605"/>
      <c r="V605"/>
      <c r="W605"/>
      <c r="X605"/>
    </row>
    <row r="606" spans="1:24" s="26" customFormat="1" ht="15" customHeight="1" x14ac:dyDescent="0.3">
      <c r="A606" s="165">
        <v>44160</v>
      </c>
      <c r="B606" s="166" t="s">
        <v>245</v>
      </c>
      <c r="C606" s="189">
        <v>86229.440000000002</v>
      </c>
      <c r="D606" s="167"/>
      <c r="E606" s="168">
        <f t="shared" si="9"/>
        <v>4685298.6480000997</v>
      </c>
      <c r="F606" s="134"/>
      <c r="G606" s="202"/>
      <c r="H606" s="203"/>
      <c r="I606" s="170"/>
      <c r="J606" s="179"/>
      <c r="K606" s="171"/>
      <c r="L606" s="172"/>
      <c r="M606" s="173"/>
      <c r="N606" s="174"/>
      <c r="O606"/>
      <c r="P606"/>
      <c r="Q606"/>
      <c r="R606"/>
      <c r="S606"/>
      <c r="T606"/>
      <c r="U606"/>
      <c r="V606"/>
      <c r="W606"/>
      <c r="X606"/>
    </row>
    <row r="607" spans="1:24" s="26" customFormat="1" ht="15" customHeight="1" x14ac:dyDescent="0.3">
      <c r="A607" s="165">
        <v>44160</v>
      </c>
      <c r="B607" s="166" t="s">
        <v>303</v>
      </c>
      <c r="C607" s="189">
        <v>32970.080000000002</v>
      </c>
      <c r="D607" s="167"/>
      <c r="E607" s="168">
        <f t="shared" si="9"/>
        <v>4718268.7280000998</v>
      </c>
      <c r="F607" s="134"/>
      <c r="G607" s="202"/>
      <c r="H607" s="203"/>
      <c r="I607" s="170"/>
      <c r="J607" s="179"/>
      <c r="K607" s="171"/>
      <c r="L607" s="172"/>
      <c r="M607" s="173"/>
      <c r="N607" s="174"/>
      <c r="O607"/>
      <c r="P607"/>
      <c r="Q607"/>
      <c r="R607"/>
      <c r="S607"/>
      <c r="T607"/>
      <c r="U607"/>
      <c r="V607"/>
      <c r="W607"/>
      <c r="X607"/>
    </row>
    <row r="608" spans="1:24" s="26" customFormat="1" ht="15" customHeight="1" x14ac:dyDescent="0.3">
      <c r="A608" s="165">
        <v>44160</v>
      </c>
      <c r="B608" s="166" t="s">
        <v>227</v>
      </c>
      <c r="C608" s="189">
        <v>2536.16</v>
      </c>
      <c r="D608" s="167"/>
      <c r="E608" s="168">
        <f t="shared" si="9"/>
        <v>4720804.8880000999</v>
      </c>
      <c r="F608" s="134"/>
      <c r="G608" s="202"/>
      <c r="H608" s="203"/>
      <c r="I608" s="170"/>
      <c r="J608" s="179"/>
      <c r="K608" s="171"/>
      <c r="L608" s="172"/>
      <c r="M608" s="173"/>
      <c r="N608" s="174"/>
      <c r="O608"/>
      <c r="P608"/>
      <c r="Q608"/>
      <c r="R608"/>
      <c r="S608"/>
      <c r="T608"/>
      <c r="U608"/>
      <c r="V608"/>
      <c r="W608"/>
      <c r="X608"/>
    </row>
    <row r="609" spans="1:24" s="26" customFormat="1" ht="15" customHeight="1" x14ac:dyDescent="0.3">
      <c r="A609" s="165">
        <v>44160</v>
      </c>
      <c r="B609" s="166" t="s">
        <v>254</v>
      </c>
      <c r="C609" s="189">
        <v>19021.2</v>
      </c>
      <c r="D609" s="167"/>
      <c r="E609" s="168">
        <f t="shared" si="9"/>
        <v>4739826.0880001001</v>
      </c>
      <c r="F609" s="134"/>
      <c r="G609" s="202"/>
      <c r="H609" s="203"/>
      <c r="I609" s="170"/>
      <c r="J609" s="179"/>
      <c r="K609" s="171"/>
      <c r="L609" s="172"/>
      <c r="M609" s="173"/>
      <c r="N609" s="174"/>
      <c r="O609"/>
      <c r="P609"/>
      <c r="Q609"/>
      <c r="R609"/>
      <c r="S609"/>
      <c r="T609"/>
      <c r="U609"/>
      <c r="V609"/>
      <c r="W609"/>
      <c r="X609"/>
    </row>
    <row r="610" spans="1:24" s="26" customFormat="1" ht="15" customHeight="1" x14ac:dyDescent="0.3">
      <c r="A610" s="165">
        <v>44160</v>
      </c>
      <c r="B610" s="166" t="s">
        <v>255</v>
      </c>
      <c r="C610" s="189">
        <v>11412.72</v>
      </c>
      <c r="D610" s="167"/>
      <c r="E610" s="168">
        <f t="shared" si="9"/>
        <v>4751238.8080000998</v>
      </c>
      <c r="F610" s="134"/>
      <c r="G610" s="202"/>
      <c r="H610" s="203"/>
      <c r="I610" s="170"/>
      <c r="J610" s="179"/>
      <c r="K610" s="171"/>
      <c r="L610" s="172"/>
      <c r="M610" s="173"/>
      <c r="N610" s="174"/>
      <c r="O610"/>
      <c r="P610"/>
      <c r="Q610"/>
      <c r="R610"/>
      <c r="S610"/>
      <c r="T610"/>
      <c r="U610"/>
      <c r="V610"/>
      <c r="W610"/>
      <c r="X610"/>
    </row>
    <row r="611" spans="1:24" s="26" customFormat="1" ht="15" customHeight="1" x14ac:dyDescent="0.3">
      <c r="A611" s="165">
        <v>44160</v>
      </c>
      <c r="B611" s="166" t="s">
        <v>258</v>
      </c>
      <c r="C611" s="189">
        <v>11412.72</v>
      </c>
      <c r="D611" s="167"/>
      <c r="E611" s="168">
        <f t="shared" si="9"/>
        <v>4762651.5280000996</v>
      </c>
      <c r="F611" s="134"/>
      <c r="G611" s="202"/>
      <c r="H611" s="203"/>
      <c r="I611" s="170"/>
      <c r="J611" s="179"/>
      <c r="K611" s="171"/>
      <c r="L611" s="172"/>
      <c r="M611" s="173"/>
      <c r="N611" s="174"/>
      <c r="O611"/>
      <c r="P611"/>
      <c r="Q611"/>
      <c r="R611"/>
      <c r="S611"/>
      <c r="T611"/>
      <c r="U611"/>
      <c r="V611"/>
      <c r="W611"/>
      <c r="X611"/>
    </row>
    <row r="612" spans="1:24" s="26" customFormat="1" ht="15" customHeight="1" x14ac:dyDescent="0.3">
      <c r="A612" s="165">
        <v>44160</v>
      </c>
      <c r="B612" s="166" t="s">
        <v>259</v>
      </c>
      <c r="C612" s="189">
        <v>20960</v>
      </c>
      <c r="D612" s="167"/>
      <c r="E612" s="168">
        <f t="shared" si="9"/>
        <v>4783611.5280000996</v>
      </c>
      <c r="F612" s="134"/>
      <c r="G612" s="202"/>
      <c r="H612" s="203"/>
      <c r="I612" s="170"/>
      <c r="J612" s="179"/>
      <c r="K612" s="171"/>
      <c r="L612" s="172"/>
      <c r="M612" s="173"/>
      <c r="N612" s="174"/>
      <c r="O612"/>
      <c r="P612"/>
      <c r="Q612"/>
      <c r="R612"/>
      <c r="S612"/>
      <c r="T612"/>
      <c r="U612"/>
      <c r="V612"/>
      <c r="W612"/>
      <c r="X612"/>
    </row>
    <row r="613" spans="1:24" s="26" customFormat="1" ht="15" customHeight="1" x14ac:dyDescent="0.3">
      <c r="A613" s="165">
        <v>44160</v>
      </c>
      <c r="B613" s="166" t="s">
        <v>261</v>
      </c>
      <c r="C613" s="189">
        <v>12680.8</v>
      </c>
      <c r="D613" s="167"/>
      <c r="E613" s="168">
        <f t="shared" si="9"/>
        <v>4796292.3280000994</v>
      </c>
      <c r="F613" s="134"/>
      <c r="G613" s="202"/>
      <c r="H613" s="203"/>
      <c r="I613" s="170"/>
      <c r="J613" s="179"/>
      <c r="K613" s="171"/>
      <c r="L613" s="172"/>
      <c r="M613" s="173"/>
      <c r="N613" s="174"/>
      <c r="O613"/>
      <c r="P613"/>
      <c r="Q613"/>
      <c r="R613"/>
      <c r="S613"/>
      <c r="T613"/>
      <c r="U613"/>
      <c r="V613"/>
      <c r="W613"/>
      <c r="X613"/>
    </row>
    <row r="614" spans="1:24" s="26" customFormat="1" ht="15" customHeight="1" x14ac:dyDescent="0.3">
      <c r="A614" s="165">
        <v>44160</v>
      </c>
      <c r="B614" s="166" t="s">
        <v>264</v>
      </c>
      <c r="C614" s="189">
        <v>19021.2</v>
      </c>
      <c r="D614" s="167"/>
      <c r="E614" s="168">
        <f t="shared" si="9"/>
        <v>4815313.5280000996</v>
      </c>
      <c r="F614" s="134"/>
      <c r="G614" s="202"/>
      <c r="H614" s="203"/>
      <c r="I614" s="170"/>
      <c r="J614" s="179"/>
      <c r="K614" s="171"/>
      <c r="L614" s="172"/>
      <c r="M614" s="173"/>
      <c r="N614" s="174"/>
      <c r="O614"/>
      <c r="P614"/>
      <c r="Q614"/>
      <c r="R614"/>
      <c r="S614"/>
      <c r="T614"/>
      <c r="U614"/>
      <c r="V614"/>
      <c r="W614"/>
      <c r="X614"/>
    </row>
    <row r="615" spans="1:24" s="26" customFormat="1" ht="15" customHeight="1" x14ac:dyDescent="0.3">
      <c r="A615" s="165">
        <v>44160</v>
      </c>
      <c r="B615" s="166" t="s">
        <v>266</v>
      </c>
      <c r="C615" s="189">
        <v>62135.92</v>
      </c>
      <c r="D615" s="167"/>
      <c r="E615" s="168">
        <f t="shared" si="9"/>
        <v>4877449.4480000995</v>
      </c>
      <c r="F615" s="134"/>
      <c r="G615" s="202"/>
      <c r="H615" s="203"/>
      <c r="I615" s="170"/>
      <c r="J615" s="179"/>
      <c r="K615" s="171"/>
      <c r="L615" s="172"/>
      <c r="M615" s="173"/>
      <c r="N615" s="174"/>
      <c r="O615"/>
      <c r="P615"/>
      <c r="Q615"/>
      <c r="R615"/>
      <c r="S615"/>
      <c r="T615"/>
      <c r="U615"/>
      <c r="V615"/>
      <c r="W615"/>
      <c r="X615"/>
    </row>
    <row r="616" spans="1:24" s="26" customFormat="1" ht="15" customHeight="1" x14ac:dyDescent="0.3">
      <c r="A616" s="165">
        <v>44160</v>
      </c>
      <c r="B616" s="166" t="s">
        <v>268</v>
      </c>
      <c r="C616" s="189">
        <v>50723.199999999997</v>
      </c>
      <c r="D616" s="167"/>
      <c r="E616" s="168">
        <f t="shared" si="9"/>
        <v>4928172.6480000997</v>
      </c>
      <c r="F616" s="134"/>
      <c r="G616" s="202"/>
      <c r="H616" s="203"/>
      <c r="I616" s="170"/>
      <c r="J616" s="179"/>
      <c r="K616" s="171"/>
      <c r="L616" s="172"/>
      <c r="M616" s="173"/>
      <c r="N616" s="174"/>
      <c r="O616"/>
      <c r="P616"/>
      <c r="Q616"/>
      <c r="R616"/>
      <c r="S616"/>
      <c r="T616"/>
      <c r="U616"/>
      <c r="V616"/>
      <c r="W616"/>
      <c r="X616"/>
    </row>
    <row r="617" spans="1:24" s="26" customFormat="1" ht="15" customHeight="1" x14ac:dyDescent="0.3">
      <c r="A617" s="165">
        <v>44160</v>
      </c>
      <c r="B617" s="166" t="s">
        <v>269</v>
      </c>
      <c r="C617" s="189">
        <v>58331.68</v>
      </c>
      <c r="D617" s="167"/>
      <c r="E617" s="168">
        <f t="shared" si="9"/>
        <v>4986504.3280000994</v>
      </c>
      <c r="F617" s="134"/>
      <c r="G617" s="202"/>
      <c r="H617" s="203"/>
      <c r="I617" s="170"/>
      <c r="J617" s="179"/>
      <c r="K617" s="171"/>
      <c r="L617" s="172"/>
      <c r="M617" s="173"/>
      <c r="N617" s="174"/>
      <c r="O617"/>
      <c r="P617"/>
      <c r="Q617"/>
      <c r="R617"/>
      <c r="S617"/>
      <c r="T617"/>
      <c r="U617"/>
      <c r="V617"/>
      <c r="W617"/>
      <c r="X617"/>
    </row>
    <row r="618" spans="1:24" s="26" customFormat="1" ht="15" customHeight="1" x14ac:dyDescent="0.3">
      <c r="A618" s="165">
        <v>44160</v>
      </c>
      <c r="B618" s="166" t="s">
        <v>105</v>
      </c>
      <c r="C618" s="189">
        <v>6340.4</v>
      </c>
      <c r="D618" s="167"/>
      <c r="E618" s="168">
        <f t="shared" si="9"/>
        <v>4992844.7280000998</v>
      </c>
      <c r="F618" s="134"/>
      <c r="G618" s="202"/>
      <c r="H618" s="203"/>
      <c r="I618" s="170"/>
      <c r="J618" s="179"/>
      <c r="K618" s="171"/>
      <c r="L618" s="172"/>
      <c r="M618" s="173"/>
      <c r="N618" s="174"/>
      <c r="O618"/>
      <c r="P618"/>
      <c r="Q618"/>
      <c r="R618"/>
      <c r="S618"/>
      <c r="T618"/>
      <c r="U618"/>
      <c r="V618"/>
      <c r="W618"/>
      <c r="X618"/>
    </row>
    <row r="619" spans="1:24" s="26" customFormat="1" ht="15" customHeight="1" x14ac:dyDescent="0.3">
      <c r="A619" s="165">
        <v>44160</v>
      </c>
      <c r="B619" s="166" t="s">
        <v>272</v>
      </c>
      <c r="C619" s="189">
        <v>6340.4</v>
      </c>
      <c r="D619" s="167"/>
      <c r="E619" s="168">
        <f t="shared" si="9"/>
        <v>4999185.1280001001</v>
      </c>
      <c r="F619" s="134"/>
      <c r="G619" s="202"/>
      <c r="H619" s="203"/>
      <c r="I619" s="170"/>
      <c r="J619" s="179"/>
      <c r="K619" s="171"/>
      <c r="L619" s="172"/>
      <c r="M619" s="173"/>
      <c r="N619" s="174"/>
      <c r="O619"/>
      <c r="P619"/>
      <c r="Q619"/>
      <c r="R619"/>
      <c r="S619"/>
      <c r="T619"/>
      <c r="U619"/>
      <c r="V619"/>
      <c r="W619"/>
      <c r="X619"/>
    </row>
    <row r="620" spans="1:24" s="26" customFormat="1" ht="15" customHeight="1" x14ac:dyDescent="0.3">
      <c r="A620" s="165">
        <v>44160</v>
      </c>
      <c r="B620" s="166" t="s">
        <v>273</v>
      </c>
      <c r="C620" s="189">
        <v>57063.6</v>
      </c>
      <c r="D620" s="167"/>
      <c r="E620" s="168">
        <f t="shared" si="9"/>
        <v>5056248.7280000998</v>
      </c>
      <c r="F620" s="134"/>
      <c r="G620" s="202"/>
      <c r="H620" s="203"/>
      <c r="I620" s="170"/>
      <c r="J620" s="179"/>
      <c r="K620" s="171"/>
      <c r="L620" s="172"/>
      <c r="M620" s="173"/>
      <c r="N620" s="174"/>
      <c r="O620"/>
      <c r="P620"/>
      <c r="Q620"/>
      <c r="R620"/>
      <c r="S620"/>
      <c r="T620"/>
      <c r="U620"/>
      <c r="V620"/>
      <c r="W620"/>
      <c r="X620"/>
    </row>
    <row r="621" spans="1:24" s="26" customFormat="1" ht="15" customHeight="1" x14ac:dyDescent="0.3">
      <c r="A621" s="165">
        <v>44160</v>
      </c>
      <c r="B621" s="166" t="s">
        <v>274</v>
      </c>
      <c r="C621" s="189">
        <v>7608.48</v>
      </c>
      <c r="D621" s="167"/>
      <c r="E621" s="168">
        <f t="shared" si="9"/>
        <v>5063857.2080001002</v>
      </c>
      <c r="F621" s="134"/>
      <c r="G621" s="202"/>
      <c r="H621" s="203"/>
      <c r="I621" s="170"/>
      <c r="J621" s="179"/>
      <c r="K621" s="171"/>
      <c r="L621" s="172"/>
      <c r="M621" s="173"/>
      <c r="N621" s="174"/>
      <c r="O621"/>
      <c r="P621"/>
      <c r="Q621"/>
      <c r="R621"/>
      <c r="S621"/>
      <c r="T621"/>
      <c r="U621"/>
      <c r="V621"/>
      <c r="W621"/>
      <c r="X621"/>
    </row>
    <row r="622" spans="1:24" s="26" customFormat="1" ht="15" customHeight="1" x14ac:dyDescent="0.3">
      <c r="A622" s="165">
        <v>44160</v>
      </c>
      <c r="B622" s="166" t="s">
        <v>275</v>
      </c>
      <c r="C622" s="189">
        <v>11412.72</v>
      </c>
      <c r="D622" s="167"/>
      <c r="E622" s="168">
        <f t="shared" si="9"/>
        <v>5075269.9280001</v>
      </c>
      <c r="F622" s="134"/>
      <c r="G622" s="202"/>
      <c r="H622" s="203"/>
      <c r="I622" s="170"/>
      <c r="J622" s="179"/>
      <c r="K622" s="171"/>
      <c r="L622" s="172"/>
      <c r="M622" s="173"/>
      <c r="N622" s="174"/>
      <c r="O622"/>
      <c r="P622"/>
      <c r="Q622"/>
      <c r="R622"/>
      <c r="S622"/>
      <c r="T622"/>
      <c r="U622"/>
      <c r="V622"/>
      <c r="W622"/>
      <c r="X622"/>
    </row>
    <row r="623" spans="1:24" s="26" customFormat="1" ht="15" customHeight="1" x14ac:dyDescent="0.3">
      <c r="A623" s="165">
        <v>44160</v>
      </c>
      <c r="B623" s="166" t="s">
        <v>280</v>
      </c>
      <c r="C623" s="189">
        <v>2536.16</v>
      </c>
      <c r="D623" s="167"/>
      <c r="E623" s="168">
        <f t="shared" si="9"/>
        <v>5077806.0880001001</v>
      </c>
      <c r="F623" s="134"/>
      <c r="G623" s="202"/>
      <c r="H623" s="203"/>
      <c r="I623" s="170"/>
      <c r="J623" s="179"/>
      <c r="K623" s="171"/>
      <c r="L623" s="172"/>
      <c r="M623" s="173"/>
      <c r="N623" s="174"/>
      <c r="O623"/>
      <c r="P623"/>
      <c r="Q623"/>
      <c r="R623"/>
      <c r="S623"/>
      <c r="T623"/>
      <c r="U623"/>
      <c r="V623"/>
      <c r="W623"/>
      <c r="X623"/>
    </row>
    <row r="624" spans="1:24" s="26" customFormat="1" ht="15" customHeight="1" x14ac:dyDescent="0.3">
      <c r="A624" s="165">
        <v>44160</v>
      </c>
      <c r="B624" s="166" t="s">
        <v>212</v>
      </c>
      <c r="C624" s="189">
        <v>11412.72</v>
      </c>
      <c r="D624" s="167"/>
      <c r="E624" s="168">
        <f t="shared" si="9"/>
        <v>5089218.8080000998</v>
      </c>
      <c r="F624" s="134"/>
      <c r="G624" s="202"/>
      <c r="H624" s="203"/>
      <c r="I624" s="170"/>
      <c r="J624" s="179"/>
      <c r="K624" s="171"/>
      <c r="L624" s="172"/>
      <c r="M624" s="173"/>
      <c r="N624" s="174"/>
      <c r="O624"/>
      <c r="P624"/>
      <c r="Q624"/>
      <c r="R624"/>
      <c r="S624"/>
      <c r="T624"/>
      <c r="U624"/>
      <c r="V624"/>
      <c r="W624"/>
      <c r="X624"/>
    </row>
    <row r="625" spans="1:24" s="26" customFormat="1" ht="15" customHeight="1" x14ac:dyDescent="0.3">
      <c r="A625" s="165">
        <v>44160</v>
      </c>
      <c r="B625" s="166" t="s">
        <v>281</v>
      </c>
      <c r="C625" s="189">
        <v>3804.24</v>
      </c>
      <c r="D625" s="167"/>
      <c r="E625" s="168">
        <f t="shared" si="9"/>
        <v>5093023.0480001001</v>
      </c>
      <c r="F625" s="134"/>
      <c r="G625" s="202"/>
      <c r="H625" s="203"/>
      <c r="I625" s="170"/>
      <c r="J625" s="179"/>
      <c r="K625" s="171"/>
      <c r="L625" s="172"/>
      <c r="M625" s="173"/>
      <c r="N625" s="174"/>
      <c r="O625"/>
      <c r="P625"/>
      <c r="Q625"/>
      <c r="R625"/>
      <c r="S625"/>
      <c r="T625"/>
      <c r="U625"/>
      <c r="V625"/>
      <c r="W625"/>
      <c r="X625"/>
    </row>
    <row r="626" spans="1:24" s="26" customFormat="1" ht="15" customHeight="1" x14ac:dyDescent="0.3">
      <c r="A626" s="165">
        <v>44160</v>
      </c>
      <c r="B626" s="166" t="s">
        <v>263</v>
      </c>
      <c r="C626" s="189">
        <v>7608.48</v>
      </c>
      <c r="D626" s="167"/>
      <c r="E626" s="168">
        <f t="shared" si="9"/>
        <v>5100631.5280001005</v>
      </c>
      <c r="F626" s="134"/>
      <c r="G626" s="202"/>
      <c r="H626" s="203"/>
      <c r="I626" s="170"/>
      <c r="J626" s="179"/>
      <c r="K626" s="171"/>
      <c r="L626" s="172"/>
      <c r="M626" s="173"/>
      <c r="N626" s="174"/>
      <c r="O626"/>
      <c r="P626"/>
      <c r="Q626"/>
      <c r="R626"/>
      <c r="S626"/>
      <c r="T626"/>
      <c r="U626"/>
      <c r="V626"/>
      <c r="W626"/>
      <c r="X626"/>
    </row>
    <row r="627" spans="1:24" s="26" customFormat="1" ht="15" customHeight="1" x14ac:dyDescent="0.3">
      <c r="A627" s="165">
        <v>44161</v>
      </c>
      <c r="B627" s="166" t="s">
        <v>214</v>
      </c>
      <c r="C627" s="189">
        <v>19021.2</v>
      </c>
      <c r="D627" s="167"/>
      <c r="E627" s="168">
        <f t="shared" si="9"/>
        <v>5119652.7280001007</v>
      </c>
      <c r="F627" s="134"/>
      <c r="G627" s="202"/>
      <c r="H627" s="203"/>
      <c r="I627" s="170"/>
      <c r="J627" s="179"/>
      <c r="K627" s="171"/>
      <c r="L627" s="172"/>
      <c r="M627" s="173"/>
      <c r="N627" s="174"/>
      <c r="O627"/>
      <c r="P627"/>
      <c r="Q627"/>
      <c r="R627"/>
      <c r="S627"/>
      <c r="T627"/>
      <c r="U627"/>
      <c r="V627"/>
      <c r="W627"/>
      <c r="X627"/>
    </row>
    <row r="628" spans="1:24" s="26" customFormat="1" ht="15" customHeight="1" x14ac:dyDescent="0.3">
      <c r="A628" s="165">
        <v>44161</v>
      </c>
      <c r="B628" s="166" t="s">
        <v>247</v>
      </c>
      <c r="C628" s="189">
        <v>318288.08</v>
      </c>
      <c r="D628" s="167"/>
      <c r="E628" s="168">
        <f t="shared" si="9"/>
        <v>5437940.8080001008</v>
      </c>
      <c r="F628" s="134"/>
      <c r="G628" s="202"/>
      <c r="H628" s="203"/>
      <c r="I628" s="170"/>
      <c r="J628" s="179"/>
      <c r="K628" s="171"/>
      <c r="L628" s="172"/>
      <c r="M628" s="173"/>
      <c r="N628" s="174"/>
      <c r="O628"/>
      <c r="P628"/>
      <c r="Q628"/>
      <c r="R628"/>
      <c r="S628"/>
      <c r="T628"/>
      <c r="U628"/>
      <c r="V628"/>
      <c r="W628"/>
      <c r="X628"/>
    </row>
    <row r="629" spans="1:24" s="26" customFormat="1" ht="15" customHeight="1" x14ac:dyDescent="0.3">
      <c r="A629" s="165">
        <v>44161</v>
      </c>
      <c r="B629" s="166" t="s">
        <v>232</v>
      </c>
      <c r="C629" s="189">
        <v>3804.24</v>
      </c>
      <c r="D629" s="167"/>
      <c r="E629" s="168">
        <f t="shared" si="9"/>
        <v>5441745.048000101</v>
      </c>
      <c r="F629" s="134"/>
      <c r="G629" s="202"/>
      <c r="H629" s="203"/>
      <c r="I629" s="170"/>
      <c r="J629" s="179"/>
      <c r="K629" s="171"/>
      <c r="L629" s="172"/>
      <c r="M629" s="173"/>
      <c r="N629" s="174"/>
      <c r="O629"/>
      <c r="P629"/>
      <c r="Q629"/>
      <c r="R629"/>
      <c r="S629"/>
      <c r="T629"/>
      <c r="U629"/>
      <c r="V629"/>
      <c r="W629"/>
      <c r="X629"/>
    </row>
    <row r="630" spans="1:24" s="26" customFormat="1" ht="15" customHeight="1" x14ac:dyDescent="0.3">
      <c r="A630" s="165">
        <v>44161</v>
      </c>
      <c r="B630" s="166" t="s">
        <v>290</v>
      </c>
      <c r="C630" s="189">
        <v>11412.72</v>
      </c>
      <c r="D630" s="167"/>
      <c r="E630" s="168">
        <f t="shared" si="9"/>
        <v>5453157.7680001007</v>
      </c>
      <c r="F630" s="134"/>
      <c r="G630" s="202"/>
      <c r="H630" s="203"/>
      <c r="I630" s="170"/>
      <c r="J630" s="179"/>
      <c r="K630" s="171"/>
      <c r="L630" s="172"/>
      <c r="M630" s="173"/>
      <c r="N630" s="174"/>
      <c r="O630"/>
      <c r="P630"/>
      <c r="Q630"/>
      <c r="R630"/>
      <c r="S630"/>
      <c r="T630"/>
      <c r="U630"/>
      <c r="V630"/>
      <c r="W630"/>
      <c r="X630"/>
    </row>
    <row r="631" spans="1:24" s="26" customFormat="1" ht="15" customHeight="1" x14ac:dyDescent="0.3">
      <c r="A631" s="165">
        <v>44161</v>
      </c>
      <c r="B631" s="166" t="s">
        <v>295</v>
      </c>
      <c r="C631" s="189">
        <v>25361.599999999999</v>
      </c>
      <c r="D631" s="167"/>
      <c r="E631" s="168">
        <f t="shared" si="9"/>
        <v>5478519.3680001004</v>
      </c>
      <c r="F631" s="134"/>
      <c r="G631" s="202"/>
      <c r="H631" s="203"/>
      <c r="I631" s="170"/>
      <c r="J631" s="179"/>
      <c r="K631" s="171"/>
      <c r="L631" s="172"/>
      <c r="M631" s="173"/>
      <c r="N631" s="174"/>
      <c r="O631"/>
      <c r="P631"/>
      <c r="Q631"/>
      <c r="R631"/>
      <c r="S631"/>
      <c r="T631"/>
      <c r="U631"/>
      <c r="V631"/>
      <c r="W631"/>
      <c r="X631"/>
    </row>
    <row r="632" spans="1:24" s="26" customFormat="1" ht="15" customHeight="1" x14ac:dyDescent="0.3">
      <c r="A632" s="165">
        <v>44161</v>
      </c>
      <c r="B632" s="166" t="s">
        <v>220</v>
      </c>
      <c r="C632" s="189">
        <v>25361.599999999999</v>
      </c>
      <c r="D632" s="167"/>
      <c r="E632" s="168">
        <f t="shared" si="9"/>
        <v>5503880.9680001</v>
      </c>
      <c r="F632" s="134"/>
      <c r="G632" s="202"/>
      <c r="H632" s="203"/>
      <c r="I632" s="170"/>
      <c r="J632" s="179"/>
      <c r="K632" s="171"/>
      <c r="L632" s="172"/>
      <c r="M632" s="173"/>
      <c r="N632" s="174"/>
      <c r="O632"/>
      <c r="P632"/>
      <c r="Q632"/>
      <c r="R632"/>
      <c r="S632"/>
      <c r="T632"/>
      <c r="U632"/>
      <c r="V632"/>
      <c r="W632"/>
      <c r="X632"/>
    </row>
    <row r="633" spans="1:24" s="26" customFormat="1" ht="15" customHeight="1" x14ac:dyDescent="0.3">
      <c r="A633" s="165">
        <v>44161</v>
      </c>
      <c r="B633" s="166" t="s">
        <v>286</v>
      </c>
      <c r="C633" s="189">
        <v>11412.72</v>
      </c>
      <c r="D633" s="167"/>
      <c r="E633" s="168">
        <f t="shared" si="9"/>
        <v>5515293.6880000997</v>
      </c>
      <c r="F633" s="134"/>
      <c r="G633" s="202"/>
      <c r="H633" s="203"/>
      <c r="I633" s="170"/>
      <c r="J633" s="179"/>
      <c r="K633" s="171"/>
      <c r="L633" s="172"/>
      <c r="M633" s="173"/>
      <c r="N633" s="174"/>
      <c r="O633"/>
      <c r="P633"/>
      <c r="Q633"/>
      <c r="R633"/>
      <c r="S633"/>
      <c r="T633"/>
      <c r="U633"/>
      <c r="V633"/>
      <c r="W633"/>
      <c r="X633"/>
    </row>
    <row r="634" spans="1:24" s="26" customFormat="1" ht="15" customHeight="1" x14ac:dyDescent="0.3">
      <c r="A634" s="165">
        <v>44162</v>
      </c>
      <c r="B634" s="166" t="s">
        <v>288</v>
      </c>
      <c r="C634" s="189">
        <v>11957.22</v>
      </c>
      <c r="D634" s="167"/>
      <c r="E634" s="168">
        <f t="shared" si="9"/>
        <v>5527250.9080000995</v>
      </c>
      <c r="F634" s="134"/>
      <c r="G634" s="202"/>
      <c r="H634" s="203"/>
      <c r="I634" s="170"/>
      <c r="J634" s="179"/>
      <c r="K634" s="171"/>
      <c r="L634" s="172"/>
      <c r="M634" s="173"/>
      <c r="N634" s="174"/>
      <c r="O634"/>
      <c r="P634"/>
      <c r="Q634"/>
      <c r="R634"/>
      <c r="S634"/>
      <c r="T634"/>
      <c r="U634"/>
      <c r="V634"/>
      <c r="W634"/>
      <c r="X634"/>
    </row>
    <row r="635" spans="1:24" s="26" customFormat="1" ht="15" customHeight="1" x14ac:dyDescent="0.3">
      <c r="A635" s="165">
        <v>44162</v>
      </c>
      <c r="B635" s="166" t="s">
        <v>231</v>
      </c>
      <c r="C635" s="189">
        <v>7608.48</v>
      </c>
      <c r="D635" s="167"/>
      <c r="E635" s="168">
        <f t="shared" si="9"/>
        <v>5534859.3880000999</v>
      </c>
      <c r="F635" s="134"/>
      <c r="G635" s="202"/>
      <c r="H635" s="203"/>
      <c r="I635" s="170"/>
      <c r="J635" s="179"/>
      <c r="K635" s="171"/>
      <c r="L635" s="172"/>
      <c r="M635" s="173"/>
      <c r="N635" s="174"/>
      <c r="O635"/>
      <c r="P635"/>
      <c r="Q635"/>
      <c r="R635"/>
      <c r="S635"/>
      <c r="T635"/>
      <c r="U635"/>
      <c r="V635"/>
      <c r="W635"/>
      <c r="X635"/>
    </row>
    <row r="636" spans="1:24" s="26" customFormat="1" ht="15" customHeight="1" x14ac:dyDescent="0.3">
      <c r="A636" s="165">
        <v>44162</v>
      </c>
      <c r="B636" s="166" t="s">
        <v>260</v>
      </c>
      <c r="C636" s="189">
        <v>19021.2</v>
      </c>
      <c r="D636" s="167"/>
      <c r="E636" s="168">
        <f t="shared" si="9"/>
        <v>5553880.5880001001</v>
      </c>
      <c r="F636" s="134"/>
      <c r="G636" s="202"/>
      <c r="H636" s="203"/>
      <c r="I636" s="170"/>
      <c r="J636" s="179"/>
      <c r="K636" s="171"/>
      <c r="L636" s="172"/>
      <c r="M636" s="173"/>
      <c r="N636" s="174"/>
      <c r="O636"/>
      <c r="P636"/>
      <c r="Q636"/>
      <c r="R636"/>
      <c r="S636"/>
      <c r="T636"/>
      <c r="U636"/>
      <c r="V636"/>
      <c r="W636"/>
      <c r="X636"/>
    </row>
    <row r="637" spans="1:24" s="26" customFormat="1" ht="15" customHeight="1" x14ac:dyDescent="0.3">
      <c r="A637" s="165">
        <v>44162</v>
      </c>
      <c r="B637" s="166" t="s">
        <v>294</v>
      </c>
      <c r="C637" s="189">
        <v>11412.72</v>
      </c>
      <c r="D637" s="167"/>
      <c r="E637" s="168">
        <f t="shared" si="9"/>
        <v>5565293.3080000998</v>
      </c>
      <c r="F637" s="134"/>
      <c r="G637" s="202"/>
      <c r="H637" s="203"/>
      <c r="I637" s="170"/>
      <c r="J637" s="179"/>
      <c r="K637" s="171"/>
      <c r="L637" s="172"/>
      <c r="M637" s="173"/>
      <c r="N637" s="174"/>
      <c r="O637"/>
      <c r="P637"/>
      <c r="Q637"/>
      <c r="R637"/>
      <c r="S637"/>
      <c r="T637"/>
      <c r="U637"/>
      <c r="V637"/>
      <c r="W637"/>
      <c r="X637"/>
    </row>
    <row r="638" spans="1:24" s="26" customFormat="1" ht="15" customHeight="1" x14ac:dyDescent="0.3">
      <c r="A638" s="165">
        <v>44162</v>
      </c>
      <c r="B638" s="166" t="s">
        <v>297</v>
      </c>
      <c r="C638" s="189">
        <v>7608.48</v>
      </c>
      <c r="D638" s="167"/>
      <c r="E638" s="168">
        <f t="shared" si="9"/>
        <v>5572901.7880001003</v>
      </c>
      <c r="F638" s="134"/>
      <c r="G638" s="202"/>
      <c r="H638" s="203"/>
      <c r="I638" s="170"/>
      <c r="J638" s="179"/>
      <c r="K638" s="171"/>
      <c r="L638" s="172"/>
      <c r="M638" s="173"/>
      <c r="N638" s="174"/>
      <c r="O638"/>
      <c r="P638"/>
      <c r="Q638"/>
      <c r="R638"/>
      <c r="S638"/>
      <c r="T638"/>
      <c r="U638"/>
      <c r="V638"/>
      <c r="W638"/>
      <c r="X638"/>
    </row>
    <row r="639" spans="1:24" s="26" customFormat="1" ht="15" customHeight="1" x14ac:dyDescent="0.3">
      <c r="A639" s="165">
        <v>44162</v>
      </c>
      <c r="B639" s="166" t="s">
        <v>327</v>
      </c>
      <c r="C639" s="189">
        <v>33900.57</v>
      </c>
      <c r="D639" s="167"/>
      <c r="E639" s="168">
        <f t="shared" si="9"/>
        <v>5606802.3580001006</v>
      </c>
      <c r="F639" s="134"/>
      <c r="G639" s="202"/>
      <c r="H639" s="203"/>
      <c r="I639" s="170"/>
      <c r="J639" s="179"/>
      <c r="K639" s="171"/>
      <c r="L639" s="172"/>
      <c r="M639" s="173"/>
      <c r="N639" s="174"/>
      <c r="O639"/>
      <c r="P639"/>
      <c r="Q639"/>
      <c r="R639"/>
      <c r="S639"/>
      <c r="T639"/>
      <c r="U639"/>
      <c r="V639"/>
      <c r="W639"/>
      <c r="X639"/>
    </row>
    <row r="640" spans="1:24" s="26" customFormat="1" ht="15" customHeight="1" x14ac:dyDescent="0.3">
      <c r="A640" s="165">
        <v>44165</v>
      </c>
      <c r="B640" s="166" t="s">
        <v>262</v>
      </c>
      <c r="C640" s="189">
        <v>3804.24</v>
      </c>
      <c r="D640" s="167"/>
      <c r="E640" s="168">
        <f t="shared" si="9"/>
        <v>5610606.5980001008</v>
      </c>
      <c r="F640" s="134"/>
      <c r="G640" s="202"/>
      <c r="H640" s="203"/>
      <c r="I640" s="170"/>
      <c r="J640" s="179"/>
      <c r="K640" s="171"/>
      <c r="L640" s="172"/>
      <c r="M640" s="173"/>
      <c r="N640" s="174"/>
      <c r="O640"/>
      <c r="P640"/>
      <c r="Q640"/>
      <c r="R640"/>
      <c r="S640"/>
      <c r="T640"/>
      <c r="U640"/>
      <c r="V640"/>
      <c r="W640"/>
      <c r="X640"/>
    </row>
    <row r="641" spans="1:24" s="26" customFormat="1" ht="15" customHeight="1" x14ac:dyDescent="0.3">
      <c r="A641" s="165">
        <v>44165</v>
      </c>
      <c r="B641" s="166" t="s">
        <v>267</v>
      </c>
      <c r="C641" s="189">
        <v>7608.48</v>
      </c>
      <c r="D641" s="167"/>
      <c r="E641" s="168">
        <f t="shared" si="9"/>
        <v>5618215.0780001013</v>
      </c>
      <c r="F641" s="134"/>
      <c r="G641" s="202"/>
      <c r="H641" s="203"/>
      <c r="I641" s="170"/>
      <c r="J641" s="179"/>
      <c r="K641" s="171"/>
      <c r="L641" s="172"/>
      <c r="M641" s="173"/>
      <c r="N641" s="174"/>
      <c r="O641"/>
      <c r="P641"/>
      <c r="Q641"/>
      <c r="R641"/>
      <c r="S641"/>
      <c r="T641"/>
      <c r="U641"/>
      <c r="V641"/>
      <c r="W641"/>
      <c r="X641"/>
    </row>
    <row r="642" spans="1:24" s="26" customFormat="1" ht="15" customHeight="1" x14ac:dyDescent="0.3">
      <c r="A642" s="165">
        <v>44165</v>
      </c>
      <c r="B642" s="166" t="s">
        <v>277</v>
      </c>
      <c r="C642" s="189">
        <v>19021.2</v>
      </c>
      <c r="D642" s="167"/>
      <c r="E642" s="168">
        <f t="shared" si="9"/>
        <v>5637236.2780001014</v>
      </c>
      <c r="F642" s="134"/>
      <c r="G642" s="169"/>
      <c r="H642" s="203"/>
      <c r="I642" s="170"/>
      <c r="J642" s="179"/>
      <c r="K642" s="171"/>
      <c r="L642" s="172"/>
      <c r="M642" s="173"/>
      <c r="N642" s="174"/>
      <c r="O642"/>
      <c r="P642"/>
      <c r="Q642"/>
      <c r="R642"/>
      <c r="S642"/>
      <c r="T642"/>
      <c r="U642"/>
      <c r="V642"/>
      <c r="W642"/>
      <c r="X642"/>
    </row>
    <row r="643" spans="1:24" s="26" customFormat="1" ht="15" customHeight="1" x14ac:dyDescent="0.3">
      <c r="A643" s="165">
        <v>44165</v>
      </c>
      <c r="B643" s="166" t="s">
        <v>204</v>
      </c>
      <c r="C643" s="189">
        <v>11412.72</v>
      </c>
      <c r="D643" s="167"/>
      <c r="E643" s="168">
        <f t="shared" si="9"/>
        <v>5648648.9980001012</v>
      </c>
      <c r="F643" s="134"/>
      <c r="G643" s="169"/>
      <c r="H643" s="203"/>
      <c r="I643" s="170"/>
      <c r="J643" s="179"/>
      <c r="K643" s="171"/>
      <c r="L643" s="172"/>
      <c r="M643" s="173"/>
      <c r="N643" s="174"/>
      <c r="O643"/>
      <c r="P643"/>
      <c r="Q643"/>
      <c r="R643"/>
      <c r="S643"/>
      <c r="T643"/>
      <c r="U643"/>
      <c r="V643"/>
      <c r="W643"/>
      <c r="X643"/>
    </row>
    <row r="644" spans="1:24" s="26" customFormat="1" ht="15" customHeight="1" x14ac:dyDescent="0.3">
      <c r="A644" s="165">
        <v>44165</v>
      </c>
      <c r="B644" s="166" t="s">
        <v>328</v>
      </c>
      <c r="C644" s="189">
        <v>19928.7</v>
      </c>
      <c r="D644" s="167"/>
      <c r="E644" s="168">
        <f t="shared" ref="E644:E707" si="10">E643+C644-D644</f>
        <v>5668577.6980001014</v>
      </c>
      <c r="F644" s="134"/>
      <c r="G644" s="202"/>
      <c r="H644" s="203"/>
      <c r="I644" s="170"/>
      <c r="J644" s="179"/>
      <c r="K644" s="171"/>
      <c r="L644" s="172"/>
      <c r="M644" s="173"/>
      <c r="N644" s="174"/>
      <c r="O644"/>
      <c r="P644"/>
      <c r="Q644"/>
      <c r="R644"/>
      <c r="S644"/>
      <c r="T644"/>
      <c r="U644"/>
      <c r="V644"/>
      <c r="W644"/>
      <c r="X644"/>
    </row>
    <row r="645" spans="1:24" s="26" customFormat="1" ht="15" customHeight="1" x14ac:dyDescent="0.3">
      <c r="A645" s="165">
        <v>44165</v>
      </c>
      <c r="B645" s="166" t="s">
        <v>306</v>
      </c>
      <c r="C645" s="189">
        <v>314829.90000000002</v>
      </c>
      <c r="D645" s="167"/>
      <c r="E645" s="168">
        <f t="shared" si="10"/>
        <v>5983407.5980001017</v>
      </c>
      <c r="F645" s="134"/>
      <c r="G645" s="202"/>
      <c r="H645" s="203"/>
      <c r="I645" s="170"/>
      <c r="J645" s="179"/>
      <c r="K645" s="171"/>
      <c r="L645" s="172"/>
      <c r="M645" s="173"/>
      <c r="N645" s="174"/>
      <c r="O645"/>
      <c r="P645"/>
      <c r="Q645"/>
      <c r="R645"/>
      <c r="S645"/>
      <c r="T645"/>
      <c r="U645"/>
      <c r="V645"/>
      <c r="W645"/>
      <c r="X645"/>
    </row>
    <row r="646" spans="1:24" s="26" customFormat="1" ht="15" customHeight="1" x14ac:dyDescent="0.3">
      <c r="A646" s="165">
        <v>44165</v>
      </c>
      <c r="B646" s="166" t="s">
        <v>302</v>
      </c>
      <c r="C646" s="189">
        <v>7608.48</v>
      </c>
      <c r="D646" s="167"/>
      <c r="E646" s="168">
        <f t="shared" si="10"/>
        <v>5991016.0780001022</v>
      </c>
      <c r="F646" s="134"/>
      <c r="G646" s="202"/>
      <c r="H646" s="203"/>
      <c r="I646" s="170"/>
      <c r="J646" s="179"/>
      <c r="K646" s="171"/>
      <c r="L646" s="172"/>
      <c r="M646" s="173"/>
      <c r="N646" s="174"/>
      <c r="O646"/>
      <c r="P646"/>
      <c r="Q646"/>
      <c r="R646"/>
      <c r="S646"/>
      <c r="T646"/>
      <c r="U646"/>
      <c r="V646"/>
      <c r="W646"/>
      <c r="X646"/>
    </row>
    <row r="647" spans="1:24" s="26" customFormat="1" ht="15" customHeight="1" x14ac:dyDescent="0.3">
      <c r="A647" s="165">
        <v>44165</v>
      </c>
      <c r="B647" s="166" t="s">
        <v>209</v>
      </c>
      <c r="C647" s="189">
        <v>93837.92</v>
      </c>
      <c r="D647" s="167"/>
      <c r="E647" s="168">
        <f t="shared" si="10"/>
        <v>6084853.9980001021</v>
      </c>
      <c r="F647" s="134"/>
      <c r="G647" s="202"/>
      <c r="H647" s="203"/>
      <c r="I647" s="170"/>
      <c r="J647" s="179"/>
      <c r="K647" s="171"/>
      <c r="L647" s="172"/>
      <c r="M647" s="173"/>
      <c r="N647" s="174"/>
      <c r="O647"/>
      <c r="P647"/>
      <c r="Q647"/>
      <c r="R647"/>
      <c r="S647"/>
      <c r="T647"/>
      <c r="U647"/>
      <c r="V647"/>
      <c r="W647"/>
      <c r="X647"/>
    </row>
    <row r="648" spans="1:24" s="26" customFormat="1" ht="15" customHeight="1" x14ac:dyDescent="0.3">
      <c r="A648" s="165">
        <v>44165</v>
      </c>
      <c r="B648" s="166" t="s">
        <v>304</v>
      </c>
      <c r="C648" s="189">
        <v>3804.24</v>
      </c>
      <c r="D648" s="167"/>
      <c r="E648" s="168">
        <f t="shared" si="10"/>
        <v>6088658.2380001023</v>
      </c>
      <c r="F648" s="134"/>
      <c r="G648" s="202"/>
      <c r="H648" s="203"/>
      <c r="I648" s="170"/>
      <c r="J648" s="179"/>
      <c r="K648" s="171"/>
      <c r="L648" s="172"/>
      <c r="M648" s="173"/>
      <c r="N648" s="174"/>
      <c r="O648"/>
      <c r="P648"/>
      <c r="Q648"/>
      <c r="R648"/>
      <c r="S648"/>
      <c r="T648"/>
      <c r="U648"/>
      <c r="V648"/>
      <c r="W648"/>
      <c r="X648"/>
    </row>
    <row r="649" spans="1:24" s="26" customFormat="1" ht="15" customHeight="1" x14ac:dyDescent="0.3">
      <c r="A649" s="165">
        <v>44165</v>
      </c>
      <c r="B649" s="166" t="s">
        <v>246</v>
      </c>
      <c r="C649" s="189">
        <v>19021.2</v>
      </c>
      <c r="D649" s="167"/>
      <c r="E649" s="343">
        <f t="shared" si="10"/>
        <v>6107679.4380001025</v>
      </c>
      <c r="F649" s="134"/>
      <c r="G649" s="202"/>
      <c r="H649" s="203"/>
      <c r="I649" s="170"/>
      <c r="J649" s="179"/>
      <c r="K649" s="171"/>
      <c r="L649" s="172"/>
      <c r="M649" s="173"/>
      <c r="N649" s="174"/>
      <c r="O649"/>
      <c r="P649"/>
      <c r="Q649"/>
      <c r="R649"/>
      <c r="S649"/>
      <c r="T649"/>
      <c r="U649"/>
      <c r="V649"/>
      <c r="W649"/>
      <c r="X649"/>
    </row>
    <row r="650" spans="1:24" s="26" customFormat="1" ht="15" customHeight="1" x14ac:dyDescent="0.3">
      <c r="A650" s="165">
        <v>44167</v>
      </c>
      <c r="B650" s="166" t="s">
        <v>506</v>
      </c>
      <c r="C650" s="189">
        <v>11412.72</v>
      </c>
      <c r="D650" s="167"/>
      <c r="E650" s="168">
        <f t="shared" si="10"/>
        <v>6119092.1580001023</v>
      </c>
      <c r="F650" s="134"/>
      <c r="G650" s="202"/>
      <c r="H650" s="203"/>
      <c r="I650" s="170"/>
      <c r="J650" s="179"/>
      <c r="K650" s="171"/>
      <c r="L650" s="172"/>
      <c r="M650" s="173"/>
      <c r="N650" s="174"/>
      <c r="O650"/>
      <c r="P650"/>
      <c r="Q650"/>
      <c r="R650"/>
      <c r="S650"/>
      <c r="T650"/>
      <c r="U650"/>
      <c r="V650"/>
      <c r="W650"/>
      <c r="X650"/>
    </row>
    <row r="651" spans="1:24" s="26" customFormat="1" ht="15" customHeight="1" x14ac:dyDescent="0.3">
      <c r="A651" s="165">
        <v>44167</v>
      </c>
      <c r="B651" s="166" t="s">
        <v>250</v>
      </c>
      <c r="C651" s="189">
        <v>7971.48</v>
      </c>
      <c r="D651" s="167"/>
      <c r="E651" s="168">
        <f t="shared" si="10"/>
        <v>6127063.6380001027</v>
      </c>
      <c r="F651" s="134"/>
      <c r="G651" s="202"/>
      <c r="H651" s="203"/>
      <c r="I651" s="170"/>
      <c r="J651" s="179"/>
      <c r="K651" s="171"/>
      <c r="L651" s="172"/>
      <c r="M651" s="173"/>
      <c r="N651" s="174"/>
      <c r="O651"/>
      <c r="P651"/>
      <c r="Q651"/>
      <c r="R651"/>
      <c r="S651"/>
      <c r="T651"/>
      <c r="U651"/>
      <c r="V651"/>
      <c r="W651"/>
      <c r="X651"/>
    </row>
    <row r="652" spans="1:24" s="26" customFormat="1" ht="15" customHeight="1" x14ac:dyDescent="0.3">
      <c r="A652" s="165">
        <v>44167</v>
      </c>
      <c r="B652" s="166" t="s">
        <v>251</v>
      </c>
      <c r="C652" s="189">
        <v>5072.32</v>
      </c>
      <c r="D652" s="167"/>
      <c r="E652" s="168">
        <f t="shared" si="10"/>
        <v>6132135.958000103</v>
      </c>
      <c r="F652" s="134"/>
      <c r="G652" s="202"/>
      <c r="H652" s="203"/>
      <c r="I652" s="170"/>
      <c r="J652" s="179"/>
      <c r="K652" s="171"/>
      <c r="L652" s="172"/>
      <c r="M652" s="173"/>
      <c r="N652" s="174"/>
      <c r="O652"/>
      <c r="P652"/>
      <c r="Q652"/>
      <c r="R652"/>
      <c r="S652"/>
      <c r="T652"/>
      <c r="U652"/>
      <c r="V652"/>
      <c r="W652"/>
      <c r="X652"/>
    </row>
    <row r="653" spans="1:24" s="26" customFormat="1" ht="15" customHeight="1" x14ac:dyDescent="0.3">
      <c r="A653" s="165">
        <v>44167</v>
      </c>
      <c r="B653" s="166" t="s">
        <v>299</v>
      </c>
      <c r="C653" s="189">
        <v>36774.32</v>
      </c>
      <c r="D653" s="167"/>
      <c r="E653" s="168">
        <f t="shared" si="10"/>
        <v>6168910.2780001033</v>
      </c>
      <c r="F653" s="134"/>
      <c r="G653" s="202"/>
      <c r="H653" s="203"/>
      <c r="I653" s="170"/>
      <c r="J653" s="179"/>
      <c r="K653" s="171"/>
      <c r="L653" s="172"/>
      <c r="M653" s="173"/>
      <c r="N653" s="174"/>
      <c r="O653"/>
      <c r="P653"/>
      <c r="Q653"/>
      <c r="R653"/>
      <c r="S653"/>
      <c r="T653"/>
      <c r="U653"/>
      <c r="V653"/>
      <c r="W653"/>
      <c r="X653"/>
    </row>
    <row r="654" spans="1:24" s="26" customFormat="1" ht="15" customHeight="1" x14ac:dyDescent="0.3">
      <c r="A654" s="165">
        <v>44168</v>
      </c>
      <c r="B654" s="166" t="s">
        <v>320</v>
      </c>
      <c r="C654" s="189">
        <v>34238.160000000003</v>
      </c>
      <c r="D654" s="167"/>
      <c r="E654" s="168">
        <f t="shared" si="10"/>
        <v>6203148.4380001035</v>
      </c>
      <c r="F654" s="134"/>
      <c r="G654" s="202"/>
      <c r="H654" s="203"/>
      <c r="I654" s="170"/>
      <c r="J654" s="179"/>
      <c r="K654" s="171"/>
      <c r="L654" s="172"/>
      <c r="M654" s="173"/>
      <c r="N654" s="174"/>
      <c r="O654"/>
      <c r="P654"/>
      <c r="Q654"/>
      <c r="R654"/>
      <c r="S654"/>
      <c r="T654"/>
      <c r="U654"/>
      <c r="V654"/>
      <c r="W654"/>
      <c r="X654"/>
    </row>
    <row r="655" spans="1:24" s="26" customFormat="1" ht="15" customHeight="1" x14ac:dyDescent="0.3">
      <c r="A655" s="165">
        <v>44168</v>
      </c>
      <c r="B655" s="166" t="s">
        <v>205</v>
      </c>
      <c r="C655" s="189">
        <v>3804.24</v>
      </c>
      <c r="D655" s="167"/>
      <c r="E655" s="168">
        <f t="shared" si="10"/>
        <v>6206952.6780001037</v>
      </c>
      <c r="F655" s="134"/>
      <c r="G655" s="202"/>
      <c r="H655" s="203"/>
      <c r="I655" s="170"/>
      <c r="J655" s="179"/>
      <c r="K655" s="171"/>
      <c r="L655" s="172"/>
      <c r="M655" s="173"/>
      <c r="N655" s="174"/>
      <c r="O655"/>
      <c r="P655"/>
      <c r="Q655"/>
      <c r="R655"/>
      <c r="S655"/>
      <c r="T655"/>
      <c r="U655"/>
      <c r="V655"/>
      <c r="W655"/>
      <c r="X655"/>
    </row>
    <row r="656" spans="1:24" s="26" customFormat="1" ht="15" customHeight="1" x14ac:dyDescent="0.3">
      <c r="A656" s="165">
        <v>44168</v>
      </c>
      <c r="B656" s="166" t="s">
        <v>367</v>
      </c>
      <c r="C656" s="189">
        <v>145350</v>
      </c>
      <c r="D656" s="167"/>
      <c r="E656" s="168">
        <f t="shared" si="10"/>
        <v>6352302.6780001037</v>
      </c>
      <c r="F656" s="134"/>
      <c r="G656" s="202"/>
      <c r="H656" s="203"/>
      <c r="I656" s="170"/>
      <c r="J656" s="179"/>
      <c r="K656" s="171"/>
      <c r="L656" s="172"/>
      <c r="M656" s="173"/>
      <c r="N656" s="174"/>
      <c r="O656"/>
      <c r="P656"/>
      <c r="Q656"/>
      <c r="R656"/>
      <c r="S656"/>
      <c r="T656"/>
      <c r="U656"/>
      <c r="V656"/>
      <c r="W656"/>
      <c r="X656"/>
    </row>
    <row r="657" spans="1:24" s="26" customFormat="1" ht="15" customHeight="1" x14ac:dyDescent="0.3">
      <c r="A657" s="193"/>
      <c r="B657" s="194" t="s">
        <v>368</v>
      </c>
      <c r="C657" s="195"/>
      <c r="D657" s="196">
        <v>42750</v>
      </c>
      <c r="E657" s="168">
        <f t="shared" si="10"/>
        <v>6309552.6780001037</v>
      </c>
      <c r="F657" s="134"/>
      <c r="G657" s="169">
        <f>D657</f>
        <v>42750</v>
      </c>
      <c r="H657" s="203"/>
      <c r="I657" s="170"/>
      <c r="J657" s="179"/>
      <c r="K657" s="171"/>
      <c r="L657" s="172"/>
      <c r="M657" s="173"/>
      <c r="N657" s="174"/>
      <c r="O657"/>
      <c r="P657"/>
      <c r="Q657"/>
      <c r="R657"/>
      <c r="S657"/>
      <c r="T657"/>
      <c r="U657"/>
      <c r="V657"/>
      <c r="W657"/>
      <c r="X657"/>
    </row>
    <row r="658" spans="1:24" s="26" customFormat="1" ht="15" customHeight="1" x14ac:dyDescent="0.3">
      <c r="A658" s="165">
        <v>44169</v>
      </c>
      <c r="B658" s="166" t="s">
        <v>231</v>
      </c>
      <c r="C658" s="189">
        <v>4347.34</v>
      </c>
      <c r="D658" s="167"/>
      <c r="E658" s="168">
        <f t="shared" si="10"/>
        <v>6313900.0180001035</v>
      </c>
      <c r="F658" s="134"/>
      <c r="G658" s="202"/>
      <c r="H658" s="203"/>
      <c r="I658" s="170"/>
      <c r="J658" s="179"/>
      <c r="K658" s="171"/>
      <c r="L658" s="172"/>
      <c r="M658" s="173"/>
      <c r="N658" s="174"/>
      <c r="O658"/>
      <c r="P658"/>
      <c r="Q658"/>
      <c r="R658"/>
      <c r="S658"/>
      <c r="T658"/>
      <c r="U658"/>
      <c r="V658"/>
      <c r="W658"/>
      <c r="X658"/>
    </row>
    <row r="659" spans="1:24" s="26" customFormat="1" ht="15" customHeight="1" x14ac:dyDescent="0.3">
      <c r="A659" s="154"/>
      <c r="B659" s="175" t="s">
        <v>369</v>
      </c>
      <c r="C659" s="176"/>
      <c r="D659" s="177">
        <v>1115738.58</v>
      </c>
      <c r="E659" s="168">
        <f t="shared" si="10"/>
        <v>5198161.4380001035</v>
      </c>
      <c r="F659" s="134"/>
      <c r="G659" s="202"/>
      <c r="H659" s="203"/>
      <c r="I659" s="170"/>
      <c r="J659" s="179"/>
      <c r="K659" s="171"/>
      <c r="L659" s="172"/>
      <c r="M659" s="173"/>
      <c r="N659" s="174"/>
      <c r="O659"/>
      <c r="P659"/>
      <c r="Q659"/>
      <c r="R659"/>
      <c r="S659"/>
      <c r="T659"/>
      <c r="U659"/>
      <c r="V659"/>
      <c r="W659"/>
      <c r="X659"/>
    </row>
    <row r="660" spans="1:24" s="26" customFormat="1" ht="15" customHeight="1" x14ac:dyDescent="0.3">
      <c r="A660" s="154"/>
      <c r="B660" s="175" t="s">
        <v>370</v>
      </c>
      <c r="C660" s="176"/>
      <c r="D660" s="177">
        <v>2513085.2999999998</v>
      </c>
      <c r="E660" s="168">
        <f t="shared" si="10"/>
        <v>2685076.1380001036</v>
      </c>
      <c r="F660" s="134"/>
      <c r="G660" s="202"/>
      <c r="H660" s="203"/>
      <c r="I660" s="170"/>
      <c r="J660" s="179"/>
      <c r="K660" s="171"/>
      <c r="L660" s="172"/>
      <c r="M660" s="173"/>
      <c r="N660" s="174"/>
      <c r="O660"/>
      <c r="P660"/>
      <c r="Q660"/>
      <c r="R660"/>
      <c r="S660"/>
      <c r="T660"/>
      <c r="U660"/>
      <c r="V660"/>
      <c r="W660"/>
      <c r="X660"/>
    </row>
    <row r="661" spans="1:24" s="26" customFormat="1" ht="15" customHeight="1" x14ac:dyDescent="0.3">
      <c r="A661" s="154"/>
      <c r="B661" s="175" t="s">
        <v>371</v>
      </c>
      <c r="C661" s="176"/>
      <c r="D661" s="177">
        <v>200925</v>
      </c>
      <c r="E661" s="168">
        <f t="shared" si="10"/>
        <v>2484151.1380001036</v>
      </c>
      <c r="F661" s="134"/>
      <c r="G661" s="202"/>
      <c r="H661" s="203"/>
      <c r="I661" s="170"/>
      <c r="J661" s="179"/>
      <c r="K661" s="171"/>
      <c r="L661" s="172"/>
      <c r="M661" s="173"/>
      <c r="N661" s="174"/>
      <c r="O661"/>
      <c r="P661"/>
      <c r="Q661"/>
      <c r="R661"/>
      <c r="S661"/>
      <c r="T661"/>
      <c r="U661"/>
      <c r="V661"/>
      <c r="W661"/>
      <c r="X661"/>
    </row>
    <row r="662" spans="1:24" s="26" customFormat="1" ht="15" customHeight="1" x14ac:dyDescent="0.3">
      <c r="A662" s="181"/>
      <c r="B662" s="181" t="s">
        <v>198</v>
      </c>
      <c r="C662" s="182"/>
      <c r="D662" s="183"/>
      <c r="E662" s="168">
        <f t="shared" si="10"/>
        <v>2484151.1380001036</v>
      </c>
      <c r="F662" s="134"/>
      <c r="G662" s="202"/>
      <c r="H662" s="203"/>
      <c r="I662" s="170">
        <v>435000</v>
      </c>
      <c r="J662" s="179"/>
      <c r="K662" s="171"/>
      <c r="L662" s="172"/>
      <c r="M662" s="173"/>
      <c r="N662" s="174"/>
      <c r="O662"/>
      <c r="P662"/>
      <c r="Q662"/>
      <c r="R662"/>
      <c r="S662"/>
      <c r="T662"/>
      <c r="U662"/>
      <c r="V662"/>
      <c r="W662"/>
      <c r="X662"/>
    </row>
    <row r="663" spans="1:24" s="26" customFormat="1" ht="15" customHeight="1" x14ac:dyDescent="0.3">
      <c r="A663" s="165">
        <v>44174</v>
      </c>
      <c r="B663" s="166" t="s">
        <v>282</v>
      </c>
      <c r="C663" s="189">
        <v>58331.68</v>
      </c>
      <c r="D663" s="167"/>
      <c r="E663" s="168">
        <f t="shared" si="10"/>
        <v>2542482.8180001038</v>
      </c>
      <c r="F663" s="134"/>
      <c r="G663" s="202"/>
      <c r="H663" s="203"/>
      <c r="I663" s="170"/>
      <c r="J663" s="179"/>
      <c r="K663" s="171"/>
      <c r="L663" s="172"/>
      <c r="M663" s="173"/>
      <c r="N663" s="174"/>
      <c r="O663"/>
      <c r="P663"/>
      <c r="Q663"/>
      <c r="R663"/>
      <c r="S663"/>
      <c r="T663"/>
      <c r="U663"/>
      <c r="V663"/>
      <c r="W663"/>
      <c r="X663"/>
    </row>
    <row r="664" spans="1:24" s="26" customFormat="1" ht="15" customHeight="1" x14ac:dyDescent="0.3">
      <c r="A664" s="165">
        <v>44174</v>
      </c>
      <c r="B664" s="166" t="s">
        <v>199</v>
      </c>
      <c r="C664" s="189">
        <v>731374.82</v>
      </c>
      <c r="D664" s="167"/>
      <c r="E664" s="168">
        <f t="shared" si="10"/>
        <v>3273857.6380001036</v>
      </c>
      <c r="F664" s="134"/>
      <c r="G664" s="202"/>
      <c r="H664" s="203"/>
      <c r="I664" s="170"/>
      <c r="J664" s="179"/>
      <c r="K664" s="171"/>
      <c r="L664" s="172"/>
      <c r="M664" s="173"/>
      <c r="N664" s="174"/>
      <c r="O664"/>
      <c r="P664"/>
      <c r="Q664"/>
      <c r="R664"/>
      <c r="S664"/>
      <c r="T664"/>
      <c r="U664"/>
      <c r="V664"/>
      <c r="W664"/>
      <c r="X664"/>
    </row>
    <row r="665" spans="1:24" s="26" customFormat="1" ht="15" customHeight="1" x14ac:dyDescent="0.3">
      <c r="A665" s="165">
        <v>44174</v>
      </c>
      <c r="B665" s="166" t="s">
        <v>200</v>
      </c>
      <c r="C665" s="189">
        <v>7608.48</v>
      </c>
      <c r="D665" s="167"/>
      <c r="E665" s="168">
        <f t="shared" si="10"/>
        <v>3281466.1180001036</v>
      </c>
      <c r="F665" s="134"/>
      <c r="G665" s="202"/>
      <c r="H665" s="203"/>
      <c r="I665" s="170"/>
      <c r="J665" s="179"/>
      <c r="K665" s="171"/>
      <c r="L665" s="172"/>
      <c r="M665" s="173"/>
      <c r="N665" s="174"/>
      <c r="O665"/>
      <c r="P665"/>
      <c r="Q665"/>
      <c r="R665"/>
      <c r="S665"/>
      <c r="T665"/>
      <c r="U665"/>
      <c r="V665"/>
      <c r="W665"/>
      <c r="X665"/>
    </row>
    <row r="666" spans="1:24" s="26" customFormat="1" ht="15" customHeight="1" x14ac:dyDescent="0.3">
      <c r="A666" s="165">
        <v>44174</v>
      </c>
      <c r="B666" s="166" t="s">
        <v>306</v>
      </c>
      <c r="C666" s="189">
        <v>148191.12</v>
      </c>
      <c r="D666" s="167"/>
      <c r="E666" s="168">
        <f t="shared" si="10"/>
        <v>3429657.2380001037</v>
      </c>
      <c r="F666" s="134"/>
      <c r="G666" s="202"/>
      <c r="H666" s="203"/>
      <c r="I666" s="170"/>
      <c r="J666" s="179"/>
      <c r="K666" s="171"/>
      <c r="L666" s="172"/>
      <c r="M666" s="173"/>
      <c r="N666" s="174"/>
      <c r="O666"/>
      <c r="P666"/>
      <c r="Q666"/>
      <c r="R666"/>
      <c r="S666"/>
      <c r="T666"/>
      <c r="U666"/>
      <c r="V666"/>
      <c r="W666"/>
      <c r="X666"/>
    </row>
    <row r="667" spans="1:24" s="26" customFormat="1" ht="15" customHeight="1" x14ac:dyDescent="0.3">
      <c r="A667" s="165">
        <v>44174</v>
      </c>
      <c r="B667" s="166" t="s">
        <v>313</v>
      </c>
      <c r="C667" s="189">
        <v>25361.599999999999</v>
      </c>
      <c r="D667" s="167"/>
      <c r="E667" s="168">
        <f t="shared" si="10"/>
        <v>3455018.8380001038</v>
      </c>
      <c r="F667" s="134"/>
      <c r="G667" s="202"/>
      <c r="H667" s="203"/>
      <c r="I667" s="170"/>
      <c r="J667" s="179"/>
      <c r="K667" s="171"/>
      <c r="L667" s="172"/>
      <c r="M667" s="173"/>
      <c r="N667" s="174"/>
      <c r="O667"/>
      <c r="P667"/>
      <c r="Q667"/>
      <c r="R667"/>
      <c r="S667"/>
      <c r="T667"/>
      <c r="U667"/>
      <c r="V667"/>
      <c r="W667"/>
      <c r="X667"/>
    </row>
    <row r="668" spans="1:24" s="26" customFormat="1" ht="15" customHeight="1" x14ac:dyDescent="0.3">
      <c r="A668" s="165">
        <v>44174</v>
      </c>
      <c r="B668" s="166" t="s">
        <v>364</v>
      </c>
      <c r="C668" s="189">
        <v>182279.1</v>
      </c>
      <c r="D668" s="167"/>
      <c r="E668" s="168">
        <f t="shared" si="10"/>
        <v>3637297.9380001039</v>
      </c>
      <c r="F668" s="134"/>
      <c r="G668" s="202"/>
      <c r="H668" s="203"/>
      <c r="I668" s="170"/>
      <c r="J668" s="179"/>
      <c r="K668" s="171"/>
      <c r="L668" s="172"/>
      <c r="M668" s="173"/>
      <c r="N668" s="174"/>
      <c r="O668"/>
      <c r="P668"/>
      <c r="Q668"/>
      <c r="R668"/>
      <c r="S668"/>
      <c r="T668"/>
      <c r="U668"/>
      <c r="V668"/>
      <c r="W668"/>
      <c r="X668"/>
    </row>
    <row r="669" spans="1:24" s="26" customFormat="1" ht="15" customHeight="1" x14ac:dyDescent="0.3">
      <c r="A669" s="165">
        <v>44174</v>
      </c>
      <c r="B669" s="166" t="s">
        <v>250</v>
      </c>
      <c r="C669" s="189">
        <v>7608.48</v>
      </c>
      <c r="D669" s="167"/>
      <c r="E669" s="168">
        <f t="shared" si="10"/>
        <v>3644906.4180001039</v>
      </c>
      <c r="F669" s="134"/>
      <c r="G669" s="202"/>
      <c r="H669" s="203"/>
      <c r="I669" s="170"/>
      <c r="J669" s="179"/>
      <c r="K669" s="171"/>
      <c r="L669" s="172"/>
      <c r="M669" s="173"/>
      <c r="N669" s="174"/>
      <c r="O669"/>
      <c r="P669"/>
      <c r="Q669"/>
      <c r="R669"/>
      <c r="S669"/>
      <c r="T669"/>
      <c r="U669"/>
      <c r="V669"/>
      <c r="W669"/>
      <c r="X669"/>
    </row>
    <row r="670" spans="1:24" s="26" customFormat="1" ht="15" customHeight="1" x14ac:dyDescent="0.3">
      <c r="A670" s="165">
        <v>44174</v>
      </c>
      <c r="B670" s="166" t="s">
        <v>206</v>
      </c>
      <c r="C670" s="189">
        <f>11412.72+485.22</f>
        <v>11897.939999999999</v>
      </c>
      <c r="D670" s="167"/>
      <c r="E670" s="168">
        <f t="shared" si="10"/>
        <v>3656804.3580001038</v>
      </c>
      <c r="F670" s="134"/>
      <c r="G670" s="202"/>
      <c r="H670" s="203"/>
      <c r="I670" s="170"/>
      <c r="J670" s="179"/>
      <c r="K670" s="171"/>
      <c r="L670" s="172"/>
      <c r="M670" s="173"/>
      <c r="N670" s="174"/>
      <c r="O670"/>
      <c r="P670"/>
      <c r="Q670"/>
      <c r="R670"/>
      <c r="S670"/>
      <c r="T670"/>
      <c r="U670"/>
      <c r="V670"/>
      <c r="W670"/>
      <c r="X670"/>
    </row>
    <row r="671" spans="1:24" s="26" customFormat="1" ht="15" customHeight="1" x14ac:dyDescent="0.3">
      <c r="A671" s="165">
        <v>44175</v>
      </c>
      <c r="B671" s="166" t="s">
        <v>228</v>
      </c>
      <c r="C671" s="189">
        <v>20940.259999999998</v>
      </c>
      <c r="D671" s="167"/>
      <c r="E671" s="168">
        <f t="shared" si="10"/>
        <v>3677744.6180001036</v>
      </c>
      <c r="F671" s="134"/>
      <c r="G671" s="202"/>
      <c r="H671" s="203"/>
      <c r="I671" s="170"/>
      <c r="J671" s="179"/>
      <c r="K671" s="171"/>
      <c r="L671" s="172"/>
      <c r="M671" s="173"/>
      <c r="N671" s="174"/>
      <c r="O671"/>
      <c r="P671"/>
      <c r="Q671"/>
      <c r="R671"/>
      <c r="S671"/>
      <c r="T671"/>
      <c r="U671"/>
      <c r="V671"/>
      <c r="W671"/>
      <c r="X671"/>
    </row>
    <row r="672" spans="1:24" s="26" customFormat="1" ht="15" customHeight="1" x14ac:dyDescent="0.3">
      <c r="A672" s="165">
        <v>44175</v>
      </c>
      <c r="B672" s="166" t="s">
        <v>214</v>
      </c>
      <c r="C672" s="189">
        <v>18476.7</v>
      </c>
      <c r="D672" s="167"/>
      <c r="E672" s="168">
        <f t="shared" si="10"/>
        <v>3696221.3180001038</v>
      </c>
      <c r="F672" s="134"/>
      <c r="G672" s="202"/>
      <c r="H672" s="203"/>
      <c r="I672" s="170"/>
      <c r="J672" s="179"/>
      <c r="K672" s="171"/>
      <c r="L672" s="172"/>
      <c r="M672" s="173"/>
      <c r="N672" s="174"/>
      <c r="O672"/>
      <c r="P672"/>
      <c r="Q672"/>
      <c r="R672"/>
      <c r="S672"/>
      <c r="T672"/>
      <c r="U672"/>
      <c r="V672"/>
      <c r="W672"/>
      <c r="X672"/>
    </row>
    <row r="673" spans="1:24" s="26" customFormat="1" ht="15" customHeight="1" x14ac:dyDescent="0.3">
      <c r="A673" s="165">
        <v>44175</v>
      </c>
      <c r="B673" s="166" t="s">
        <v>230</v>
      </c>
      <c r="C673" s="189">
        <v>3695.34</v>
      </c>
      <c r="D673" s="167"/>
      <c r="E673" s="168">
        <f t="shared" si="10"/>
        <v>3699916.6580001037</v>
      </c>
      <c r="F673" s="134"/>
      <c r="G673" s="202"/>
      <c r="H673" s="203"/>
      <c r="I673" s="170"/>
      <c r="J673" s="179"/>
      <c r="K673" s="171"/>
      <c r="L673" s="172"/>
      <c r="M673" s="173"/>
      <c r="N673" s="174"/>
      <c r="O673"/>
      <c r="P673"/>
      <c r="Q673"/>
      <c r="R673"/>
      <c r="S673"/>
      <c r="T673"/>
      <c r="U673"/>
      <c r="V673"/>
      <c r="W673"/>
      <c r="X673"/>
    </row>
    <row r="674" spans="1:24" s="26" customFormat="1" ht="15" customHeight="1" x14ac:dyDescent="0.3">
      <c r="A674" s="165">
        <v>44175</v>
      </c>
      <c r="B674" s="166" t="s">
        <v>234</v>
      </c>
      <c r="C674" s="189">
        <v>7390.68</v>
      </c>
      <c r="D674" s="167"/>
      <c r="E674" s="168">
        <f t="shared" si="10"/>
        <v>3707307.3380001038</v>
      </c>
      <c r="F674" s="134"/>
      <c r="G674" s="202"/>
      <c r="H674" s="203"/>
      <c r="I674" s="170"/>
      <c r="J674" s="179"/>
      <c r="K674" s="171"/>
      <c r="L674" s="172"/>
      <c r="M674" s="173"/>
      <c r="N674" s="174"/>
      <c r="O674"/>
      <c r="P674"/>
      <c r="Q674"/>
      <c r="R674"/>
      <c r="S674"/>
      <c r="T674"/>
      <c r="U674"/>
      <c r="V674"/>
      <c r="W674"/>
      <c r="X674"/>
    </row>
    <row r="675" spans="1:24" s="26" customFormat="1" ht="15" customHeight="1" x14ac:dyDescent="0.3">
      <c r="A675" s="165">
        <v>44175</v>
      </c>
      <c r="B675" s="166" t="s">
        <v>240</v>
      </c>
      <c r="C675" s="189">
        <v>22498.74</v>
      </c>
      <c r="D675" s="167"/>
      <c r="E675" s="168">
        <f t="shared" si="10"/>
        <v>3729806.0780001041</v>
      </c>
      <c r="F675" s="134"/>
      <c r="G675" s="202"/>
      <c r="H675" s="203"/>
      <c r="I675" s="170"/>
      <c r="J675" s="179"/>
      <c r="K675" s="171"/>
      <c r="L675" s="172"/>
      <c r="M675" s="173"/>
      <c r="N675" s="174"/>
      <c r="O675"/>
      <c r="P675"/>
      <c r="Q675"/>
      <c r="R675"/>
      <c r="S675"/>
      <c r="T675"/>
      <c r="U675"/>
      <c r="V675"/>
      <c r="W675"/>
      <c r="X675"/>
    </row>
    <row r="676" spans="1:24" s="26" customFormat="1" ht="15" customHeight="1" x14ac:dyDescent="0.3">
      <c r="A676" s="165">
        <v>44175</v>
      </c>
      <c r="B676" s="166" t="s">
        <v>241</v>
      </c>
      <c r="C676" s="189">
        <v>4927.12</v>
      </c>
      <c r="D676" s="167"/>
      <c r="E676" s="168">
        <f t="shared" si="10"/>
        <v>3734733.1980001042</v>
      </c>
      <c r="F676" s="134"/>
      <c r="G676" s="202"/>
      <c r="H676" s="203"/>
      <c r="I676" s="170"/>
      <c r="J676" s="179"/>
      <c r="K676" s="171"/>
      <c r="L676" s="172"/>
      <c r="M676" s="173"/>
      <c r="N676" s="174"/>
      <c r="O676"/>
      <c r="P676"/>
      <c r="Q676"/>
      <c r="R676"/>
      <c r="S676"/>
      <c r="T676"/>
      <c r="U676"/>
      <c r="V676"/>
      <c r="W676"/>
      <c r="X676"/>
    </row>
    <row r="677" spans="1:24" s="26" customFormat="1" ht="15" customHeight="1" x14ac:dyDescent="0.3">
      <c r="A677" s="165">
        <v>44175</v>
      </c>
      <c r="B677" s="166" t="s">
        <v>343</v>
      </c>
      <c r="C677" s="189">
        <v>7608.48</v>
      </c>
      <c r="D677" s="167"/>
      <c r="E677" s="168">
        <f t="shared" si="10"/>
        <v>3742341.6780001041</v>
      </c>
      <c r="F677" s="134"/>
      <c r="G677" s="202"/>
      <c r="H677" s="203"/>
      <c r="I677" s="170"/>
      <c r="J677" s="179"/>
      <c r="K677" s="171"/>
      <c r="L677" s="172"/>
      <c r="M677" s="173"/>
      <c r="N677" s="174"/>
      <c r="O677"/>
      <c r="P677"/>
      <c r="Q677"/>
      <c r="R677"/>
      <c r="S677"/>
      <c r="T677"/>
      <c r="U677"/>
      <c r="V677"/>
      <c r="W677"/>
      <c r="X677"/>
    </row>
    <row r="678" spans="1:24" s="26" customFormat="1" ht="15" customHeight="1" x14ac:dyDescent="0.3">
      <c r="A678" s="165">
        <v>44175</v>
      </c>
      <c r="B678" s="166" t="s">
        <v>296</v>
      </c>
      <c r="C678" s="189">
        <v>7390.68</v>
      </c>
      <c r="D678" s="167"/>
      <c r="E678" s="168">
        <f t="shared" si="10"/>
        <v>3749732.3580001043</v>
      </c>
      <c r="F678" s="134"/>
      <c r="G678" s="202"/>
      <c r="H678" s="203"/>
      <c r="I678" s="170"/>
      <c r="J678" s="179"/>
      <c r="K678" s="171"/>
      <c r="L678" s="172"/>
      <c r="M678" s="173"/>
      <c r="N678" s="174"/>
      <c r="O678"/>
      <c r="P678"/>
      <c r="Q678"/>
      <c r="R678"/>
      <c r="S678"/>
      <c r="T678"/>
      <c r="U678"/>
      <c r="V678"/>
      <c r="W678"/>
      <c r="X678"/>
    </row>
    <row r="679" spans="1:24" s="26" customFormat="1" ht="15" customHeight="1" x14ac:dyDescent="0.3">
      <c r="A679" s="165">
        <v>44175</v>
      </c>
      <c r="B679" s="166" t="s">
        <v>221</v>
      </c>
      <c r="C679" s="189">
        <v>4927.12</v>
      </c>
      <c r="D679" s="167"/>
      <c r="E679" s="168">
        <f t="shared" si="10"/>
        <v>3754659.4780001044</v>
      </c>
      <c r="F679" s="134"/>
      <c r="G679" s="202"/>
      <c r="H679" s="203"/>
      <c r="I679" s="170"/>
      <c r="J679" s="179"/>
      <c r="K679" s="171"/>
      <c r="L679" s="172"/>
      <c r="M679" s="173"/>
      <c r="N679" s="174"/>
      <c r="O679"/>
      <c r="P679"/>
      <c r="Q679"/>
      <c r="R679"/>
      <c r="S679"/>
      <c r="T679"/>
      <c r="U679"/>
      <c r="V679"/>
      <c r="W679"/>
      <c r="X679"/>
    </row>
    <row r="680" spans="1:24" s="26" customFormat="1" ht="15" customHeight="1" x14ac:dyDescent="0.3">
      <c r="A680" s="165">
        <v>44175</v>
      </c>
      <c r="B680" s="166" t="s">
        <v>222</v>
      </c>
      <c r="C680" s="189">
        <v>6158.9</v>
      </c>
      <c r="D680" s="167"/>
      <c r="E680" s="168">
        <f t="shared" si="10"/>
        <v>3760818.3780001043</v>
      </c>
      <c r="F680" s="134"/>
      <c r="G680" s="202"/>
      <c r="H680" s="203"/>
      <c r="I680" s="170"/>
      <c r="J680" s="179"/>
      <c r="K680" s="171"/>
      <c r="L680" s="172"/>
      <c r="M680" s="173"/>
      <c r="N680" s="174"/>
      <c r="O680"/>
      <c r="P680"/>
      <c r="Q680"/>
      <c r="R680"/>
      <c r="S680"/>
      <c r="T680"/>
      <c r="U680"/>
      <c r="V680"/>
      <c r="W680"/>
      <c r="X680"/>
    </row>
    <row r="681" spans="1:24" s="26" customFormat="1" ht="15" customHeight="1" x14ac:dyDescent="0.3">
      <c r="A681" s="165">
        <v>44175</v>
      </c>
      <c r="B681" s="166" t="s">
        <v>276</v>
      </c>
      <c r="C681" s="189">
        <v>51991.28</v>
      </c>
      <c r="D681" s="167"/>
      <c r="E681" s="168">
        <f t="shared" si="10"/>
        <v>3812809.6580001041</v>
      </c>
      <c r="F681" s="134"/>
      <c r="G681" s="202"/>
      <c r="H681" s="203"/>
      <c r="I681" s="170"/>
      <c r="J681" s="179"/>
      <c r="K681" s="171"/>
      <c r="L681" s="172"/>
      <c r="M681" s="173"/>
      <c r="N681" s="174"/>
      <c r="O681"/>
      <c r="P681"/>
      <c r="Q681"/>
      <c r="R681"/>
      <c r="S681"/>
      <c r="T681"/>
      <c r="U681"/>
      <c r="V681"/>
      <c r="W681"/>
      <c r="X681"/>
    </row>
    <row r="682" spans="1:24" s="26" customFormat="1" ht="15" customHeight="1" x14ac:dyDescent="0.3">
      <c r="A682" s="165">
        <v>44175</v>
      </c>
      <c r="B682" s="166" t="s">
        <v>321</v>
      </c>
      <c r="C682" s="189">
        <v>11412.72</v>
      </c>
      <c r="D682" s="167"/>
      <c r="E682" s="168">
        <f t="shared" si="10"/>
        <v>3824222.3780001043</v>
      </c>
      <c r="F682" s="134"/>
      <c r="G682" s="202"/>
      <c r="H682" s="203"/>
      <c r="I682" s="170"/>
      <c r="J682" s="179"/>
      <c r="K682" s="171"/>
      <c r="L682" s="172"/>
      <c r="M682" s="173"/>
      <c r="N682" s="174"/>
      <c r="O682"/>
      <c r="P682"/>
      <c r="Q682"/>
      <c r="R682"/>
      <c r="S682"/>
      <c r="T682"/>
      <c r="U682"/>
      <c r="V682"/>
      <c r="W682"/>
      <c r="X682"/>
    </row>
    <row r="683" spans="1:24" s="26" customFormat="1" ht="15" customHeight="1" x14ac:dyDescent="0.3">
      <c r="A683" s="165">
        <v>44176</v>
      </c>
      <c r="B683" s="166" t="s">
        <v>218</v>
      </c>
      <c r="C683" s="189">
        <v>24635.599999999999</v>
      </c>
      <c r="D683" s="167"/>
      <c r="E683" s="168">
        <f t="shared" si="10"/>
        <v>3848857.9780001044</v>
      </c>
      <c r="F683" s="134"/>
      <c r="G683" s="202"/>
      <c r="H683" s="203"/>
      <c r="I683" s="170"/>
      <c r="J683" s="179"/>
      <c r="K683" s="171"/>
      <c r="L683" s="172"/>
      <c r="M683" s="173"/>
      <c r="N683" s="174"/>
      <c r="O683"/>
      <c r="P683"/>
      <c r="Q683"/>
      <c r="R683"/>
      <c r="S683"/>
      <c r="T683"/>
      <c r="U683"/>
      <c r="V683"/>
      <c r="W683"/>
      <c r="X683"/>
    </row>
    <row r="684" spans="1:24" s="26" customFormat="1" ht="15" customHeight="1" x14ac:dyDescent="0.3">
      <c r="A684" s="165">
        <v>44176</v>
      </c>
      <c r="B684" s="166" t="s">
        <v>279</v>
      </c>
      <c r="C684" s="189">
        <v>3804.24</v>
      </c>
      <c r="D684" s="167"/>
      <c r="E684" s="168">
        <f t="shared" si="10"/>
        <v>3852662.2180001047</v>
      </c>
      <c r="F684" s="134"/>
      <c r="G684" s="202"/>
      <c r="H684" s="203"/>
      <c r="I684" s="170"/>
      <c r="J684" s="179"/>
      <c r="K684" s="171"/>
      <c r="L684" s="172"/>
      <c r="M684" s="173"/>
      <c r="N684" s="174"/>
      <c r="O684"/>
      <c r="P684"/>
      <c r="Q684"/>
      <c r="R684"/>
      <c r="S684"/>
      <c r="T684"/>
      <c r="U684"/>
      <c r="V684"/>
      <c r="W684"/>
      <c r="X684"/>
    </row>
    <row r="685" spans="1:24" s="26" customFormat="1" ht="15" customHeight="1" x14ac:dyDescent="0.3">
      <c r="A685" s="165">
        <v>44179</v>
      </c>
      <c r="B685" s="166" t="s">
        <v>247</v>
      </c>
      <c r="C685" s="189">
        <v>309176.78000000003</v>
      </c>
      <c r="D685" s="167"/>
      <c r="E685" s="168">
        <f t="shared" si="10"/>
        <v>4161838.9980001049</v>
      </c>
      <c r="F685" s="134"/>
      <c r="G685" s="202"/>
      <c r="H685" s="203"/>
      <c r="I685" s="170"/>
      <c r="J685" s="179"/>
      <c r="K685" s="171"/>
      <c r="L685" s="172"/>
      <c r="M685" s="173"/>
      <c r="N685" s="174"/>
      <c r="O685"/>
      <c r="P685"/>
      <c r="Q685"/>
      <c r="R685"/>
      <c r="S685"/>
      <c r="T685"/>
      <c r="U685"/>
      <c r="V685"/>
      <c r="W685"/>
      <c r="X685"/>
    </row>
    <row r="686" spans="1:24" s="26" customFormat="1" ht="15" customHeight="1" x14ac:dyDescent="0.3">
      <c r="A686" s="165">
        <v>44179</v>
      </c>
      <c r="B686" s="166" t="s">
        <v>372</v>
      </c>
      <c r="C686" s="189">
        <v>48039.42</v>
      </c>
      <c r="D686" s="167"/>
      <c r="E686" s="168">
        <f t="shared" si="10"/>
        <v>4209878.4180001048</v>
      </c>
      <c r="F686" s="134"/>
      <c r="G686" s="202"/>
      <c r="H686" s="203"/>
      <c r="I686" s="170"/>
      <c r="J686" s="179"/>
      <c r="K686" s="171"/>
      <c r="L686" s="172"/>
      <c r="M686" s="173"/>
      <c r="N686" s="174"/>
      <c r="O686"/>
      <c r="P686"/>
      <c r="Q686"/>
      <c r="R686"/>
      <c r="S686"/>
      <c r="T686"/>
      <c r="U686"/>
      <c r="V686"/>
      <c r="W686"/>
      <c r="X686"/>
    </row>
    <row r="687" spans="1:24" s="26" customFormat="1" ht="15" customHeight="1" x14ac:dyDescent="0.3">
      <c r="A687" s="165">
        <v>44179</v>
      </c>
      <c r="B687" s="166" t="s">
        <v>242</v>
      </c>
      <c r="C687" s="189">
        <v>34238.160000000003</v>
      </c>
      <c r="D687" s="167"/>
      <c r="E687" s="168">
        <f t="shared" si="10"/>
        <v>4244116.578000105</v>
      </c>
      <c r="F687" s="134"/>
      <c r="G687" s="202"/>
      <c r="H687" s="203"/>
      <c r="I687" s="170"/>
      <c r="J687" s="179"/>
      <c r="K687" s="171"/>
      <c r="L687" s="172"/>
      <c r="M687" s="173"/>
      <c r="N687" s="174"/>
      <c r="O687"/>
      <c r="P687"/>
      <c r="Q687"/>
      <c r="R687"/>
      <c r="S687"/>
      <c r="T687"/>
      <c r="U687"/>
      <c r="V687"/>
      <c r="W687"/>
      <c r="X687"/>
    </row>
    <row r="688" spans="1:24" s="26" customFormat="1" ht="15" customHeight="1" x14ac:dyDescent="0.3">
      <c r="A688" s="165">
        <v>44179</v>
      </c>
      <c r="B688" s="166" t="s">
        <v>271</v>
      </c>
      <c r="C688" s="189">
        <v>48039.42</v>
      </c>
      <c r="D688" s="167"/>
      <c r="E688" s="168">
        <f t="shared" si="10"/>
        <v>4292155.9980001049</v>
      </c>
      <c r="F688" s="134"/>
      <c r="G688" s="202"/>
      <c r="H688" s="203"/>
      <c r="I688" s="170"/>
      <c r="J688" s="179"/>
      <c r="K688" s="171"/>
      <c r="L688" s="172"/>
      <c r="M688" s="173"/>
      <c r="N688" s="174"/>
      <c r="O688"/>
      <c r="P688"/>
      <c r="Q688"/>
      <c r="R688"/>
      <c r="S688"/>
      <c r="T688"/>
      <c r="U688"/>
      <c r="V688"/>
      <c r="W688"/>
      <c r="X688"/>
    </row>
    <row r="689" spans="1:24" s="26" customFormat="1" ht="15" customHeight="1" x14ac:dyDescent="0.3">
      <c r="A689" s="165">
        <v>44179</v>
      </c>
      <c r="B689" s="166" t="s">
        <v>226</v>
      </c>
      <c r="C689" s="189">
        <v>2463.56</v>
      </c>
      <c r="D689" s="167"/>
      <c r="E689" s="168">
        <f t="shared" si="10"/>
        <v>4294619.5580001045</v>
      </c>
      <c r="F689" s="134"/>
      <c r="G689" s="202"/>
      <c r="H689" s="203"/>
      <c r="I689" s="170"/>
      <c r="J689" s="179"/>
      <c r="K689" s="171"/>
      <c r="L689" s="172"/>
      <c r="M689" s="173"/>
      <c r="N689" s="174"/>
      <c r="O689"/>
      <c r="P689"/>
      <c r="Q689"/>
      <c r="R689"/>
      <c r="S689"/>
      <c r="T689"/>
      <c r="U689"/>
      <c r="V689"/>
      <c r="W689"/>
      <c r="X689"/>
    </row>
    <row r="690" spans="1:24" s="26" customFormat="1" ht="15" customHeight="1" x14ac:dyDescent="0.3">
      <c r="A690" s="165">
        <v>44179</v>
      </c>
      <c r="B690" s="166" t="s">
        <v>239</v>
      </c>
      <c r="C690" s="189">
        <v>11412.72</v>
      </c>
      <c r="D690" s="167"/>
      <c r="E690" s="168">
        <f t="shared" si="10"/>
        <v>4306032.2780001042</v>
      </c>
      <c r="F690" s="134"/>
      <c r="G690" s="202"/>
      <c r="H690" s="203"/>
      <c r="I690" s="170"/>
      <c r="J690" s="179"/>
      <c r="K690" s="171"/>
      <c r="L690" s="172"/>
      <c r="M690" s="173"/>
      <c r="N690" s="174"/>
      <c r="O690"/>
      <c r="P690"/>
      <c r="Q690"/>
      <c r="R690"/>
      <c r="S690"/>
      <c r="T690"/>
      <c r="U690"/>
      <c r="V690"/>
      <c r="W690"/>
      <c r="X690"/>
    </row>
    <row r="691" spans="1:24" s="26" customFormat="1" ht="15" customHeight="1" x14ac:dyDescent="0.3">
      <c r="A691" s="165">
        <v>44180</v>
      </c>
      <c r="B691" s="166" t="s">
        <v>216</v>
      </c>
      <c r="C691" s="189">
        <v>7390.68</v>
      </c>
      <c r="D691" s="167"/>
      <c r="E691" s="168">
        <f t="shared" si="10"/>
        <v>4313422.9580001039</v>
      </c>
      <c r="F691" s="134"/>
      <c r="G691" s="202"/>
      <c r="H691" s="203"/>
      <c r="I691" s="170"/>
      <c r="J691" s="179"/>
      <c r="K691" s="171"/>
      <c r="L691" s="172"/>
      <c r="M691" s="173"/>
      <c r="N691" s="174"/>
      <c r="O691"/>
      <c r="P691"/>
      <c r="Q691"/>
      <c r="R691"/>
      <c r="S691"/>
      <c r="T691"/>
      <c r="U691"/>
      <c r="V691"/>
      <c r="W691"/>
      <c r="X691"/>
    </row>
    <row r="692" spans="1:24" s="26" customFormat="1" ht="15" customHeight="1" x14ac:dyDescent="0.3">
      <c r="A692" s="165">
        <v>44180</v>
      </c>
      <c r="B692" s="166" t="s">
        <v>217</v>
      </c>
      <c r="C692" s="189">
        <v>11086.02</v>
      </c>
      <c r="D692" s="167"/>
      <c r="E692" s="168">
        <f t="shared" si="10"/>
        <v>4324508.9780001035</v>
      </c>
      <c r="F692" s="134"/>
      <c r="G692" s="202"/>
      <c r="H692" s="203"/>
      <c r="I692" s="170"/>
      <c r="J692" s="179"/>
      <c r="K692" s="171"/>
      <c r="L692" s="172"/>
      <c r="M692" s="173"/>
      <c r="N692" s="174"/>
      <c r="O692"/>
      <c r="P692"/>
      <c r="Q692"/>
      <c r="R692"/>
      <c r="S692"/>
      <c r="T692"/>
      <c r="U692"/>
      <c r="V692"/>
      <c r="W692"/>
      <c r="X692"/>
    </row>
    <row r="693" spans="1:24" s="26" customFormat="1" ht="15" customHeight="1" x14ac:dyDescent="0.3">
      <c r="A693" s="165">
        <v>44180</v>
      </c>
      <c r="B693" s="166" t="str">
        <f>Hoja1!$B$41</f>
        <v>Coop de P.S.P.Viv y Créd Tres Límites</v>
      </c>
      <c r="C693" s="189">
        <v>7390.68</v>
      </c>
      <c r="D693" s="167"/>
      <c r="E693" s="168">
        <f t="shared" si="10"/>
        <v>4331899.6580001032</v>
      </c>
      <c r="F693" s="134"/>
      <c r="G693" s="202"/>
      <c r="H693" s="203"/>
      <c r="I693" s="170"/>
      <c r="J693" s="179"/>
      <c r="K693" s="171"/>
      <c r="L693" s="172"/>
      <c r="M693" s="173"/>
      <c r="N693" s="174"/>
      <c r="O693"/>
      <c r="P693"/>
      <c r="Q693"/>
      <c r="R693"/>
      <c r="S693"/>
      <c r="T693"/>
      <c r="U693"/>
      <c r="V693"/>
      <c r="W693"/>
      <c r="X693"/>
    </row>
    <row r="694" spans="1:24" s="26" customFormat="1" ht="15" customHeight="1" x14ac:dyDescent="0.3">
      <c r="A694" s="165">
        <v>44180</v>
      </c>
      <c r="B694" s="166" t="s">
        <v>211</v>
      </c>
      <c r="C694" s="189">
        <v>65940.160000000003</v>
      </c>
      <c r="D694" s="167"/>
      <c r="E694" s="168">
        <f t="shared" si="10"/>
        <v>4397839.8180001033</v>
      </c>
      <c r="F694" s="134"/>
      <c r="G694" s="202"/>
      <c r="H694" s="203"/>
      <c r="I694" s="170"/>
      <c r="J694" s="179"/>
      <c r="K694" s="171"/>
      <c r="L694" s="172"/>
      <c r="M694" s="173"/>
      <c r="N694" s="174"/>
      <c r="O694"/>
      <c r="P694"/>
      <c r="Q694"/>
      <c r="R694"/>
      <c r="S694"/>
      <c r="T694"/>
      <c r="U694"/>
      <c r="V694"/>
      <c r="W694"/>
      <c r="X694"/>
    </row>
    <row r="695" spans="1:24" s="26" customFormat="1" ht="15" customHeight="1" x14ac:dyDescent="0.3">
      <c r="A695" s="165">
        <v>44180</v>
      </c>
      <c r="B695" s="166" t="s">
        <v>201</v>
      </c>
      <c r="C695" s="189">
        <v>318612.36</v>
      </c>
      <c r="D695" s="167"/>
      <c r="E695" s="168">
        <f t="shared" si="10"/>
        <v>4716452.1780001037</v>
      </c>
      <c r="F695" s="134"/>
      <c r="G695" s="202"/>
      <c r="H695" s="203"/>
      <c r="I695" s="170"/>
      <c r="J695" s="179"/>
      <c r="K695" s="171"/>
      <c r="L695" s="172"/>
      <c r="M695" s="173"/>
      <c r="N695" s="174"/>
      <c r="O695"/>
      <c r="P695"/>
      <c r="Q695"/>
      <c r="R695"/>
      <c r="S695"/>
      <c r="T695"/>
      <c r="U695"/>
      <c r="V695"/>
      <c r="W695"/>
      <c r="X695"/>
    </row>
    <row r="696" spans="1:24" s="26" customFormat="1" ht="15" customHeight="1" x14ac:dyDescent="0.3">
      <c r="A696" s="165">
        <v>44180</v>
      </c>
      <c r="B696" s="166" t="s">
        <v>346</v>
      </c>
      <c r="C696" s="189">
        <f>3644.9+2953.2+434.35+25.56+115.25+159.34</f>
        <v>7332.6000000000013</v>
      </c>
      <c r="D696" s="167"/>
      <c r="E696" s="168">
        <f t="shared" si="10"/>
        <v>4723784.7780001033</v>
      </c>
      <c r="F696" s="134"/>
      <c r="G696" s="202"/>
      <c r="H696" s="203"/>
      <c r="I696" s="170"/>
      <c r="J696" s="179"/>
      <c r="K696" s="171"/>
      <c r="L696" s="172"/>
      <c r="M696" s="173"/>
      <c r="N696" s="174"/>
      <c r="O696"/>
      <c r="P696"/>
      <c r="Q696"/>
      <c r="R696"/>
      <c r="S696"/>
      <c r="T696"/>
      <c r="U696"/>
      <c r="V696"/>
      <c r="W696"/>
      <c r="X696"/>
    </row>
    <row r="697" spans="1:24" s="26" customFormat="1" ht="15" customHeight="1" x14ac:dyDescent="0.3">
      <c r="A697" s="165">
        <v>44180</v>
      </c>
      <c r="B697" s="166" t="s">
        <v>251</v>
      </c>
      <c r="C697" s="189">
        <v>4927.12</v>
      </c>
      <c r="D697" s="167"/>
      <c r="E697" s="168">
        <f t="shared" si="10"/>
        <v>4728711.8980001034</v>
      </c>
      <c r="F697" s="134"/>
      <c r="G697" s="202"/>
      <c r="H697" s="203"/>
      <c r="I697" s="170"/>
      <c r="J697" s="179"/>
      <c r="K697" s="171"/>
      <c r="L697" s="172"/>
      <c r="M697" s="173"/>
      <c r="N697" s="174"/>
      <c r="O697"/>
      <c r="P697"/>
      <c r="Q697"/>
      <c r="R697"/>
      <c r="S697"/>
      <c r="T697"/>
      <c r="U697"/>
      <c r="V697"/>
      <c r="W697"/>
      <c r="X697"/>
    </row>
    <row r="698" spans="1:24" s="26" customFormat="1" ht="15" customHeight="1" x14ac:dyDescent="0.3">
      <c r="A698" s="165">
        <v>44180</v>
      </c>
      <c r="B698" s="166" t="s">
        <v>270</v>
      </c>
      <c r="C698" s="189">
        <f>64743+157.2</f>
        <v>64900.2</v>
      </c>
      <c r="D698" s="167"/>
      <c r="E698" s="168">
        <f t="shared" si="10"/>
        <v>4793612.0980001036</v>
      </c>
      <c r="F698" s="134"/>
      <c r="G698" s="202"/>
      <c r="H698" s="203"/>
      <c r="I698" s="170"/>
      <c r="J698" s="179"/>
      <c r="K698" s="171"/>
      <c r="L698" s="172"/>
      <c r="M698" s="173"/>
      <c r="N698" s="174"/>
      <c r="O698"/>
      <c r="P698"/>
      <c r="Q698"/>
      <c r="R698"/>
      <c r="S698"/>
      <c r="T698"/>
      <c r="U698"/>
      <c r="V698"/>
      <c r="W698"/>
      <c r="X698"/>
    </row>
    <row r="699" spans="1:24" s="26" customFormat="1" ht="15" customHeight="1" x14ac:dyDescent="0.3">
      <c r="A699" s="165">
        <v>44180</v>
      </c>
      <c r="B699" s="166" t="s">
        <v>306</v>
      </c>
      <c r="C699" s="189">
        <f>39389.03+8597.26+18386.22+24340.98+15757.28</f>
        <v>106470.77</v>
      </c>
      <c r="D699" s="167"/>
      <c r="E699" s="168">
        <f t="shared" si="10"/>
        <v>4900082.8680001032</v>
      </c>
      <c r="F699" s="134"/>
      <c r="G699" s="202"/>
      <c r="H699" s="203"/>
      <c r="I699" s="170"/>
      <c r="J699" s="179"/>
      <c r="K699" s="171"/>
      <c r="L699" s="172"/>
      <c r="M699" s="173"/>
      <c r="N699" s="174"/>
      <c r="O699"/>
      <c r="P699"/>
      <c r="Q699"/>
      <c r="R699"/>
      <c r="S699"/>
      <c r="T699"/>
      <c r="U699"/>
      <c r="V699"/>
      <c r="W699"/>
      <c r="X699"/>
    </row>
    <row r="700" spans="1:24" s="26" customFormat="1" ht="15" customHeight="1" x14ac:dyDescent="0.3">
      <c r="A700" s="165">
        <v>44180</v>
      </c>
      <c r="B700" s="166" t="s">
        <v>208</v>
      </c>
      <c r="C700" s="189">
        <v>18878.54</v>
      </c>
      <c r="D700" s="167"/>
      <c r="E700" s="168">
        <f t="shared" si="10"/>
        <v>4918961.4080001032</v>
      </c>
      <c r="F700" s="134"/>
      <c r="G700" s="202"/>
      <c r="H700" s="203"/>
      <c r="I700" s="170"/>
      <c r="J700" s="179"/>
      <c r="K700" s="171"/>
      <c r="L700" s="172"/>
      <c r="M700" s="173"/>
      <c r="N700" s="174"/>
      <c r="O700"/>
      <c r="P700"/>
      <c r="Q700"/>
      <c r="R700"/>
      <c r="S700"/>
      <c r="T700"/>
      <c r="U700"/>
      <c r="V700"/>
      <c r="W700"/>
      <c r="X700"/>
    </row>
    <row r="701" spans="1:24" s="26" customFormat="1" ht="15" customHeight="1" x14ac:dyDescent="0.3">
      <c r="A701" s="165">
        <v>44181</v>
      </c>
      <c r="B701" s="166" t="str">
        <f>Hoja1!$B$5</f>
        <v>Allocatti (Impulsar)</v>
      </c>
      <c r="C701" s="189">
        <v>11086.02</v>
      </c>
      <c r="D701" s="167"/>
      <c r="E701" s="168">
        <f t="shared" si="10"/>
        <v>4930047.4280001028</v>
      </c>
      <c r="F701" s="134"/>
      <c r="G701" s="202"/>
      <c r="H701" s="203"/>
      <c r="I701" s="170"/>
      <c r="J701" s="179"/>
      <c r="K701" s="171"/>
      <c r="L701" s="172"/>
      <c r="M701" s="173"/>
      <c r="N701" s="174"/>
      <c r="O701"/>
      <c r="P701"/>
      <c r="Q701"/>
      <c r="R701"/>
      <c r="S701"/>
      <c r="T701"/>
      <c r="U701"/>
      <c r="V701"/>
      <c r="W701"/>
      <c r="X701"/>
    </row>
    <row r="702" spans="1:24" s="26" customFormat="1" ht="15" customHeight="1" x14ac:dyDescent="0.3">
      <c r="A702" s="165">
        <v>44181</v>
      </c>
      <c r="B702" s="166" t="s">
        <v>331</v>
      </c>
      <c r="C702" s="189">
        <v>91672.02</v>
      </c>
      <c r="D702" s="167"/>
      <c r="E702" s="168">
        <f t="shared" si="10"/>
        <v>5021719.4480001023</v>
      </c>
      <c r="F702" s="134"/>
      <c r="G702" s="202"/>
      <c r="H702" s="203"/>
      <c r="I702" s="170"/>
      <c r="J702" s="179"/>
      <c r="K702" s="171"/>
      <c r="L702" s="172"/>
      <c r="M702" s="173"/>
      <c r="N702" s="174"/>
      <c r="O702"/>
      <c r="P702"/>
      <c r="Q702"/>
      <c r="R702"/>
      <c r="S702"/>
      <c r="T702"/>
      <c r="U702"/>
      <c r="V702"/>
      <c r="W702"/>
      <c r="X702"/>
    </row>
    <row r="703" spans="1:24" s="26" customFormat="1" ht="15" customHeight="1" x14ac:dyDescent="0.3">
      <c r="A703" s="165">
        <v>44181</v>
      </c>
      <c r="B703" s="166" t="s">
        <v>248</v>
      </c>
      <c r="C703" s="189">
        <v>11086.02</v>
      </c>
      <c r="D703" s="167"/>
      <c r="E703" s="168">
        <f t="shared" si="10"/>
        <v>5032805.4680001019</v>
      </c>
      <c r="F703" s="134"/>
      <c r="G703" s="202"/>
      <c r="H703" s="203"/>
      <c r="I703" s="170"/>
      <c r="J703" s="179"/>
      <c r="K703" s="171"/>
      <c r="L703" s="172"/>
      <c r="M703" s="173"/>
      <c r="N703" s="174"/>
      <c r="O703"/>
      <c r="P703"/>
      <c r="Q703"/>
      <c r="R703"/>
      <c r="S703"/>
      <c r="T703"/>
      <c r="U703"/>
      <c r="V703"/>
      <c r="W703"/>
      <c r="X703"/>
    </row>
    <row r="704" spans="1:24" s="26" customFormat="1" ht="15" customHeight="1" x14ac:dyDescent="0.3">
      <c r="A704" s="165">
        <v>44181</v>
      </c>
      <c r="B704" s="166" t="s">
        <v>291</v>
      </c>
      <c r="C704" s="189">
        <v>7390.68</v>
      </c>
      <c r="D704" s="167"/>
      <c r="E704" s="168">
        <f t="shared" si="10"/>
        <v>5040196.1480001016</v>
      </c>
      <c r="F704" s="134"/>
      <c r="G704" s="202"/>
      <c r="H704" s="203"/>
      <c r="I704" s="170"/>
      <c r="J704" s="179"/>
      <c r="K704" s="171"/>
      <c r="L704" s="172"/>
      <c r="M704" s="173"/>
      <c r="N704" s="174"/>
      <c r="O704"/>
      <c r="P704"/>
      <c r="Q704"/>
      <c r="R704"/>
      <c r="S704"/>
      <c r="T704"/>
      <c r="U704"/>
      <c r="V704"/>
      <c r="W704"/>
      <c r="X704"/>
    </row>
    <row r="705" spans="1:24" s="26" customFormat="1" ht="15" customHeight="1" x14ac:dyDescent="0.3">
      <c r="A705" s="165">
        <v>44181</v>
      </c>
      <c r="B705" s="166" t="s">
        <v>340</v>
      </c>
      <c r="C705" s="189">
        <v>5314.32</v>
      </c>
      <c r="D705" s="167"/>
      <c r="E705" s="168">
        <f t="shared" si="10"/>
        <v>5045510.4680001019</v>
      </c>
      <c r="F705" s="134"/>
      <c r="G705" s="202"/>
      <c r="H705" s="203"/>
      <c r="I705" s="170"/>
      <c r="J705" s="179"/>
      <c r="K705" s="171"/>
      <c r="L705" s="172"/>
      <c r="M705" s="173"/>
      <c r="N705" s="174"/>
      <c r="O705"/>
      <c r="P705"/>
      <c r="Q705"/>
      <c r="R705"/>
      <c r="S705"/>
      <c r="T705"/>
      <c r="U705"/>
      <c r="V705"/>
      <c r="W705"/>
      <c r="X705"/>
    </row>
    <row r="706" spans="1:24" s="26" customFormat="1" ht="15" customHeight="1" x14ac:dyDescent="0.3">
      <c r="A706" s="165">
        <v>44181</v>
      </c>
      <c r="B706" s="166" t="s">
        <v>238</v>
      </c>
      <c r="C706" s="189">
        <v>18476.7</v>
      </c>
      <c r="D706" s="167"/>
      <c r="E706" s="168">
        <f t="shared" si="10"/>
        <v>5063987.168000102</v>
      </c>
      <c r="F706" s="134"/>
      <c r="G706" s="202"/>
      <c r="H706" s="203"/>
      <c r="I706" s="170"/>
      <c r="J706" s="179"/>
      <c r="K706" s="171"/>
      <c r="L706" s="172"/>
      <c r="M706" s="173"/>
      <c r="N706" s="174"/>
      <c r="O706"/>
      <c r="P706"/>
      <c r="Q706"/>
      <c r="R706"/>
      <c r="S706"/>
      <c r="T706"/>
      <c r="U706"/>
      <c r="V706"/>
      <c r="W706"/>
      <c r="X706"/>
    </row>
    <row r="707" spans="1:24" s="26" customFormat="1" ht="15" customHeight="1" x14ac:dyDescent="0.3">
      <c r="A707" s="165">
        <v>44181</v>
      </c>
      <c r="B707" s="166" t="s">
        <v>252</v>
      </c>
      <c r="C707" s="189">
        <v>11086.02</v>
      </c>
      <c r="D707" s="167"/>
      <c r="E707" s="168">
        <f t="shared" si="10"/>
        <v>5075073.1880001016</v>
      </c>
      <c r="F707" s="134"/>
      <c r="G707" s="202"/>
      <c r="H707" s="203"/>
      <c r="I707" s="170"/>
      <c r="J707" s="179"/>
      <c r="K707" s="171"/>
      <c r="L707" s="172"/>
      <c r="M707" s="173"/>
      <c r="N707" s="174"/>
      <c r="O707"/>
      <c r="P707"/>
      <c r="Q707"/>
      <c r="R707"/>
      <c r="S707"/>
      <c r="T707"/>
      <c r="U707"/>
      <c r="V707"/>
      <c r="W707"/>
      <c r="X707"/>
    </row>
    <row r="708" spans="1:24" s="26" customFormat="1" ht="15" customHeight="1" x14ac:dyDescent="0.3">
      <c r="A708" s="165">
        <v>44182</v>
      </c>
      <c r="B708" s="166" t="s">
        <v>331</v>
      </c>
      <c r="C708" s="189">
        <v>87497.52</v>
      </c>
      <c r="D708" s="167"/>
      <c r="E708" s="168">
        <f t="shared" ref="E708:E771" si="11">E707+C708-D708</f>
        <v>5162570.7080001011</v>
      </c>
      <c r="F708" s="134"/>
      <c r="G708" s="202"/>
      <c r="H708" s="203"/>
      <c r="I708" s="170"/>
      <c r="J708" s="179"/>
      <c r="K708" s="171"/>
      <c r="L708" s="172"/>
      <c r="M708" s="173"/>
      <c r="N708" s="174"/>
      <c r="O708"/>
      <c r="P708"/>
      <c r="Q708"/>
      <c r="R708"/>
      <c r="S708"/>
      <c r="T708"/>
      <c r="U708"/>
      <c r="V708"/>
      <c r="W708"/>
      <c r="X708"/>
    </row>
    <row r="709" spans="1:24" s="26" customFormat="1" ht="15" customHeight="1" x14ac:dyDescent="0.3">
      <c r="A709" s="165">
        <v>44182</v>
      </c>
      <c r="B709" s="166" t="s">
        <v>306</v>
      </c>
      <c r="C709" s="189">
        <v>170159.2</v>
      </c>
      <c r="D709" s="167"/>
      <c r="E709" s="168">
        <f t="shared" si="11"/>
        <v>5332729.9080001013</v>
      </c>
      <c r="F709" s="134"/>
      <c r="G709" s="202"/>
      <c r="H709" s="203"/>
      <c r="I709" s="170"/>
      <c r="J709" s="179"/>
      <c r="K709" s="171"/>
      <c r="L709" s="172"/>
      <c r="M709" s="173"/>
      <c r="N709" s="174"/>
      <c r="O709"/>
      <c r="P709"/>
      <c r="Q709"/>
      <c r="R709"/>
      <c r="S709"/>
      <c r="T709"/>
      <c r="U709"/>
      <c r="V709"/>
      <c r="W709"/>
      <c r="X709"/>
    </row>
    <row r="710" spans="1:24" s="26" customFormat="1" ht="15" customHeight="1" x14ac:dyDescent="0.3">
      <c r="A710" s="165">
        <v>44182</v>
      </c>
      <c r="B710" s="166" t="s">
        <v>262</v>
      </c>
      <c r="C710" s="189">
        <v>3695.34</v>
      </c>
      <c r="D710" s="167"/>
      <c r="E710" s="168">
        <f t="shared" si="11"/>
        <v>5336425.2480001012</v>
      </c>
      <c r="F710" s="134"/>
      <c r="G710" s="202"/>
      <c r="H710" s="203"/>
      <c r="I710" s="170"/>
      <c r="J710" s="179"/>
      <c r="K710" s="171"/>
      <c r="L710" s="172"/>
      <c r="M710" s="173"/>
      <c r="N710" s="174"/>
      <c r="O710"/>
      <c r="P710"/>
      <c r="Q710"/>
      <c r="R710"/>
      <c r="S710"/>
      <c r="T710"/>
      <c r="U710"/>
      <c r="V710"/>
      <c r="W710"/>
      <c r="X710"/>
    </row>
    <row r="711" spans="1:24" s="26" customFormat="1" ht="15" customHeight="1" x14ac:dyDescent="0.3">
      <c r="A711" s="165">
        <v>44182</v>
      </c>
      <c r="B711" s="166" t="s">
        <v>324</v>
      </c>
      <c r="C711" s="189">
        <v>19021.2</v>
      </c>
      <c r="D711" s="167"/>
      <c r="E711" s="168">
        <f t="shared" si="11"/>
        <v>5355446.4480001014</v>
      </c>
      <c r="F711" s="134"/>
      <c r="G711" s="202"/>
      <c r="H711" s="203"/>
      <c r="I711" s="170"/>
      <c r="J711" s="179"/>
      <c r="K711" s="171"/>
      <c r="L711" s="172"/>
      <c r="M711" s="173"/>
      <c r="N711" s="174"/>
      <c r="O711"/>
      <c r="P711"/>
      <c r="Q711"/>
      <c r="R711"/>
      <c r="S711"/>
      <c r="T711"/>
      <c r="U711"/>
      <c r="V711"/>
      <c r="W711"/>
      <c r="X711"/>
    </row>
    <row r="712" spans="1:24" s="26" customFormat="1" ht="15" customHeight="1" x14ac:dyDescent="0.3">
      <c r="A712" s="165">
        <v>44182</v>
      </c>
      <c r="B712" s="166" t="s">
        <v>310</v>
      </c>
      <c r="C712" s="189">
        <v>28330.94</v>
      </c>
      <c r="D712" s="167"/>
      <c r="E712" s="168">
        <f t="shared" si="11"/>
        <v>5383777.3880001018</v>
      </c>
      <c r="F712" s="134"/>
      <c r="G712" s="202"/>
      <c r="H712" s="203"/>
      <c r="I712" s="170"/>
      <c r="J712" s="179"/>
      <c r="K712" s="171"/>
      <c r="L712" s="172"/>
      <c r="M712" s="173"/>
      <c r="N712" s="174"/>
      <c r="O712"/>
      <c r="P712"/>
      <c r="Q712"/>
      <c r="R712"/>
      <c r="S712"/>
      <c r="T712"/>
      <c r="U712"/>
      <c r="V712"/>
      <c r="W712"/>
      <c r="X712"/>
    </row>
    <row r="713" spans="1:24" s="26" customFormat="1" ht="15" customHeight="1" x14ac:dyDescent="0.3">
      <c r="A713" s="165">
        <v>44182</v>
      </c>
      <c r="B713" s="166" t="s">
        <v>322</v>
      </c>
      <c r="C713" s="189">
        <v>11086.02</v>
      </c>
      <c r="D713" s="167"/>
      <c r="E713" s="168">
        <f t="shared" si="11"/>
        <v>5394863.4080001013</v>
      </c>
      <c r="F713" s="134"/>
      <c r="G713" s="202"/>
      <c r="H713" s="203"/>
      <c r="I713" s="170"/>
      <c r="J713" s="179"/>
      <c r="K713" s="171"/>
      <c r="L713" s="172"/>
      <c r="M713" s="173"/>
      <c r="N713" s="174"/>
      <c r="O713"/>
      <c r="P713"/>
      <c r="Q713"/>
      <c r="R713"/>
      <c r="S713"/>
      <c r="T713"/>
      <c r="U713"/>
      <c r="V713"/>
      <c r="W713"/>
      <c r="X713"/>
    </row>
    <row r="714" spans="1:24" s="26" customFormat="1" ht="15" customHeight="1" x14ac:dyDescent="0.3">
      <c r="A714" s="165">
        <v>44182</v>
      </c>
      <c r="B714" s="166" t="s">
        <v>308</v>
      </c>
      <c r="C714" s="189">
        <v>11086.02</v>
      </c>
      <c r="D714" s="167"/>
      <c r="E714" s="168">
        <f t="shared" si="11"/>
        <v>5405949.4280001009</v>
      </c>
      <c r="F714" s="134"/>
      <c r="G714" s="202"/>
      <c r="H714" s="203"/>
      <c r="I714" s="170"/>
      <c r="J714" s="179"/>
      <c r="K714" s="171"/>
      <c r="L714" s="172"/>
      <c r="M714" s="173"/>
      <c r="N714" s="174"/>
      <c r="O714"/>
      <c r="P714"/>
      <c r="Q714"/>
      <c r="R714"/>
      <c r="S714"/>
      <c r="T714"/>
      <c r="U714"/>
      <c r="V714"/>
      <c r="W714"/>
      <c r="X714"/>
    </row>
    <row r="715" spans="1:24" s="26" customFormat="1" ht="15" customHeight="1" x14ac:dyDescent="0.3">
      <c r="A715" s="165">
        <v>44182</v>
      </c>
      <c r="B715" s="166" t="s">
        <v>342</v>
      </c>
      <c r="C715" s="189">
        <f>41545.35+4432.23+11086.02</f>
        <v>57063.600000000006</v>
      </c>
      <c r="D715" s="167"/>
      <c r="E715" s="168">
        <f t="shared" si="11"/>
        <v>5463013.0280001005</v>
      </c>
      <c r="F715" s="134"/>
      <c r="G715" s="202"/>
      <c r="H715" s="203"/>
      <c r="I715" s="170"/>
      <c r="J715" s="179"/>
      <c r="K715" s="171"/>
      <c r="L715" s="172"/>
      <c r="M715" s="173"/>
      <c r="N715" s="174"/>
      <c r="O715"/>
      <c r="P715"/>
      <c r="Q715"/>
      <c r="R715"/>
      <c r="S715"/>
      <c r="T715"/>
      <c r="U715"/>
      <c r="V715"/>
      <c r="W715"/>
      <c r="X715"/>
    </row>
    <row r="716" spans="1:24" s="26" customFormat="1" ht="15" customHeight="1" x14ac:dyDescent="0.3">
      <c r="A716" s="165">
        <v>44183</v>
      </c>
      <c r="B716" s="166" t="s">
        <v>229</v>
      </c>
      <c r="C716" s="189">
        <v>11412.72</v>
      </c>
      <c r="D716" s="167"/>
      <c r="E716" s="168">
        <f t="shared" si="11"/>
        <v>5474425.7480001003</v>
      </c>
      <c r="F716" s="134"/>
      <c r="G716" s="202"/>
      <c r="H716" s="203"/>
      <c r="I716" s="170"/>
      <c r="J716" s="179"/>
      <c r="K716" s="171"/>
      <c r="L716" s="172"/>
      <c r="M716" s="173"/>
      <c r="N716" s="174"/>
      <c r="O716"/>
      <c r="P716"/>
      <c r="Q716"/>
      <c r="R716"/>
      <c r="S716"/>
      <c r="T716"/>
      <c r="U716"/>
      <c r="V716"/>
      <c r="W716"/>
      <c r="X716"/>
    </row>
    <row r="717" spans="1:24" s="26" customFormat="1" ht="15" customHeight="1" x14ac:dyDescent="0.3">
      <c r="A717" s="165">
        <v>44183</v>
      </c>
      <c r="B717" s="166" t="s">
        <v>215</v>
      </c>
      <c r="C717" s="189">
        <v>11086.02</v>
      </c>
      <c r="D717" s="167"/>
      <c r="E717" s="168">
        <f t="shared" si="11"/>
        <v>5485511.7680000998</v>
      </c>
      <c r="F717" s="134"/>
      <c r="G717" s="202"/>
      <c r="H717" s="203"/>
      <c r="I717" s="170"/>
      <c r="J717" s="179"/>
      <c r="K717" s="171"/>
      <c r="L717" s="172"/>
      <c r="M717" s="173"/>
      <c r="N717" s="174"/>
      <c r="O717"/>
      <c r="P717"/>
      <c r="Q717"/>
      <c r="R717"/>
      <c r="S717"/>
      <c r="T717"/>
      <c r="U717"/>
      <c r="V717"/>
      <c r="W717"/>
      <c r="X717"/>
    </row>
    <row r="718" spans="1:24" s="26" customFormat="1" ht="15" customHeight="1" x14ac:dyDescent="0.3">
      <c r="A718" s="165">
        <v>44183</v>
      </c>
      <c r="B718" s="166" t="s">
        <v>232</v>
      </c>
      <c r="C718" s="189">
        <v>3695.34</v>
      </c>
      <c r="D718" s="167"/>
      <c r="E718" s="168">
        <f t="shared" si="11"/>
        <v>5489207.1080000997</v>
      </c>
      <c r="F718" s="134"/>
      <c r="G718" s="202"/>
      <c r="H718" s="203"/>
      <c r="I718" s="170"/>
      <c r="J718" s="179"/>
      <c r="K718" s="171"/>
      <c r="L718" s="172"/>
      <c r="M718" s="173"/>
      <c r="N718" s="174"/>
      <c r="O718"/>
      <c r="P718"/>
      <c r="Q718"/>
      <c r="R718"/>
      <c r="S718"/>
      <c r="T718"/>
      <c r="U718"/>
      <c r="V718"/>
      <c r="W718"/>
      <c r="X718"/>
    </row>
    <row r="719" spans="1:24" s="26" customFormat="1" ht="15" customHeight="1" x14ac:dyDescent="0.3">
      <c r="A719" s="165">
        <v>44183</v>
      </c>
      <c r="B719" s="166" t="s">
        <v>290</v>
      </c>
      <c r="C719" s="189">
        <v>11086.02</v>
      </c>
      <c r="D719" s="167"/>
      <c r="E719" s="168">
        <f t="shared" si="11"/>
        <v>5500293.1280000992</v>
      </c>
      <c r="F719" s="134"/>
      <c r="G719" s="202"/>
      <c r="H719" s="203"/>
      <c r="I719" s="170"/>
      <c r="J719" s="179"/>
      <c r="K719" s="171"/>
      <c r="L719" s="172"/>
      <c r="M719" s="173"/>
      <c r="N719" s="174"/>
      <c r="O719"/>
      <c r="P719"/>
      <c r="Q719"/>
      <c r="R719"/>
      <c r="S719"/>
      <c r="T719"/>
      <c r="U719"/>
      <c r="V719"/>
      <c r="W719"/>
      <c r="X719"/>
    </row>
    <row r="720" spans="1:24" s="26" customFormat="1" ht="15" customHeight="1" x14ac:dyDescent="0.3">
      <c r="A720" s="165">
        <v>44183</v>
      </c>
      <c r="B720" s="166" t="s">
        <v>202</v>
      </c>
      <c r="C720" s="189">
        <v>2463.56</v>
      </c>
      <c r="D720" s="167"/>
      <c r="E720" s="168">
        <f t="shared" si="11"/>
        <v>5502756.6880000988</v>
      </c>
      <c r="F720" s="134"/>
      <c r="G720" s="202"/>
      <c r="H720" s="203"/>
      <c r="I720" s="170"/>
      <c r="J720" s="179"/>
      <c r="K720" s="171"/>
      <c r="L720" s="172"/>
      <c r="M720" s="173"/>
      <c r="N720" s="174"/>
      <c r="O720"/>
      <c r="P720"/>
      <c r="Q720"/>
      <c r="R720"/>
      <c r="S720"/>
      <c r="T720"/>
      <c r="U720"/>
      <c r="V720"/>
      <c r="W720"/>
      <c r="X720"/>
    </row>
    <row r="721" spans="1:24" s="26" customFormat="1" ht="15" customHeight="1" x14ac:dyDescent="0.3">
      <c r="A721" s="165">
        <v>44183</v>
      </c>
      <c r="B721" s="166" t="s">
        <v>265</v>
      </c>
      <c r="C721" s="189">
        <v>32026.28</v>
      </c>
      <c r="D721" s="167"/>
      <c r="E721" s="168">
        <f t="shared" si="11"/>
        <v>5534782.9680000991</v>
      </c>
      <c r="F721" s="134"/>
      <c r="G721" s="202"/>
      <c r="H721" s="203"/>
      <c r="I721" s="170"/>
      <c r="J721" s="179"/>
      <c r="K721" s="171"/>
      <c r="L721" s="172"/>
      <c r="M721" s="173"/>
      <c r="N721" s="174"/>
      <c r="O721"/>
      <c r="P721"/>
      <c r="Q721"/>
      <c r="R721"/>
      <c r="S721"/>
      <c r="T721"/>
      <c r="U721"/>
      <c r="V721"/>
      <c r="W721"/>
      <c r="X721"/>
    </row>
    <row r="722" spans="1:24" s="26" customFormat="1" ht="15" customHeight="1" x14ac:dyDescent="0.3">
      <c r="A722" s="165">
        <v>44183</v>
      </c>
      <c r="B722" s="166" t="s">
        <v>314</v>
      </c>
      <c r="C722" s="189">
        <v>209233.2</v>
      </c>
      <c r="D722" s="167"/>
      <c r="E722" s="168">
        <f t="shared" si="11"/>
        <v>5744016.1680000992</v>
      </c>
      <c r="F722" s="134"/>
      <c r="G722" s="202"/>
      <c r="H722" s="203"/>
      <c r="I722" s="170"/>
      <c r="J722" s="179"/>
      <c r="K722" s="171"/>
      <c r="L722" s="172"/>
      <c r="M722" s="173"/>
      <c r="N722" s="174"/>
      <c r="O722"/>
      <c r="P722"/>
      <c r="Q722"/>
      <c r="R722"/>
      <c r="S722"/>
      <c r="T722"/>
      <c r="U722"/>
      <c r="V722"/>
      <c r="W722"/>
      <c r="X722"/>
    </row>
    <row r="723" spans="1:24" s="26" customFormat="1" ht="15" customHeight="1" x14ac:dyDescent="0.3">
      <c r="A723" s="165">
        <v>44183</v>
      </c>
      <c r="B723" s="166" t="s">
        <v>219</v>
      </c>
      <c r="C723" s="189">
        <v>3804.24</v>
      </c>
      <c r="D723" s="167"/>
      <c r="E723" s="168">
        <f t="shared" si="11"/>
        <v>5747820.4080000995</v>
      </c>
      <c r="F723" s="134"/>
      <c r="G723" s="202"/>
      <c r="H723" s="203"/>
      <c r="I723" s="170"/>
      <c r="J723" s="179"/>
      <c r="K723" s="171"/>
      <c r="L723" s="172"/>
      <c r="M723" s="173"/>
      <c r="N723" s="174"/>
      <c r="O723"/>
      <c r="P723"/>
      <c r="Q723"/>
      <c r="R723"/>
      <c r="S723"/>
      <c r="T723"/>
      <c r="U723"/>
      <c r="V723"/>
      <c r="W723"/>
      <c r="X723"/>
    </row>
    <row r="724" spans="1:24" s="26" customFormat="1" ht="15" customHeight="1" x14ac:dyDescent="0.3">
      <c r="A724" s="165">
        <v>44183</v>
      </c>
      <c r="B724" s="166" t="s">
        <v>237</v>
      </c>
      <c r="C724" s="189">
        <v>11086.02</v>
      </c>
      <c r="D724" s="167"/>
      <c r="E724" s="168">
        <f t="shared" si="11"/>
        <v>5758906.428000099</v>
      </c>
      <c r="F724" s="134"/>
      <c r="G724" s="169"/>
      <c r="H724" s="203"/>
      <c r="I724" s="170"/>
      <c r="J724" s="179"/>
      <c r="K724" s="171"/>
      <c r="L724" s="172"/>
      <c r="M724" s="173"/>
      <c r="N724" s="174"/>
      <c r="O724"/>
      <c r="P724"/>
      <c r="Q724"/>
      <c r="R724"/>
      <c r="S724"/>
      <c r="T724"/>
      <c r="U724"/>
      <c r="V724"/>
      <c r="W724"/>
      <c r="X724"/>
    </row>
    <row r="725" spans="1:24" s="26" customFormat="1" ht="15" customHeight="1" x14ac:dyDescent="0.3">
      <c r="A725" s="165">
        <v>44183</v>
      </c>
      <c r="B725" s="166" t="s">
        <v>253</v>
      </c>
      <c r="C725" s="189">
        <v>2463.56</v>
      </c>
      <c r="D725" s="167"/>
      <c r="E725" s="168">
        <f t="shared" si="11"/>
        <v>5761369.9880000986</v>
      </c>
      <c r="F725" s="134"/>
      <c r="G725" s="202"/>
      <c r="H725" s="203"/>
      <c r="I725" s="170"/>
      <c r="J725" s="179"/>
      <c r="K725" s="171"/>
      <c r="L725" s="172"/>
      <c r="M725" s="173"/>
      <c r="N725" s="174"/>
      <c r="O725"/>
      <c r="P725"/>
      <c r="Q725"/>
      <c r="R725"/>
      <c r="S725"/>
      <c r="T725"/>
      <c r="U725"/>
      <c r="V725"/>
      <c r="W725"/>
      <c r="X725"/>
    </row>
    <row r="726" spans="1:24" s="26" customFormat="1" ht="15" customHeight="1" x14ac:dyDescent="0.3">
      <c r="A726" s="165">
        <v>44183</v>
      </c>
      <c r="B726" s="166" t="s">
        <v>312</v>
      </c>
      <c r="C726" s="189">
        <v>20940.259999999998</v>
      </c>
      <c r="D726" s="167"/>
      <c r="E726" s="168">
        <f t="shared" si="11"/>
        <v>5782310.2480000984</v>
      </c>
      <c r="F726" s="134"/>
      <c r="G726" s="202"/>
      <c r="H726" s="203"/>
      <c r="I726" s="170"/>
      <c r="J726" s="179"/>
      <c r="K726" s="171"/>
      <c r="L726" s="172"/>
      <c r="M726" s="173"/>
      <c r="N726" s="174"/>
      <c r="O726"/>
      <c r="P726"/>
      <c r="Q726"/>
      <c r="R726"/>
      <c r="S726"/>
      <c r="T726"/>
      <c r="U726"/>
      <c r="V726"/>
      <c r="W726"/>
      <c r="X726"/>
    </row>
    <row r="727" spans="1:24" s="26" customFormat="1" ht="15" customHeight="1" x14ac:dyDescent="0.3">
      <c r="A727" s="165">
        <v>44186</v>
      </c>
      <c r="B727" s="166" t="s">
        <v>254</v>
      </c>
      <c r="C727" s="189">
        <v>18476.7</v>
      </c>
      <c r="D727" s="167"/>
      <c r="E727" s="168">
        <f t="shared" si="11"/>
        <v>5800786.9480000986</v>
      </c>
      <c r="F727" s="134"/>
      <c r="G727" s="202"/>
      <c r="H727" s="203"/>
      <c r="I727" s="170"/>
      <c r="J727" s="179"/>
      <c r="K727" s="171"/>
      <c r="L727" s="172"/>
      <c r="M727" s="173"/>
      <c r="N727" s="174"/>
      <c r="O727"/>
      <c r="P727"/>
      <c r="Q727"/>
      <c r="R727"/>
      <c r="S727"/>
      <c r="T727"/>
      <c r="U727"/>
      <c r="V727"/>
      <c r="W727"/>
      <c r="X727"/>
    </row>
    <row r="728" spans="1:24" s="26" customFormat="1" ht="15" customHeight="1" x14ac:dyDescent="0.3">
      <c r="A728" s="165">
        <v>44186</v>
      </c>
      <c r="B728" s="166" t="s">
        <v>289</v>
      </c>
      <c r="C728" s="189">
        <v>24635.599999999999</v>
      </c>
      <c r="D728" s="167"/>
      <c r="E728" s="168">
        <f t="shared" si="11"/>
        <v>5825422.5480000982</v>
      </c>
      <c r="F728" s="134"/>
      <c r="G728" s="202"/>
      <c r="H728" s="203"/>
      <c r="I728" s="170"/>
      <c r="J728" s="179"/>
      <c r="K728" s="171"/>
      <c r="L728" s="172"/>
      <c r="M728" s="173"/>
      <c r="N728" s="174"/>
      <c r="O728"/>
      <c r="P728"/>
      <c r="Q728"/>
      <c r="R728"/>
      <c r="S728"/>
      <c r="T728"/>
      <c r="U728"/>
      <c r="V728"/>
      <c r="W728"/>
      <c r="X728"/>
    </row>
    <row r="729" spans="1:24" s="26" customFormat="1" ht="15" customHeight="1" x14ac:dyDescent="0.3">
      <c r="A729" s="165">
        <v>44186</v>
      </c>
      <c r="B729" s="166" t="s">
        <v>258</v>
      </c>
      <c r="C729" s="189">
        <v>11086.02</v>
      </c>
      <c r="D729" s="167"/>
      <c r="E729" s="168">
        <f t="shared" si="11"/>
        <v>5836508.5680000978</v>
      </c>
      <c r="F729" s="134"/>
      <c r="G729" s="202"/>
      <c r="H729" s="203"/>
      <c r="I729" s="170"/>
      <c r="J729" s="179"/>
      <c r="K729" s="171"/>
      <c r="L729" s="172"/>
      <c r="M729" s="173"/>
      <c r="N729" s="174"/>
      <c r="O729"/>
      <c r="P729"/>
      <c r="Q729"/>
      <c r="R729"/>
      <c r="S729"/>
      <c r="T729"/>
      <c r="U729"/>
      <c r="V729"/>
      <c r="W729"/>
      <c r="X729"/>
    </row>
    <row r="730" spans="1:24" s="26" customFormat="1" ht="15" customHeight="1" x14ac:dyDescent="0.3">
      <c r="A730" s="165">
        <v>44186</v>
      </c>
      <c r="B730" s="166" t="s">
        <v>259</v>
      </c>
      <c r="C730" s="189">
        <v>29037.200000000001</v>
      </c>
      <c r="D730" s="167"/>
      <c r="E730" s="168">
        <f t="shared" si="11"/>
        <v>5865545.7680000979</v>
      </c>
      <c r="F730" s="134"/>
      <c r="G730" s="202"/>
      <c r="H730" s="203"/>
      <c r="I730" s="170"/>
      <c r="J730" s="179"/>
      <c r="K730" s="171"/>
      <c r="L730" s="172"/>
      <c r="M730" s="173"/>
      <c r="N730" s="174"/>
      <c r="O730"/>
      <c r="P730"/>
      <c r="Q730"/>
      <c r="R730"/>
      <c r="S730"/>
      <c r="T730"/>
      <c r="U730"/>
      <c r="V730"/>
      <c r="W730"/>
      <c r="X730"/>
    </row>
    <row r="731" spans="1:24" s="26" customFormat="1" ht="15" customHeight="1" x14ac:dyDescent="0.3">
      <c r="A731" s="165">
        <v>44186</v>
      </c>
      <c r="B731" s="166" t="s">
        <v>319</v>
      </c>
      <c r="C731" s="189">
        <v>18476.7</v>
      </c>
      <c r="D731" s="167"/>
      <c r="E731" s="168">
        <f t="shared" si="11"/>
        <v>5884022.4680000981</v>
      </c>
      <c r="F731" s="134"/>
      <c r="G731" s="202"/>
      <c r="H731" s="203"/>
      <c r="I731" s="170"/>
      <c r="J731" s="179"/>
      <c r="K731" s="171"/>
      <c r="L731" s="172"/>
      <c r="M731" s="173"/>
      <c r="N731" s="174"/>
      <c r="O731"/>
      <c r="P731"/>
      <c r="Q731"/>
      <c r="R731"/>
      <c r="S731"/>
      <c r="T731"/>
      <c r="U731"/>
      <c r="V731"/>
      <c r="W731"/>
      <c r="X731"/>
    </row>
    <row r="732" spans="1:24" s="26" customFormat="1" ht="15" customHeight="1" x14ac:dyDescent="0.3">
      <c r="A732" s="165">
        <v>44186</v>
      </c>
      <c r="B732" s="166" t="s">
        <v>261</v>
      </c>
      <c r="C732" s="189">
        <v>12317.8</v>
      </c>
      <c r="D732" s="167"/>
      <c r="E732" s="168">
        <f t="shared" si="11"/>
        <v>5896340.2680000979</v>
      </c>
      <c r="F732" s="134"/>
      <c r="G732" s="202"/>
      <c r="H732" s="203"/>
      <c r="I732" s="170"/>
      <c r="J732" s="179"/>
      <c r="K732" s="171"/>
      <c r="L732" s="172"/>
      <c r="M732" s="173"/>
      <c r="N732" s="174"/>
      <c r="O732"/>
      <c r="P732"/>
      <c r="Q732"/>
      <c r="R732"/>
      <c r="S732"/>
      <c r="T732"/>
      <c r="U732"/>
      <c r="V732"/>
      <c r="W732"/>
      <c r="X732"/>
    </row>
    <row r="733" spans="1:24" s="26" customFormat="1" ht="15" customHeight="1" x14ac:dyDescent="0.3">
      <c r="A733" s="165">
        <v>44186</v>
      </c>
      <c r="B733" s="166" t="s">
        <v>263</v>
      </c>
      <c r="C733" s="189">
        <v>7390.68</v>
      </c>
      <c r="D733" s="167"/>
      <c r="E733" s="168">
        <f t="shared" si="11"/>
        <v>5903730.9480000976</v>
      </c>
      <c r="F733" s="134"/>
      <c r="G733" s="202"/>
      <c r="H733" s="203"/>
      <c r="I733" s="170"/>
      <c r="J733" s="179"/>
      <c r="K733" s="171"/>
      <c r="L733" s="172"/>
      <c r="M733" s="173"/>
      <c r="N733" s="174"/>
      <c r="O733"/>
      <c r="P733"/>
      <c r="Q733"/>
      <c r="R733"/>
      <c r="S733"/>
      <c r="T733"/>
      <c r="U733"/>
      <c r="V733"/>
      <c r="W733"/>
      <c r="X733"/>
    </row>
    <row r="734" spans="1:24" s="26" customFormat="1" ht="15" customHeight="1" x14ac:dyDescent="0.3">
      <c r="A734" s="165">
        <v>44186</v>
      </c>
      <c r="B734" s="166" t="s">
        <v>235</v>
      </c>
      <c r="C734" s="189">
        <v>184298.4</v>
      </c>
      <c r="D734" s="167"/>
      <c r="E734" s="168">
        <f t="shared" si="11"/>
        <v>6088029.348000098</v>
      </c>
      <c r="F734" s="134"/>
      <c r="G734" s="202"/>
      <c r="H734" s="203"/>
      <c r="I734" s="170"/>
      <c r="J734" s="179"/>
      <c r="K734" s="171"/>
      <c r="L734" s="172"/>
      <c r="M734" s="173"/>
      <c r="N734" s="174"/>
      <c r="O734"/>
      <c r="P734"/>
      <c r="Q734"/>
      <c r="R734"/>
      <c r="S734"/>
      <c r="T734"/>
      <c r="U734"/>
      <c r="V734"/>
      <c r="W734"/>
      <c r="X734"/>
    </row>
    <row r="735" spans="1:24" s="26" customFormat="1" ht="15" customHeight="1" x14ac:dyDescent="0.3">
      <c r="A735" s="165">
        <v>44186</v>
      </c>
      <c r="B735" s="166" t="s">
        <v>249</v>
      </c>
      <c r="C735" s="189">
        <v>48039.42</v>
      </c>
      <c r="D735" s="167"/>
      <c r="E735" s="168">
        <f t="shared" si="11"/>
        <v>6136068.7680000979</v>
      </c>
      <c r="F735" s="134"/>
      <c r="G735" s="202"/>
      <c r="H735" s="203"/>
      <c r="I735" s="170"/>
      <c r="J735" s="179"/>
      <c r="K735" s="171"/>
      <c r="L735" s="172"/>
      <c r="M735" s="173"/>
      <c r="N735" s="174"/>
      <c r="O735"/>
      <c r="P735"/>
      <c r="Q735"/>
      <c r="R735"/>
      <c r="S735"/>
      <c r="T735"/>
      <c r="U735"/>
      <c r="V735"/>
      <c r="W735"/>
      <c r="X735"/>
    </row>
    <row r="736" spans="1:24" s="26" customFormat="1" ht="15" customHeight="1" x14ac:dyDescent="0.3">
      <c r="A736" s="165">
        <v>44186</v>
      </c>
      <c r="B736" s="166" t="s">
        <v>264</v>
      </c>
      <c r="C736" s="189">
        <v>18476.7</v>
      </c>
      <c r="D736" s="167"/>
      <c r="E736" s="168">
        <f t="shared" si="11"/>
        <v>6154545.4680000981</v>
      </c>
      <c r="F736" s="134"/>
      <c r="G736" s="202"/>
      <c r="H736" s="203"/>
      <c r="I736" s="170"/>
      <c r="J736" s="179"/>
      <c r="K736" s="171"/>
      <c r="L736" s="172"/>
      <c r="M736" s="173"/>
      <c r="N736" s="174"/>
      <c r="O736"/>
      <c r="P736"/>
      <c r="Q736"/>
      <c r="R736"/>
      <c r="S736"/>
      <c r="T736"/>
      <c r="U736"/>
      <c r="V736"/>
      <c r="W736"/>
      <c r="X736"/>
    </row>
    <row r="737" spans="1:24" s="26" customFormat="1" ht="15" customHeight="1" x14ac:dyDescent="0.3">
      <c r="A737" s="165">
        <v>44186</v>
      </c>
      <c r="B737" s="166" t="s">
        <v>266</v>
      </c>
      <c r="C737" s="189">
        <v>60357.22</v>
      </c>
      <c r="D737" s="167"/>
      <c r="E737" s="168">
        <f t="shared" si="11"/>
        <v>6214902.6880000979</v>
      </c>
      <c r="F737" s="134"/>
      <c r="G737" s="202"/>
      <c r="H737" s="203"/>
      <c r="I737" s="170"/>
      <c r="J737" s="179"/>
      <c r="K737" s="171"/>
      <c r="L737" s="172"/>
      <c r="M737" s="173"/>
      <c r="N737" s="174"/>
      <c r="O737"/>
      <c r="P737"/>
      <c r="Q737"/>
      <c r="R737"/>
      <c r="S737"/>
      <c r="T737"/>
      <c r="U737"/>
      <c r="V737"/>
      <c r="W737"/>
      <c r="X737"/>
    </row>
    <row r="738" spans="1:24" s="26" customFormat="1" ht="15" customHeight="1" x14ac:dyDescent="0.3">
      <c r="A738" s="165">
        <v>44186</v>
      </c>
      <c r="B738" s="166" t="s">
        <v>236</v>
      </c>
      <c r="C738" s="189">
        <v>19708.48</v>
      </c>
      <c r="D738" s="167"/>
      <c r="E738" s="168">
        <f t="shared" si="11"/>
        <v>6234611.1680000983</v>
      </c>
      <c r="F738" s="134"/>
      <c r="G738" s="202"/>
      <c r="H738" s="203"/>
      <c r="I738" s="170"/>
      <c r="J738" s="179"/>
      <c r="K738" s="171"/>
      <c r="L738" s="172"/>
      <c r="M738" s="173"/>
      <c r="N738" s="174"/>
      <c r="O738"/>
      <c r="P738"/>
      <c r="Q738"/>
      <c r="R738"/>
      <c r="S738"/>
      <c r="T738"/>
      <c r="U738"/>
      <c r="V738"/>
      <c r="W738"/>
      <c r="X738"/>
    </row>
    <row r="739" spans="1:24" s="26" customFormat="1" ht="15" customHeight="1" x14ac:dyDescent="0.3">
      <c r="A739" s="165">
        <v>44186</v>
      </c>
      <c r="B739" s="166" t="s">
        <v>285</v>
      </c>
      <c r="C739" s="189">
        <v>6158.9</v>
      </c>
      <c r="D739" s="167"/>
      <c r="E739" s="168">
        <f t="shared" si="11"/>
        <v>6240770.0680000987</v>
      </c>
      <c r="F739" s="134"/>
      <c r="G739" s="202"/>
      <c r="H739" s="203"/>
      <c r="I739" s="170"/>
      <c r="J739" s="179"/>
      <c r="K739" s="171"/>
      <c r="L739" s="172"/>
      <c r="M739" s="173"/>
      <c r="N739" s="174"/>
      <c r="O739"/>
      <c r="P739"/>
      <c r="Q739"/>
      <c r="R739"/>
      <c r="S739"/>
      <c r="T739"/>
      <c r="U739"/>
      <c r="V739"/>
      <c r="W739"/>
      <c r="X739"/>
    </row>
    <row r="740" spans="1:24" s="26" customFormat="1" ht="15" customHeight="1" x14ac:dyDescent="0.3">
      <c r="A740" s="165">
        <v>44186</v>
      </c>
      <c r="B740" s="166" t="s">
        <v>268</v>
      </c>
      <c r="C740" s="189">
        <v>49271.199999999997</v>
      </c>
      <c r="D740" s="167"/>
      <c r="E740" s="168">
        <f t="shared" si="11"/>
        <v>6290041.2680000989</v>
      </c>
      <c r="F740" s="134"/>
      <c r="G740" s="202"/>
      <c r="H740" s="203"/>
      <c r="I740" s="170"/>
      <c r="J740" s="179"/>
      <c r="K740" s="171"/>
      <c r="L740" s="172"/>
      <c r="M740" s="173"/>
      <c r="N740" s="174"/>
      <c r="O740"/>
      <c r="P740"/>
      <c r="Q740"/>
      <c r="R740"/>
      <c r="S740"/>
      <c r="T740"/>
      <c r="U740"/>
      <c r="V740"/>
      <c r="W740"/>
      <c r="X740"/>
    </row>
    <row r="741" spans="1:24" s="26" customFormat="1" ht="15" customHeight="1" x14ac:dyDescent="0.3">
      <c r="A741" s="165">
        <v>44186</v>
      </c>
      <c r="B741" s="166" t="s">
        <v>269</v>
      </c>
      <c r="C741" s="189">
        <v>92383.5</v>
      </c>
      <c r="D741" s="167"/>
      <c r="E741" s="168">
        <f t="shared" si="11"/>
        <v>6382424.7680000989</v>
      </c>
      <c r="F741" s="134"/>
      <c r="G741" s="202"/>
      <c r="H741" s="203"/>
      <c r="I741" s="170"/>
      <c r="J741" s="179"/>
      <c r="K741" s="171"/>
      <c r="L741" s="172"/>
      <c r="M741" s="173"/>
      <c r="N741" s="174"/>
      <c r="O741"/>
      <c r="P741"/>
      <c r="Q741"/>
      <c r="R741"/>
      <c r="S741"/>
      <c r="T741"/>
      <c r="U741"/>
      <c r="V741"/>
      <c r="W741"/>
      <c r="X741"/>
    </row>
    <row r="742" spans="1:24" s="26" customFormat="1" ht="15" customHeight="1" x14ac:dyDescent="0.3">
      <c r="A742" s="165">
        <v>44186</v>
      </c>
      <c r="B742" s="166" t="s">
        <v>105</v>
      </c>
      <c r="C742" s="189">
        <v>6158.9</v>
      </c>
      <c r="D742" s="167"/>
      <c r="E742" s="168">
        <f t="shared" si="11"/>
        <v>6388583.6680000992</v>
      </c>
      <c r="F742" s="134"/>
      <c r="G742" s="202"/>
      <c r="H742" s="203"/>
      <c r="I742" s="170"/>
      <c r="J742" s="179"/>
      <c r="K742" s="171"/>
      <c r="L742" s="172"/>
      <c r="M742" s="173"/>
      <c r="N742" s="174"/>
      <c r="O742"/>
      <c r="P742"/>
      <c r="Q742"/>
      <c r="R742"/>
      <c r="S742"/>
      <c r="T742"/>
      <c r="U742"/>
      <c r="V742"/>
      <c r="W742"/>
      <c r="X742"/>
    </row>
    <row r="743" spans="1:24" s="26" customFormat="1" ht="15" customHeight="1" x14ac:dyDescent="0.3">
      <c r="A743" s="165">
        <v>44186</v>
      </c>
      <c r="B743" s="166" t="s">
        <v>315</v>
      </c>
      <c r="C743" s="189">
        <v>19021.2</v>
      </c>
      <c r="D743" s="167"/>
      <c r="E743" s="168">
        <f t="shared" si="11"/>
        <v>6407604.8680000994</v>
      </c>
      <c r="F743" s="134"/>
      <c r="G743" s="202"/>
      <c r="H743" s="203"/>
      <c r="I743" s="170"/>
      <c r="J743" s="179"/>
      <c r="K743" s="171"/>
      <c r="L743" s="172"/>
      <c r="M743" s="173"/>
      <c r="N743" s="174"/>
      <c r="O743"/>
      <c r="P743"/>
      <c r="Q743"/>
      <c r="R743"/>
      <c r="S743"/>
      <c r="T743"/>
      <c r="U743"/>
      <c r="V743"/>
      <c r="W743"/>
      <c r="X743"/>
    </row>
    <row r="744" spans="1:24" s="26" customFormat="1" ht="15" customHeight="1" x14ac:dyDescent="0.3">
      <c r="A744" s="165">
        <v>44186</v>
      </c>
      <c r="B744" s="166" t="s">
        <v>272</v>
      </c>
      <c r="C744" s="189">
        <v>6158.9</v>
      </c>
      <c r="D744" s="167"/>
      <c r="E744" s="168">
        <f t="shared" si="11"/>
        <v>6413763.7680000998</v>
      </c>
      <c r="F744" s="134"/>
      <c r="G744" s="202"/>
      <c r="H744" s="203"/>
      <c r="I744" s="170"/>
      <c r="J744" s="179"/>
      <c r="K744" s="171"/>
      <c r="L744" s="172"/>
      <c r="M744" s="173"/>
      <c r="N744" s="174"/>
      <c r="O744"/>
      <c r="P744"/>
      <c r="Q744"/>
      <c r="R744"/>
      <c r="S744"/>
      <c r="T744"/>
      <c r="U744"/>
      <c r="V744"/>
      <c r="W744"/>
      <c r="X744"/>
    </row>
    <row r="745" spans="1:24" s="26" customFormat="1" ht="15" customHeight="1" x14ac:dyDescent="0.3">
      <c r="A745" s="165">
        <v>44186</v>
      </c>
      <c r="B745" s="166" t="s">
        <v>273</v>
      </c>
      <c r="C745" s="189">
        <v>71443.240000000005</v>
      </c>
      <c r="D745" s="167"/>
      <c r="E745" s="168">
        <f t="shared" si="11"/>
        <v>6485207.0080001</v>
      </c>
      <c r="F745" s="134"/>
      <c r="G745" s="202"/>
      <c r="H745" s="203"/>
      <c r="I745" s="170"/>
      <c r="J745" s="179"/>
      <c r="K745" s="171"/>
      <c r="L745" s="172"/>
      <c r="M745" s="173"/>
      <c r="N745" s="174"/>
      <c r="O745"/>
      <c r="P745"/>
      <c r="Q745"/>
      <c r="R745"/>
      <c r="S745"/>
      <c r="T745"/>
      <c r="U745"/>
      <c r="V745"/>
      <c r="W745"/>
      <c r="X745"/>
    </row>
    <row r="746" spans="1:24" s="26" customFormat="1" ht="15" customHeight="1" x14ac:dyDescent="0.3">
      <c r="A746" s="165">
        <v>44186</v>
      </c>
      <c r="B746" s="166" t="s">
        <v>274</v>
      </c>
      <c r="C746" s="189">
        <v>11086.02</v>
      </c>
      <c r="D746" s="167"/>
      <c r="E746" s="168">
        <f t="shared" si="11"/>
        <v>6496293.0280000996</v>
      </c>
      <c r="F746" s="134"/>
      <c r="G746" s="202"/>
      <c r="H746" s="203"/>
      <c r="I746" s="170"/>
      <c r="J746" s="179"/>
      <c r="K746" s="171"/>
      <c r="L746" s="172"/>
      <c r="M746" s="173"/>
      <c r="N746" s="174"/>
      <c r="O746"/>
      <c r="P746"/>
      <c r="Q746"/>
      <c r="R746"/>
      <c r="S746"/>
      <c r="T746"/>
      <c r="U746"/>
      <c r="V746"/>
      <c r="W746"/>
      <c r="X746"/>
    </row>
    <row r="747" spans="1:24" s="26" customFormat="1" ht="15" customHeight="1" x14ac:dyDescent="0.3">
      <c r="A747" s="165">
        <v>44186</v>
      </c>
      <c r="B747" s="166" t="s">
        <v>275</v>
      </c>
      <c r="C747" s="189">
        <v>11086.02</v>
      </c>
      <c r="D747" s="167"/>
      <c r="E747" s="168">
        <f t="shared" si="11"/>
        <v>6507379.0480000991</v>
      </c>
      <c r="F747" s="134"/>
      <c r="G747" s="202"/>
      <c r="H747" s="203"/>
      <c r="I747" s="170"/>
      <c r="J747" s="179"/>
      <c r="K747" s="171"/>
      <c r="L747" s="172"/>
      <c r="M747" s="173"/>
      <c r="N747" s="174"/>
      <c r="O747"/>
      <c r="P747"/>
      <c r="Q747"/>
      <c r="R747"/>
      <c r="S747"/>
      <c r="T747"/>
      <c r="U747"/>
      <c r="V747"/>
      <c r="W747"/>
      <c r="X747"/>
    </row>
    <row r="748" spans="1:24" s="26" customFormat="1" ht="15" customHeight="1" x14ac:dyDescent="0.3">
      <c r="A748" s="165">
        <v>44186</v>
      </c>
      <c r="B748" s="166" t="s">
        <v>277</v>
      </c>
      <c r="C748" s="189">
        <v>18476.7</v>
      </c>
      <c r="D748" s="167"/>
      <c r="E748" s="168">
        <f t="shared" si="11"/>
        <v>6525855.7480000993</v>
      </c>
      <c r="F748" s="134"/>
      <c r="G748" s="202"/>
      <c r="H748" s="203"/>
      <c r="I748" s="170"/>
      <c r="J748" s="179"/>
      <c r="K748" s="171"/>
      <c r="L748" s="172"/>
      <c r="M748" s="173"/>
      <c r="N748" s="174"/>
      <c r="O748"/>
      <c r="P748"/>
      <c r="Q748"/>
      <c r="R748"/>
      <c r="S748"/>
      <c r="T748"/>
      <c r="U748"/>
      <c r="V748"/>
      <c r="W748"/>
      <c r="X748"/>
    </row>
    <row r="749" spans="1:24" s="26" customFormat="1" ht="15" customHeight="1" x14ac:dyDescent="0.3">
      <c r="A749" s="165">
        <v>44186</v>
      </c>
      <c r="B749" s="166" t="s">
        <v>311</v>
      </c>
      <c r="C749" s="189">
        <v>32970.080000000002</v>
      </c>
      <c r="D749" s="167"/>
      <c r="E749" s="168">
        <f t="shared" si="11"/>
        <v>6558825.8280000994</v>
      </c>
      <c r="F749" s="134"/>
      <c r="G749" s="202"/>
      <c r="H749" s="203"/>
      <c r="I749" s="170"/>
      <c r="J749" s="179"/>
      <c r="K749" s="171"/>
      <c r="L749" s="172"/>
      <c r="M749" s="173"/>
      <c r="N749" s="174"/>
      <c r="O749"/>
      <c r="P749"/>
      <c r="Q749"/>
      <c r="R749"/>
      <c r="S749"/>
      <c r="T749"/>
      <c r="U749"/>
      <c r="V749"/>
      <c r="W749"/>
      <c r="X749"/>
    </row>
    <row r="750" spans="1:24" s="26" customFormat="1" ht="15" customHeight="1" x14ac:dyDescent="0.3">
      <c r="A750" s="165">
        <v>44186</v>
      </c>
      <c r="B750" s="166" t="s">
        <v>280</v>
      </c>
      <c r="C750" s="189">
        <v>2463.56</v>
      </c>
      <c r="D750" s="167"/>
      <c r="E750" s="168">
        <f t="shared" si="11"/>
        <v>6561289.388000099</v>
      </c>
      <c r="F750" s="134"/>
      <c r="G750" s="202"/>
      <c r="H750" s="203"/>
      <c r="I750" s="170"/>
      <c r="J750" s="179"/>
      <c r="K750" s="171"/>
      <c r="L750" s="172"/>
      <c r="M750" s="173"/>
      <c r="N750" s="174"/>
      <c r="O750"/>
      <c r="P750"/>
      <c r="Q750"/>
      <c r="R750"/>
      <c r="S750"/>
      <c r="T750"/>
      <c r="U750"/>
      <c r="V750"/>
      <c r="W750"/>
      <c r="X750"/>
    </row>
    <row r="751" spans="1:24" s="26" customFormat="1" ht="15" customHeight="1" x14ac:dyDescent="0.3">
      <c r="A751" s="165">
        <v>44186</v>
      </c>
      <c r="B751" s="166" t="s">
        <v>212</v>
      </c>
      <c r="C751" s="189">
        <v>11086.02</v>
      </c>
      <c r="D751" s="167"/>
      <c r="E751" s="168">
        <f t="shared" si="11"/>
        <v>6572375.4080000985</v>
      </c>
      <c r="F751" s="134"/>
      <c r="G751" s="202"/>
      <c r="H751" s="203"/>
      <c r="I751" s="170"/>
      <c r="J751" s="179"/>
      <c r="K751" s="171"/>
      <c r="L751" s="172"/>
      <c r="M751" s="173"/>
      <c r="N751" s="174"/>
      <c r="O751"/>
      <c r="P751"/>
      <c r="Q751"/>
      <c r="R751"/>
      <c r="S751"/>
      <c r="T751"/>
      <c r="U751"/>
      <c r="V751"/>
      <c r="W751"/>
      <c r="X751"/>
    </row>
    <row r="752" spans="1:24" s="26" customFormat="1" ht="15" customHeight="1" x14ac:dyDescent="0.3">
      <c r="A752" s="165">
        <v>44186</v>
      </c>
      <c r="B752" s="166" t="s">
        <v>281</v>
      </c>
      <c r="C752" s="189">
        <v>3695.34</v>
      </c>
      <c r="D752" s="167"/>
      <c r="E752" s="168">
        <f t="shared" si="11"/>
        <v>6576070.7480000984</v>
      </c>
      <c r="F752" s="134"/>
      <c r="G752" s="169"/>
      <c r="H752" s="203"/>
      <c r="I752" s="170"/>
      <c r="J752" s="179"/>
      <c r="K752" s="171"/>
      <c r="L752" s="172"/>
      <c r="M752" s="173"/>
      <c r="N752" s="174"/>
      <c r="O752"/>
      <c r="P752"/>
      <c r="Q752"/>
      <c r="R752"/>
      <c r="S752"/>
      <c r="T752"/>
      <c r="U752"/>
      <c r="V752"/>
      <c r="W752"/>
      <c r="X752"/>
    </row>
    <row r="753" spans="1:24" s="26" customFormat="1" ht="15" customHeight="1" x14ac:dyDescent="0.3">
      <c r="A753" s="165">
        <v>44187</v>
      </c>
      <c r="B753" s="166" t="s">
        <v>282</v>
      </c>
      <c r="C753" s="189">
        <v>56661.88</v>
      </c>
      <c r="D753" s="167"/>
      <c r="E753" s="168">
        <f t="shared" si="11"/>
        <v>6632732.6280000983</v>
      </c>
      <c r="F753" s="134"/>
      <c r="G753" s="202"/>
      <c r="H753" s="203"/>
      <c r="I753" s="170"/>
      <c r="J753" s="179"/>
      <c r="K753" s="171"/>
      <c r="L753" s="172"/>
      <c r="M753" s="173"/>
      <c r="N753" s="174"/>
      <c r="O753"/>
      <c r="P753"/>
      <c r="Q753"/>
      <c r="R753"/>
      <c r="S753"/>
      <c r="T753"/>
      <c r="U753"/>
      <c r="V753"/>
      <c r="W753"/>
      <c r="X753"/>
    </row>
    <row r="754" spans="1:24" s="26" customFormat="1" ht="15" customHeight="1" x14ac:dyDescent="0.3">
      <c r="A754" s="165">
        <v>44187</v>
      </c>
      <c r="B754" s="166" t="s">
        <v>283</v>
      </c>
      <c r="C754" s="189">
        <v>11086.02</v>
      </c>
      <c r="D754" s="167"/>
      <c r="E754" s="168">
        <f t="shared" si="11"/>
        <v>6643818.6480000978</v>
      </c>
      <c r="F754" s="134"/>
      <c r="G754" s="202"/>
      <c r="H754" s="203"/>
      <c r="I754" s="170"/>
      <c r="J754" s="179"/>
      <c r="K754" s="171"/>
      <c r="L754" s="172"/>
      <c r="M754" s="173"/>
      <c r="N754" s="174"/>
      <c r="O754"/>
      <c r="P754"/>
      <c r="Q754"/>
      <c r="R754"/>
      <c r="S754"/>
      <c r="T754"/>
      <c r="U754"/>
      <c r="V754"/>
      <c r="W754"/>
      <c r="X754"/>
    </row>
    <row r="755" spans="1:24" s="26" customFormat="1" ht="15" customHeight="1" x14ac:dyDescent="0.3">
      <c r="A755" s="165">
        <v>44187</v>
      </c>
      <c r="B755" s="166" t="s">
        <v>284</v>
      </c>
      <c r="C755" s="189">
        <v>48039.42</v>
      </c>
      <c r="D755" s="167"/>
      <c r="E755" s="168">
        <f t="shared" si="11"/>
        <v>6691858.0680000978</v>
      </c>
      <c r="F755" s="134"/>
      <c r="G755" s="202"/>
      <c r="H755" s="203"/>
      <c r="I755" s="170"/>
      <c r="J755" s="179"/>
      <c r="K755" s="171"/>
      <c r="L755" s="172"/>
      <c r="M755" s="173"/>
      <c r="N755" s="174"/>
      <c r="O755"/>
      <c r="P755"/>
      <c r="Q755"/>
      <c r="R755"/>
      <c r="S755"/>
      <c r="T755"/>
      <c r="U755"/>
      <c r="V755"/>
      <c r="W755"/>
      <c r="X755"/>
    </row>
    <row r="756" spans="1:24" s="26" customFormat="1" ht="15" customHeight="1" x14ac:dyDescent="0.3">
      <c r="A756" s="165">
        <v>44187</v>
      </c>
      <c r="B756" s="166" t="s">
        <v>301</v>
      </c>
      <c r="C756" s="189">
        <v>13549.58</v>
      </c>
      <c r="D756" s="167"/>
      <c r="E756" s="168">
        <f t="shared" si="11"/>
        <v>6705407.6480000978</v>
      </c>
      <c r="F756" s="134"/>
      <c r="G756" s="202"/>
      <c r="H756" s="203"/>
      <c r="I756" s="170"/>
      <c r="J756" s="179"/>
      <c r="K756" s="171"/>
      <c r="L756" s="172"/>
      <c r="M756" s="173"/>
      <c r="N756" s="174"/>
      <c r="O756"/>
      <c r="P756"/>
      <c r="Q756"/>
      <c r="R756"/>
      <c r="S756"/>
      <c r="T756"/>
      <c r="U756"/>
      <c r="V756"/>
      <c r="W756"/>
      <c r="X756"/>
    </row>
    <row r="757" spans="1:24" s="26" customFormat="1" ht="15" customHeight="1" x14ac:dyDescent="0.3">
      <c r="A757" s="165">
        <v>44187</v>
      </c>
      <c r="B757" s="166" t="s">
        <v>225</v>
      </c>
      <c r="C757" s="189">
        <v>20940.259999999998</v>
      </c>
      <c r="D757" s="167"/>
      <c r="E757" s="168">
        <f t="shared" si="11"/>
        <v>6726347.9080000976</v>
      </c>
      <c r="F757" s="134"/>
      <c r="G757" s="202"/>
      <c r="H757" s="203"/>
      <c r="I757" s="170"/>
      <c r="J757" s="179"/>
      <c r="K757" s="171"/>
      <c r="L757" s="172"/>
      <c r="M757" s="173"/>
      <c r="N757" s="174"/>
      <c r="O757"/>
      <c r="P757"/>
      <c r="Q757"/>
      <c r="R757"/>
      <c r="S757"/>
      <c r="T757"/>
      <c r="U757"/>
      <c r="V757"/>
      <c r="W757"/>
      <c r="X757"/>
    </row>
    <row r="758" spans="1:24" s="26" customFormat="1" ht="15" customHeight="1" x14ac:dyDescent="0.3">
      <c r="A758" s="165">
        <v>44187</v>
      </c>
      <c r="B758" s="166" t="s">
        <v>298</v>
      </c>
      <c r="C758" s="189">
        <v>14999.16</v>
      </c>
      <c r="D758" s="167"/>
      <c r="E758" s="168">
        <f t="shared" si="11"/>
        <v>6741347.0680000978</v>
      </c>
      <c r="F758" s="134"/>
      <c r="G758" s="202"/>
      <c r="H758" s="203"/>
      <c r="I758" s="170"/>
      <c r="J758" s="179"/>
      <c r="K758" s="171"/>
      <c r="L758" s="172"/>
      <c r="M758" s="173"/>
      <c r="N758" s="174"/>
      <c r="O758"/>
      <c r="P758"/>
      <c r="Q758"/>
      <c r="R758"/>
      <c r="S758"/>
      <c r="T758"/>
      <c r="U758"/>
      <c r="V758"/>
      <c r="W758"/>
      <c r="X758"/>
    </row>
    <row r="759" spans="1:24" s="26" customFormat="1" ht="15" customHeight="1" x14ac:dyDescent="0.3">
      <c r="A759" s="165">
        <v>44187</v>
      </c>
      <c r="B759" s="166" t="s">
        <v>305</v>
      </c>
      <c r="C759" s="189">
        <v>7390.68</v>
      </c>
      <c r="D759" s="167"/>
      <c r="E759" s="168">
        <f t="shared" si="11"/>
        <v>6748737.7480000975</v>
      </c>
      <c r="F759" s="134"/>
      <c r="G759" s="202"/>
      <c r="H759" s="203"/>
      <c r="I759" s="170"/>
      <c r="J759" s="179"/>
      <c r="K759" s="171"/>
      <c r="L759" s="172"/>
      <c r="M759" s="173"/>
      <c r="N759" s="174"/>
      <c r="O759"/>
      <c r="P759"/>
      <c r="Q759"/>
      <c r="R759"/>
      <c r="S759"/>
      <c r="T759"/>
      <c r="U759"/>
      <c r="V759"/>
      <c r="W759"/>
      <c r="X759"/>
    </row>
    <row r="760" spans="1:24" s="26" customFormat="1" ht="15" customHeight="1" x14ac:dyDescent="0.3">
      <c r="A760" s="165">
        <v>44187</v>
      </c>
      <c r="B760" s="166" t="s">
        <v>299</v>
      </c>
      <c r="C760" s="189">
        <v>35721.620000000003</v>
      </c>
      <c r="D760" s="167"/>
      <c r="E760" s="168">
        <f t="shared" si="11"/>
        <v>6784459.3680000976</v>
      </c>
      <c r="F760" s="134"/>
      <c r="G760" s="202"/>
      <c r="H760" s="203"/>
      <c r="I760" s="170"/>
      <c r="J760" s="179"/>
      <c r="K760" s="171"/>
      <c r="L760" s="172"/>
      <c r="M760" s="173"/>
      <c r="N760" s="174"/>
      <c r="O760"/>
      <c r="P760"/>
      <c r="Q760"/>
      <c r="R760"/>
      <c r="S760"/>
      <c r="T760"/>
      <c r="U760"/>
      <c r="V760"/>
      <c r="W760"/>
      <c r="X760"/>
    </row>
    <row r="761" spans="1:24" s="26" customFormat="1" ht="15" customHeight="1" x14ac:dyDescent="0.3">
      <c r="A761" s="165">
        <v>44187</v>
      </c>
      <c r="B761" s="166" t="s">
        <v>246</v>
      </c>
      <c r="C761" s="189">
        <v>18476.7</v>
      </c>
      <c r="D761" s="167"/>
      <c r="E761" s="168">
        <f t="shared" si="11"/>
        <v>6802936.0680000978</v>
      </c>
      <c r="F761" s="134"/>
      <c r="G761" s="202"/>
      <c r="H761" s="203"/>
      <c r="I761" s="170"/>
      <c r="J761" s="179"/>
      <c r="K761" s="171"/>
      <c r="L761" s="172"/>
      <c r="M761" s="173"/>
      <c r="N761" s="174"/>
      <c r="O761"/>
      <c r="P761"/>
      <c r="Q761"/>
      <c r="R761"/>
      <c r="S761"/>
      <c r="T761"/>
      <c r="U761"/>
      <c r="V761"/>
      <c r="W761"/>
      <c r="X761"/>
    </row>
    <row r="762" spans="1:24" s="26" customFormat="1" ht="15" customHeight="1" x14ac:dyDescent="0.3">
      <c r="A762" s="165">
        <v>44188</v>
      </c>
      <c r="B762" s="166" t="s">
        <v>228</v>
      </c>
      <c r="C762" s="189">
        <v>21557.360000000001</v>
      </c>
      <c r="D762" s="167"/>
      <c r="E762" s="168">
        <f t="shared" si="11"/>
        <v>6824493.4280000981</v>
      </c>
      <c r="F762" s="134"/>
      <c r="G762" s="202"/>
      <c r="H762" s="203"/>
      <c r="I762" s="170"/>
      <c r="J762" s="179"/>
      <c r="K762" s="171"/>
      <c r="L762" s="172"/>
      <c r="M762" s="173"/>
      <c r="N762" s="174"/>
      <c r="O762"/>
      <c r="P762"/>
      <c r="Q762"/>
      <c r="R762"/>
      <c r="S762"/>
      <c r="T762"/>
      <c r="U762"/>
      <c r="V762"/>
      <c r="W762"/>
      <c r="X762"/>
    </row>
    <row r="763" spans="1:24" s="26" customFormat="1" ht="15" customHeight="1" x14ac:dyDescent="0.3">
      <c r="A763" s="165">
        <v>44188</v>
      </c>
      <c r="B763" s="166" t="s">
        <v>200</v>
      </c>
      <c r="C763" s="189">
        <v>11086.02</v>
      </c>
      <c r="D763" s="167"/>
      <c r="E763" s="168">
        <f t="shared" si="11"/>
        <v>6835579.4480000976</v>
      </c>
      <c r="F763" s="134"/>
      <c r="G763" s="202"/>
      <c r="H763" s="203"/>
      <c r="I763" s="170"/>
      <c r="J763" s="179"/>
      <c r="K763" s="171"/>
      <c r="L763" s="172"/>
      <c r="M763" s="173"/>
      <c r="N763" s="174"/>
      <c r="O763"/>
      <c r="P763"/>
      <c r="Q763"/>
      <c r="R763"/>
      <c r="S763"/>
      <c r="T763"/>
      <c r="U763"/>
      <c r="V763"/>
      <c r="W763"/>
      <c r="X763"/>
    </row>
    <row r="764" spans="1:24" s="26" customFormat="1" ht="15" customHeight="1" x14ac:dyDescent="0.3">
      <c r="A764" s="165">
        <v>44188</v>
      </c>
      <c r="B764" s="166" t="s">
        <v>295</v>
      </c>
      <c r="C764" s="189">
        <v>24635.599999999999</v>
      </c>
      <c r="D764" s="167"/>
      <c r="E764" s="168">
        <f t="shared" si="11"/>
        <v>6860215.0480000973</v>
      </c>
      <c r="F764" s="134"/>
      <c r="G764" s="202"/>
      <c r="H764" s="203"/>
      <c r="I764" s="170"/>
      <c r="J764" s="179"/>
      <c r="K764" s="171"/>
      <c r="L764" s="172"/>
      <c r="M764" s="173"/>
      <c r="N764" s="174"/>
      <c r="O764"/>
      <c r="P764"/>
      <c r="Q764"/>
      <c r="R764"/>
      <c r="S764"/>
      <c r="T764"/>
      <c r="U764"/>
      <c r="V764"/>
      <c r="W764"/>
      <c r="X764"/>
    </row>
    <row r="765" spans="1:24" s="26" customFormat="1" ht="15" customHeight="1" x14ac:dyDescent="0.3">
      <c r="A765" s="165">
        <v>44188</v>
      </c>
      <c r="B765" s="166" t="s">
        <v>333</v>
      </c>
      <c r="C765" s="189">
        <v>2463.56</v>
      </c>
      <c r="D765" s="167"/>
      <c r="E765" s="168">
        <f t="shared" si="11"/>
        <v>6862678.6080000969</v>
      </c>
      <c r="F765" s="134"/>
      <c r="G765" s="202"/>
      <c r="H765" s="203"/>
      <c r="I765" s="170"/>
      <c r="J765" s="179"/>
      <c r="K765" s="171"/>
      <c r="L765" s="172"/>
      <c r="M765" s="173"/>
      <c r="N765" s="174"/>
      <c r="O765"/>
      <c r="P765"/>
      <c r="Q765"/>
      <c r="R765"/>
      <c r="S765"/>
      <c r="T765"/>
      <c r="U765"/>
      <c r="V765"/>
      <c r="W765"/>
      <c r="X765"/>
    </row>
    <row r="766" spans="1:24" s="26" customFormat="1" ht="15" customHeight="1" x14ac:dyDescent="0.3">
      <c r="A766" s="165">
        <v>44188</v>
      </c>
      <c r="B766" s="166" t="s">
        <v>204</v>
      </c>
      <c r="C766" s="189">
        <v>11086.02</v>
      </c>
      <c r="D766" s="167"/>
      <c r="E766" s="168">
        <f t="shared" si="11"/>
        <v>6873764.6280000964</v>
      </c>
      <c r="F766" s="134"/>
      <c r="G766" s="202"/>
      <c r="H766" s="203"/>
      <c r="I766" s="170"/>
      <c r="J766" s="179"/>
      <c r="K766" s="171"/>
      <c r="L766" s="172"/>
      <c r="M766" s="173"/>
      <c r="N766" s="174"/>
      <c r="O766"/>
      <c r="P766"/>
      <c r="Q766"/>
      <c r="R766"/>
      <c r="S766"/>
      <c r="T766"/>
      <c r="U766"/>
      <c r="V766"/>
      <c r="W766"/>
      <c r="X766"/>
    </row>
    <row r="767" spans="1:24" s="26" customFormat="1" ht="15" customHeight="1" x14ac:dyDescent="0.3">
      <c r="A767" s="165">
        <v>44188</v>
      </c>
      <c r="B767" s="166" t="s">
        <v>351</v>
      </c>
      <c r="C767" s="189">
        <v>3695.34</v>
      </c>
      <c r="D767" s="167"/>
      <c r="E767" s="168">
        <f t="shared" si="11"/>
        <v>6877459.9680000963</v>
      </c>
      <c r="F767" s="134"/>
      <c r="G767" s="202"/>
      <c r="H767" s="203"/>
      <c r="I767" s="170"/>
      <c r="J767" s="179"/>
      <c r="K767" s="171"/>
      <c r="L767" s="172"/>
      <c r="M767" s="173"/>
      <c r="N767" s="174"/>
      <c r="O767"/>
      <c r="P767"/>
      <c r="Q767"/>
      <c r="R767"/>
      <c r="S767"/>
      <c r="T767"/>
      <c r="U767"/>
      <c r="V767"/>
      <c r="W767"/>
      <c r="X767"/>
    </row>
    <row r="768" spans="1:24" s="26" customFormat="1" ht="15" customHeight="1" x14ac:dyDescent="0.3">
      <c r="A768" s="165">
        <v>44191</v>
      </c>
      <c r="B768" s="166" t="s">
        <v>348</v>
      </c>
      <c r="C768" s="189">
        <f>6225.54+5731.68+1727.12</f>
        <v>13684.34</v>
      </c>
      <c r="D768" s="167"/>
      <c r="E768" s="168">
        <f t="shared" si="11"/>
        <v>6891144.3080000961</v>
      </c>
      <c r="F768" s="134"/>
      <c r="G768" s="202"/>
      <c r="H768" s="203"/>
      <c r="I768" s="170"/>
      <c r="J768" s="179"/>
      <c r="K768" s="171"/>
      <c r="L768" s="172"/>
      <c r="M768" s="173"/>
      <c r="N768" s="174"/>
      <c r="O768"/>
      <c r="P768"/>
      <c r="Q768"/>
      <c r="R768"/>
      <c r="S768"/>
      <c r="T768"/>
      <c r="U768"/>
      <c r="V768"/>
      <c r="W768"/>
      <c r="X768"/>
    </row>
    <row r="769" spans="1:24" s="26" customFormat="1" ht="15" customHeight="1" x14ac:dyDescent="0.3">
      <c r="A769" s="165">
        <v>44193</v>
      </c>
      <c r="B769" s="166" t="s">
        <v>292</v>
      </c>
      <c r="C769" s="189">
        <v>48039.42</v>
      </c>
      <c r="D769" s="167"/>
      <c r="E769" s="168">
        <f t="shared" si="11"/>
        <v>6939183.728000096</v>
      </c>
      <c r="F769" s="134"/>
      <c r="G769" s="202"/>
      <c r="H769" s="203"/>
      <c r="I769" s="170"/>
      <c r="J769" s="179"/>
      <c r="K769" s="171"/>
      <c r="L769" s="172"/>
      <c r="M769" s="173"/>
      <c r="N769" s="174"/>
      <c r="O769"/>
      <c r="P769"/>
      <c r="Q769"/>
      <c r="R769"/>
      <c r="S769"/>
      <c r="T769"/>
      <c r="U769"/>
      <c r="V769"/>
      <c r="W769"/>
      <c r="X769"/>
    </row>
    <row r="770" spans="1:24" s="26" customFormat="1" ht="15" customHeight="1" x14ac:dyDescent="0.3">
      <c r="A770" s="165">
        <v>44193</v>
      </c>
      <c r="B770" s="166" t="s">
        <v>220</v>
      </c>
      <c r="C770" s="189">
        <v>24635.599999999999</v>
      </c>
      <c r="D770" s="167"/>
      <c r="E770" s="168">
        <f t="shared" si="11"/>
        <v>6963819.3280000957</v>
      </c>
      <c r="F770" s="134"/>
      <c r="G770" s="202"/>
      <c r="H770" s="203"/>
      <c r="I770" s="170"/>
      <c r="J770" s="179"/>
      <c r="K770" s="171"/>
      <c r="L770" s="172"/>
      <c r="M770" s="173"/>
      <c r="N770" s="174"/>
      <c r="O770"/>
      <c r="P770"/>
      <c r="Q770"/>
      <c r="R770"/>
      <c r="S770"/>
      <c r="T770"/>
      <c r="U770"/>
      <c r="V770"/>
      <c r="W770"/>
      <c r="X770"/>
    </row>
    <row r="771" spans="1:24" s="26" customFormat="1" ht="15" customHeight="1" x14ac:dyDescent="0.3">
      <c r="A771" s="165">
        <v>44193</v>
      </c>
      <c r="B771" s="166" t="s">
        <v>287</v>
      </c>
      <c r="C771" s="189">
        <v>18476.7</v>
      </c>
      <c r="D771" s="167"/>
      <c r="E771" s="168">
        <f t="shared" si="11"/>
        <v>6982296.0280000959</v>
      </c>
      <c r="F771" s="134"/>
      <c r="G771" s="202"/>
      <c r="H771" s="203"/>
      <c r="I771" s="170"/>
      <c r="J771" s="179"/>
      <c r="K771" s="171"/>
      <c r="L771" s="172"/>
      <c r="M771" s="173"/>
      <c r="N771" s="174"/>
      <c r="O771"/>
      <c r="P771"/>
      <c r="Q771"/>
      <c r="R771"/>
      <c r="S771"/>
      <c r="T771"/>
      <c r="U771"/>
      <c r="V771"/>
      <c r="W771"/>
      <c r="X771"/>
    </row>
    <row r="772" spans="1:24" s="26" customFormat="1" ht="15" customHeight="1" x14ac:dyDescent="0.3">
      <c r="A772" s="165">
        <v>44193</v>
      </c>
      <c r="B772" s="166" t="s">
        <v>245</v>
      </c>
      <c r="C772" s="189">
        <v>83761.039999999994</v>
      </c>
      <c r="D772" s="167"/>
      <c r="E772" s="168">
        <f t="shared" ref="E772:E834" si="12">E771+C772-D772</f>
        <v>7066057.0680000959</v>
      </c>
      <c r="F772" s="134"/>
      <c r="G772" s="202"/>
      <c r="H772" s="203"/>
      <c r="I772" s="170"/>
      <c r="J772" s="179"/>
      <c r="K772" s="171"/>
      <c r="L772" s="172"/>
      <c r="M772" s="173"/>
      <c r="N772" s="174"/>
      <c r="O772"/>
      <c r="P772"/>
      <c r="Q772"/>
      <c r="R772"/>
      <c r="S772"/>
      <c r="T772"/>
      <c r="U772"/>
      <c r="V772"/>
      <c r="W772"/>
      <c r="X772"/>
    </row>
    <row r="773" spans="1:24" s="26" customFormat="1" ht="15" customHeight="1" x14ac:dyDescent="0.3">
      <c r="A773" s="165">
        <v>44193</v>
      </c>
      <c r="B773" s="166" t="s">
        <v>304</v>
      </c>
      <c r="C773" s="189">
        <v>3695.34</v>
      </c>
      <c r="D773" s="167"/>
      <c r="E773" s="168">
        <f t="shared" si="12"/>
        <v>7069752.4080000957</v>
      </c>
      <c r="F773" s="134"/>
      <c r="G773" s="202"/>
      <c r="H773" s="203"/>
      <c r="I773" s="170"/>
      <c r="J773" s="179"/>
      <c r="K773" s="171"/>
      <c r="L773" s="172"/>
      <c r="M773" s="173"/>
      <c r="N773" s="174"/>
      <c r="O773"/>
      <c r="P773"/>
      <c r="Q773"/>
      <c r="R773"/>
      <c r="S773"/>
      <c r="T773"/>
      <c r="U773"/>
      <c r="V773"/>
      <c r="W773"/>
      <c r="X773"/>
    </row>
    <row r="774" spans="1:24" s="26" customFormat="1" ht="15" customHeight="1" x14ac:dyDescent="0.3">
      <c r="A774" s="165">
        <v>44194</v>
      </c>
      <c r="B774" s="166" t="s">
        <v>256</v>
      </c>
      <c r="C774" s="189">
        <v>7971.48</v>
      </c>
      <c r="D774" s="167"/>
      <c r="E774" s="168">
        <f t="shared" si="12"/>
        <v>7077723.8880000962</v>
      </c>
      <c r="F774" s="134"/>
      <c r="G774" s="202"/>
      <c r="H774" s="203"/>
      <c r="I774" s="170"/>
      <c r="J774" s="179"/>
      <c r="K774" s="171"/>
      <c r="L774" s="172"/>
      <c r="M774" s="173"/>
      <c r="N774" s="174"/>
      <c r="O774"/>
      <c r="P774"/>
      <c r="Q774"/>
      <c r="R774"/>
      <c r="S774"/>
      <c r="T774"/>
      <c r="U774"/>
      <c r="V774"/>
      <c r="W774"/>
      <c r="X774"/>
    </row>
    <row r="775" spans="1:24" s="26" customFormat="1" ht="15" customHeight="1" x14ac:dyDescent="0.3">
      <c r="A775" s="165">
        <v>44194</v>
      </c>
      <c r="B775" s="166" t="s">
        <v>242</v>
      </c>
      <c r="C775" s="189">
        <v>35721.620000000003</v>
      </c>
      <c r="D775" s="167"/>
      <c r="E775" s="168">
        <f t="shared" si="12"/>
        <v>7113445.5080000963</v>
      </c>
      <c r="F775" s="134"/>
      <c r="G775" s="202"/>
      <c r="H775" s="203"/>
      <c r="I775" s="170"/>
      <c r="J775" s="179"/>
      <c r="K775" s="171"/>
      <c r="L775" s="172"/>
      <c r="M775" s="173"/>
      <c r="N775" s="174"/>
      <c r="O775"/>
      <c r="P775"/>
      <c r="Q775"/>
      <c r="R775"/>
      <c r="S775"/>
      <c r="T775"/>
      <c r="U775"/>
      <c r="V775"/>
      <c r="W775"/>
      <c r="X775"/>
    </row>
    <row r="776" spans="1:24" s="26" customFormat="1" ht="15" customHeight="1" x14ac:dyDescent="0.3">
      <c r="A776" s="165">
        <v>44194</v>
      </c>
      <c r="B776" s="166" t="s">
        <v>321</v>
      </c>
      <c r="C776" s="189">
        <v>11086.02</v>
      </c>
      <c r="D776" s="167"/>
      <c r="E776" s="168">
        <f t="shared" si="12"/>
        <v>7124531.5280000959</v>
      </c>
      <c r="F776" s="134"/>
      <c r="G776" s="202"/>
      <c r="H776" s="203"/>
      <c r="I776" s="170"/>
      <c r="J776" s="179"/>
      <c r="K776" s="171"/>
      <c r="L776" s="172"/>
      <c r="M776" s="173"/>
      <c r="N776" s="174"/>
      <c r="O776"/>
      <c r="P776"/>
      <c r="Q776"/>
      <c r="R776"/>
      <c r="S776"/>
      <c r="T776"/>
      <c r="U776"/>
      <c r="V776"/>
      <c r="W776"/>
      <c r="X776"/>
    </row>
    <row r="777" spans="1:24" s="26" customFormat="1" ht="15" customHeight="1" x14ac:dyDescent="0.3">
      <c r="A777" s="165">
        <v>44195</v>
      </c>
      <c r="B777" s="166" t="s">
        <v>307</v>
      </c>
      <c r="C777" s="189">
        <v>48039.42</v>
      </c>
      <c r="D777" s="167"/>
      <c r="E777" s="168">
        <f t="shared" si="12"/>
        <v>7172570.9480000958</v>
      </c>
      <c r="F777" s="134"/>
      <c r="G777" s="202"/>
      <c r="H777" s="203"/>
      <c r="I777" s="170"/>
      <c r="J777" s="179"/>
      <c r="K777" s="171"/>
      <c r="L777" s="172"/>
      <c r="M777" s="173"/>
      <c r="N777" s="174"/>
      <c r="O777"/>
      <c r="P777"/>
      <c r="Q777"/>
      <c r="R777"/>
      <c r="S777"/>
      <c r="T777"/>
      <c r="U777"/>
      <c r="V777"/>
      <c r="W777"/>
      <c r="X777"/>
    </row>
    <row r="778" spans="1:24" s="26" customFormat="1" ht="15" customHeight="1" x14ac:dyDescent="0.3">
      <c r="A778" s="165">
        <v>44195</v>
      </c>
      <c r="B778" s="166" t="s">
        <v>309</v>
      </c>
      <c r="C778" s="189">
        <v>34489.839999999997</v>
      </c>
      <c r="D778" s="167"/>
      <c r="E778" s="168">
        <f t="shared" si="12"/>
        <v>7207060.7880000956</v>
      </c>
      <c r="F778" s="134"/>
      <c r="G778" s="202"/>
      <c r="H778" s="203"/>
      <c r="I778" s="170"/>
      <c r="J778" s="179"/>
      <c r="K778" s="171"/>
      <c r="L778" s="172"/>
      <c r="M778" s="173"/>
      <c r="N778" s="174"/>
      <c r="O778"/>
      <c r="P778"/>
      <c r="Q778"/>
      <c r="R778"/>
      <c r="S778"/>
      <c r="T778"/>
      <c r="U778"/>
      <c r="V778"/>
      <c r="W778"/>
      <c r="X778"/>
    </row>
    <row r="779" spans="1:24" s="26" customFormat="1" ht="15" customHeight="1" x14ac:dyDescent="0.3">
      <c r="A779" s="165">
        <v>44195</v>
      </c>
      <c r="B779" s="166" t="s">
        <v>297</v>
      </c>
      <c r="C779" s="189">
        <v>7390.68</v>
      </c>
      <c r="D779" s="167"/>
      <c r="E779" s="168">
        <f t="shared" si="12"/>
        <v>7214451.4680000953</v>
      </c>
      <c r="F779" s="134"/>
      <c r="G779" s="202"/>
      <c r="H779" s="203"/>
      <c r="I779" s="170"/>
      <c r="J779" s="179"/>
      <c r="K779" s="171"/>
      <c r="L779" s="172"/>
      <c r="M779" s="173"/>
      <c r="N779" s="174"/>
      <c r="O779"/>
      <c r="P779"/>
      <c r="Q779"/>
      <c r="R779"/>
      <c r="S779"/>
      <c r="T779"/>
      <c r="U779"/>
      <c r="V779"/>
      <c r="W779"/>
      <c r="X779"/>
    </row>
    <row r="780" spans="1:24" s="26" customFormat="1" ht="15" customHeight="1" x14ac:dyDescent="0.3">
      <c r="A780" s="165">
        <v>44195</v>
      </c>
      <c r="B780" s="166" t="s">
        <v>270</v>
      </c>
      <c r="C780" s="189">
        <v>66014.399999999994</v>
      </c>
      <c r="D780" s="167"/>
      <c r="E780" s="168">
        <f t="shared" si="12"/>
        <v>7280465.8680000957</v>
      </c>
      <c r="F780" s="134"/>
      <c r="G780" s="202"/>
      <c r="H780" s="203"/>
      <c r="I780" s="170"/>
      <c r="J780" s="179"/>
      <c r="K780" s="171"/>
      <c r="L780" s="172"/>
      <c r="M780" s="173"/>
      <c r="N780" s="174"/>
      <c r="O780"/>
      <c r="P780"/>
      <c r="Q780"/>
      <c r="R780"/>
      <c r="S780"/>
      <c r="T780"/>
      <c r="U780"/>
      <c r="V780"/>
      <c r="W780"/>
      <c r="X780"/>
    </row>
    <row r="781" spans="1:24" s="26" customFormat="1" ht="15" customHeight="1" x14ac:dyDescent="0.3">
      <c r="A781" s="165">
        <v>44195</v>
      </c>
      <c r="B781" s="166" t="s">
        <v>286</v>
      </c>
      <c r="C781" s="189">
        <v>11086.02</v>
      </c>
      <c r="D781" s="167"/>
      <c r="E781" s="168">
        <f t="shared" si="12"/>
        <v>7291551.8880000953</v>
      </c>
      <c r="F781" s="134"/>
      <c r="G781" s="202"/>
      <c r="H781" s="203"/>
      <c r="I781" s="170"/>
      <c r="J781" s="179"/>
      <c r="K781" s="171"/>
      <c r="L781" s="172"/>
      <c r="M781" s="173"/>
      <c r="N781" s="174"/>
      <c r="O781"/>
      <c r="P781"/>
      <c r="Q781"/>
      <c r="R781"/>
      <c r="S781"/>
      <c r="T781"/>
      <c r="U781"/>
      <c r="V781"/>
      <c r="W781"/>
      <c r="X781"/>
    </row>
    <row r="782" spans="1:24" s="26" customFormat="1" ht="15" customHeight="1" x14ac:dyDescent="0.3">
      <c r="A782" s="165">
        <v>44195</v>
      </c>
      <c r="B782" s="166" t="s">
        <v>303</v>
      </c>
      <c r="C782" s="189">
        <v>32026.28</v>
      </c>
      <c r="D782" s="167"/>
      <c r="E782" s="168">
        <f t="shared" si="12"/>
        <v>7323578.1680000955</v>
      </c>
      <c r="F782" s="134"/>
      <c r="G782" s="202"/>
      <c r="H782" s="203"/>
      <c r="I782" s="170"/>
      <c r="J782" s="179"/>
      <c r="K782" s="171"/>
      <c r="L782" s="172"/>
      <c r="M782" s="173"/>
      <c r="N782" s="174"/>
      <c r="O782"/>
      <c r="P782"/>
      <c r="Q782"/>
      <c r="R782"/>
      <c r="S782"/>
      <c r="T782"/>
      <c r="U782"/>
      <c r="V782"/>
      <c r="W782"/>
      <c r="X782"/>
    </row>
    <row r="783" spans="1:24" s="26" customFormat="1" ht="15" customHeight="1" x14ac:dyDescent="0.3">
      <c r="A783" s="165">
        <v>44195</v>
      </c>
      <c r="B783" s="166" t="s">
        <v>239</v>
      </c>
      <c r="C783" s="189">
        <v>11957.22</v>
      </c>
      <c r="D783" s="167"/>
      <c r="E783" s="168">
        <f t="shared" si="12"/>
        <v>7335535.3880000953</v>
      </c>
      <c r="F783" s="134"/>
      <c r="G783" s="202"/>
      <c r="H783" s="203"/>
      <c r="I783" s="170"/>
      <c r="J783" s="179"/>
      <c r="K783" s="171"/>
      <c r="L783" s="172"/>
      <c r="M783" s="173"/>
      <c r="N783" s="174"/>
      <c r="O783"/>
      <c r="P783"/>
      <c r="Q783"/>
      <c r="R783"/>
      <c r="S783"/>
      <c r="T783"/>
      <c r="U783"/>
      <c r="V783"/>
      <c r="W783"/>
      <c r="X783"/>
    </row>
    <row r="784" spans="1:24" s="26" customFormat="1" ht="15" customHeight="1" x14ac:dyDescent="0.3">
      <c r="A784" s="165">
        <v>44195</v>
      </c>
      <c r="B784" s="166" t="s">
        <v>288</v>
      </c>
      <c r="C784" s="189">
        <v>11412.72</v>
      </c>
      <c r="D784" s="167"/>
      <c r="E784" s="168">
        <f t="shared" si="12"/>
        <v>7346948.108000095</v>
      </c>
      <c r="F784" s="134"/>
      <c r="G784" s="202"/>
      <c r="H784" s="203"/>
      <c r="I784" s="170"/>
      <c r="J784" s="179"/>
      <c r="K784" s="171"/>
      <c r="L784" s="172"/>
      <c r="M784" s="173"/>
      <c r="N784" s="174"/>
      <c r="O784"/>
      <c r="P784"/>
      <c r="Q784"/>
      <c r="R784"/>
      <c r="S784"/>
      <c r="T784"/>
      <c r="U784"/>
      <c r="V784"/>
      <c r="W784"/>
      <c r="X784"/>
    </row>
    <row r="785" spans="1:24" s="26" customFormat="1" ht="15" customHeight="1" x14ac:dyDescent="0.3">
      <c r="A785" s="165">
        <v>44195</v>
      </c>
      <c r="B785" s="166" t="s">
        <v>199</v>
      </c>
      <c r="C785" s="189">
        <v>193389.46</v>
      </c>
      <c r="D785" s="167"/>
      <c r="E785" s="168">
        <f t="shared" si="12"/>
        <v>7540337.568000095</v>
      </c>
      <c r="F785" s="134"/>
      <c r="G785" s="202"/>
      <c r="H785" s="203"/>
      <c r="I785" s="170"/>
      <c r="J785" s="179"/>
      <c r="K785" s="171"/>
      <c r="L785" s="172"/>
      <c r="M785" s="173"/>
      <c r="N785" s="174"/>
      <c r="O785"/>
      <c r="P785"/>
      <c r="Q785"/>
      <c r="R785"/>
      <c r="S785"/>
      <c r="T785"/>
      <c r="U785"/>
      <c r="V785"/>
      <c r="W785"/>
      <c r="X785"/>
    </row>
    <row r="786" spans="1:24" s="26" customFormat="1" ht="15" customHeight="1" x14ac:dyDescent="0.3">
      <c r="A786" s="165">
        <v>44195</v>
      </c>
      <c r="B786" s="166" t="s">
        <v>260</v>
      </c>
      <c r="C786" s="189">
        <v>18476.7</v>
      </c>
      <c r="D786" s="167"/>
      <c r="E786" s="168">
        <f t="shared" si="12"/>
        <v>7558814.2680000952</v>
      </c>
      <c r="F786" s="134"/>
      <c r="G786" s="202"/>
      <c r="H786" s="203"/>
      <c r="I786" s="170"/>
      <c r="J786" s="179"/>
      <c r="K786" s="171"/>
      <c r="L786" s="172"/>
      <c r="M786" s="173"/>
      <c r="N786" s="174"/>
      <c r="O786"/>
      <c r="P786"/>
      <c r="Q786"/>
      <c r="R786"/>
      <c r="S786"/>
      <c r="T786"/>
      <c r="U786"/>
      <c r="V786"/>
      <c r="W786"/>
      <c r="X786"/>
    </row>
    <row r="787" spans="1:24" s="26" customFormat="1" ht="15" customHeight="1" x14ac:dyDescent="0.3">
      <c r="A787" s="165">
        <v>44195</v>
      </c>
      <c r="B787" s="166" t="s">
        <v>294</v>
      </c>
      <c r="C787" s="189">
        <v>11086.02</v>
      </c>
      <c r="D787" s="167"/>
      <c r="E787" s="168">
        <f t="shared" si="12"/>
        <v>7569900.2880000947</v>
      </c>
      <c r="F787" s="134"/>
      <c r="G787" s="202"/>
      <c r="H787" s="203"/>
      <c r="I787" s="170"/>
      <c r="J787" s="179"/>
      <c r="K787" s="171"/>
      <c r="L787" s="172"/>
      <c r="M787" s="173"/>
      <c r="N787" s="174"/>
      <c r="O787"/>
      <c r="P787"/>
      <c r="Q787"/>
      <c r="R787"/>
      <c r="S787"/>
      <c r="T787"/>
      <c r="U787"/>
      <c r="V787"/>
      <c r="W787"/>
      <c r="X787"/>
    </row>
    <row r="788" spans="1:24" s="26" customFormat="1" ht="15" customHeight="1" x14ac:dyDescent="0.3">
      <c r="A788" s="165">
        <v>44195</v>
      </c>
      <c r="B788" s="166" t="s">
        <v>338</v>
      </c>
      <c r="C788" s="189">
        <v>101458.5</v>
      </c>
      <c r="D788" s="167"/>
      <c r="E788" s="343">
        <f t="shared" si="12"/>
        <v>7671358.7880000947</v>
      </c>
      <c r="F788" s="134"/>
      <c r="G788" s="202"/>
      <c r="H788" s="203"/>
      <c r="I788" s="170"/>
      <c r="J788" s="179"/>
      <c r="K788" s="171"/>
      <c r="L788" s="172"/>
      <c r="M788" s="173"/>
      <c r="N788" s="174"/>
      <c r="O788"/>
      <c r="P788"/>
      <c r="Q788"/>
      <c r="R788"/>
      <c r="S788"/>
      <c r="T788"/>
      <c r="U788"/>
      <c r="V788"/>
      <c r="W788"/>
      <c r="X788"/>
    </row>
    <row r="789" spans="1:24" s="26" customFormat="1" ht="15" customHeight="1" x14ac:dyDescent="0.3">
      <c r="A789" s="165">
        <v>44201</v>
      </c>
      <c r="B789" s="166" t="s">
        <v>346</v>
      </c>
      <c r="C789" s="189">
        <f>3319.5+375.84</f>
        <v>3695.34</v>
      </c>
      <c r="D789" s="167"/>
      <c r="E789" s="168">
        <f t="shared" si="12"/>
        <v>7675054.1280000946</v>
      </c>
      <c r="F789" s="134"/>
      <c r="G789" s="202"/>
      <c r="H789" s="203"/>
      <c r="I789" s="170"/>
      <c r="J789" s="179"/>
      <c r="K789" s="171"/>
      <c r="L789" s="172"/>
      <c r="M789" s="173"/>
      <c r="N789" s="174"/>
      <c r="O789"/>
      <c r="P789"/>
      <c r="Q789"/>
      <c r="R789"/>
      <c r="S789"/>
      <c r="T789"/>
      <c r="U789"/>
      <c r="V789"/>
      <c r="W789"/>
      <c r="X789"/>
    </row>
    <row r="790" spans="1:24" s="26" customFormat="1" ht="15" customHeight="1" x14ac:dyDescent="0.3">
      <c r="A790" s="165">
        <v>44201</v>
      </c>
      <c r="B790" s="166" t="s">
        <v>206</v>
      </c>
      <c r="C790" s="189">
        <f>10807.5+278.52</f>
        <v>11086.02</v>
      </c>
      <c r="D790" s="167"/>
      <c r="E790" s="168">
        <f t="shared" si="12"/>
        <v>7686140.1480000941</v>
      </c>
      <c r="F790" s="134"/>
      <c r="G790" s="202"/>
      <c r="H790" s="203"/>
      <c r="I790" s="170"/>
      <c r="J790" s="179"/>
      <c r="K790" s="171"/>
      <c r="L790" s="172"/>
      <c r="M790" s="173"/>
      <c r="N790" s="174"/>
      <c r="O790"/>
      <c r="P790"/>
      <c r="Q790"/>
      <c r="R790"/>
      <c r="S790"/>
      <c r="T790"/>
      <c r="U790"/>
      <c r="V790"/>
      <c r="W790"/>
      <c r="X790"/>
    </row>
    <row r="791" spans="1:24" s="26" customFormat="1" ht="15" customHeight="1" x14ac:dyDescent="0.3">
      <c r="A791" s="165">
        <v>44201</v>
      </c>
      <c r="B791" s="166" t="s">
        <v>293</v>
      </c>
      <c r="C791" s="189">
        <v>2463.56</v>
      </c>
      <c r="D791" s="167"/>
      <c r="E791" s="168">
        <f t="shared" si="12"/>
        <v>7688603.7080000937</v>
      </c>
      <c r="F791" s="134"/>
      <c r="G791" s="202"/>
      <c r="H791" s="203"/>
      <c r="I791" s="170"/>
      <c r="J791" s="179"/>
      <c r="K791" s="171"/>
      <c r="L791" s="172"/>
      <c r="M791" s="173"/>
      <c r="N791" s="174"/>
      <c r="O791"/>
      <c r="P791"/>
      <c r="Q791"/>
      <c r="R791"/>
      <c r="S791"/>
      <c r="T791"/>
      <c r="U791"/>
      <c r="V791"/>
      <c r="W791"/>
      <c r="X791"/>
    </row>
    <row r="792" spans="1:24" s="26" customFormat="1" ht="15" customHeight="1" x14ac:dyDescent="0.3">
      <c r="A792" s="165">
        <v>44201</v>
      </c>
      <c r="B792" s="166" t="s">
        <v>209</v>
      </c>
      <c r="C792" s="189">
        <v>91151.72</v>
      </c>
      <c r="D792" s="167"/>
      <c r="E792" s="168">
        <f t="shared" si="12"/>
        <v>7779755.4280000934</v>
      </c>
      <c r="F792" s="134"/>
      <c r="G792" s="202"/>
      <c r="H792" s="203"/>
      <c r="I792" s="170"/>
      <c r="J792" s="179"/>
      <c r="K792" s="171"/>
      <c r="L792" s="172"/>
      <c r="M792" s="173"/>
      <c r="N792" s="174"/>
      <c r="O792"/>
      <c r="P792"/>
      <c r="Q792"/>
      <c r="R792"/>
      <c r="S792"/>
      <c r="T792"/>
      <c r="U792"/>
      <c r="V792"/>
      <c r="W792"/>
      <c r="X792"/>
    </row>
    <row r="793" spans="1:24" s="26" customFormat="1" ht="15" customHeight="1" x14ac:dyDescent="0.3">
      <c r="A793" s="165">
        <v>44202</v>
      </c>
      <c r="B793" s="166" t="s">
        <v>328</v>
      </c>
      <c r="C793" s="189">
        <v>19021.2</v>
      </c>
      <c r="D793" s="167"/>
      <c r="E793" s="168">
        <f t="shared" si="12"/>
        <v>7798776.6280000936</v>
      </c>
      <c r="F793" s="134"/>
      <c r="G793" s="202"/>
      <c r="H793" s="203"/>
      <c r="I793" s="170"/>
      <c r="J793" s="179"/>
      <c r="K793" s="171"/>
      <c r="L793" s="172"/>
      <c r="M793" s="173"/>
      <c r="N793" s="174"/>
      <c r="O793"/>
      <c r="P793"/>
      <c r="Q793"/>
      <c r="R793"/>
      <c r="S793"/>
      <c r="T793"/>
      <c r="U793"/>
      <c r="V793"/>
      <c r="W793"/>
      <c r="X793"/>
    </row>
    <row r="794" spans="1:24" s="26" customFormat="1" ht="15" customHeight="1" x14ac:dyDescent="0.3">
      <c r="A794" s="165">
        <v>44202</v>
      </c>
      <c r="B794" s="166" t="s">
        <v>256</v>
      </c>
      <c r="C794" s="189">
        <v>7608.48</v>
      </c>
      <c r="D794" s="167"/>
      <c r="E794" s="168">
        <f t="shared" si="12"/>
        <v>7806385.1080000941</v>
      </c>
      <c r="F794" s="134"/>
      <c r="G794" s="169"/>
      <c r="H794" s="203"/>
      <c r="I794" s="170"/>
      <c r="J794" s="179"/>
      <c r="K794" s="171"/>
      <c r="L794" s="172"/>
      <c r="M794" s="173"/>
      <c r="N794" s="174"/>
      <c r="O794"/>
      <c r="P794"/>
      <c r="Q794"/>
      <c r="R794"/>
      <c r="S794"/>
      <c r="T794"/>
      <c r="U794"/>
      <c r="V794"/>
      <c r="W794"/>
      <c r="X794"/>
    </row>
    <row r="795" spans="1:24" s="26" customFormat="1" ht="15" customHeight="1" x14ac:dyDescent="0.3">
      <c r="A795" s="165">
        <v>44207</v>
      </c>
      <c r="B795" s="166" t="s">
        <v>313</v>
      </c>
      <c r="C795" s="189">
        <v>24635.599999999999</v>
      </c>
      <c r="D795" s="167"/>
      <c r="E795" s="168">
        <f t="shared" si="12"/>
        <v>7831020.7080000937</v>
      </c>
      <c r="F795" s="134"/>
      <c r="G795" s="202"/>
      <c r="H795" s="203"/>
      <c r="I795" s="170"/>
      <c r="J795" s="179"/>
      <c r="K795" s="171"/>
      <c r="L795" s="172"/>
      <c r="M795" s="173"/>
      <c r="N795" s="174"/>
      <c r="O795"/>
      <c r="P795"/>
      <c r="Q795"/>
      <c r="R795"/>
      <c r="S795"/>
      <c r="T795"/>
      <c r="U795"/>
      <c r="V795"/>
      <c r="W795"/>
      <c r="X795"/>
    </row>
    <row r="796" spans="1:24" s="26" customFormat="1" ht="15" customHeight="1" x14ac:dyDescent="0.3">
      <c r="A796" s="165">
        <v>44207</v>
      </c>
      <c r="B796" s="166" t="s">
        <v>314</v>
      </c>
      <c r="C796" s="189">
        <v>203243.7</v>
      </c>
      <c r="D796" s="167"/>
      <c r="E796" s="168">
        <f t="shared" si="12"/>
        <v>8034264.4080000939</v>
      </c>
      <c r="F796" s="134"/>
      <c r="G796" s="202"/>
      <c r="H796" s="203"/>
      <c r="I796" s="170"/>
      <c r="J796" s="179"/>
      <c r="K796" s="171"/>
      <c r="L796" s="172"/>
      <c r="M796" s="173"/>
      <c r="N796" s="174"/>
      <c r="O796"/>
      <c r="P796"/>
      <c r="Q796"/>
      <c r="R796"/>
      <c r="S796"/>
      <c r="T796"/>
      <c r="U796"/>
      <c r="V796"/>
      <c r="W796"/>
      <c r="X796"/>
    </row>
    <row r="797" spans="1:24" s="26" customFormat="1" ht="15" customHeight="1" x14ac:dyDescent="0.3">
      <c r="A797" s="165">
        <v>44207</v>
      </c>
      <c r="B797" s="166" t="s">
        <v>239</v>
      </c>
      <c r="C797" s="189">
        <v>11086.02</v>
      </c>
      <c r="D797" s="167"/>
      <c r="E797" s="168">
        <f t="shared" si="12"/>
        <v>8045350.4280000934</v>
      </c>
      <c r="F797" s="134"/>
      <c r="G797" s="202"/>
      <c r="H797" s="203"/>
      <c r="I797" s="170"/>
      <c r="J797" s="179"/>
      <c r="K797" s="171"/>
      <c r="L797" s="172"/>
      <c r="M797" s="173"/>
      <c r="N797" s="174"/>
      <c r="O797"/>
      <c r="P797"/>
      <c r="Q797"/>
      <c r="R797"/>
      <c r="S797"/>
      <c r="T797"/>
      <c r="U797"/>
      <c r="V797"/>
      <c r="W797"/>
      <c r="X797"/>
    </row>
    <row r="798" spans="1:24" s="26" customFormat="1" ht="15" customHeight="1" x14ac:dyDescent="0.3">
      <c r="A798" s="165">
        <v>44207</v>
      </c>
      <c r="B798" s="166" t="s">
        <v>338</v>
      </c>
      <c r="C798" s="189">
        <v>49234.9</v>
      </c>
      <c r="D798" s="167"/>
      <c r="E798" s="168">
        <f t="shared" si="12"/>
        <v>8094585.3280000938</v>
      </c>
      <c r="F798" s="134"/>
      <c r="G798" s="202"/>
      <c r="H798" s="203"/>
      <c r="I798" s="170"/>
      <c r="J798" s="179"/>
      <c r="K798" s="171"/>
      <c r="L798" s="172"/>
      <c r="M798" s="173"/>
      <c r="N798" s="174"/>
      <c r="O798"/>
      <c r="P798"/>
      <c r="Q798"/>
      <c r="R798"/>
      <c r="S798"/>
      <c r="T798"/>
      <c r="U798"/>
      <c r="V798"/>
      <c r="W798"/>
      <c r="X798"/>
    </row>
    <row r="799" spans="1:24" s="26" customFormat="1" ht="15" customHeight="1" x14ac:dyDescent="0.3">
      <c r="A799" s="165">
        <v>44207</v>
      </c>
      <c r="B799" s="166" t="s">
        <v>311</v>
      </c>
      <c r="C799" s="189">
        <v>32026.28</v>
      </c>
      <c r="D799" s="167"/>
      <c r="E799" s="168">
        <f t="shared" si="12"/>
        <v>8126611.6080000941</v>
      </c>
      <c r="F799" s="134"/>
      <c r="G799" s="202"/>
      <c r="H799" s="203"/>
      <c r="I799" s="170"/>
      <c r="J799" s="179"/>
      <c r="K799" s="171"/>
      <c r="L799" s="172"/>
      <c r="M799" s="173"/>
      <c r="N799" s="174"/>
      <c r="O799"/>
      <c r="P799"/>
      <c r="Q799"/>
      <c r="R799"/>
      <c r="S799"/>
      <c r="T799"/>
      <c r="U799"/>
      <c r="V799"/>
      <c r="W799"/>
      <c r="X799"/>
    </row>
    <row r="800" spans="1:24" s="26" customFormat="1" ht="15" customHeight="1" x14ac:dyDescent="0.3">
      <c r="A800" s="154"/>
      <c r="B800" s="175" t="s">
        <v>373</v>
      </c>
      <c r="C800" s="176"/>
      <c r="D800" s="177">
        <v>1155519.75</v>
      </c>
      <c r="E800" s="168">
        <f t="shared" si="12"/>
        <v>6971091.8580000941</v>
      </c>
      <c r="F800" s="134"/>
      <c r="G800" s="202"/>
      <c r="H800" s="203"/>
      <c r="I800" s="170"/>
      <c r="J800" s="179"/>
      <c r="K800" s="171"/>
      <c r="L800" s="172"/>
      <c r="M800" s="173"/>
      <c r="N800" s="174"/>
      <c r="O800"/>
      <c r="P800"/>
      <c r="Q800"/>
      <c r="R800"/>
      <c r="S800"/>
      <c r="T800"/>
      <c r="U800"/>
      <c r="V800"/>
      <c r="W800"/>
      <c r="X800"/>
    </row>
    <row r="801" spans="1:24" s="26" customFormat="1" ht="15" customHeight="1" x14ac:dyDescent="0.3">
      <c r="A801" s="154"/>
      <c r="B801" s="175" t="s">
        <v>374</v>
      </c>
      <c r="C801" s="176"/>
      <c r="D801" s="177">
        <v>5151242.25</v>
      </c>
      <c r="E801" s="168">
        <f t="shared" si="12"/>
        <v>1819849.6080000941</v>
      </c>
      <c r="F801" s="134"/>
      <c r="G801" s="202"/>
      <c r="H801" s="203"/>
      <c r="I801" s="170"/>
      <c r="J801" s="179"/>
      <c r="K801" s="171"/>
      <c r="L801" s="172"/>
      <c r="M801" s="173"/>
      <c r="N801" s="174"/>
      <c r="O801"/>
      <c r="P801"/>
      <c r="Q801"/>
      <c r="R801"/>
      <c r="S801"/>
      <c r="T801"/>
      <c r="U801"/>
      <c r="V801"/>
      <c r="W801"/>
      <c r="X801"/>
    </row>
    <row r="802" spans="1:24" s="26" customFormat="1" ht="15" customHeight="1" x14ac:dyDescent="0.3">
      <c r="A802" s="154"/>
      <c r="B802" s="175" t="s">
        <v>371</v>
      </c>
      <c r="C802" s="176"/>
      <c r="D802" s="177">
        <v>633933</v>
      </c>
      <c r="E802" s="168">
        <f t="shared" si="12"/>
        <v>1185916.6080000941</v>
      </c>
      <c r="F802" s="134"/>
      <c r="G802" s="202"/>
      <c r="H802" s="203"/>
      <c r="I802" s="170"/>
      <c r="J802" s="179"/>
      <c r="K802" s="171"/>
      <c r="L802" s="172"/>
      <c r="M802" s="173"/>
      <c r="N802" s="174"/>
      <c r="O802"/>
      <c r="P802"/>
      <c r="Q802"/>
      <c r="R802"/>
      <c r="S802"/>
      <c r="T802"/>
      <c r="U802"/>
      <c r="V802"/>
      <c r="W802"/>
      <c r="X802"/>
    </row>
    <row r="803" spans="1:24" s="26" customFormat="1" ht="15" customHeight="1" x14ac:dyDescent="0.3">
      <c r="A803" s="154"/>
      <c r="B803" s="175" t="s">
        <v>375</v>
      </c>
      <c r="C803" s="176"/>
      <c r="D803" s="177"/>
      <c r="E803" s="168">
        <f t="shared" si="12"/>
        <v>1185916.6080000941</v>
      </c>
      <c r="F803" s="134"/>
      <c r="G803" s="202"/>
      <c r="H803" s="357">
        <v>768982.98000000045</v>
      </c>
      <c r="I803" s="170"/>
      <c r="J803" s="345">
        <v>3643701</v>
      </c>
      <c r="K803" s="171"/>
      <c r="L803" s="172"/>
      <c r="M803" s="173"/>
      <c r="N803" s="174"/>
      <c r="O803"/>
      <c r="P803"/>
      <c r="Q803"/>
      <c r="R803"/>
      <c r="S803"/>
      <c r="T803"/>
      <c r="U803"/>
      <c r="V803"/>
      <c r="W803"/>
      <c r="X803"/>
    </row>
    <row r="804" spans="1:24" s="26" customFormat="1" ht="15" customHeight="1" x14ac:dyDescent="0.3">
      <c r="A804" s="154"/>
      <c r="B804" s="175" t="s">
        <v>376</v>
      </c>
      <c r="C804" s="176"/>
      <c r="D804" s="177">
        <v>287097</v>
      </c>
      <c r="E804" s="168">
        <f t="shared" si="12"/>
        <v>898819.60800009407</v>
      </c>
      <c r="F804" s="134"/>
      <c r="G804" s="202"/>
      <c r="H804" s="203"/>
      <c r="I804" s="170"/>
      <c r="J804" s="179"/>
      <c r="K804" s="171"/>
      <c r="L804" s="172"/>
      <c r="M804" s="173"/>
      <c r="N804" s="174"/>
      <c r="O804"/>
      <c r="P804"/>
      <c r="Q804"/>
      <c r="R804"/>
      <c r="S804"/>
      <c r="T804"/>
      <c r="U804"/>
      <c r="V804"/>
      <c r="W804"/>
      <c r="X804"/>
    </row>
    <row r="805" spans="1:24" s="26" customFormat="1" ht="15" customHeight="1" x14ac:dyDescent="0.3">
      <c r="A805" s="181"/>
      <c r="B805" s="181" t="s">
        <v>198</v>
      </c>
      <c r="C805" s="182"/>
      <c r="D805" s="183"/>
      <c r="E805" s="168">
        <f>E804+C805-D805</f>
        <v>898819.60800009407</v>
      </c>
      <c r="F805" s="134"/>
      <c r="G805" s="202"/>
      <c r="H805" s="203"/>
      <c r="I805" s="170">
        <v>450000</v>
      </c>
      <c r="J805" s="179"/>
      <c r="K805" s="171"/>
      <c r="L805" s="172"/>
      <c r="M805" s="173"/>
      <c r="N805" s="174"/>
      <c r="O805"/>
      <c r="P805"/>
      <c r="Q805"/>
      <c r="R805"/>
      <c r="S805"/>
      <c r="T805"/>
      <c r="U805"/>
      <c r="V805"/>
      <c r="W805"/>
      <c r="X805"/>
    </row>
    <row r="806" spans="1:24" s="26" customFormat="1" ht="15" customHeight="1" x14ac:dyDescent="0.3">
      <c r="A806" s="165">
        <v>44210</v>
      </c>
      <c r="B806" s="166" t="s">
        <v>329</v>
      </c>
      <c r="C806" s="189">
        <v>54996.92</v>
      </c>
      <c r="D806" s="167"/>
      <c r="E806" s="168">
        <f>E805+C806-D806</f>
        <v>953816.52800009411</v>
      </c>
      <c r="F806" s="134"/>
      <c r="G806" s="202"/>
      <c r="H806" s="203"/>
      <c r="I806" s="170"/>
      <c r="J806" s="179"/>
      <c r="K806" s="171"/>
      <c r="L806" s="172"/>
      <c r="M806" s="173"/>
      <c r="N806" s="174"/>
      <c r="O806"/>
      <c r="P806"/>
      <c r="Q806"/>
      <c r="R806"/>
      <c r="S806"/>
      <c r="T806"/>
      <c r="U806"/>
      <c r="V806"/>
      <c r="W806"/>
      <c r="X806"/>
    </row>
    <row r="807" spans="1:24" s="26" customFormat="1" ht="15" customHeight="1" x14ac:dyDescent="0.3">
      <c r="A807" s="165">
        <v>44210</v>
      </c>
      <c r="B807" s="166" t="s">
        <v>237</v>
      </c>
      <c r="C807" s="189">
        <v>17086.02</v>
      </c>
      <c r="D807" s="167"/>
      <c r="E807" s="168">
        <f t="shared" si="12"/>
        <v>970902.54800009413</v>
      </c>
      <c r="F807" s="134"/>
      <c r="G807" s="202"/>
      <c r="H807" s="203"/>
      <c r="I807" s="170"/>
      <c r="J807" s="179"/>
      <c r="K807" s="171"/>
      <c r="L807" s="172"/>
      <c r="M807" s="173"/>
      <c r="N807" s="174"/>
      <c r="O807"/>
      <c r="P807"/>
      <c r="Q807"/>
      <c r="R807"/>
      <c r="S807"/>
      <c r="T807"/>
      <c r="U807"/>
      <c r="V807"/>
      <c r="W807"/>
      <c r="X807"/>
    </row>
    <row r="808" spans="1:24" s="26" customFormat="1" ht="15" customHeight="1" x14ac:dyDescent="0.3">
      <c r="A808" s="165">
        <v>44210</v>
      </c>
      <c r="B808" s="166" t="s">
        <v>315</v>
      </c>
      <c r="C808" s="189">
        <v>18476.7</v>
      </c>
      <c r="D808" s="167"/>
      <c r="E808" s="168">
        <f t="shared" si="12"/>
        <v>989379.24800009409</v>
      </c>
      <c r="F808" s="134"/>
      <c r="G808" s="202"/>
      <c r="H808" s="203"/>
      <c r="I808" s="170"/>
      <c r="J808" s="179"/>
      <c r="K808" s="171"/>
      <c r="L808" s="172"/>
      <c r="M808" s="173"/>
      <c r="N808" s="174"/>
      <c r="O808"/>
      <c r="P808"/>
      <c r="Q808"/>
      <c r="R808"/>
      <c r="S808"/>
      <c r="T808"/>
      <c r="U808"/>
      <c r="V808"/>
      <c r="W808"/>
      <c r="X808"/>
    </row>
    <row r="809" spans="1:24" s="26" customFormat="1" ht="15" customHeight="1" x14ac:dyDescent="0.3">
      <c r="A809" s="165">
        <v>44211</v>
      </c>
      <c r="B809" s="166" t="s">
        <v>214</v>
      </c>
      <c r="C809" s="189">
        <v>31798.799999999999</v>
      </c>
      <c r="D809" s="167"/>
      <c r="E809" s="168">
        <f t="shared" si="12"/>
        <v>1021178.0480000941</v>
      </c>
      <c r="F809" s="134"/>
      <c r="G809" s="202"/>
      <c r="H809" s="203"/>
      <c r="I809" s="170"/>
      <c r="J809" s="179"/>
      <c r="K809" s="171"/>
      <c r="L809" s="172"/>
      <c r="M809" s="173"/>
      <c r="N809" s="174"/>
      <c r="O809"/>
      <c r="P809"/>
      <c r="Q809"/>
      <c r="R809"/>
      <c r="S809"/>
      <c r="T809"/>
      <c r="U809"/>
      <c r="V809"/>
      <c r="W809"/>
      <c r="X809"/>
    </row>
    <row r="810" spans="1:24" s="26" customFormat="1" ht="15" customHeight="1" x14ac:dyDescent="0.3">
      <c r="A810" s="165">
        <v>44211</v>
      </c>
      <c r="B810" s="166" t="s">
        <v>230</v>
      </c>
      <c r="C810" s="189">
        <v>6359.76</v>
      </c>
      <c r="D810" s="167"/>
      <c r="E810" s="168">
        <f t="shared" si="12"/>
        <v>1027537.8080000941</v>
      </c>
      <c r="F810" s="134"/>
      <c r="G810" s="202"/>
      <c r="H810" s="203"/>
      <c r="I810" s="170"/>
      <c r="J810" s="179"/>
      <c r="K810" s="171"/>
      <c r="L810" s="172"/>
      <c r="M810" s="173"/>
      <c r="N810" s="174"/>
      <c r="O810"/>
      <c r="P810"/>
      <c r="Q810"/>
      <c r="R810"/>
      <c r="S810"/>
      <c r="T810"/>
      <c r="U810"/>
      <c r="V810"/>
      <c r="W810"/>
      <c r="X810"/>
    </row>
    <row r="811" spans="1:24" s="26" customFormat="1" ht="15" customHeight="1" x14ac:dyDescent="0.3">
      <c r="A811" s="165">
        <v>44211</v>
      </c>
      <c r="B811" s="166" t="s">
        <v>322</v>
      </c>
      <c r="C811" s="189">
        <v>19079.28</v>
      </c>
      <c r="D811" s="167"/>
      <c r="E811" s="168">
        <f t="shared" si="12"/>
        <v>1046617.0880000942</v>
      </c>
      <c r="F811" s="134"/>
      <c r="G811" s="202"/>
      <c r="H811" s="203"/>
      <c r="I811" s="170"/>
      <c r="J811" s="179"/>
      <c r="K811" s="171"/>
      <c r="L811" s="172"/>
      <c r="M811" s="173"/>
      <c r="N811" s="174"/>
      <c r="O811"/>
      <c r="P811"/>
      <c r="Q811"/>
      <c r="R811"/>
      <c r="S811"/>
      <c r="T811"/>
      <c r="U811"/>
      <c r="V811"/>
      <c r="W811"/>
      <c r="X811"/>
    </row>
    <row r="812" spans="1:24" s="26" customFormat="1" ht="15" customHeight="1" x14ac:dyDescent="0.3">
      <c r="A812" s="165">
        <v>44211</v>
      </c>
      <c r="B812" s="166" t="s">
        <v>349</v>
      </c>
      <c r="C812" s="189">
        <v>18476.7</v>
      </c>
      <c r="D812" s="167"/>
      <c r="E812" s="168">
        <f t="shared" si="12"/>
        <v>1065093.7880000942</v>
      </c>
      <c r="F812" s="134"/>
      <c r="G812" s="202"/>
      <c r="H812" s="203"/>
      <c r="I812" s="170"/>
      <c r="J812" s="179"/>
      <c r="K812" s="171"/>
      <c r="L812" s="172"/>
      <c r="M812" s="173"/>
      <c r="N812" s="174"/>
      <c r="O812"/>
      <c r="P812"/>
      <c r="Q812"/>
      <c r="R812"/>
      <c r="S812"/>
      <c r="T812"/>
      <c r="U812"/>
      <c r="V812"/>
      <c r="W812"/>
      <c r="X812"/>
    </row>
    <row r="813" spans="1:24" s="26" customFormat="1" ht="15" customHeight="1" x14ac:dyDescent="0.3">
      <c r="A813" s="165">
        <v>44211</v>
      </c>
      <c r="B813" s="166" t="s">
        <v>292</v>
      </c>
      <c r="C813" s="189">
        <v>82676.88</v>
      </c>
      <c r="D813" s="167"/>
      <c r="E813" s="168">
        <f t="shared" si="12"/>
        <v>1147770.6680000941</v>
      </c>
      <c r="F813" s="134"/>
      <c r="G813" s="169"/>
      <c r="H813" s="203"/>
      <c r="I813" s="170"/>
      <c r="J813" s="179"/>
      <c r="K813" s="171"/>
      <c r="L813" s="172"/>
      <c r="M813" s="173"/>
      <c r="N813" s="174"/>
      <c r="O813"/>
      <c r="P813"/>
      <c r="Q813"/>
      <c r="R813"/>
      <c r="S813"/>
      <c r="T813"/>
      <c r="U813"/>
      <c r="V813"/>
      <c r="W813"/>
      <c r="X813"/>
    </row>
    <row r="814" spans="1:24" s="26" customFormat="1" ht="15" customHeight="1" x14ac:dyDescent="0.3">
      <c r="A814" s="165">
        <v>44211</v>
      </c>
      <c r="B814" s="166" t="s">
        <v>220</v>
      </c>
      <c r="C814" s="189">
        <v>42398.400000000001</v>
      </c>
      <c r="D814" s="167"/>
      <c r="E814" s="168">
        <f t="shared" si="12"/>
        <v>1190169.068000094</v>
      </c>
      <c r="F814" s="134"/>
      <c r="G814" s="202"/>
      <c r="H814" s="203"/>
      <c r="I814" s="170"/>
      <c r="J814" s="179"/>
      <c r="K814" s="171"/>
      <c r="L814" s="172"/>
      <c r="M814" s="173"/>
      <c r="N814" s="174"/>
      <c r="O814"/>
      <c r="P814"/>
      <c r="Q814"/>
      <c r="R814"/>
      <c r="S814"/>
      <c r="T814"/>
      <c r="U814"/>
      <c r="V814"/>
      <c r="W814"/>
      <c r="X814"/>
    </row>
    <row r="815" spans="1:24" s="26" customFormat="1" ht="15" customHeight="1" x14ac:dyDescent="0.3">
      <c r="A815" s="165">
        <v>44211</v>
      </c>
      <c r="B815" s="166" t="s">
        <v>221</v>
      </c>
      <c r="C815" s="189">
        <v>8479.68</v>
      </c>
      <c r="D815" s="167"/>
      <c r="E815" s="168">
        <f t="shared" si="12"/>
        <v>1198648.748000094</v>
      </c>
      <c r="F815" s="134"/>
      <c r="G815" s="202"/>
      <c r="H815" s="203"/>
      <c r="I815" s="170"/>
      <c r="J815" s="179"/>
      <c r="K815" s="171"/>
      <c r="L815" s="172"/>
      <c r="M815" s="173"/>
      <c r="N815" s="174"/>
      <c r="O815"/>
      <c r="P815"/>
      <c r="Q815"/>
      <c r="R815"/>
      <c r="S815"/>
      <c r="T815"/>
      <c r="U815"/>
      <c r="V815"/>
      <c r="W815"/>
      <c r="X815"/>
    </row>
    <row r="816" spans="1:24" s="26" customFormat="1" ht="15" customHeight="1" x14ac:dyDescent="0.3">
      <c r="A816" s="165">
        <v>44211</v>
      </c>
      <c r="B816" s="166" t="s">
        <v>271</v>
      </c>
      <c r="C816" s="189">
        <v>82676.88</v>
      </c>
      <c r="D816" s="167"/>
      <c r="E816" s="168">
        <f t="shared" si="12"/>
        <v>1281325.6280000941</v>
      </c>
      <c r="F816" s="134"/>
      <c r="G816" s="202"/>
      <c r="H816" s="203"/>
      <c r="I816" s="170"/>
      <c r="J816" s="179"/>
      <c r="K816" s="171"/>
      <c r="L816" s="172"/>
      <c r="M816" s="173"/>
      <c r="N816" s="174"/>
      <c r="O816"/>
      <c r="P816"/>
      <c r="Q816"/>
      <c r="R816"/>
      <c r="S816"/>
      <c r="T816"/>
      <c r="U816"/>
      <c r="V816"/>
      <c r="W816"/>
      <c r="X816"/>
    </row>
    <row r="817" spans="1:24" s="26" customFormat="1" ht="15" customHeight="1" x14ac:dyDescent="0.3">
      <c r="A817" s="165">
        <v>44211</v>
      </c>
      <c r="B817" s="166" t="s">
        <v>356</v>
      </c>
      <c r="C817" s="189">
        <v>19079.28</v>
      </c>
      <c r="D817" s="167"/>
      <c r="E817" s="168">
        <f t="shared" si="12"/>
        <v>1300404.9080000941</v>
      </c>
      <c r="F817" s="134"/>
      <c r="G817" s="202"/>
      <c r="H817" s="203"/>
      <c r="I817" s="170"/>
      <c r="J817" s="179"/>
      <c r="K817" s="171"/>
      <c r="L817" s="172"/>
      <c r="M817" s="173"/>
      <c r="N817" s="174"/>
      <c r="O817"/>
      <c r="P817"/>
      <c r="Q817"/>
      <c r="R817"/>
      <c r="S817"/>
      <c r="T817"/>
      <c r="U817"/>
      <c r="V817"/>
      <c r="W817"/>
      <c r="X817"/>
    </row>
    <row r="818" spans="1:24" s="26" customFormat="1" ht="15" customHeight="1" x14ac:dyDescent="0.3">
      <c r="A818" s="165">
        <v>44211</v>
      </c>
      <c r="B818" s="166" t="s">
        <v>225</v>
      </c>
      <c r="C818" s="189">
        <v>36038.639999999999</v>
      </c>
      <c r="D818" s="167"/>
      <c r="E818" s="168">
        <f t="shared" si="12"/>
        <v>1336443.548000094</v>
      </c>
      <c r="F818" s="134"/>
      <c r="G818" s="202"/>
      <c r="H818" s="203"/>
      <c r="I818" s="170"/>
      <c r="J818" s="179"/>
      <c r="K818" s="171"/>
      <c r="L818" s="172"/>
      <c r="M818" s="173"/>
      <c r="N818" s="174"/>
      <c r="O818"/>
      <c r="P818"/>
      <c r="Q818"/>
      <c r="R818"/>
      <c r="S818"/>
      <c r="T818"/>
      <c r="U818"/>
      <c r="V818"/>
      <c r="W818"/>
      <c r="X818"/>
    </row>
    <row r="819" spans="1:24" s="26" customFormat="1" ht="15" customHeight="1" x14ac:dyDescent="0.3">
      <c r="A819" s="165">
        <v>44211</v>
      </c>
      <c r="B819" s="166" t="s">
        <v>279</v>
      </c>
      <c r="C819" s="189">
        <v>3695.34</v>
      </c>
      <c r="D819" s="167"/>
      <c r="E819" s="168">
        <f t="shared" si="12"/>
        <v>1340138.8880000941</v>
      </c>
      <c r="F819" s="134"/>
      <c r="G819" s="202"/>
      <c r="H819" s="203"/>
      <c r="I819" s="170"/>
      <c r="J819" s="179"/>
      <c r="K819" s="171"/>
      <c r="L819" s="172"/>
      <c r="M819" s="173"/>
      <c r="N819" s="174"/>
      <c r="O819"/>
      <c r="P819"/>
      <c r="Q819"/>
      <c r="R819"/>
      <c r="S819"/>
      <c r="T819"/>
      <c r="U819"/>
      <c r="V819"/>
      <c r="W819"/>
      <c r="X819"/>
    </row>
    <row r="820" spans="1:24" s="26" customFormat="1" ht="15" customHeight="1" x14ac:dyDescent="0.3">
      <c r="A820" s="165">
        <v>44211</v>
      </c>
      <c r="B820" s="166" t="s">
        <v>246</v>
      </c>
      <c r="C820" s="189">
        <v>31798.799999999999</v>
      </c>
      <c r="D820" s="167"/>
      <c r="E820" s="168">
        <f t="shared" si="12"/>
        <v>1371937.6880000941</v>
      </c>
      <c r="F820" s="134"/>
      <c r="G820" s="202"/>
      <c r="H820" s="203"/>
      <c r="I820" s="170"/>
      <c r="J820" s="179"/>
      <c r="K820" s="171"/>
      <c r="L820" s="172"/>
      <c r="M820" s="173"/>
      <c r="N820" s="174"/>
      <c r="O820"/>
      <c r="P820"/>
      <c r="Q820"/>
      <c r="R820"/>
      <c r="S820"/>
      <c r="T820"/>
      <c r="U820"/>
      <c r="V820"/>
      <c r="W820"/>
      <c r="X820"/>
    </row>
    <row r="821" spans="1:24" s="26" customFormat="1" ht="15" customHeight="1" x14ac:dyDescent="0.3">
      <c r="A821" s="165">
        <v>44214</v>
      </c>
      <c r="B821" s="166" t="s">
        <v>236</v>
      </c>
      <c r="C821" s="189">
        <v>33918.720000000001</v>
      </c>
      <c r="D821" s="167"/>
      <c r="E821" s="168">
        <f t="shared" si="12"/>
        <v>1405856.4080000941</v>
      </c>
      <c r="F821" s="134"/>
      <c r="G821" s="202"/>
      <c r="H821" s="203"/>
      <c r="I821" s="170"/>
      <c r="J821" s="179"/>
      <c r="K821" s="171"/>
      <c r="L821" s="172"/>
      <c r="M821" s="173"/>
      <c r="N821" s="174"/>
      <c r="O821"/>
      <c r="P821"/>
      <c r="Q821"/>
      <c r="R821"/>
      <c r="S821"/>
      <c r="T821"/>
      <c r="U821"/>
      <c r="V821"/>
      <c r="W821"/>
      <c r="X821"/>
    </row>
    <row r="822" spans="1:24" s="26" customFormat="1" ht="15" customHeight="1" x14ac:dyDescent="0.3">
      <c r="A822" s="165">
        <v>44214</v>
      </c>
      <c r="B822" s="166" t="s">
        <v>252</v>
      </c>
      <c r="C822" s="189">
        <v>19079.28</v>
      </c>
      <c r="D822" s="167"/>
      <c r="E822" s="168">
        <f t="shared" si="12"/>
        <v>1424935.6880000941</v>
      </c>
      <c r="F822" s="134"/>
      <c r="G822" s="202"/>
      <c r="H822" s="203"/>
      <c r="I822" s="170"/>
      <c r="J822" s="179"/>
      <c r="K822" s="171"/>
      <c r="L822" s="172"/>
      <c r="M822" s="173"/>
      <c r="N822" s="174"/>
      <c r="O822"/>
      <c r="P822"/>
      <c r="Q822"/>
      <c r="R822"/>
      <c r="S822"/>
      <c r="T822"/>
      <c r="U822"/>
      <c r="V822"/>
      <c r="W822"/>
      <c r="X822"/>
    </row>
    <row r="823" spans="1:24" s="26" customFormat="1" ht="15" customHeight="1" x14ac:dyDescent="0.3">
      <c r="A823" s="165">
        <v>44214</v>
      </c>
      <c r="B823" s="166" t="s">
        <v>241</v>
      </c>
      <c r="C823" s="189">
        <v>8479.68</v>
      </c>
      <c r="D823" s="167"/>
      <c r="E823" s="168">
        <f t="shared" si="12"/>
        <v>1433415.3680000941</v>
      </c>
      <c r="F823" s="134"/>
      <c r="G823" s="202"/>
      <c r="H823" s="203"/>
      <c r="I823" s="170"/>
      <c r="J823" s="179"/>
      <c r="K823" s="171"/>
      <c r="L823" s="172"/>
      <c r="M823" s="173"/>
      <c r="N823" s="174"/>
      <c r="O823"/>
      <c r="P823"/>
      <c r="Q823"/>
      <c r="R823"/>
      <c r="S823"/>
      <c r="T823"/>
      <c r="U823"/>
      <c r="V823"/>
      <c r="W823"/>
      <c r="X823"/>
    </row>
    <row r="824" spans="1:24" s="26" customFormat="1" ht="15" customHeight="1" x14ac:dyDescent="0.3">
      <c r="A824" s="165">
        <v>44215</v>
      </c>
      <c r="B824" s="166" t="s">
        <v>215</v>
      </c>
      <c r="C824" s="189">
        <v>19079.28</v>
      </c>
      <c r="D824" s="167"/>
      <c r="E824" s="168">
        <f t="shared" si="12"/>
        <v>1452494.6480000941</v>
      </c>
      <c r="F824" s="134"/>
      <c r="G824" s="202"/>
      <c r="H824" s="203"/>
      <c r="I824" s="170"/>
      <c r="J824" s="179"/>
      <c r="K824" s="171"/>
      <c r="L824" s="172"/>
      <c r="M824" s="173"/>
      <c r="N824" s="174"/>
      <c r="O824"/>
      <c r="P824"/>
      <c r="Q824"/>
      <c r="R824"/>
      <c r="S824"/>
      <c r="T824"/>
      <c r="U824"/>
      <c r="V824"/>
      <c r="W824"/>
      <c r="X824"/>
    </row>
    <row r="825" spans="1:24" s="26" customFormat="1" ht="15" customHeight="1" x14ac:dyDescent="0.3">
      <c r="A825" s="165">
        <v>44215</v>
      </c>
      <c r="B825" s="166" t="s">
        <v>217</v>
      </c>
      <c r="C825" s="189">
        <v>19079.28</v>
      </c>
      <c r="D825" s="167"/>
      <c r="E825" s="168">
        <f t="shared" si="12"/>
        <v>1471573.9280000941</v>
      </c>
      <c r="F825" s="134"/>
      <c r="G825" s="202"/>
      <c r="H825" s="203"/>
      <c r="I825" s="170"/>
      <c r="J825" s="179"/>
      <c r="K825" s="171"/>
      <c r="L825" s="172"/>
      <c r="M825" s="173"/>
      <c r="N825" s="174"/>
      <c r="O825"/>
      <c r="P825"/>
      <c r="Q825"/>
      <c r="R825"/>
      <c r="S825"/>
      <c r="T825"/>
      <c r="U825"/>
      <c r="V825"/>
      <c r="W825"/>
      <c r="X825"/>
    </row>
    <row r="826" spans="1:24" s="26" customFormat="1" ht="15" customHeight="1" x14ac:dyDescent="0.3">
      <c r="A826" s="165">
        <v>44215</v>
      </c>
      <c r="B826" s="166" t="s">
        <v>233</v>
      </c>
      <c r="C826" s="189">
        <v>82676.88</v>
      </c>
      <c r="D826" s="167"/>
      <c r="E826" s="168">
        <f t="shared" si="12"/>
        <v>1554250.8080000943</v>
      </c>
      <c r="F826" s="134"/>
      <c r="G826" s="202"/>
      <c r="H826" s="203"/>
      <c r="I826" s="170"/>
      <c r="J826" s="179"/>
      <c r="K826" s="171"/>
      <c r="L826" s="172"/>
      <c r="M826" s="173"/>
      <c r="N826" s="174"/>
      <c r="O826"/>
      <c r="P826"/>
      <c r="Q826"/>
      <c r="R826"/>
      <c r="S826"/>
      <c r="T826"/>
      <c r="U826"/>
      <c r="V826"/>
      <c r="W826"/>
      <c r="X826"/>
    </row>
    <row r="827" spans="1:24" s="26" customFormat="1" ht="15" customHeight="1" x14ac:dyDescent="0.3">
      <c r="A827" s="165">
        <v>44215</v>
      </c>
      <c r="B827" s="166" t="s">
        <v>339</v>
      </c>
      <c r="C827" s="189">
        <v>12719.52</v>
      </c>
      <c r="D827" s="167"/>
      <c r="E827" s="168">
        <f t="shared" si="12"/>
        <v>1566970.3280000943</v>
      </c>
      <c r="F827" s="134"/>
      <c r="G827" s="202"/>
      <c r="H827" s="203"/>
      <c r="I827" s="170"/>
      <c r="J827" s="179"/>
      <c r="K827" s="171"/>
      <c r="L827" s="172"/>
      <c r="M827" s="173"/>
      <c r="N827" s="174"/>
      <c r="O827"/>
      <c r="P827"/>
      <c r="Q827"/>
      <c r="R827"/>
      <c r="S827"/>
      <c r="T827"/>
      <c r="U827"/>
      <c r="V827"/>
      <c r="W827"/>
      <c r="X827"/>
    </row>
    <row r="828" spans="1:24" s="26" customFormat="1" ht="15" customHeight="1" x14ac:dyDescent="0.3">
      <c r="A828" s="165">
        <v>44215</v>
      </c>
      <c r="B828" s="166" t="s">
        <v>324</v>
      </c>
      <c r="C828" s="189">
        <v>18476.7</v>
      </c>
      <c r="D828" s="167"/>
      <c r="E828" s="168">
        <f t="shared" si="12"/>
        <v>1585447.0280000942</v>
      </c>
      <c r="F828" s="134"/>
      <c r="G828" s="202"/>
      <c r="H828" s="203"/>
      <c r="I828" s="170"/>
      <c r="J828" s="179"/>
      <c r="K828" s="171"/>
      <c r="L828" s="172"/>
      <c r="M828" s="173"/>
      <c r="N828" s="174"/>
      <c r="O828"/>
      <c r="P828"/>
      <c r="Q828"/>
      <c r="R828"/>
      <c r="S828"/>
      <c r="T828"/>
      <c r="U828"/>
      <c r="V828"/>
      <c r="W828"/>
      <c r="X828"/>
    </row>
    <row r="829" spans="1:24" s="26" customFormat="1" ht="15" customHeight="1" x14ac:dyDescent="0.3">
      <c r="A829" s="165">
        <v>44215</v>
      </c>
      <c r="B829" s="166" t="s">
        <v>296</v>
      </c>
      <c r="C829" s="189">
        <v>12719.52</v>
      </c>
      <c r="D829" s="167"/>
      <c r="E829" s="168">
        <f t="shared" si="12"/>
        <v>1598166.5480000942</v>
      </c>
      <c r="F829" s="134"/>
      <c r="G829" s="202"/>
      <c r="H829" s="203"/>
      <c r="I829" s="170"/>
      <c r="J829" s="179"/>
      <c r="K829" s="171"/>
      <c r="L829" s="172"/>
      <c r="M829" s="173"/>
      <c r="N829" s="174"/>
      <c r="O829"/>
      <c r="P829"/>
      <c r="Q829"/>
      <c r="R829"/>
      <c r="S829"/>
      <c r="T829"/>
      <c r="U829"/>
      <c r="V829"/>
      <c r="W829"/>
      <c r="X829"/>
    </row>
    <row r="830" spans="1:24" s="26" customFormat="1" ht="15" customHeight="1" x14ac:dyDescent="0.3">
      <c r="A830" s="165">
        <v>44216</v>
      </c>
      <c r="B830" s="166" t="s">
        <v>247</v>
      </c>
      <c r="C830" s="189">
        <v>532099.92000000004</v>
      </c>
      <c r="D830" s="167"/>
      <c r="E830" s="168">
        <f t="shared" si="12"/>
        <v>2130266.4680000944</v>
      </c>
      <c r="F830" s="134"/>
      <c r="G830" s="202"/>
      <c r="H830" s="203"/>
      <c r="I830" s="170"/>
      <c r="J830" s="179"/>
      <c r="K830" s="171"/>
      <c r="L830" s="172"/>
      <c r="M830" s="173"/>
      <c r="N830" s="174"/>
      <c r="O830"/>
      <c r="P830"/>
      <c r="Q830"/>
      <c r="R830"/>
      <c r="S830"/>
      <c r="T830"/>
      <c r="U830"/>
      <c r="V830"/>
      <c r="W830"/>
      <c r="X830"/>
    </row>
    <row r="831" spans="1:24" s="26" customFormat="1" ht="15" customHeight="1" x14ac:dyDescent="0.3">
      <c r="A831" s="165">
        <v>44216</v>
      </c>
      <c r="B831" s="166" t="s">
        <v>289</v>
      </c>
      <c r="C831" s="189">
        <v>42398.400000000001</v>
      </c>
      <c r="D831" s="167"/>
      <c r="E831" s="168">
        <f t="shared" si="12"/>
        <v>2172664.8680000943</v>
      </c>
      <c r="F831" s="134"/>
      <c r="G831" s="202"/>
      <c r="H831" s="203"/>
      <c r="I831" s="170"/>
      <c r="J831" s="179"/>
      <c r="K831" s="171"/>
      <c r="L831" s="172"/>
      <c r="M831" s="173"/>
      <c r="N831" s="174"/>
      <c r="O831"/>
      <c r="P831"/>
      <c r="Q831"/>
      <c r="R831"/>
      <c r="S831"/>
      <c r="T831"/>
      <c r="U831"/>
      <c r="V831"/>
      <c r="W831"/>
      <c r="X831"/>
    </row>
    <row r="832" spans="1:24" s="26" customFormat="1" ht="15" customHeight="1" x14ac:dyDescent="0.3">
      <c r="A832" s="165">
        <v>44216</v>
      </c>
      <c r="B832" s="166" t="s">
        <v>308</v>
      </c>
      <c r="C832" s="189">
        <v>19079.28</v>
      </c>
      <c r="D832" s="167"/>
      <c r="E832" s="168">
        <f t="shared" si="12"/>
        <v>2191744.1480000941</v>
      </c>
      <c r="F832" s="134"/>
      <c r="G832" s="202"/>
      <c r="H832" s="203"/>
      <c r="I832" s="170"/>
      <c r="J832" s="179"/>
      <c r="K832" s="171"/>
      <c r="L832" s="172"/>
      <c r="M832" s="173"/>
      <c r="N832" s="174"/>
      <c r="O832"/>
      <c r="P832"/>
      <c r="Q832"/>
      <c r="R832"/>
      <c r="S832"/>
      <c r="T832"/>
      <c r="U832"/>
      <c r="V832"/>
      <c r="W832"/>
      <c r="X832"/>
    </row>
    <row r="833" spans="1:24" s="26" customFormat="1" ht="15" customHeight="1" x14ac:dyDescent="0.3">
      <c r="A833" s="165">
        <v>44216</v>
      </c>
      <c r="B833" s="166" t="s">
        <v>211</v>
      </c>
      <c r="C833" s="189">
        <v>73906.8</v>
      </c>
      <c r="D833" s="167"/>
      <c r="E833" s="168">
        <f t="shared" si="12"/>
        <v>2265650.9480000939</v>
      </c>
      <c r="F833" s="134"/>
      <c r="G833" s="202"/>
      <c r="H833" s="203"/>
      <c r="I833" s="170"/>
      <c r="J833" s="179"/>
      <c r="K833" s="171"/>
      <c r="L833" s="172"/>
      <c r="M833" s="173"/>
      <c r="N833" s="174"/>
      <c r="O833"/>
      <c r="P833"/>
      <c r="Q833"/>
      <c r="R833"/>
      <c r="S833"/>
      <c r="T833"/>
      <c r="U833"/>
      <c r="V833"/>
      <c r="W833"/>
      <c r="X833"/>
    </row>
    <row r="834" spans="1:24" s="26" customFormat="1" ht="15" customHeight="1" x14ac:dyDescent="0.3">
      <c r="A834" s="165">
        <v>44216</v>
      </c>
      <c r="B834" s="166" t="s">
        <v>218</v>
      </c>
      <c r="C834" s="189">
        <v>42398.400000000001</v>
      </c>
      <c r="D834" s="167"/>
      <c r="E834" s="168">
        <f t="shared" si="12"/>
        <v>2308049.3480000938</v>
      </c>
      <c r="F834" s="134"/>
      <c r="G834" s="202"/>
      <c r="H834" s="203"/>
      <c r="I834" s="170"/>
      <c r="J834" s="179"/>
      <c r="K834" s="171"/>
      <c r="L834" s="172"/>
      <c r="M834" s="173"/>
      <c r="N834" s="174"/>
      <c r="O834"/>
      <c r="P834"/>
      <c r="Q834"/>
      <c r="R834"/>
      <c r="S834"/>
      <c r="T834"/>
      <c r="U834"/>
      <c r="V834"/>
      <c r="W834"/>
      <c r="X834"/>
    </row>
    <row r="835" spans="1:24" s="26" customFormat="1" ht="15" customHeight="1" x14ac:dyDescent="0.3">
      <c r="A835" s="165">
        <v>44216</v>
      </c>
      <c r="B835" s="166" t="s">
        <v>222</v>
      </c>
      <c r="C835" s="189">
        <v>10599.6</v>
      </c>
      <c r="D835" s="167"/>
      <c r="E835" s="168">
        <f t="shared" ref="E835:E898" si="13">E834+C835-D835</f>
        <v>2318648.9480000939</v>
      </c>
      <c r="F835" s="134"/>
      <c r="G835" s="202"/>
      <c r="H835" s="203"/>
      <c r="I835" s="170"/>
      <c r="J835" s="179"/>
      <c r="K835" s="171"/>
      <c r="L835" s="172"/>
      <c r="M835" s="173"/>
      <c r="N835" s="174"/>
      <c r="O835"/>
      <c r="P835"/>
      <c r="Q835"/>
      <c r="R835"/>
      <c r="S835"/>
      <c r="T835"/>
      <c r="U835"/>
      <c r="V835"/>
      <c r="W835"/>
      <c r="X835"/>
    </row>
    <row r="836" spans="1:24" s="26" customFormat="1" ht="15" customHeight="1" x14ac:dyDescent="0.3">
      <c r="A836" s="165">
        <v>44216</v>
      </c>
      <c r="B836" s="166" t="s">
        <v>287</v>
      </c>
      <c r="C836" s="189">
        <v>31798.799999999999</v>
      </c>
      <c r="D836" s="167"/>
      <c r="E836" s="168">
        <f t="shared" si="13"/>
        <v>2350447.7480000937</v>
      </c>
      <c r="F836" s="134"/>
      <c r="G836" s="202"/>
      <c r="H836" s="203"/>
      <c r="I836" s="170"/>
      <c r="J836" s="179"/>
      <c r="K836" s="171"/>
      <c r="L836" s="172"/>
      <c r="M836" s="173"/>
      <c r="N836" s="174"/>
      <c r="O836"/>
      <c r="P836"/>
      <c r="Q836"/>
      <c r="R836"/>
      <c r="S836"/>
      <c r="T836"/>
      <c r="U836"/>
      <c r="V836"/>
      <c r="W836"/>
      <c r="X836"/>
    </row>
    <row r="837" spans="1:24" s="26" customFormat="1" ht="15" customHeight="1" x14ac:dyDescent="0.3">
      <c r="A837" s="165">
        <v>44217</v>
      </c>
      <c r="B837" s="166" t="s">
        <v>294</v>
      </c>
      <c r="C837" s="189">
        <v>19079.28</v>
      </c>
      <c r="D837" s="167"/>
      <c r="E837" s="168">
        <f t="shared" si="13"/>
        <v>2369527.0280000935</v>
      </c>
      <c r="F837" s="134"/>
      <c r="G837" s="202"/>
      <c r="H837" s="203"/>
      <c r="I837" s="170"/>
      <c r="J837" s="179"/>
      <c r="K837" s="171"/>
      <c r="L837" s="172"/>
      <c r="M837" s="173"/>
      <c r="N837" s="174"/>
      <c r="O837"/>
      <c r="P837"/>
      <c r="Q837"/>
      <c r="R837"/>
      <c r="S837"/>
      <c r="T837"/>
      <c r="U837"/>
      <c r="V837"/>
      <c r="W837"/>
      <c r="X837"/>
    </row>
    <row r="838" spans="1:24" s="26" customFormat="1" ht="15" customHeight="1" x14ac:dyDescent="0.3">
      <c r="A838" s="165">
        <v>44217</v>
      </c>
      <c r="B838" s="166" t="s">
        <v>309</v>
      </c>
      <c r="C838" s="189">
        <v>59357.760000000002</v>
      </c>
      <c r="D838" s="167"/>
      <c r="E838" s="168">
        <f t="shared" si="13"/>
        <v>2428884.7880000933</v>
      </c>
      <c r="F838" s="134"/>
      <c r="G838" s="202"/>
      <c r="H838" s="203"/>
      <c r="I838" s="170"/>
      <c r="J838" s="179"/>
      <c r="K838" s="171"/>
      <c r="L838" s="172"/>
      <c r="M838" s="173"/>
      <c r="N838" s="174"/>
      <c r="O838"/>
      <c r="P838"/>
      <c r="Q838"/>
      <c r="R838"/>
      <c r="S838"/>
      <c r="T838"/>
      <c r="U838"/>
      <c r="V838"/>
      <c r="W838"/>
      <c r="X838"/>
    </row>
    <row r="839" spans="1:24" s="26" customFormat="1" ht="15" customHeight="1" x14ac:dyDescent="0.3">
      <c r="A839" s="165">
        <v>44217</v>
      </c>
      <c r="B839" s="166" t="s">
        <v>276</v>
      </c>
      <c r="C839" s="189">
        <v>86916.72</v>
      </c>
      <c r="D839" s="167"/>
      <c r="E839" s="168">
        <f t="shared" si="13"/>
        <v>2515801.5080000935</v>
      </c>
      <c r="F839" s="134"/>
      <c r="G839" s="202"/>
      <c r="H839" s="203"/>
      <c r="I839" s="170"/>
      <c r="J839" s="179"/>
      <c r="K839" s="171"/>
      <c r="L839" s="172"/>
      <c r="M839" s="173"/>
      <c r="N839" s="174"/>
      <c r="O839"/>
      <c r="P839"/>
      <c r="Q839"/>
      <c r="R839"/>
      <c r="S839"/>
      <c r="T839"/>
      <c r="U839"/>
      <c r="V839"/>
      <c r="W839"/>
      <c r="X839"/>
    </row>
    <row r="840" spans="1:24" s="26" customFormat="1" ht="15" customHeight="1" x14ac:dyDescent="0.3">
      <c r="A840" s="165">
        <v>44217</v>
      </c>
      <c r="B840" s="166" t="s">
        <v>270</v>
      </c>
      <c r="C840" s="189">
        <v>67806.3</v>
      </c>
      <c r="D840" s="167"/>
      <c r="E840" s="168">
        <f t="shared" si="13"/>
        <v>2583607.8080000933</v>
      </c>
      <c r="F840" s="134"/>
      <c r="G840" s="202"/>
      <c r="H840" s="203"/>
      <c r="I840" s="170"/>
      <c r="J840" s="179"/>
      <c r="K840" s="171"/>
      <c r="L840" s="172"/>
      <c r="M840" s="173"/>
      <c r="N840" s="174"/>
      <c r="O840"/>
      <c r="P840"/>
      <c r="Q840"/>
      <c r="R840"/>
      <c r="S840"/>
      <c r="T840"/>
      <c r="U840"/>
      <c r="V840"/>
      <c r="W840"/>
      <c r="X840"/>
    </row>
    <row r="841" spans="1:24" s="26" customFormat="1" ht="15" customHeight="1" x14ac:dyDescent="0.3">
      <c r="A841" s="165">
        <v>44217</v>
      </c>
      <c r="B841" s="166" t="s">
        <v>310</v>
      </c>
      <c r="C841" s="189">
        <v>48758.16</v>
      </c>
      <c r="D841" s="167"/>
      <c r="E841" s="168">
        <f t="shared" si="13"/>
        <v>2632365.9680000935</v>
      </c>
      <c r="F841" s="134"/>
      <c r="G841" s="202"/>
      <c r="H841" s="203"/>
      <c r="I841" s="170"/>
      <c r="J841" s="179"/>
      <c r="K841" s="171"/>
      <c r="L841" s="172"/>
      <c r="M841" s="173"/>
      <c r="N841" s="174"/>
      <c r="O841"/>
      <c r="P841"/>
      <c r="Q841"/>
      <c r="R841"/>
      <c r="S841"/>
      <c r="T841"/>
      <c r="U841"/>
      <c r="V841"/>
      <c r="W841"/>
      <c r="X841"/>
    </row>
    <row r="842" spans="1:24" s="26" customFormat="1" ht="15" customHeight="1" x14ac:dyDescent="0.3">
      <c r="A842" s="165">
        <v>44217</v>
      </c>
      <c r="B842" s="166" t="s">
        <v>288</v>
      </c>
      <c r="C842" s="189">
        <v>11086.02</v>
      </c>
      <c r="D842" s="167"/>
      <c r="E842" s="168">
        <f t="shared" si="13"/>
        <v>2643451.9880000935</v>
      </c>
      <c r="F842" s="134"/>
      <c r="G842" s="202"/>
      <c r="H842" s="203"/>
      <c r="I842" s="170"/>
      <c r="J842" s="179"/>
      <c r="K842" s="171"/>
      <c r="L842" s="172"/>
      <c r="M842" s="173"/>
      <c r="N842" s="174"/>
      <c r="O842"/>
      <c r="P842"/>
      <c r="Q842"/>
      <c r="R842"/>
      <c r="S842"/>
      <c r="T842"/>
      <c r="U842"/>
      <c r="V842"/>
      <c r="W842"/>
      <c r="X842"/>
    </row>
    <row r="843" spans="1:24" s="26" customFormat="1" ht="15" customHeight="1" x14ac:dyDescent="0.3">
      <c r="A843" s="165">
        <v>44218</v>
      </c>
      <c r="B843" s="166" t="s">
        <v>231</v>
      </c>
      <c r="C843" s="189">
        <v>12719.52</v>
      </c>
      <c r="D843" s="167"/>
      <c r="E843" s="168">
        <f t="shared" si="13"/>
        <v>2656171.5080000935</v>
      </c>
      <c r="F843" s="134"/>
      <c r="G843" s="202"/>
      <c r="H843" s="203"/>
      <c r="I843" s="170"/>
      <c r="J843" s="179"/>
      <c r="K843" s="171"/>
      <c r="L843" s="172"/>
      <c r="M843" s="173"/>
      <c r="N843" s="174"/>
      <c r="O843"/>
      <c r="P843"/>
      <c r="Q843"/>
      <c r="R843"/>
      <c r="S843"/>
      <c r="T843"/>
      <c r="U843"/>
      <c r="V843"/>
      <c r="W843"/>
      <c r="X843"/>
    </row>
    <row r="844" spans="1:24" s="26" customFormat="1" ht="15" customHeight="1" x14ac:dyDescent="0.3">
      <c r="A844" s="165">
        <v>44218</v>
      </c>
      <c r="B844" s="166" t="s">
        <v>248</v>
      </c>
      <c r="C844" s="189">
        <v>19079.28</v>
      </c>
      <c r="D844" s="167"/>
      <c r="E844" s="168">
        <f t="shared" si="13"/>
        <v>2675250.7880000933</v>
      </c>
      <c r="F844" s="134"/>
      <c r="G844" s="202"/>
      <c r="H844" s="203"/>
      <c r="I844" s="170"/>
      <c r="J844" s="179"/>
      <c r="K844" s="171"/>
      <c r="L844" s="172"/>
      <c r="M844" s="173"/>
      <c r="N844" s="174"/>
      <c r="O844"/>
      <c r="P844"/>
      <c r="Q844"/>
      <c r="R844"/>
      <c r="S844"/>
      <c r="T844"/>
      <c r="U844"/>
      <c r="V844"/>
      <c r="W844"/>
      <c r="X844"/>
    </row>
    <row r="845" spans="1:24" s="26" customFormat="1" ht="15" customHeight="1" x14ac:dyDescent="0.3">
      <c r="A845" s="165">
        <v>44218</v>
      </c>
      <c r="B845" s="166" t="s">
        <v>291</v>
      </c>
      <c r="C845" s="189">
        <v>12719.52</v>
      </c>
      <c r="D845" s="167"/>
      <c r="E845" s="168">
        <f t="shared" si="13"/>
        <v>2687970.3080000933</v>
      </c>
      <c r="F845" s="134"/>
      <c r="G845" s="202"/>
      <c r="H845" s="203"/>
      <c r="I845" s="170"/>
      <c r="J845" s="179"/>
      <c r="K845" s="171"/>
      <c r="L845" s="172"/>
      <c r="M845" s="173"/>
      <c r="N845" s="174"/>
      <c r="O845"/>
      <c r="P845"/>
      <c r="Q845"/>
      <c r="R845"/>
      <c r="S845"/>
      <c r="T845"/>
      <c r="U845"/>
      <c r="V845"/>
      <c r="W845"/>
      <c r="X845"/>
    </row>
    <row r="846" spans="1:24" s="26" customFormat="1" ht="15" customHeight="1" x14ac:dyDescent="0.3">
      <c r="A846" s="165">
        <v>44221</v>
      </c>
      <c r="B846" s="166" t="s">
        <v>313</v>
      </c>
      <c r="C846" s="189">
        <v>42398.400000000001</v>
      </c>
      <c r="D846" s="167"/>
      <c r="E846" s="168">
        <f t="shared" si="13"/>
        <v>2730368.7080000932</v>
      </c>
      <c r="F846" s="134"/>
      <c r="G846" s="202"/>
      <c r="H846" s="203"/>
      <c r="I846" s="170"/>
      <c r="J846" s="179"/>
      <c r="K846" s="171"/>
      <c r="L846" s="172"/>
      <c r="M846" s="173"/>
      <c r="N846" s="174"/>
      <c r="O846"/>
      <c r="P846"/>
      <c r="Q846"/>
      <c r="R846"/>
      <c r="S846"/>
      <c r="T846"/>
      <c r="U846"/>
      <c r="V846"/>
      <c r="W846"/>
      <c r="X846"/>
    </row>
    <row r="847" spans="1:24" s="26" customFormat="1" ht="15" customHeight="1" x14ac:dyDescent="0.3">
      <c r="A847" s="165">
        <v>44221</v>
      </c>
      <c r="B847" s="166" t="s">
        <v>290</v>
      </c>
      <c r="C847" s="189">
        <v>19079.28</v>
      </c>
      <c r="D847" s="167"/>
      <c r="E847" s="168">
        <f t="shared" si="13"/>
        <v>2749447.988000093</v>
      </c>
      <c r="F847" s="134"/>
      <c r="G847" s="202"/>
      <c r="H847" s="203"/>
      <c r="I847" s="170"/>
      <c r="J847" s="179"/>
      <c r="K847" s="171"/>
      <c r="L847" s="172"/>
      <c r="M847" s="173"/>
      <c r="N847" s="174"/>
      <c r="O847"/>
      <c r="P847"/>
      <c r="Q847"/>
      <c r="R847"/>
      <c r="S847"/>
      <c r="T847"/>
      <c r="U847"/>
      <c r="V847"/>
      <c r="W847"/>
      <c r="X847"/>
    </row>
    <row r="848" spans="1:24" s="26" customFormat="1" ht="15" customHeight="1" x14ac:dyDescent="0.3">
      <c r="A848" s="165">
        <v>44221</v>
      </c>
      <c r="B848" s="166" t="s">
        <v>234</v>
      </c>
      <c r="C848" s="189">
        <v>12719.52</v>
      </c>
      <c r="D848" s="167"/>
      <c r="E848" s="168">
        <f t="shared" si="13"/>
        <v>2762167.508000093</v>
      </c>
      <c r="F848" s="134"/>
      <c r="G848" s="202"/>
      <c r="H848" s="203"/>
      <c r="I848" s="170"/>
      <c r="J848" s="179"/>
      <c r="K848" s="171"/>
      <c r="L848" s="172"/>
      <c r="M848" s="173"/>
      <c r="N848" s="174"/>
      <c r="O848"/>
      <c r="P848"/>
      <c r="Q848"/>
      <c r="R848"/>
      <c r="S848"/>
      <c r="T848"/>
      <c r="U848"/>
      <c r="V848"/>
      <c r="W848"/>
      <c r="X848"/>
    </row>
    <row r="849" spans="1:24" s="26" customFormat="1" ht="15" customHeight="1" x14ac:dyDescent="0.3">
      <c r="A849" s="165">
        <v>44221</v>
      </c>
      <c r="B849" s="166" t="s">
        <v>262</v>
      </c>
      <c r="C849" s="189">
        <v>6359.76</v>
      </c>
      <c r="D849" s="167"/>
      <c r="E849" s="168">
        <f t="shared" si="13"/>
        <v>2768527.2680000928</v>
      </c>
      <c r="F849" s="134"/>
      <c r="G849" s="202"/>
      <c r="H849" s="203"/>
      <c r="I849" s="170"/>
      <c r="J849" s="179"/>
      <c r="K849" s="171"/>
      <c r="L849" s="172"/>
      <c r="M849" s="173"/>
      <c r="N849" s="174"/>
      <c r="O849"/>
      <c r="P849"/>
      <c r="Q849"/>
      <c r="R849"/>
      <c r="S849"/>
      <c r="T849"/>
      <c r="U849"/>
      <c r="V849"/>
      <c r="W849"/>
      <c r="X849"/>
    </row>
    <row r="850" spans="1:24" s="26" customFormat="1" ht="15" customHeight="1" x14ac:dyDescent="0.3">
      <c r="A850" s="165">
        <v>44221</v>
      </c>
      <c r="B850" s="166" t="s">
        <v>340</v>
      </c>
      <c r="C850" s="189">
        <v>9999.44</v>
      </c>
      <c r="D850" s="167"/>
      <c r="E850" s="168">
        <f t="shared" si="13"/>
        <v>2778526.7080000928</v>
      </c>
      <c r="F850" s="134"/>
      <c r="G850" s="202"/>
      <c r="H850" s="203"/>
      <c r="I850" s="170"/>
      <c r="J850" s="179"/>
      <c r="K850" s="171"/>
      <c r="L850" s="172"/>
      <c r="M850" s="173"/>
      <c r="N850" s="174"/>
      <c r="O850"/>
      <c r="P850"/>
      <c r="Q850"/>
      <c r="R850"/>
      <c r="S850"/>
      <c r="T850"/>
      <c r="U850"/>
      <c r="V850"/>
      <c r="W850"/>
      <c r="X850"/>
    </row>
    <row r="851" spans="1:24" s="26" customFormat="1" ht="15" customHeight="1" x14ac:dyDescent="0.3">
      <c r="A851" s="165">
        <v>44221</v>
      </c>
      <c r="B851" s="166" t="s">
        <v>333</v>
      </c>
      <c r="C851" s="189">
        <v>4239.84</v>
      </c>
      <c r="D851" s="167"/>
      <c r="E851" s="168">
        <f t="shared" si="13"/>
        <v>2782766.5480000926</v>
      </c>
      <c r="F851" s="134"/>
      <c r="G851" s="202"/>
      <c r="H851" s="203"/>
      <c r="I851" s="170"/>
      <c r="J851" s="179"/>
      <c r="K851" s="171"/>
      <c r="L851" s="172"/>
      <c r="M851" s="173"/>
      <c r="N851" s="174"/>
      <c r="O851"/>
      <c r="P851"/>
      <c r="Q851"/>
      <c r="R851"/>
      <c r="S851"/>
      <c r="T851"/>
      <c r="U851"/>
      <c r="V851"/>
      <c r="W851"/>
      <c r="X851"/>
    </row>
    <row r="852" spans="1:24" s="26" customFormat="1" ht="15" customHeight="1" x14ac:dyDescent="0.3">
      <c r="A852" s="165">
        <v>44221</v>
      </c>
      <c r="B852" s="166" t="s">
        <v>342</v>
      </c>
      <c r="C852" s="189">
        <v>19079.28</v>
      </c>
      <c r="D852" s="167"/>
      <c r="E852" s="168">
        <f t="shared" si="13"/>
        <v>2801845.8280000924</v>
      </c>
      <c r="F852" s="134"/>
      <c r="G852" s="202"/>
      <c r="H852" s="203"/>
      <c r="I852" s="170"/>
      <c r="J852" s="179"/>
      <c r="K852" s="171"/>
      <c r="L852" s="172"/>
      <c r="M852" s="173"/>
      <c r="N852" s="174"/>
      <c r="O852"/>
      <c r="P852"/>
      <c r="Q852"/>
      <c r="R852"/>
      <c r="S852"/>
      <c r="T852"/>
      <c r="U852"/>
      <c r="V852"/>
      <c r="W852"/>
      <c r="X852"/>
    </row>
    <row r="853" spans="1:24" s="26" customFormat="1" ht="15" customHeight="1" x14ac:dyDescent="0.3">
      <c r="A853" s="165">
        <v>44221</v>
      </c>
      <c r="B853" s="166" t="s">
        <v>204</v>
      </c>
      <c r="C853" s="189">
        <v>19079.28</v>
      </c>
      <c r="D853" s="167"/>
      <c r="E853" s="168">
        <f t="shared" si="13"/>
        <v>2820925.1080000922</v>
      </c>
      <c r="F853" s="134"/>
      <c r="G853" s="202"/>
      <c r="H853" s="203"/>
      <c r="I853" s="170"/>
      <c r="J853" s="179"/>
      <c r="K853" s="171"/>
      <c r="L853" s="172"/>
      <c r="M853" s="173"/>
      <c r="N853" s="174"/>
      <c r="O853"/>
      <c r="P853"/>
      <c r="Q853"/>
      <c r="R853"/>
      <c r="S853"/>
      <c r="T853"/>
      <c r="U853"/>
      <c r="V853"/>
      <c r="W853"/>
      <c r="X853"/>
    </row>
    <row r="854" spans="1:24" s="26" customFormat="1" ht="15" customHeight="1" x14ac:dyDescent="0.3">
      <c r="A854" s="165">
        <v>44221</v>
      </c>
      <c r="B854" s="166" t="s">
        <v>265</v>
      </c>
      <c r="C854" s="189">
        <v>55117.919999999998</v>
      </c>
      <c r="D854" s="167"/>
      <c r="E854" s="168">
        <f t="shared" si="13"/>
        <v>2876043.0280000921</v>
      </c>
      <c r="F854" s="134"/>
      <c r="G854" s="202"/>
      <c r="H854" s="203"/>
      <c r="I854" s="170"/>
      <c r="J854" s="179"/>
      <c r="K854" s="171"/>
      <c r="L854" s="172"/>
      <c r="M854" s="173"/>
      <c r="N854" s="174"/>
      <c r="O854"/>
      <c r="P854"/>
      <c r="Q854"/>
      <c r="R854"/>
      <c r="S854"/>
      <c r="T854"/>
      <c r="U854"/>
      <c r="V854"/>
      <c r="W854"/>
      <c r="X854"/>
    </row>
    <row r="855" spans="1:24" s="26" customFormat="1" ht="15" customHeight="1" x14ac:dyDescent="0.3">
      <c r="A855" s="165">
        <v>44221</v>
      </c>
      <c r="B855" s="166" t="s">
        <v>208</v>
      </c>
      <c r="C855" s="189">
        <v>18476.7</v>
      </c>
      <c r="D855" s="167"/>
      <c r="E855" s="168">
        <f t="shared" si="13"/>
        <v>2894519.7280000923</v>
      </c>
      <c r="F855" s="134"/>
      <c r="G855" s="202"/>
      <c r="H855" s="203"/>
      <c r="I855" s="170"/>
      <c r="J855" s="179"/>
      <c r="K855" s="171"/>
      <c r="L855" s="172"/>
      <c r="M855" s="173"/>
      <c r="N855" s="174"/>
      <c r="O855"/>
      <c r="P855"/>
      <c r="Q855"/>
      <c r="R855"/>
      <c r="S855"/>
      <c r="T855"/>
      <c r="U855"/>
      <c r="V855"/>
      <c r="W855"/>
      <c r="X855"/>
    </row>
    <row r="856" spans="1:24" s="26" customFormat="1" ht="15" customHeight="1" x14ac:dyDescent="0.3">
      <c r="A856" s="165">
        <v>44221</v>
      </c>
      <c r="B856" s="166" t="s">
        <v>258</v>
      </c>
      <c r="C856" s="189">
        <v>19079.28</v>
      </c>
      <c r="D856" s="167"/>
      <c r="E856" s="168">
        <f t="shared" si="13"/>
        <v>2913599.0080000921</v>
      </c>
      <c r="F856" s="134"/>
      <c r="G856" s="202"/>
      <c r="H856" s="203"/>
      <c r="I856" s="170"/>
      <c r="J856" s="179"/>
      <c r="K856" s="171"/>
      <c r="L856" s="172"/>
      <c r="M856" s="173"/>
      <c r="N856" s="174"/>
      <c r="O856"/>
      <c r="P856"/>
      <c r="Q856"/>
      <c r="R856"/>
      <c r="S856"/>
      <c r="T856"/>
      <c r="U856"/>
      <c r="V856"/>
      <c r="W856"/>
      <c r="X856"/>
    </row>
    <row r="857" spans="1:24" s="26" customFormat="1" ht="15" customHeight="1" x14ac:dyDescent="0.3">
      <c r="A857" s="165">
        <v>44221</v>
      </c>
      <c r="B857" s="166" t="s">
        <v>259</v>
      </c>
      <c r="C857" s="189">
        <v>42398.400000000001</v>
      </c>
      <c r="D857" s="167"/>
      <c r="E857" s="168">
        <f t="shared" si="13"/>
        <v>2955997.408000092</v>
      </c>
      <c r="F857" s="134"/>
      <c r="G857" s="202"/>
      <c r="H857" s="203"/>
      <c r="I857" s="170"/>
      <c r="J857" s="179"/>
      <c r="K857" s="171"/>
      <c r="L857" s="172"/>
      <c r="M857" s="173"/>
      <c r="N857" s="174"/>
      <c r="O857"/>
      <c r="P857"/>
      <c r="Q857"/>
      <c r="R857"/>
      <c r="S857"/>
      <c r="T857"/>
      <c r="U857"/>
      <c r="V857"/>
      <c r="W857"/>
      <c r="X857"/>
    </row>
    <row r="858" spans="1:24" s="26" customFormat="1" ht="15" customHeight="1" x14ac:dyDescent="0.3">
      <c r="A858" s="165">
        <v>44221</v>
      </c>
      <c r="B858" s="166" t="s">
        <v>261</v>
      </c>
      <c r="C858" s="189">
        <v>21199.200000000001</v>
      </c>
      <c r="D858" s="167"/>
      <c r="E858" s="168">
        <f t="shared" si="13"/>
        <v>2977196.6080000922</v>
      </c>
      <c r="F858" s="134"/>
      <c r="G858" s="202"/>
      <c r="H858" s="203"/>
      <c r="I858" s="170"/>
      <c r="J858" s="179"/>
      <c r="K858" s="171"/>
      <c r="L858" s="172"/>
      <c r="M858" s="173"/>
      <c r="N858" s="174"/>
      <c r="O858"/>
      <c r="P858"/>
      <c r="Q858"/>
      <c r="R858"/>
      <c r="S858"/>
      <c r="T858"/>
      <c r="U858"/>
      <c r="V858"/>
      <c r="W858"/>
      <c r="X858"/>
    </row>
    <row r="859" spans="1:24" s="26" customFormat="1" ht="15" customHeight="1" x14ac:dyDescent="0.3">
      <c r="A859" s="165">
        <v>44221</v>
      </c>
      <c r="B859" s="166" t="s">
        <v>263</v>
      </c>
      <c r="C859" s="189">
        <v>12719.52</v>
      </c>
      <c r="D859" s="167"/>
      <c r="E859" s="168">
        <f t="shared" si="13"/>
        <v>2989916.1280000922</v>
      </c>
      <c r="F859" s="134"/>
      <c r="G859" s="202"/>
      <c r="H859" s="203"/>
      <c r="I859" s="170"/>
      <c r="J859" s="179"/>
      <c r="K859" s="171"/>
      <c r="L859" s="172"/>
      <c r="M859" s="173"/>
      <c r="N859" s="174"/>
      <c r="O859"/>
      <c r="P859"/>
      <c r="Q859"/>
      <c r="R859"/>
      <c r="S859"/>
      <c r="T859"/>
      <c r="U859"/>
      <c r="V859"/>
      <c r="W859"/>
      <c r="X859"/>
    </row>
    <row r="860" spans="1:24" s="26" customFormat="1" ht="15" customHeight="1" x14ac:dyDescent="0.3">
      <c r="A860" s="165">
        <v>44221</v>
      </c>
      <c r="B860" s="166" t="s">
        <v>264</v>
      </c>
      <c r="C860" s="189">
        <v>31798.799999999999</v>
      </c>
      <c r="D860" s="167"/>
      <c r="E860" s="168">
        <f t="shared" si="13"/>
        <v>3021714.928000092</v>
      </c>
      <c r="F860" s="134"/>
      <c r="G860" s="202"/>
      <c r="H860" s="203"/>
      <c r="I860" s="170"/>
      <c r="J860" s="179"/>
      <c r="K860" s="171"/>
      <c r="L860" s="172"/>
      <c r="M860" s="173"/>
      <c r="N860" s="174"/>
      <c r="O860"/>
      <c r="P860"/>
      <c r="Q860"/>
      <c r="R860"/>
      <c r="S860"/>
      <c r="T860"/>
      <c r="U860"/>
      <c r="V860"/>
      <c r="W860"/>
      <c r="X860"/>
    </row>
    <row r="861" spans="1:24" s="26" customFormat="1" ht="15" customHeight="1" x14ac:dyDescent="0.3">
      <c r="A861" s="165">
        <v>44221</v>
      </c>
      <c r="B861" s="166" t="s">
        <v>266</v>
      </c>
      <c r="C861" s="189">
        <v>114475.68</v>
      </c>
      <c r="D861" s="167"/>
      <c r="E861" s="168">
        <f t="shared" si="13"/>
        <v>3136190.6080000922</v>
      </c>
      <c r="F861" s="134"/>
      <c r="G861" s="202"/>
      <c r="H861" s="203"/>
      <c r="I861" s="170"/>
      <c r="J861" s="179"/>
      <c r="K861" s="171"/>
      <c r="L861" s="172"/>
      <c r="M861" s="173"/>
      <c r="N861" s="174"/>
      <c r="O861"/>
      <c r="P861"/>
      <c r="Q861"/>
      <c r="R861"/>
      <c r="S861"/>
      <c r="T861"/>
      <c r="U861"/>
      <c r="V861"/>
      <c r="W861"/>
      <c r="X861"/>
    </row>
    <row r="862" spans="1:24" s="26" customFormat="1" ht="15" customHeight="1" x14ac:dyDescent="0.3">
      <c r="A862" s="165">
        <v>44221</v>
      </c>
      <c r="B862" s="166" t="s">
        <v>268</v>
      </c>
      <c r="C862" s="189">
        <v>84796.800000000003</v>
      </c>
      <c r="D862" s="167"/>
      <c r="E862" s="168">
        <f t="shared" si="13"/>
        <v>3220987.408000092</v>
      </c>
      <c r="F862" s="134"/>
      <c r="G862" s="202"/>
      <c r="H862" s="203"/>
      <c r="I862" s="170"/>
      <c r="J862" s="179"/>
      <c r="K862" s="171"/>
      <c r="L862" s="172"/>
      <c r="M862" s="173"/>
      <c r="N862" s="174"/>
      <c r="O862"/>
      <c r="P862"/>
      <c r="Q862"/>
      <c r="R862"/>
      <c r="S862"/>
      <c r="T862"/>
      <c r="U862"/>
      <c r="V862"/>
      <c r="W862"/>
      <c r="X862"/>
    </row>
    <row r="863" spans="1:24" s="26" customFormat="1" ht="15" customHeight="1" x14ac:dyDescent="0.3">
      <c r="A863" s="165">
        <v>44221</v>
      </c>
      <c r="B863" s="166" t="s">
        <v>269</v>
      </c>
      <c r="C863" s="189">
        <v>158994</v>
      </c>
      <c r="D863" s="167"/>
      <c r="E863" s="168">
        <f t="shared" si="13"/>
        <v>3379981.408000092</v>
      </c>
      <c r="F863" s="134"/>
      <c r="G863" s="202"/>
      <c r="H863" s="203"/>
      <c r="I863" s="170"/>
      <c r="J863" s="179"/>
      <c r="K863" s="171"/>
      <c r="L863" s="172"/>
      <c r="M863" s="173"/>
      <c r="N863" s="174"/>
      <c r="O863"/>
      <c r="P863"/>
      <c r="Q863"/>
      <c r="R863"/>
      <c r="S863"/>
      <c r="T863"/>
      <c r="U863"/>
      <c r="V863"/>
      <c r="W863"/>
      <c r="X863"/>
    </row>
    <row r="864" spans="1:24" s="26" customFormat="1" ht="15" customHeight="1" x14ac:dyDescent="0.3">
      <c r="A864" s="165">
        <v>44221</v>
      </c>
      <c r="B864" s="166" t="s">
        <v>272</v>
      </c>
      <c r="C864" s="189">
        <v>10599.6</v>
      </c>
      <c r="D864" s="167"/>
      <c r="E864" s="168">
        <f t="shared" si="13"/>
        <v>3390581.0080000921</v>
      </c>
      <c r="F864" s="134"/>
      <c r="G864" s="202"/>
      <c r="H864" s="203"/>
      <c r="I864" s="170"/>
      <c r="J864" s="179"/>
      <c r="K864" s="171"/>
      <c r="L864" s="172"/>
      <c r="M864" s="173"/>
      <c r="N864" s="174"/>
      <c r="O864"/>
      <c r="P864"/>
      <c r="Q864"/>
      <c r="R864"/>
      <c r="S864"/>
      <c r="T864"/>
      <c r="U864"/>
      <c r="V864"/>
      <c r="W864"/>
      <c r="X864"/>
    </row>
    <row r="865" spans="1:24" s="26" customFormat="1" ht="15" customHeight="1" x14ac:dyDescent="0.3">
      <c r="A865" s="165">
        <v>44221</v>
      </c>
      <c r="B865" s="166" t="s">
        <v>273</v>
      </c>
      <c r="C865" s="189">
        <v>122955.36</v>
      </c>
      <c r="D865" s="167"/>
      <c r="E865" s="168">
        <f t="shared" si="13"/>
        <v>3513536.368000092</v>
      </c>
      <c r="F865" s="134"/>
      <c r="G865" s="202"/>
      <c r="H865" s="203"/>
      <c r="I865" s="170"/>
      <c r="J865" s="179"/>
      <c r="K865" s="171"/>
      <c r="L865" s="172"/>
      <c r="M865" s="173"/>
      <c r="N865" s="174"/>
      <c r="O865"/>
      <c r="P865"/>
      <c r="Q865"/>
      <c r="R865"/>
      <c r="S865"/>
      <c r="T865"/>
      <c r="U865"/>
      <c r="V865"/>
      <c r="W865"/>
      <c r="X865"/>
    </row>
    <row r="866" spans="1:24" s="26" customFormat="1" ht="15" customHeight="1" x14ac:dyDescent="0.3">
      <c r="A866" s="165">
        <v>44221</v>
      </c>
      <c r="B866" s="166" t="s">
        <v>274</v>
      </c>
      <c r="C866" s="189">
        <v>19079.28</v>
      </c>
      <c r="D866" s="167"/>
      <c r="E866" s="168">
        <f t="shared" si="13"/>
        <v>3532615.6480000918</v>
      </c>
      <c r="F866" s="134"/>
      <c r="G866" s="202"/>
      <c r="H866" s="203"/>
      <c r="I866" s="170"/>
      <c r="J866" s="179"/>
      <c r="K866" s="171"/>
      <c r="L866" s="172"/>
      <c r="M866" s="173"/>
      <c r="N866" s="174"/>
      <c r="O866"/>
      <c r="P866"/>
      <c r="Q866"/>
      <c r="R866"/>
      <c r="S866"/>
      <c r="T866"/>
      <c r="U866"/>
      <c r="V866"/>
      <c r="W866"/>
      <c r="X866"/>
    </row>
    <row r="867" spans="1:24" s="26" customFormat="1" ht="15" customHeight="1" x14ac:dyDescent="0.3">
      <c r="A867" s="165">
        <v>44221</v>
      </c>
      <c r="B867" s="166" t="s">
        <v>275</v>
      </c>
      <c r="C867" s="189">
        <v>19079.28</v>
      </c>
      <c r="D867" s="167"/>
      <c r="E867" s="168">
        <f t="shared" si="13"/>
        <v>3551694.9280000916</v>
      </c>
      <c r="F867" s="134"/>
      <c r="G867" s="202"/>
      <c r="H867" s="203"/>
      <c r="I867" s="170"/>
      <c r="J867" s="179"/>
      <c r="K867" s="171"/>
      <c r="L867" s="172"/>
      <c r="M867" s="173"/>
      <c r="N867" s="174"/>
      <c r="O867"/>
      <c r="P867"/>
      <c r="Q867"/>
      <c r="R867"/>
      <c r="S867"/>
      <c r="T867"/>
      <c r="U867"/>
      <c r="V867"/>
      <c r="W867"/>
      <c r="X867"/>
    </row>
    <row r="868" spans="1:24" s="26" customFormat="1" ht="15" customHeight="1" x14ac:dyDescent="0.3">
      <c r="A868" s="165">
        <v>44221</v>
      </c>
      <c r="B868" s="166" t="s">
        <v>280</v>
      </c>
      <c r="C868" s="189">
        <v>4239.84</v>
      </c>
      <c r="D868" s="167"/>
      <c r="E868" s="168">
        <f t="shared" si="13"/>
        <v>3555934.7680000914</v>
      </c>
      <c r="F868" s="134"/>
      <c r="G868" s="202"/>
      <c r="H868" s="203"/>
      <c r="I868" s="170"/>
      <c r="J868" s="179"/>
      <c r="K868" s="171"/>
      <c r="L868" s="172"/>
      <c r="M868" s="173"/>
      <c r="N868" s="174"/>
      <c r="O868"/>
      <c r="P868"/>
      <c r="Q868"/>
      <c r="R868"/>
      <c r="S868"/>
      <c r="T868"/>
      <c r="U868"/>
      <c r="V868"/>
      <c r="W868"/>
      <c r="X868"/>
    </row>
    <row r="869" spans="1:24" s="26" customFormat="1" ht="15" customHeight="1" x14ac:dyDescent="0.3">
      <c r="A869" s="165">
        <v>44221</v>
      </c>
      <c r="B869" s="166" t="s">
        <v>212</v>
      </c>
      <c r="C869" s="189">
        <v>19079.28</v>
      </c>
      <c r="D869" s="167"/>
      <c r="E869" s="168">
        <f t="shared" si="13"/>
        <v>3575014.0480000912</v>
      </c>
      <c r="F869" s="134"/>
      <c r="G869" s="202"/>
      <c r="H869" s="203"/>
      <c r="I869" s="170"/>
      <c r="J869" s="179"/>
      <c r="K869" s="171"/>
      <c r="L869" s="172"/>
      <c r="M869" s="173"/>
      <c r="N869" s="174"/>
      <c r="O869"/>
      <c r="P869"/>
      <c r="Q869"/>
      <c r="R869"/>
      <c r="S869"/>
      <c r="T869"/>
      <c r="U869"/>
      <c r="V869"/>
      <c r="W869"/>
      <c r="X869"/>
    </row>
    <row r="870" spans="1:24" s="26" customFormat="1" ht="15" customHeight="1" x14ac:dyDescent="0.3">
      <c r="A870" s="165">
        <v>44221</v>
      </c>
      <c r="B870" s="166" t="s">
        <v>281</v>
      </c>
      <c r="C870" s="189">
        <v>6359.76</v>
      </c>
      <c r="D870" s="167"/>
      <c r="E870" s="168">
        <f t="shared" si="13"/>
        <v>3581373.808000091</v>
      </c>
      <c r="F870" s="134"/>
      <c r="G870" s="202"/>
      <c r="H870" s="203"/>
      <c r="I870" s="170"/>
      <c r="J870" s="179"/>
      <c r="K870" s="171"/>
      <c r="L870" s="172"/>
      <c r="M870" s="173"/>
      <c r="N870" s="174"/>
      <c r="O870"/>
      <c r="P870"/>
      <c r="Q870"/>
      <c r="R870"/>
      <c r="S870"/>
      <c r="T870"/>
      <c r="U870"/>
      <c r="V870"/>
      <c r="W870"/>
      <c r="X870"/>
    </row>
    <row r="871" spans="1:24" s="26" customFormat="1" ht="15" customHeight="1" x14ac:dyDescent="0.3">
      <c r="A871" s="165">
        <v>44221</v>
      </c>
      <c r="B871" s="166" t="s">
        <v>105</v>
      </c>
      <c r="C871" s="189">
        <v>10599.6</v>
      </c>
      <c r="D871" s="167"/>
      <c r="E871" s="168">
        <f t="shared" si="13"/>
        <v>3591973.4080000911</v>
      </c>
      <c r="F871" s="134"/>
      <c r="G871" s="202"/>
      <c r="H871" s="203"/>
      <c r="I871" s="170"/>
      <c r="J871" s="179"/>
      <c r="K871" s="171"/>
      <c r="L871" s="172"/>
      <c r="M871" s="173"/>
      <c r="N871" s="174"/>
      <c r="O871"/>
      <c r="P871"/>
      <c r="Q871"/>
      <c r="R871"/>
      <c r="S871"/>
      <c r="T871"/>
      <c r="U871"/>
      <c r="V871"/>
      <c r="W871"/>
      <c r="X871"/>
    </row>
    <row r="872" spans="1:24" s="26" customFormat="1" ht="15" customHeight="1" x14ac:dyDescent="0.3">
      <c r="A872" s="165">
        <v>44221</v>
      </c>
      <c r="B872" s="166" t="s">
        <v>360</v>
      </c>
      <c r="C872" s="189">
        <v>31798.799999999999</v>
      </c>
      <c r="D872" s="167"/>
      <c r="E872" s="168">
        <f t="shared" si="13"/>
        <v>3623772.2080000909</v>
      </c>
      <c r="F872" s="134"/>
      <c r="G872" s="202"/>
      <c r="H872" s="203"/>
      <c r="I872" s="170"/>
      <c r="J872" s="179"/>
      <c r="K872" s="171"/>
      <c r="L872" s="172"/>
      <c r="M872" s="173"/>
      <c r="N872" s="174"/>
      <c r="O872"/>
      <c r="P872"/>
      <c r="Q872"/>
      <c r="R872"/>
      <c r="S872"/>
      <c r="T872"/>
      <c r="U872"/>
      <c r="V872"/>
      <c r="W872"/>
      <c r="X872"/>
    </row>
    <row r="873" spans="1:24" s="26" customFormat="1" ht="15" customHeight="1" x14ac:dyDescent="0.3">
      <c r="A873" s="165">
        <v>44222</v>
      </c>
      <c r="B873" s="166" t="s">
        <v>283</v>
      </c>
      <c r="C873" s="189">
        <v>19079.28</v>
      </c>
      <c r="D873" s="167"/>
      <c r="E873" s="168">
        <f t="shared" si="13"/>
        <v>3642851.4880000907</v>
      </c>
      <c r="F873" s="134"/>
      <c r="G873" s="202"/>
      <c r="H873" s="203"/>
      <c r="I873" s="170"/>
      <c r="J873" s="179"/>
      <c r="K873" s="171"/>
      <c r="L873" s="172"/>
      <c r="M873" s="173"/>
      <c r="N873" s="174"/>
      <c r="O873"/>
      <c r="P873"/>
      <c r="Q873"/>
      <c r="R873"/>
      <c r="S873"/>
      <c r="T873"/>
      <c r="U873"/>
      <c r="V873"/>
      <c r="W873"/>
      <c r="X873"/>
    </row>
    <row r="874" spans="1:24" s="26" customFormat="1" ht="15" customHeight="1" x14ac:dyDescent="0.3">
      <c r="A874" s="165">
        <v>44222</v>
      </c>
      <c r="B874" s="166" t="s">
        <v>284</v>
      </c>
      <c r="C874" s="189">
        <v>82676.88</v>
      </c>
      <c r="D874" s="167"/>
      <c r="E874" s="168">
        <f t="shared" si="13"/>
        <v>3725528.3680000906</v>
      </c>
      <c r="F874" s="134"/>
      <c r="G874" s="202"/>
      <c r="H874" s="203"/>
      <c r="I874" s="170"/>
      <c r="J874" s="179"/>
      <c r="K874" s="171"/>
      <c r="L874" s="172"/>
      <c r="M874" s="173"/>
      <c r="N874" s="174"/>
      <c r="O874"/>
      <c r="P874"/>
      <c r="Q874"/>
      <c r="R874"/>
      <c r="S874"/>
      <c r="T874"/>
      <c r="U874"/>
      <c r="V874"/>
      <c r="W874"/>
      <c r="X874"/>
    </row>
    <row r="875" spans="1:24" s="26" customFormat="1" ht="15" customHeight="1" x14ac:dyDescent="0.3">
      <c r="A875" s="165">
        <v>44222</v>
      </c>
      <c r="B875" s="166" t="s">
        <v>320</v>
      </c>
      <c r="C875" s="189">
        <v>126367.56</v>
      </c>
      <c r="D875" s="167"/>
      <c r="E875" s="168">
        <f t="shared" si="13"/>
        <v>3851895.9280000906</v>
      </c>
      <c r="F875" s="134"/>
      <c r="G875" s="202"/>
      <c r="H875" s="203"/>
      <c r="I875" s="170"/>
      <c r="J875" s="179"/>
      <c r="K875" s="171"/>
      <c r="L875" s="172"/>
      <c r="M875" s="173"/>
      <c r="N875" s="174"/>
      <c r="O875"/>
      <c r="P875"/>
      <c r="Q875"/>
      <c r="R875"/>
      <c r="S875"/>
      <c r="T875"/>
      <c r="U875"/>
      <c r="V875"/>
      <c r="W875"/>
      <c r="X875"/>
    </row>
    <row r="876" spans="1:24" s="26" customFormat="1" ht="15" customHeight="1" x14ac:dyDescent="0.3">
      <c r="A876" s="165">
        <v>44222</v>
      </c>
      <c r="B876" s="166" t="s">
        <v>249</v>
      </c>
      <c r="C876" s="189">
        <v>82676.88</v>
      </c>
      <c r="D876" s="167"/>
      <c r="E876" s="168">
        <f t="shared" si="13"/>
        <v>3934572.8080000905</v>
      </c>
      <c r="F876" s="134"/>
      <c r="G876" s="202"/>
      <c r="H876" s="203"/>
      <c r="I876" s="170"/>
      <c r="J876" s="179"/>
      <c r="K876" s="171"/>
      <c r="L876" s="172"/>
      <c r="M876" s="173"/>
      <c r="N876" s="174"/>
      <c r="O876"/>
      <c r="P876"/>
      <c r="Q876"/>
      <c r="R876"/>
      <c r="S876"/>
      <c r="T876"/>
      <c r="U876"/>
      <c r="V876"/>
      <c r="W876"/>
      <c r="X876"/>
    </row>
    <row r="877" spans="1:24" s="26" customFormat="1" ht="15" customHeight="1" x14ac:dyDescent="0.3">
      <c r="A877" s="165">
        <v>44222</v>
      </c>
      <c r="B877" s="166" t="s">
        <v>302</v>
      </c>
      <c r="C877" s="189">
        <v>12719.52</v>
      </c>
      <c r="D877" s="167"/>
      <c r="E877" s="168">
        <f t="shared" si="13"/>
        <v>3947292.3280000906</v>
      </c>
      <c r="F877" s="134"/>
      <c r="G877" s="202"/>
      <c r="H877" s="203"/>
      <c r="I877" s="170"/>
      <c r="J877" s="179"/>
      <c r="K877" s="171"/>
      <c r="L877" s="172"/>
      <c r="M877" s="173"/>
      <c r="N877" s="174"/>
      <c r="O877"/>
      <c r="P877"/>
      <c r="Q877"/>
      <c r="R877"/>
      <c r="S877"/>
      <c r="T877"/>
      <c r="U877"/>
      <c r="V877"/>
      <c r="W877"/>
      <c r="X877"/>
    </row>
    <row r="878" spans="1:24" s="26" customFormat="1" ht="15" customHeight="1" x14ac:dyDescent="0.3">
      <c r="A878" s="165">
        <v>44222</v>
      </c>
      <c r="B878" s="166" t="s">
        <v>285</v>
      </c>
      <c r="C878" s="189">
        <v>10599.6</v>
      </c>
      <c r="D878" s="167"/>
      <c r="E878" s="168">
        <f t="shared" si="13"/>
        <v>3957891.9280000906</v>
      </c>
      <c r="F878" s="134"/>
      <c r="G878" s="202"/>
      <c r="H878" s="203"/>
      <c r="I878" s="170"/>
      <c r="J878" s="179"/>
      <c r="K878" s="171"/>
      <c r="L878" s="172"/>
      <c r="M878" s="173"/>
      <c r="N878" s="174"/>
      <c r="O878"/>
      <c r="P878"/>
      <c r="Q878"/>
      <c r="R878"/>
      <c r="S878"/>
      <c r="T878"/>
      <c r="U878"/>
      <c r="V878"/>
      <c r="W878"/>
      <c r="X878"/>
    </row>
    <row r="879" spans="1:24" s="26" customFormat="1" ht="15" customHeight="1" x14ac:dyDescent="0.3">
      <c r="A879" s="165">
        <v>44222</v>
      </c>
      <c r="B879" s="166" t="s">
        <v>207</v>
      </c>
      <c r="C879" s="189">
        <v>41578.019999999997</v>
      </c>
      <c r="D879" s="167"/>
      <c r="E879" s="168">
        <f t="shared" si="13"/>
        <v>3999469.9480000907</v>
      </c>
      <c r="F879" s="134"/>
      <c r="G879" s="202"/>
      <c r="H879" s="203"/>
      <c r="I879" s="170"/>
      <c r="J879" s="179"/>
      <c r="K879" s="171"/>
      <c r="L879" s="172"/>
      <c r="M879" s="173"/>
      <c r="N879" s="174"/>
      <c r="O879"/>
      <c r="P879"/>
      <c r="Q879"/>
      <c r="R879"/>
      <c r="S879"/>
      <c r="T879"/>
      <c r="U879"/>
      <c r="V879"/>
      <c r="W879"/>
      <c r="X879"/>
    </row>
    <row r="880" spans="1:24" s="26" customFormat="1" ht="15" customHeight="1" x14ac:dyDescent="0.3">
      <c r="A880" s="165">
        <v>44222</v>
      </c>
      <c r="B880" s="166" t="s">
        <v>286</v>
      </c>
      <c r="C880" s="189">
        <v>19079.28</v>
      </c>
      <c r="D880" s="167"/>
      <c r="E880" s="168">
        <f t="shared" si="13"/>
        <v>4018549.2280000905</v>
      </c>
      <c r="F880" s="134"/>
      <c r="G880" s="202"/>
      <c r="H880" s="203"/>
      <c r="I880" s="170"/>
      <c r="J880" s="179"/>
      <c r="K880" s="171"/>
      <c r="L880" s="172"/>
      <c r="M880" s="173"/>
      <c r="N880" s="174"/>
      <c r="O880"/>
      <c r="P880"/>
      <c r="Q880"/>
      <c r="R880"/>
      <c r="S880"/>
      <c r="T880"/>
      <c r="U880"/>
      <c r="V880"/>
      <c r="W880"/>
      <c r="X880"/>
    </row>
    <row r="881" spans="1:24" s="26" customFormat="1" ht="15" customHeight="1" x14ac:dyDescent="0.3">
      <c r="A881" s="165">
        <v>44222</v>
      </c>
      <c r="B881" s="166" t="s">
        <v>277</v>
      </c>
      <c r="C881" s="189">
        <v>31798.799999999999</v>
      </c>
      <c r="D881" s="167"/>
      <c r="E881" s="168">
        <f t="shared" si="13"/>
        <v>4050348.0280000903</v>
      </c>
      <c r="F881" s="134"/>
      <c r="G881" s="202"/>
      <c r="H881" s="203"/>
      <c r="I881" s="170"/>
      <c r="J881" s="179"/>
      <c r="K881" s="171"/>
      <c r="L881" s="172"/>
      <c r="M881" s="173"/>
      <c r="N881" s="174"/>
      <c r="O881"/>
      <c r="P881"/>
      <c r="Q881"/>
      <c r="R881"/>
      <c r="S881"/>
      <c r="T881"/>
      <c r="U881"/>
      <c r="V881"/>
      <c r="W881"/>
      <c r="X881"/>
    </row>
    <row r="882" spans="1:24" s="26" customFormat="1" ht="15" customHeight="1" x14ac:dyDescent="0.3">
      <c r="A882" s="165">
        <v>44222</v>
      </c>
      <c r="B882" s="166" t="s">
        <v>305</v>
      </c>
      <c r="C882" s="189">
        <v>12719.52</v>
      </c>
      <c r="D882" s="167"/>
      <c r="E882" s="168">
        <f t="shared" si="13"/>
        <v>4063067.5480000903</v>
      </c>
      <c r="F882" s="134"/>
      <c r="G882" s="202"/>
      <c r="H882" s="203"/>
      <c r="I882" s="170"/>
      <c r="J882" s="179"/>
      <c r="K882" s="171"/>
      <c r="L882" s="172"/>
      <c r="M882" s="173"/>
      <c r="N882" s="174"/>
      <c r="O882"/>
      <c r="P882"/>
      <c r="Q882"/>
      <c r="R882"/>
      <c r="S882"/>
      <c r="T882"/>
      <c r="U882"/>
      <c r="V882"/>
      <c r="W882"/>
      <c r="X882"/>
    </row>
    <row r="883" spans="1:24" s="26" customFormat="1" ht="15" customHeight="1" x14ac:dyDescent="0.3">
      <c r="A883" s="165">
        <v>44223</v>
      </c>
      <c r="B883" s="166" t="s">
        <v>200</v>
      </c>
      <c r="C883" s="189">
        <v>19079.28</v>
      </c>
      <c r="D883" s="167"/>
      <c r="E883" s="168">
        <f t="shared" si="13"/>
        <v>4082146.8280000901</v>
      </c>
      <c r="F883" s="134"/>
      <c r="G883" s="202"/>
      <c r="H883" s="203"/>
      <c r="I883" s="170"/>
      <c r="J883" s="179"/>
      <c r="K883" s="171"/>
      <c r="L883" s="172"/>
      <c r="M883" s="173"/>
      <c r="N883" s="174"/>
      <c r="O883"/>
      <c r="P883"/>
      <c r="Q883"/>
      <c r="R883"/>
      <c r="S883"/>
      <c r="T883"/>
      <c r="U883"/>
      <c r="V883"/>
      <c r="W883"/>
      <c r="X883"/>
    </row>
    <row r="884" spans="1:24" s="26" customFormat="1" ht="15" customHeight="1" x14ac:dyDescent="0.3">
      <c r="A884" s="165">
        <v>44223</v>
      </c>
      <c r="B884" s="166" t="s">
        <v>306</v>
      </c>
      <c r="C884" s="189">
        <v>38352.39</v>
      </c>
      <c r="D884" s="167"/>
      <c r="E884" s="168">
        <f t="shared" si="13"/>
        <v>4120499.2180000902</v>
      </c>
      <c r="F884" s="134"/>
      <c r="G884" s="202"/>
      <c r="H884" s="203"/>
      <c r="I884" s="170"/>
      <c r="J884" s="179"/>
      <c r="K884" s="171"/>
      <c r="L884" s="172"/>
      <c r="M884" s="173"/>
      <c r="N884" s="174"/>
      <c r="O884"/>
      <c r="P884"/>
      <c r="Q884"/>
      <c r="R884"/>
      <c r="S884"/>
      <c r="T884"/>
      <c r="U884"/>
      <c r="V884"/>
      <c r="W884"/>
      <c r="X884"/>
    </row>
    <row r="885" spans="1:24" s="26" customFormat="1" ht="15" customHeight="1" x14ac:dyDescent="0.3">
      <c r="A885" s="165">
        <v>44223</v>
      </c>
      <c r="B885" s="166" t="s">
        <v>349</v>
      </c>
      <c r="C885" s="189">
        <v>31798.799999999999</v>
      </c>
      <c r="D885" s="167"/>
      <c r="E885" s="168">
        <f t="shared" si="13"/>
        <v>4152298.01800009</v>
      </c>
      <c r="F885" s="134"/>
      <c r="G885" s="202"/>
      <c r="H885" s="203"/>
      <c r="I885" s="170"/>
      <c r="J885" s="179"/>
      <c r="K885" s="171"/>
      <c r="L885" s="172"/>
      <c r="M885" s="173"/>
      <c r="N885" s="174"/>
      <c r="O885"/>
      <c r="P885"/>
      <c r="Q885"/>
      <c r="R885"/>
      <c r="S885"/>
      <c r="T885"/>
      <c r="U885"/>
      <c r="V885"/>
      <c r="W885"/>
      <c r="X885"/>
    </row>
    <row r="886" spans="1:24" s="26" customFormat="1" ht="15" customHeight="1" x14ac:dyDescent="0.3">
      <c r="A886" s="165">
        <v>44223</v>
      </c>
      <c r="B886" s="166" t="s">
        <v>240</v>
      </c>
      <c r="C886" s="189">
        <v>19079.28</v>
      </c>
      <c r="D886" s="167"/>
      <c r="E886" s="168">
        <f t="shared" si="13"/>
        <v>4171377.2980000898</v>
      </c>
      <c r="F886" s="134"/>
      <c r="G886" s="202"/>
      <c r="H886" s="203"/>
      <c r="I886" s="170"/>
      <c r="J886" s="179"/>
      <c r="K886" s="171"/>
      <c r="L886" s="172"/>
      <c r="M886" s="173"/>
      <c r="N886" s="174"/>
      <c r="O886"/>
      <c r="P886"/>
      <c r="Q886"/>
      <c r="R886"/>
      <c r="S886"/>
      <c r="T886"/>
      <c r="U886"/>
      <c r="V886"/>
      <c r="W886"/>
      <c r="X886"/>
    </row>
    <row r="887" spans="1:24" s="26" customFormat="1" ht="15" customHeight="1" x14ac:dyDescent="0.3">
      <c r="A887" s="165">
        <v>44223</v>
      </c>
      <c r="B887" s="166" t="s">
        <v>302</v>
      </c>
      <c r="C887" s="189">
        <v>7390.68</v>
      </c>
      <c r="D887" s="167"/>
      <c r="E887" s="168">
        <f t="shared" si="13"/>
        <v>4178767.97800009</v>
      </c>
      <c r="F887" s="134"/>
      <c r="G887" s="202"/>
      <c r="H887" s="203"/>
      <c r="I887" s="170"/>
      <c r="J887" s="179"/>
      <c r="K887" s="171"/>
      <c r="L887" s="172"/>
      <c r="M887" s="173"/>
      <c r="N887" s="174"/>
      <c r="O887"/>
      <c r="P887"/>
      <c r="Q887"/>
      <c r="R887"/>
      <c r="S887"/>
      <c r="T887"/>
      <c r="U887"/>
      <c r="V887"/>
      <c r="W887"/>
      <c r="X887"/>
    </row>
    <row r="888" spans="1:24" s="26" customFormat="1" ht="15" customHeight="1" x14ac:dyDescent="0.3">
      <c r="A888" s="165">
        <v>44223</v>
      </c>
      <c r="B888" s="166" t="s">
        <v>253</v>
      </c>
      <c r="C888" s="189">
        <v>4239.84</v>
      </c>
      <c r="D888" s="167"/>
      <c r="E888" s="168">
        <f t="shared" si="13"/>
        <v>4183007.8180000898</v>
      </c>
      <c r="F888" s="134"/>
      <c r="G888" s="202"/>
      <c r="H888" s="203"/>
      <c r="I888" s="170"/>
      <c r="J888" s="179"/>
      <c r="K888" s="171"/>
      <c r="L888" s="172"/>
      <c r="M888" s="173"/>
      <c r="N888" s="174"/>
      <c r="O888"/>
      <c r="P888"/>
      <c r="Q888"/>
      <c r="R888"/>
      <c r="S888"/>
      <c r="T888"/>
      <c r="U888"/>
      <c r="V888"/>
      <c r="W888"/>
      <c r="X888"/>
    </row>
    <row r="889" spans="1:24" s="26" customFormat="1" ht="15" customHeight="1" x14ac:dyDescent="0.3">
      <c r="A889" s="165">
        <v>44223</v>
      </c>
      <c r="B889" s="166" t="s">
        <v>303</v>
      </c>
      <c r="C889" s="189">
        <v>55117.919999999998</v>
      </c>
      <c r="D889" s="167"/>
      <c r="E889" s="168">
        <f t="shared" si="13"/>
        <v>4238125.7380000902</v>
      </c>
      <c r="F889" s="134"/>
      <c r="G889" s="202"/>
      <c r="H889" s="203"/>
      <c r="I889" s="170"/>
      <c r="J889" s="179"/>
      <c r="K889" s="171"/>
      <c r="L889" s="172"/>
      <c r="M889" s="173"/>
      <c r="N889" s="174"/>
      <c r="O889"/>
      <c r="P889"/>
      <c r="Q889"/>
      <c r="R889"/>
      <c r="S889"/>
      <c r="T889"/>
      <c r="U889"/>
      <c r="V889"/>
      <c r="W889"/>
      <c r="X889"/>
    </row>
    <row r="890" spans="1:24" s="26" customFormat="1" ht="15" customHeight="1" x14ac:dyDescent="0.3">
      <c r="A890" s="165">
        <v>44224</v>
      </c>
      <c r="B890" s="166" t="s">
        <v>377</v>
      </c>
      <c r="C890" s="189">
        <v>4239.84</v>
      </c>
      <c r="D890" s="167"/>
      <c r="E890" s="168">
        <f t="shared" si="13"/>
        <v>4242365.5780000901</v>
      </c>
      <c r="F890" s="134"/>
      <c r="G890" s="202"/>
      <c r="H890" s="203"/>
      <c r="I890" s="170"/>
      <c r="J890" s="179"/>
      <c r="K890" s="171"/>
      <c r="L890" s="172"/>
      <c r="M890" s="173"/>
      <c r="N890" s="174"/>
      <c r="O890"/>
      <c r="P890"/>
      <c r="Q890"/>
      <c r="R890"/>
      <c r="S890"/>
      <c r="T890"/>
      <c r="U890"/>
      <c r="V890"/>
      <c r="W890"/>
      <c r="X890"/>
    </row>
    <row r="891" spans="1:24" s="26" customFormat="1" ht="15" customHeight="1" x14ac:dyDescent="0.3">
      <c r="A891" s="165">
        <v>44224</v>
      </c>
      <c r="B891" s="166" t="s">
        <v>254</v>
      </c>
      <c r="C891" s="189">
        <v>31798.799999999999</v>
      </c>
      <c r="D891" s="167"/>
      <c r="E891" s="168">
        <f t="shared" si="13"/>
        <v>4274164.3780000899</v>
      </c>
      <c r="F891" s="134"/>
      <c r="G891" s="202"/>
      <c r="H891" s="203"/>
      <c r="I891" s="170"/>
      <c r="J891" s="179"/>
      <c r="K891" s="171"/>
      <c r="L891" s="172"/>
      <c r="M891" s="173"/>
      <c r="N891" s="174"/>
      <c r="O891"/>
      <c r="P891"/>
      <c r="Q891"/>
      <c r="R891"/>
      <c r="S891"/>
      <c r="T891"/>
      <c r="U891"/>
      <c r="V891"/>
      <c r="W891"/>
      <c r="X891"/>
    </row>
    <row r="892" spans="1:24" s="26" customFormat="1" ht="15" customHeight="1" x14ac:dyDescent="0.3">
      <c r="A892" s="165">
        <v>44224</v>
      </c>
      <c r="B892" s="166" t="s">
        <v>227</v>
      </c>
      <c r="C892" s="189">
        <v>4239.84</v>
      </c>
      <c r="D892" s="167"/>
      <c r="E892" s="168">
        <f t="shared" si="13"/>
        <v>4278404.2180000897</v>
      </c>
      <c r="F892" s="134"/>
      <c r="G892" s="202"/>
      <c r="H892" s="203"/>
      <c r="I892" s="170"/>
      <c r="J892" s="179"/>
      <c r="K892" s="171"/>
      <c r="L892" s="172"/>
      <c r="M892" s="173"/>
      <c r="N892" s="174"/>
      <c r="O892"/>
      <c r="P892"/>
      <c r="Q892"/>
      <c r="R892"/>
      <c r="S892"/>
      <c r="T892"/>
      <c r="U892"/>
      <c r="V892"/>
      <c r="W892"/>
      <c r="X892"/>
    </row>
    <row r="893" spans="1:24" s="26" customFormat="1" ht="15" customHeight="1" x14ac:dyDescent="0.3">
      <c r="A893" s="165">
        <v>44225</v>
      </c>
      <c r="B893" s="166" t="s">
        <v>311</v>
      </c>
      <c r="C893" s="189">
        <v>34543.08</v>
      </c>
      <c r="D893" s="167"/>
      <c r="E893" s="168">
        <f t="shared" si="13"/>
        <v>4312947.2980000898</v>
      </c>
      <c r="F893" s="134"/>
      <c r="G893" s="202"/>
      <c r="H893" s="203"/>
      <c r="I893" s="170"/>
      <c r="J893" s="179"/>
      <c r="K893" s="171"/>
      <c r="L893" s="172"/>
      <c r="M893" s="173"/>
      <c r="N893" s="174"/>
      <c r="O893"/>
      <c r="P893"/>
      <c r="Q893"/>
      <c r="R893"/>
      <c r="S893"/>
      <c r="T893"/>
      <c r="U893"/>
      <c r="V893"/>
      <c r="W893"/>
      <c r="X893"/>
    </row>
    <row r="894" spans="1:24" s="26" customFormat="1" ht="15" customHeight="1" x14ac:dyDescent="0.3">
      <c r="A894" s="165">
        <v>44225</v>
      </c>
      <c r="B894" s="166" t="s">
        <v>319</v>
      </c>
      <c r="C894" s="189">
        <v>31798.799999999999</v>
      </c>
      <c r="D894" s="167"/>
      <c r="E894" s="168">
        <f t="shared" si="13"/>
        <v>4344746.0980000896</v>
      </c>
      <c r="F894" s="134"/>
      <c r="G894" s="202"/>
      <c r="H894" s="203"/>
      <c r="I894" s="170"/>
      <c r="J894" s="179"/>
      <c r="K894" s="171"/>
      <c r="L894" s="172"/>
      <c r="M894" s="173"/>
      <c r="N894" s="174"/>
      <c r="O894"/>
      <c r="P894"/>
      <c r="Q894"/>
      <c r="R894"/>
      <c r="S894"/>
      <c r="T894"/>
      <c r="U894"/>
      <c r="V894"/>
      <c r="W894"/>
      <c r="X894"/>
    </row>
    <row r="895" spans="1:24" s="26" customFormat="1" ht="15" customHeight="1" x14ac:dyDescent="0.3">
      <c r="A895" s="165">
        <v>44225</v>
      </c>
      <c r="B895" s="166" t="s">
        <v>237</v>
      </c>
      <c r="C895" s="189">
        <v>1993.26</v>
      </c>
      <c r="D895" s="167"/>
      <c r="E895" s="168">
        <f t="shared" si="13"/>
        <v>4346739.3580000894</v>
      </c>
      <c r="F895" s="134"/>
      <c r="G895" s="202"/>
      <c r="H895" s="203"/>
      <c r="I895" s="170"/>
      <c r="J895" s="179"/>
      <c r="K895" s="171"/>
      <c r="L895" s="172"/>
      <c r="M895" s="173"/>
      <c r="N895" s="174"/>
      <c r="O895"/>
      <c r="P895"/>
      <c r="Q895"/>
      <c r="R895"/>
      <c r="S895"/>
      <c r="T895"/>
      <c r="U895"/>
      <c r="V895"/>
      <c r="W895"/>
      <c r="X895"/>
    </row>
    <row r="896" spans="1:24" s="26" customFormat="1" ht="15" customHeight="1" x14ac:dyDescent="0.3">
      <c r="A896" s="165">
        <v>44225</v>
      </c>
      <c r="B896" s="166" t="s">
        <v>238</v>
      </c>
      <c r="C896" s="189">
        <v>31798.799999999999</v>
      </c>
      <c r="D896" s="167"/>
      <c r="E896" s="168">
        <f t="shared" si="13"/>
        <v>4378538.1580000892</v>
      </c>
      <c r="F896" s="134"/>
      <c r="G896" s="202"/>
      <c r="H896" s="203"/>
      <c r="I896" s="170"/>
      <c r="J896" s="179"/>
      <c r="K896" s="171"/>
      <c r="L896" s="172"/>
      <c r="M896" s="173"/>
      <c r="N896" s="174"/>
      <c r="O896"/>
      <c r="P896"/>
      <c r="Q896"/>
      <c r="R896"/>
      <c r="S896"/>
      <c r="T896"/>
      <c r="U896"/>
      <c r="V896"/>
      <c r="W896"/>
      <c r="X896"/>
    </row>
    <row r="897" spans="1:24" s="26" customFormat="1" ht="15" customHeight="1" x14ac:dyDescent="0.3">
      <c r="A897" s="165">
        <v>44225</v>
      </c>
      <c r="B897" s="166" t="s">
        <v>219</v>
      </c>
      <c r="C897" s="189">
        <v>3695.34</v>
      </c>
      <c r="D897" s="167"/>
      <c r="E897" s="168">
        <f t="shared" si="13"/>
        <v>4382233.4980000891</v>
      </c>
      <c r="F897" s="134"/>
      <c r="G897" s="202"/>
      <c r="H897" s="203"/>
      <c r="I897" s="170"/>
      <c r="J897" s="179"/>
      <c r="K897" s="171"/>
      <c r="L897" s="172"/>
      <c r="M897" s="173"/>
      <c r="N897" s="174"/>
      <c r="O897"/>
      <c r="P897"/>
      <c r="Q897"/>
      <c r="R897"/>
      <c r="S897"/>
      <c r="T897"/>
      <c r="U897"/>
      <c r="V897"/>
      <c r="W897"/>
      <c r="X897"/>
    </row>
    <row r="898" spans="1:24" s="26" customFormat="1" ht="15" customHeight="1" x14ac:dyDescent="0.3">
      <c r="A898" s="165">
        <v>44225</v>
      </c>
      <c r="B898" s="166" t="s">
        <v>229</v>
      </c>
      <c r="C898" s="189">
        <v>19079.28</v>
      </c>
      <c r="D898" s="167"/>
      <c r="E898" s="168">
        <f t="shared" si="13"/>
        <v>4401312.7780000893</v>
      </c>
      <c r="F898" s="134"/>
      <c r="G898" s="202"/>
      <c r="H898" s="203"/>
      <c r="I898" s="170"/>
      <c r="J898" s="179"/>
      <c r="K898" s="171"/>
      <c r="L898" s="172"/>
      <c r="M898" s="173"/>
      <c r="N898" s="174"/>
      <c r="O898"/>
      <c r="P898"/>
      <c r="Q898"/>
      <c r="R898"/>
      <c r="S898"/>
      <c r="T898"/>
      <c r="U898"/>
      <c r="V898"/>
      <c r="W898"/>
      <c r="X898"/>
    </row>
    <row r="899" spans="1:24" s="26" customFormat="1" ht="15" customHeight="1" x14ac:dyDescent="0.3">
      <c r="A899" s="165">
        <v>44225</v>
      </c>
      <c r="B899" s="166" t="s">
        <v>260</v>
      </c>
      <c r="C899" s="189">
        <v>31798.799999999999</v>
      </c>
      <c r="D899" s="167"/>
      <c r="E899" s="168">
        <f t="shared" ref="E899:E962" si="14">E898+C899-D899</f>
        <v>4433111.5780000892</v>
      </c>
      <c r="F899" s="134"/>
      <c r="G899" s="202"/>
      <c r="H899" s="203"/>
      <c r="I899" s="170"/>
      <c r="J899" s="179"/>
      <c r="K899" s="171"/>
      <c r="L899" s="172"/>
      <c r="M899" s="173"/>
      <c r="N899" s="174"/>
      <c r="O899"/>
      <c r="P899"/>
      <c r="Q899"/>
      <c r="R899"/>
      <c r="S899"/>
      <c r="T899"/>
      <c r="U899"/>
      <c r="V899"/>
      <c r="W899"/>
      <c r="X899"/>
    </row>
    <row r="900" spans="1:24" s="26" customFormat="1" ht="15" customHeight="1" x14ac:dyDescent="0.3">
      <c r="A900" s="165">
        <v>44225</v>
      </c>
      <c r="B900" s="166" t="s">
        <v>251</v>
      </c>
      <c r="C900" s="189">
        <v>8479.68</v>
      </c>
      <c r="D900" s="167"/>
      <c r="E900" s="343">
        <f t="shared" si="14"/>
        <v>4441591.2580000889</v>
      </c>
      <c r="F900" s="134"/>
      <c r="G900" s="202"/>
      <c r="H900" s="203"/>
      <c r="I900" s="170"/>
      <c r="J900" s="179"/>
      <c r="K900" s="171"/>
      <c r="L900" s="172"/>
      <c r="M900" s="173"/>
      <c r="N900" s="174"/>
      <c r="O900"/>
      <c r="P900"/>
      <c r="Q900"/>
      <c r="R900"/>
      <c r="S900"/>
      <c r="T900"/>
      <c r="U900"/>
      <c r="V900"/>
      <c r="W900"/>
      <c r="X900"/>
    </row>
    <row r="901" spans="1:24" s="26" customFormat="1" ht="15" customHeight="1" x14ac:dyDescent="0.3">
      <c r="A901" s="165">
        <v>44229</v>
      </c>
      <c r="B901" s="166" t="s">
        <v>209</v>
      </c>
      <c r="C901" s="189">
        <v>156874.07999999999</v>
      </c>
      <c r="D901" s="167"/>
      <c r="E901" s="168">
        <f t="shared" si="14"/>
        <v>4598465.3380000889</v>
      </c>
      <c r="F901" s="134"/>
      <c r="G901" s="202"/>
      <c r="H901" s="203"/>
      <c r="I901" s="170"/>
      <c r="J901" s="179"/>
      <c r="K901" s="171"/>
      <c r="L901" s="172"/>
      <c r="M901" s="173"/>
      <c r="N901" s="174"/>
      <c r="O901"/>
      <c r="P901"/>
      <c r="Q901"/>
      <c r="R901"/>
      <c r="S901"/>
      <c r="T901"/>
      <c r="U901"/>
      <c r="V901"/>
      <c r="W901"/>
      <c r="X901"/>
    </row>
    <row r="902" spans="1:24" s="26" customFormat="1" ht="15" customHeight="1" x14ac:dyDescent="0.3">
      <c r="A902" s="165">
        <v>44229</v>
      </c>
      <c r="B902" s="166" t="s">
        <v>328</v>
      </c>
      <c r="C902" s="189">
        <v>18476.7</v>
      </c>
      <c r="D902" s="167"/>
      <c r="E902" s="168">
        <f t="shared" si="14"/>
        <v>4616942.0380000891</v>
      </c>
      <c r="F902" s="134"/>
      <c r="G902" s="202"/>
      <c r="H902" s="203"/>
      <c r="I902" s="170"/>
      <c r="J902" s="179"/>
      <c r="K902" s="171"/>
      <c r="L902" s="172"/>
      <c r="M902" s="173"/>
      <c r="N902" s="174"/>
      <c r="O902"/>
      <c r="P902"/>
      <c r="Q902"/>
      <c r="R902"/>
      <c r="S902"/>
      <c r="T902"/>
      <c r="U902"/>
      <c r="V902"/>
      <c r="W902"/>
      <c r="X902"/>
    </row>
    <row r="903" spans="1:24" s="26" customFormat="1" ht="15" customHeight="1" x14ac:dyDescent="0.3">
      <c r="A903" s="165">
        <v>44231</v>
      </c>
      <c r="B903" s="166" t="s">
        <v>516</v>
      </c>
      <c r="C903" s="189">
        <v>175500</v>
      </c>
      <c r="D903" s="167"/>
      <c r="E903" s="168">
        <f t="shared" si="14"/>
        <v>4792442.0380000891</v>
      </c>
      <c r="F903" s="134"/>
      <c r="G903" s="202"/>
      <c r="H903" s="203"/>
      <c r="I903" s="170"/>
      <c r="J903" s="179"/>
      <c r="K903" s="171"/>
      <c r="L903" s="172"/>
      <c r="M903" s="173"/>
      <c r="N903" s="174"/>
      <c r="O903"/>
      <c r="P903"/>
      <c r="Q903"/>
      <c r="R903"/>
      <c r="S903"/>
      <c r="T903"/>
      <c r="U903"/>
      <c r="V903"/>
      <c r="W903"/>
      <c r="X903"/>
    </row>
    <row r="904" spans="1:24" s="26" customFormat="1" ht="15" customHeight="1" x14ac:dyDescent="0.3">
      <c r="A904" s="193"/>
      <c r="B904" s="194" t="s">
        <v>517</v>
      </c>
      <c r="C904" s="195"/>
      <c r="D904" s="196">
        <v>43875</v>
      </c>
      <c r="E904" s="168">
        <f t="shared" si="14"/>
        <v>4748567.0380000891</v>
      </c>
      <c r="F904" s="134"/>
      <c r="G904" s="169">
        <f>D904</f>
        <v>43875</v>
      </c>
      <c r="H904" s="203"/>
      <c r="I904" s="170"/>
      <c r="J904" s="179"/>
      <c r="K904" s="171"/>
      <c r="L904" s="172"/>
      <c r="M904" s="173"/>
      <c r="N904" s="174"/>
      <c r="O904"/>
      <c r="P904"/>
      <c r="Q904"/>
      <c r="R904"/>
      <c r="S904"/>
      <c r="T904"/>
      <c r="U904"/>
      <c r="V904"/>
      <c r="W904"/>
      <c r="X904"/>
    </row>
    <row r="905" spans="1:24" s="26" customFormat="1" ht="15" customHeight="1" x14ac:dyDescent="0.3">
      <c r="A905" s="165">
        <v>44231</v>
      </c>
      <c r="B905" s="166" t="s">
        <v>321</v>
      </c>
      <c r="C905" s="189">
        <f>15583.59+3495.69</f>
        <v>19079.28</v>
      </c>
      <c r="D905" s="167"/>
      <c r="E905" s="168">
        <f t="shared" si="14"/>
        <v>4767646.3180000894</v>
      </c>
      <c r="F905" s="134"/>
      <c r="G905" s="169"/>
      <c r="H905" s="203"/>
      <c r="I905" s="170"/>
      <c r="J905" s="179"/>
      <c r="K905" s="171"/>
      <c r="L905" s="172"/>
      <c r="M905" s="173"/>
      <c r="N905" s="174"/>
      <c r="O905"/>
      <c r="P905"/>
      <c r="Q905"/>
      <c r="R905"/>
      <c r="S905"/>
      <c r="T905"/>
      <c r="U905"/>
      <c r="V905"/>
      <c r="W905"/>
      <c r="X905"/>
    </row>
    <row r="906" spans="1:24" s="26" customFormat="1" ht="15" customHeight="1" x14ac:dyDescent="0.3">
      <c r="A906" s="165">
        <v>44232</v>
      </c>
      <c r="B906" s="166" t="s">
        <v>312</v>
      </c>
      <c r="C906" s="189">
        <v>36038.639999999999</v>
      </c>
      <c r="D906" s="167"/>
      <c r="E906" s="168">
        <f t="shared" si="14"/>
        <v>4803684.958000089</v>
      </c>
      <c r="F906" s="134"/>
      <c r="G906" s="202"/>
      <c r="H906" s="203"/>
      <c r="I906" s="170"/>
      <c r="J906" s="179"/>
      <c r="K906" s="171"/>
      <c r="L906" s="172"/>
      <c r="M906" s="173"/>
      <c r="N906" s="174"/>
      <c r="O906"/>
      <c r="P906"/>
      <c r="Q906"/>
      <c r="R906"/>
      <c r="S906"/>
      <c r="T906"/>
      <c r="U906"/>
      <c r="V906"/>
      <c r="W906"/>
      <c r="X906"/>
    </row>
    <row r="907" spans="1:24" s="26" customFormat="1" ht="15" customHeight="1" x14ac:dyDescent="0.3">
      <c r="A907" s="165">
        <v>44235</v>
      </c>
      <c r="B907" s="166" t="s">
        <v>228</v>
      </c>
      <c r="C907" s="189">
        <f>6602.97+29435.67</f>
        <v>36038.639999999999</v>
      </c>
      <c r="D907" s="167"/>
      <c r="E907" s="168">
        <f t="shared" si="14"/>
        <v>4839723.5980000887</v>
      </c>
      <c r="F907" s="134"/>
      <c r="G907" s="202"/>
      <c r="H907" s="203"/>
      <c r="I907" s="170"/>
      <c r="J907" s="179"/>
      <c r="K907" s="171"/>
      <c r="L907" s="172"/>
      <c r="M907" s="173"/>
      <c r="N907" s="174"/>
      <c r="O907"/>
      <c r="P907"/>
      <c r="Q907"/>
      <c r="R907"/>
      <c r="S907"/>
      <c r="T907"/>
      <c r="U907"/>
      <c r="V907"/>
      <c r="W907"/>
      <c r="X907"/>
    </row>
    <row r="908" spans="1:24" s="26" customFormat="1" ht="15" customHeight="1" x14ac:dyDescent="0.3">
      <c r="A908" s="165">
        <v>44235</v>
      </c>
      <c r="B908" s="166" t="s">
        <v>481</v>
      </c>
      <c r="C908" s="189">
        <f>135000+45000</f>
        <v>180000</v>
      </c>
      <c r="D908" s="167"/>
      <c r="E908" s="168">
        <f t="shared" si="14"/>
        <v>5019723.5980000887</v>
      </c>
      <c r="F908" s="134"/>
      <c r="G908" s="202"/>
      <c r="H908" s="203"/>
      <c r="I908" s="170"/>
      <c r="J908" s="179"/>
      <c r="K908" s="171"/>
      <c r="L908" s="172"/>
      <c r="M908" s="173"/>
      <c r="N908" s="174"/>
      <c r="O908"/>
      <c r="P908"/>
      <c r="Q908"/>
      <c r="R908"/>
      <c r="S908"/>
      <c r="T908"/>
      <c r="U908"/>
      <c r="V908"/>
      <c r="W908"/>
      <c r="X908"/>
    </row>
    <row r="909" spans="1:24" s="26" customFormat="1" ht="15" customHeight="1" x14ac:dyDescent="0.3">
      <c r="A909" s="193"/>
      <c r="B909" s="194" t="s">
        <v>482</v>
      </c>
      <c r="C909" s="195"/>
      <c r="D909" s="196">
        <v>45000</v>
      </c>
      <c r="E909" s="168">
        <f t="shared" si="14"/>
        <v>4974723.5980000887</v>
      </c>
      <c r="F909" s="134"/>
      <c r="G909" s="169">
        <f>D909</f>
        <v>45000</v>
      </c>
      <c r="H909" s="203"/>
      <c r="I909" s="170"/>
      <c r="J909" s="179"/>
      <c r="K909" s="171"/>
      <c r="L909" s="172"/>
      <c r="M909" s="173"/>
      <c r="N909" s="174"/>
      <c r="O909"/>
      <c r="P909"/>
      <c r="Q909"/>
      <c r="R909"/>
      <c r="S909"/>
      <c r="T909"/>
      <c r="U909"/>
      <c r="V909"/>
      <c r="W909"/>
      <c r="X909"/>
    </row>
    <row r="910" spans="1:24" s="26" customFormat="1" ht="15" customHeight="1" x14ac:dyDescent="0.3">
      <c r="A910" s="165">
        <v>44236</v>
      </c>
      <c r="B910" s="166" t="s">
        <v>348</v>
      </c>
      <c r="C910" s="189">
        <f>9000+9000+9000+9000+3850.9</f>
        <v>39850.9</v>
      </c>
      <c r="D910" s="167"/>
      <c r="E910" s="168">
        <f t="shared" si="14"/>
        <v>5014574.4980000891</v>
      </c>
      <c r="F910" s="134"/>
      <c r="G910" s="202"/>
      <c r="H910" s="203"/>
      <c r="I910" s="170"/>
      <c r="J910" s="179"/>
      <c r="K910" s="171"/>
      <c r="L910" s="172"/>
      <c r="M910" s="173"/>
      <c r="N910" s="174"/>
      <c r="O910"/>
      <c r="P910"/>
      <c r="Q910"/>
      <c r="R910"/>
      <c r="S910"/>
      <c r="T910"/>
      <c r="U910"/>
      <c r="V910"/>
      <c r="W910"/>
      <c r="X910"/>
    </row>
    <row r="911" spans="1:24" s="26" customFormat="1" ht="15" customHeight="1" x14ac:dyDescent="0.3">
      <c r="A911" s="154"/>
      <c r="B911" s="175" t="s">
        <v>483</v>
      </c>
      <c r="C911" s="176"/>
      <c r="D911" s="177">
        <v>1138113.8999999999</v>
      </c>
      <c r="E911" s="168">
        <f t="shared" si="14"/>
        <v>3876460.5980000892</v>
      </c>
      <c r="F911" s="134"/>
      <c r="G911" s="202"/>
      <c r="H911" s="203"/>
      <c r="I911" s="170"/>
      <c r="J911" s="179"/>
      <c r="K911" s="171"/>
      <c r="L911" s="172"/>
      <c r="M911" s="173"/>
      <c r="N911" s="174"/>
      <c r="O911"/>
      <c r="P911"/>
      <c r="Q911"/>
      <c r="R911"/>
      <c r="S911"/>
      <c r="T911"/>
      <c r="U911"/>
      <c r="V911"/>
      <c r="W911"/>
      <c r="X911"/>
    </row>
    <row r="912" spans="1:24" s="26" customFormat="1" ht="15" customHeight="1" x14ac:dyDescent="0.3">
      <c r="A912" s="154"/>
      <c r="B912" s="175" t="s">
        <v>484</v>
      </c>
      <c r="C912" s="176"/>
      <c r="D912" s="177">
        <v>2409911.02</v>
      </c>
      <c r="E912" s="168">
        <f t="shared" si="14"/>
        <v>1466549.5780000892</v>
      </c>
      <c r="F912" s="134"/>
      <c r="G912" s="202"/>
      <c r="H912" s="203"/>
      <c r="I912" s="170"/>
      <c r="J912" s="179"/>
      <c r="K912" s="171"/>
      <c r="L912" s="172"/>
      <c r="M912" s="173"/>
      <c r="N912" s="174"/>
      <c r="O912"/>
      <c r="P912"/>
      <c r="Q912"/>
      <c r="R912"/>
      <c r="S912"/>
      <c r="T912"/>
      <c r="U912"/>
      <c r="V912"/>
      <c r="W912"/>
      <c r="X912"/>
    </row>
    <row r="913" spans="1:24" s="26" customFormat="1" ht="15" customHeight="1" x14ac:dyDescent="0.3">
      <c r="A913" s="154"/>
      <c r="B913" s="175" t="s">
        <v>371</v>
      </c>
      <c r="C913" s="176"/>
      <c r="D913" s="177">
        <v>295481</v>
      </c>
      <c r="E913" s="168">
        <f t="shared" si="14"/>
        <v>1171068.5780000892</v>
      </c>
      <c r="F913" s="134"/>
      <c r="G913" s="202"/>
      <c r="H913" s="203"/>
      <c r="I913" s="170"/>
      <c r="J913" s="179"/>
      <c r="K913" s="171"/>
      <c r="L913" s="172"/>
      <c r="M913" s="173"/>
      <c r="N913" s="174"/>
      <c r="O913"/>
      <c r="P913"/>
      <c r="Q913"/>
      <c r="R913"/>
      <c r="S913"/>
      <c r="T913"/>
      <c r="U913"/>
      <c r="V913"/>
      <c r="W913"/>
      <c r="X913"/>
    </row>
    <row r="914" spans="1:24" s="26" customFormat="1" ht="15" customHeight="1" x14ac:dyDescent="0.3">
      <c r="A914" s="154"/>
      <c r="B914" s="175" t="s">
        <v>485</v>
      </c>
      <c r="C914" s="176"/>
      <c r="D914" s="177">
        <v>1014097.6</v>
      </c>
      <c r="E914" s="168">
        <f t="shared" si="14"/>
        <v>156970.97800008918</v>
      </c>
      <c r="F914" s="134"/>
      <c r="G914" s="202"/>
      <c r="H914" s="203"/>
      <c r="I914" s="170"/>
      <c r="J914" s="179"/>
      <c r="K914" s="171"/>
      <c r="L914" s="172"/>
      <c r="M914" s="173"/>
      <c r="N914" s="174"/>
      <c r="O914"/>
      <c r="P914"/>
      <c r="Q914"/>
      <c r="R914"/>
      <c r="S914"/>
      <c r="T914"/>
      <c r="U914"/>
      <c r="V914"/>
      <c r="W914"/>
      <c r="X914"/>
    </row>
    <row r="915" spans="1:24" s="26" customFormat="1" ht="15" customHeight="1" x14ac:dyDescent="0.3">
      <c r="A915" s="181"/>
      <c r="B915" s="181" t="s">
        <v>198</v>
      </c>
      <c r="C915" s="182"/>
      <c r="D915" s="183"/>
      <c r="E915" s="168">
        <f t="shared" si="14"/>
        <v>156970.97800008918</v>
      </c>
      <c r="F915" s="134"/>
      <c r="G915" s="202"/>
      <c r="H915" s="203"/>
      <c r="I915" s="170">
        <v>475000</v>
      </c>
      <c r="J915" s="179"/>
      <c r="K915" s="171"/>
      <c r="L915" s="172"/>
      <c r="M915" s="173"/>
      <c r="N915" s="174"/>
      <c r="O915"/>
      <c r="P915"/>
      <c r="Q915"/>
      <c r="R915"/>
      <c r="S915"/>
      <c r="T915"/>
      <c r="U915"/>
      <c r="V915"/>
      <c r="W915"/>
      <c r="X915"/>
    </row>
    <row r="916" spans="1:24" s="26" customFormat="1" ht="15" customHeight="1" x14ac:dyDescent="0.3">
      <c r="A916" s="165">
        <v>44238</v>
      </c>
      <c r="B916" s="166" t="s">
        <v>227</v>
      </c>
      <c r="C916" s="189">
        <v>2463.56</v>
      </c>
      <c r="D916" s="167"/>
      <c r="E916" s="168">
        <f t="shared" si="14"/>
        <v>159434.53800008917</v>
      </c>
      <c r="F916" s="134"/>
      <c r="G916" s="202"/>
      <c r="H916" s="203"/>
      <c r="I916" s="170"/>
      <c r="J916" s="179"/>
      <c r="K916" s="171"/>
      <c r="L916" s="172"/>
      <c r="M916" s="173"/>
      <c r="N916" s="174"/>
      <c r="O916"/>
      <c r="P916"/>
      <c r="Q916"/>
      <c r="R916"/>
      <c r="S916"/>
      <c r="T916"/>
      <c r="U916"/>
      <c r="V916"/>
      <c r="W916"/>
      <c r="X916"/>
    </row>
    <row r="917" spans="1:24" s="26" customFormat="1" ht="15" customHeight="1" x14ac:dyDescent="0.3">
      <c r="A917" s="165">
        <v>44239</v>
      </c>
      <c r="B917" s="166" t="s">
        <v>214</v>
      </c>
      <c r="C917" s="189">
        <v>17823.3</v>
      </c>
      <c r="D917" s="167"/>
      <c r="E917" s="168">
        <f t="shared" si="14"/>
        <v>177257.83800008916</v>
      </c>
      <c r="F917" s="134"/>
      <c r="G917" s="202"/>
      <c r="H917" s="203"/>
      <c r="I917" s="170"/>
      <c r="J917" s="179"/>
      <c r="K917" s="171"/>
      <c r="L917" s="172"/>
      <c r="M917" s="173"/>
      <c r="N917" s="174"/>
      <c r="O917"/>
      <c r="P917"/>
      <c r="Q917"/>
      <c r="R917"/>
      <c r="S917"/>
      <c r="T917"/>
      <c r="U917"/>
      <c r="V917"/>
      <c r="W917"/>
      <c r="X917"/>
    </row>
    <row r="918" spans="1:24" s="26" customFormat="1" ht="15" customHeight="1" x14ac:dyDescent="0.3">
      <c r="A918" s="165">
        <v>44239</v>
      </c>
      <c r="B918" s="166" t="s">
        <v>377</v>
      </c>
      <c r="C918" s="189">
        <v>2376.44</v>
      </c>
      <c r="D918" s="167"/>
      <c r="E918" s="168">
        <f t="shared" si="14"/>
        <v>179634.27800008917</v>
      </c>
      <c r="F918" s="134"/>
      <c r="G918" s="202"/>
      <c r="H918" s="203"/>
      <c r="I918" s="170"/>
      <c r="J918" s="179"/>
      <c r="K918" s="171"/>
      <c r="L918" s="172"/>
      <c r="M918" s="173"/>
      <c r="N918" s="174"/>
      <c r="O918"/>
      <c r="P918"/>
      <c r="Q918"/>
      <c r="R918"/>
      <c r="S918"/>
      <c r="T918"/>
      <c r="U918"/>
      <c r="V918"/>
      <c r="W918"/>
      <c r="X918"/>
    </row>
    <row r="919" spans="1:24" s="26" customFormat="1" ht="15" customHeight="1" x14ac:dyDescent="0.3">
      <c r="A919" s="165">
        <v>44239</v>
      </c>
      <c r="B919" s="166" t="s">
        <v>217</v>
      </c>
      <c r="C919" s="189">
        <v>10693.98</v>
      </c>
      <c r="D919" s="167"/>
      <c r="E919" s="168">
        <f t="shared" si="14"/>
        <v>190328.25800008918</v>
      </c>
      <c r="F919" s="134"/>
      <c r="G919" s="202"/>
      <c r="H919" s="203"/>
      <c r="I919" s="170"/>
      <c r="J919" s="179"/>
      <c r="K919" s="171"/>
      <c r="L919" s="172"/>
      <c r="M919" s="173"/>
      <c r="N919" s="174"/>
      <c r="O919"/>
      <c r="P919"/>
      <c r="Q919"/>
      <c r="R919"/>
      <c r="S919"/>
      <c r="T919"/>
      <c r="U919"/>
      <c r="V919"/>
      <c r="W919"/>
      <c r="X919"/>
    </row>
    <row r="920" spans="1:24" s="26" customFormat="1" ht="15" customHeight="1" x14ac:dyDescent="0.3">
      <c r="A920" s="165">
        <v>44239</v>
      </c>
      <c r="B920" s="166" t="s">
        <v>322</v>
      </c>
      <c r="C920" s="189">
        <v>10693.98</v>
      </c>
      <c r="D920" s="167"/>
      <c r="E920" s="168">
        <f t="shared" si="14"/>
        <v>201022.23800008919</v>
      </c>
      <c r="F920" s="134"/>
      <c r="G920" s="202"/>
      <c r="H920" s="203"/>
      <c r="I920" s="170"/>
      <c r="J920" s="179"/>
      <c r="K920" s="171"/>
      <c r="L920" s="172"/>
      <c r="M920" s="173"/>
      <c r="N920" s="174"/>
      <c r="O920"/>
      <c r="P920"/>
      <c r="Q920"/>
      <c r="R920"/>
      <c r="S920"/>
      <c r="T920"/>
      <c r="U920"/>
      <c r="V920"/>
      <c r="W920"/>
      <c r="X920"/>
    </row>
    <row r="921" spans="1:24" s="26" customFormat="1" ht="15" customHeight="1" x14ac:dyDescent="0.3">
      <c r="A921" s="165">
        <v>44239</v>
      </c>
      <c r="B921" s="166" t="s">
        <v>339</v>
      </c>
      <c r="C921" s="189">
        <v>7129.32</v>
      </c>
      <c r="D921" s="167"/>
      <c r="E921" s="168">
        <f t="shared" si="14"/>
        <v>208151.55800008919</v>
      </c>
      <c r="F921" s="134"/>
      <c r="G921" s="202"/>
      <c r="H921" s="203"/>
      <c r="I921" s="170"/>
      <c r="J921" s="179"/>
      <c r="K921" s="171"/>
      <c r="L921" s="172"/>
      <c r="M921" s="173"/>
      <c r="N921" s="174"/>
      <c r="O921"/>
      <c r="P921"/>
      <c r="Q921"/>
      <c r="R921"/>
      <c r="S921"/>
      <c r="T921"/>
      <c r="U921"/>
      <c r="V921"/>
      <c r="W921"/>
      <c r="X921"/>
    </row>
    <row r="922" spans="1:24" s="26" customFormat="1" ht="15" customHeight="1" x14ac:dyDescent="0.3">
      <c r="A922" s="165">
        <v>44239</v>
      </c>
      <c r="B922" s="166" t="s">
        <v>241</v>
      </c>
      <c r="C922" s="189">
        <v>4752.88</v>
      </c>
      <c r="D922" s="167"/>
      <c r="E922" s="168">
        <f t="shared" si="14"/>
        <v>212904.4380000892</v>
      </c>
      <c r="F922" s="134"/>
      <c r="G922" s="202"/>
      <c r="H922" s="203"/>
      <c r="I922" s="170"/>
      <c r="J922" s="179"/>
      <c r="K922" s="171"/>
      <c r="L922" s="172"/>
      <c r="M922" s="173"/>
      <c r="N922" s="174"/>
      <c r="O922"/>
      <c r="P922"/>
      <c r="Q922"/>
      <c r="R922"/>
      <c r="S922"/>
      <c r="T922"/>
      <c r="U922"/>
      <c r="V922"/>
      <c r="W922"/>
      <c r="X922"/>
    </row>
    <row r="923" spans="1:24" s="26" customFormat="1" ht="15" customHeight="1" x14ac:dyDescent="0.3">
      <c r="A923" s="165">
        <v>44239</v>
      </c>
      <c r="B923" s="166" t="s">
        <v>202</v>
      </c>
      <c r="C923" s="189">
        <v>4239.84</v>
      </c>
      <c r="D923" s="167"/>
      <c r="E923" s="168">
        <f t="shared" si="14"/>
        <v>217144.27800008919</v>
      </c>
      <c r="F923" s="134"/>
      <c r="G923" s="202"/>
      <c r="H923" s="203"/>
      <c r="I923" s="170"/>
      <c r="J923" s="179"/>
      <c r="K923" s="171"/>
      <c r="L923" s="172"/>
      <c r="M923" s="173"/>
      <c r="N923" s="174"/>
      <c r="O923"/>
      <c r="P923"/>
      <c r="Q923"/>
      <c r="R923"/>
      <c r="S923"/>
      <c r="T923"/>
      <c r="U923"/>
      <c r="V923"/>
      <c r="W923"/>
      <c r="X923"/>
    </row>
    <row r="924" spans="1:24" s="26" customFormat="1" ht="15" customHeight="1" x14ac:dyDescent="0.3">
      <c r="A924" s="165">
        <v>44239</v>
      </c>
      <c r="B924" s="166" t="s">
        <v>221</v>
      </c>
      <c r="C924" s="189">
        <v>4752.88</v>
      </c>
      <c r="D924" s="167"/>
      <c r="E924" s="168">
        <f t="shared" si="14"/>
        <v>221897.1580000892</v>
      </c>
      <c r="F924" s="134"/>
      <c r="G924" s="202"/>
      <c r="H924" s="203"/>
      <c r="I924" s="170"/>
      <c r="J924" s="179"/>
      <c r="K924" s="171"/>
      <c r="L924" s="172"/>
      <c r="M924" s="173"/>
      <c r="N924" s="174"/>
      <c r="O924"/>
      <c r="P924"/>
      <c r="Q924"/>
      <c r="R924"/>
      <c r="S924"/>
      <c r="T924"/>
      <c r="U924"/>
      <c r="V924"/>
      <c r="W924"/>
      <c r="X924"/>
    </row>
    <row r="925" spans="1:24" s="26" customFormat="1" ht="15" customHeight="1" x14ac:dyDescent="0.3">
      <c r="A925" s="165">
        <v>44239</v>
      </c>
      <c r="B925" s="166" t="s">
        <v>222</v>
      </c>
      <c r="C925" s="189">
        <v>5941.1</v>
      </c>
      <c r="D925" s="167"/>
      <c r="E925" s="168">
        <f t="shared" si="14"/>
        <v>227838.2580000892</v>
      </c>
      <c r="F925" s="134"/>
      <c r="G925" s="202"/>
      <c r="H925" s="203"/>
      <c r="I925" s="170"/>
      <c r="J925" s="179"/>
      <c r="K925" s="171"/>
      <c r="L925" s="172"/>
      <c r="M925" s="173"/>
      <c r="N925" s="174"/>
      <c r="O925"/>
      <c r="P925"/>
      <c r="Q925"/>
      <c r="R925"/>
      <c r="S925"/>
      <c r="T925"/>
      <c r="U925"/>
      <c r="V925"/>
      <c r="W925"/>
      <c r="X925"/>
    </row>
    <row r="926" spans="1:24" s="26" customFormat="1" ht="15" customHeight="1" x14ac:dyDescent="0.3">
      <c r="A926" s="165">
        <v>44239</v>
      </c>
      <c r="B926" s="166" t="s">
        <v>293</v>
      </c>
      <c r="C926" s="189">
        <v>4239.84</v>
      </c>
      <c r="D926" s="167"/>
      <c r="E926" s="168">
        <f t="shared" si="14"/>
        <v>232078.0980000892</v>
      </c>
      <c r="F926" s="134"/>
      <c r="G926" s="202"/>
      <c r="H926" s="203"/>
      <c r="I926" s="170"/>
      <c r="J926" s="179"/>
      <c r="K926" s="171"/>
      <c r="L926" s="172"/>
      <c r="M926" s="173"/>
      <c r="N926" s="174"/>
      <c r="O926"/>
      <c r="P926"/>
      <c r="Q926"/>
      <c r="R926"/>
      <c r="S926"/>
      <c r="T926"/>
      <c r="U926"/>
      <c r="V926"/>
      <c r="W926"/>
      <c r="X926"/>
    </row>
    <row r="927" spans="1:24" s="26" customFormat="1" ht="15" customHeight="1" x14ac:dyDescent="0.3">
      <c r="A927" s="165">
        <v>44239</v>
      </c>
      <c r="B927" s="166" t="s">
        <v>239</v>
      </c>
      <c r="C927" s="189">
        <v>19079.28</v>
      </c>
      <c r="D927" s="167"/>
      <c r="E927" s="168">
        <f t="shared" si="14"/>
        <v>251157.3780000892</v>
      </c>
      <c r="F927" s="134"/>
      <c r="G927" s="202"/>
      <c r="H927" s="203"/>
      <c r="I927" s="170"/>
      <c r="J927" s="179"/>
      <c r="K927" s="171"/>
      <c r="L927" s="172"/>
      <c r="M927" s="173"/>
      <c r="N927" s="174"/>
      <c r="O927"/>
      <c r="P927"/>
      <c r="Q927"/>
      <c r="R927"/>
      <c r="S927"/>
      <c r="T927"/>
      <c r="U927"/>
      <c r="V927"/>
      <c r="W927"/>
      <c r="X927"/>
    </row>
    <row r="928" spans="1:24" s="26" customFormat="1" ht="15" customHeight="1" x14ac:dyDescent="0.3">
      <c r="A928" s="165">
        <v>44239</v>
      </c>
      <c r="B928" s="166" t="s">
        <v>311</v>
      </c>
      <c r="C928" s="189">
        <v>55117.919999999998</v>
      </c>
      <c r="D928" s="167"/>
      <c r="E928" s="168">
        <f t="shared" si="14"/>
        <v>306275.29800008918</v>
      </c>
      <c r="F928" s="134"/>
      <c r="G928" s="202"/>
      <c r="H928" s="203"/>
      <c r="I928" s="170"/>
      <c r="J928" s="179"/>
      <c r="K928" s="171"/>
      <c r="L928" s="172"/>
      <c r="M928" s="173"/>
      <c r="N928" s="174"/>
      <c r="O928"/>
      <c r="P928"/>
      <c r="Q928"/>
      <c r="R928"/>
      <c r="S928"/>
      <c r="T928"/>
      <c r="U928"/>
      <c r="V928"/>
      <c r="W928"/>
      <c r="X928"/>
    </row>
    <row r="929" spans="1:24" s="26" customFormat="1" ht="15" customHeight="1" x14ac:dyDescent="0.3">
      <c r="A929" s="165">
        <v>44239</v>
      </c>
      <c r="B929" s="166" t="s">
        <v>312</v>
      </c>
      <c r="C929" s="189">
        <v>20199.740000000002</v>
      </c>
      <c r="D929" s="168"/>
      <c r="E929" s="168">
        <f t="shared" si="14"/>
        <v>326475.03800008917</v>
      </c>
      <c r="F929" s="134"/>
      <c r="G929" s="202"/>
      <c r="H929" s="203"/>
      <c r="I929" s="170"/>
      <c r="J929" s="179"/>
      <c r="K929" s="171"/>
      <c r="L929" s="172"/>
      <c r="M929" s="173"/>
      <c r="N929" s="174"/>
      <c r="O929"/>
      <c r="P929"/>
      <c r="Q929"/>
      <c r="R929"/>
      <c r="S929"/>
      <c r="T929"/>
      <c r="U929"/>
      <c r="V929"/>
      <c r="W929"/>
      <c r="X929"/>
    </row>
    <row r="930" spans="1:24" s="26" customFormat="1" ht="15" customHeight="1" x14ac:dyDescent="0.3">
      <c r="A930" s="165">
        <v>44244</v>
      </c>
      <c r="B930" s="166" t="s">
        <v>289</v>
      </c>
      <c r="C930" s="189">
        <v>23764.400000000001</v>
      </c>
      <c r="D930" s="167"/>
      <c r="E930" s="168">
        <f t="shared" si="14"/>
        <v>350239.4380000892</v>
      </c>
      <c r="F930" s="134"/>
      <c r="G930" s="202"/>
      <c r="H930" s="203"/>
      <c r="I930" s="170"/>
      <c r="J930" s="179"/>
      <c r="K930" s="171"/>
      <c r="L930" s="172"/>
      <c r="M930" s="173"/>
      <c r="N930" s="174"/>
      <c r="O930"/>
      <c r="P930"/>
      <c r="Q930"/>
      <c r="R930"/>
      <c r="S930"/>
      <c r="T930"/>
      <c r="U930"/>
      <c r="V930"/>
      <c r="W930"/>
      <c r="X930"/>
    </row>
    <row r="931" spans="1:24" s="26" customFormat="1" ht="15" customHeight="1" x14ac:dyDescent="0.3">
      <c r="A931" s="165">
        <v>44244</v>
      </c>
      <c r="B931" s="166" t="s">
        <v>359</v>
      </c>
      <c r="C931" s="189">
        <f>82294.78+4825.22</f>
        <v>87120</v>
      </c>
      <c r="D931" s="167"/>
      <c r="E931" s="168">
        <f t="shared" si="14"/>
        <v>437359.4380000892</v>
      </c>
      <c r="F931" s="134"/>
      <c r="G931" s="202"/>
      <c r="H931" s="203"/>
      <c r="I931" s="170"/>
      <c r="J931" s="179"/>
      <c r="K931" s="171"/>
      <c r="L931" s="172"/>
      <c r="M931" s="173"/>
      <c r="N931" s="174"/>
      <c r="O931"/>
      <c r="P931"/>
      <c r="Q931"/>
      <c r="R931"/>
      <c r="S931"/>
      <c r="T931"/>
      <c r="U931"/>
      <c r="V931"/>
      <c r="W931"/>
      <c r="X931"/>
    </row>
    <row r="932" spans="1:24" s="26" customFormat="1" ht="15" customHeight="1" x14ac:dyDescent="0.3">
      <c r="A932" s="165">
        <v>44244</v>
      </c>
      <c r="B932" s="166" t="s">
        <v>346</v>
      </c>
      <c r="C932" s="189">
        <f>6092.5+212.38+54.88</f>
        <v>6359.76</v>
      </c>
      <c r="D932" s="167"/>
      <c r="E932" s="168">
        <f t="shared" si="14"/>
        <v>443719.19800008921</v>
      </c>
      <c r="F932" s="134"/>
      <c r="G932" s="202"/>
      <c r="H932" s="203"/>
      <c r="I932" s="170"/>
      <c r="J932" s="179"/>
      <c r="K932" s="171"/>
      <c r="L932" s="172"/>
      <c r="M932" s="173"/>
      <c r="N932" s="174"/>
      <c r="O932"/>
      <c r="P932"/>
      <c r="Q932"/>
      <c r="R932"/>
      <c r="S932"/>
      <c r="T932"/>
      <c r="U932"/>
      <c r="V932"/>
      <c r="W932"/>
      <c r="X932"/>
    </row>
    <row r="933" spans="1:24" s="26" customFormat="1" ht="15" customHeight="1" x14ac:dyDescent="0.3">
      <c r="A933" s="165">
        <v>44244</v>
      </c>
      <c r="B933" s="166" t="s">
        <v>219</v>
      </c>
      <c r="C933" s="189">
        <v>6359.76</v>
      </c>
      <c r="D933" s="167"/>
      <c r="E933" s="168">
        <f t="shared" si="14"/>
        <v>450078.95800008922</v>
      </c>
      <c r="F933" s="134"/>
      <c r="G933" s="202"/>
      <c r="H933" s="203"/>
      <c r="I933" s="170"/>
      <c r="J933" s="179"/>
      <c r="K933" s="171"/>
      <c r="L933" s="172"/>
      <c r="M933" s="173"/>
      <c r="N933" s="174"/>
      <c r="O933"/>
      <c r="P933"/>
      <c r="Q933"/>
      <c r="R933"/>
      <c r="S933"/>
      <c r="T933"/>
      <c r="U933"/>
      <c r="V933"/>
      <c r="W933"/>
      <c r="X933"/>
    </row>
    <row r="934" spans="1:24" s="26" customFormat="1" ht="15" customHeight="1" x14ac:dyDescent="0.3">
      <c r="A934" s="165">
        <v>44244</v>
      </c>
      <c r="B934" s="166" t="s">
        <v>206</v>
      </c>
      <c r="C934" s="189">
        <v>19079.28</v>
      </c>
      <c r="D934" s="167"/>
      <c r="E934" s="168">
        <f t="shared" si="14"/>
        <v>469158.23800008919</v>
      </c>
      <c r="F934" s="134"/>
      <c r="G934" s="202"/>
      <c r="H934" s="203"/>
      <c r="I934" s="170"/>
      <c r="J934" s="179"/>
      <c r="K934" s="171"/>
      <c r="L934" s="172"/>
      <c r="M934" s="173"/>
      <c r="N934" s="174"/>
      <c r="O934"/>
      <c r="P934"/>
      <c r="Q934"/>
      <c r="R934"/>
      <c r="S934"/>
      <c r="T934"/>
      <c r="U934"/>
      <c r="V934"/>
      <c r="W934"/>
      <c r="X934"/>
    </row>
    <row r="935" spans="1:24" s="26" customFormat="1" ht="15" customHeight="1" x14ac:dyDescent="0.3">
      <c r="A935" s="165">
        <v>44244</v>
      </c>
      <c r="B935" s="166" t="s">
        <v>344</v>
      </c>
      <c r="C935" s="189">
        <v>17823.3</v>
      </c>
      <c r="D935" s="167"/>
      <c r="E935" s="168">
        <f t="shared" si="14"/>
        <v>486981.53800008917</v>
      </c>
      <c r="F935" s="134"/>
      <c r="G935" s="202"/>
      <c r="H935" s="203"/>
      <c r="I935" s="170"/>
      <c r="J935" s="179"/>
      <c r="K935" s="171"/>
      <c r="L935" s="172"/>
      <c r="M935" s="173"/>
      <c r="N935" s="174"/>
      <c r="O935"/>
      <c r="P935"/>
      <c r="Q935"/>
      <c r="R935"/>
      <c r="S935"/>
      <c r="T935"/>
      <c r="U935"/>
      <c r="V935"/>
      <c r="W935"/>
      <c r="X935"/>
    </row>
    <row r="936" spans="1:24" s="26" customFormat="1" ht="15" customHeight="1" x14ac:dyDescent="0.3">
      <c r="A936" s="165">
        <v>44244</v>
      </c>
      <c r="B936" s="166" t="s">
        <v>216</v>
      </c>
      <c r="C936" s="189">
        <v>7129.32</v>
      </c>
      <c r="D936" s="167"/>
      <c r="E936" s="168">
        <f t="shared" si="14"/>
        <v>494110.85800008918</v>
      </c>
      <c r="F936" s="134"/>
      <c r="G936" s="202"/>
      <c r="H936" s="203"/>
      <c r="I936" s="170"/>
      <c r="J936" s="179"/>
      <c r="K936" s="171"/>
      <c r="L936" s="172"/>
      <c r="M936" s="173"/>
      <c r="N936" s="174"/>
      <c r="O936"/>
      <c r="P936"/>
      <c r="Q936"/>
      <c r="R936"/>
      <c r="S936"/>
      <c r="T936"/>
      <c r="U936"/>
      <c r="V936"/>
      <c r="W936"/>
      <c r="X936"/>
    </row>
    <row r="937" spans="1:24" s="26" customFormat="1" ht="15" customHeight="1" x14ac:dyDescent="0.3">
      <c r="A937" s="165">
        <v>44244</v>
      </c>
      <c r="B937" s="166" t="s">
        <v>234</v>
      </c>
      <c r="C937" s="189">
        <v>7129.32</v>
      </c>
      <c r="D937" s="167"/>
      <c r="E937" s="168">
        <f t="shared" si="14"/>
        <v>501240.17800008919</v>
      </c>
      <c r="F937" s="134"/>
      <c r="G937" s="202"/>
      <c r="H937" s="203"/>
      <c r="I937" s="170"/>
      <c r="J937" s="179"/>
      <c r="K937" s="171"/>
      <c r="L937" s="172"/>
      <c r="M937" s="173"/>
      <c r="N937" s="174"/>
      <c r="O937"/>
      <c r="P937"/>
      <c r="Q937"/>
      <c r="R937"/>
      <c r="S937"/>
      <c r="T937"/>
      <c r="U937"/>
      <c r="V937"/>
      <c r="W937"/>
      <c r="X937"/>
    </row>
    <row r="938" spans="1:24" s="26" customFormat="1" ht="15" customHeight="1" x14ac:dyDescent="0.3">
      <c r="A938" s="165">
        <v>44244</v>
      </c>
      <c r="B938" s="166" t="s">
        <v>506</v>
      </c>
      <c r="C938" s="189">
        <f>3408.57+7677.45</f>
        <v>11086.02</v>
      </c>
      <c r="D938" s="167"/>
      <c r="E938" s="168">
        <f t="shared" si="14"/>
        <v>512326.19800008921</v>
      </c>
      <c r="F938" s="134"/>
      <c r="G938" s="202"/>
      <c r="H938" s="203"/>
      <c r="I938" s="170"/>
      <c r="J938" s="179"/>
      <c r="K938" s="171"/>
      <c r="L938" s="172"/>
      <c r="M938" s="173"/>
      <c r="N938" s="174"/>
      <c r="O938"/>
      <c r="P938"/>
      <c r="Q938"/>
      <c r="R938"/>
      <c r="S938"/>
      <c r="T938"/>
      <c r="U938"/>
      <c r="V938"/>
      <c r="W938"/>
      <c r="X938"/>
    </row>
    <row r="939" spans="1:24" s="26" customFormat="1" ht="15" customHeight="1" x14ac:dyDescent="0.3">
      <c r="A939" s="165">
        <v>44246</v>
      </c>
      <c r="B939" s="166" t="s">
        <v>247</v>
      </c>
      <c r="C939" s="189">
        <v>298243.21999999997</v>
      </c>
      <c r="D939" s="167"/>
      <c r="E939" s="168">
        <f t="shared" si="14"/>
        <v>810569.41800008924</v>
      </c>
      <c r="F939" s="134"/>
      <c r="G939" s="202"/>
      <c r="H939" s="203"/>
      <c r="I939" s="170"/>
      <c r="J939" s="179"/>
      <c r="K939" s="171"/>
      <c r="L939" s="172"/>
      <c r="M939" s="173"/>
      <c r="N939" s="174"/>
      <c r="O939"/>
      <c r="P939"/>
      <c r="Q939"/>
      <c r="R939"/>
      <c r="S939"/>
      <c r="T939"/>
      <c r="U939"/>
      <c r="V939"/>
      <c r="W939"/>
      <c r="X939"/>
    </row>
    <row r="940" spans="1:24" s="26" customFormat="1" ht="15" customHeight="1" x14ac:dyDescent="0.3">
      <c r="A940" s="165">
        <v>44246</v>
      </c>
      <c r="B940" s="166" t="s">
        <v>230</v>
      </c>
      <c r="C940" s="189">
        <v>3564.66</v>
      </c>
      <c r="D940" s="167"/>
      <c r="E940" s="168">
        <f t="shared" si="14"/>
        <v>814134.07800008927</v>
      </c>
      <c r="F940" s="134"/>
      <c r="G940" s="202"/>
      <c r="H940" s="203"/>
      <c r="I940" s="170"/>
      <c r="J940" s="179"/>
      <c r="K940" s="171"/>
      <c r="L940" s="172"/>
      <c r="M940" s="173"/>
      <c r="N940" s="174"/>
      <c r="O940"/>
      <c r="P940"/>
      <c r="Q940"/>
      <c r="R940"/>
      <c r="S940"/>
      <c r="T940"/>
      <c r="U940"/>
      <c r="V940"/>
      <c r="W940"/>
      <c r="X940"/>
    </row>
    <row r="941" spans="1:24" s="26" customFormat="1" ht="15" customHeight="1" x14ac:dyDescent="0.3">
      <c r="A941" s="165">
        <v>44246</v>
      </c>
      <c r="B941" s="166" t="s">
        <v>516</v>
      </c>
      <c r="C941" s="189">
        <v>10693.98</v>
      </c>
      <c r="D941" s="167"/>
      <c r="E941" s="168">
        <f t="shared" si="14"/>
        <v>824828.05800008925</v>
      </c>
      <c r="F941" s="134"/>
      <c r="G941" s="202"/>
      <c r="H941" s="203"/>
      <c r="I941" s="170"/>
      <c r="J941" s="179"/>
      <c r="K941" s="171"/>
      <c r="L941" s="172"/>
      <c r="M941" s="173"/>
      <c r="N941" s="174"/>
      <c r="O941"/>
      <c r="P941"/>
      <c r="Q941"/>
      <c r="R941"/>
      <c r="S941"/>
      <c r="T941"/>
      <c r="U941"/>
      <c r="V941"/>
      <c r="W941"/>
      <c r="X941"/>
    </row>
    <row r="942" spans="1:24" s="26" customFormat="1" ht="15" customHeight="1" x14ac:dyDescent="0.3">
      <c r="A942" s="165">
        <v>44246</v>
      </c>
      <c r="B942" s="166" t="s">
        <v>233</v>
      </c>
      <c r="C942" s="189">
        <v>46340.58</v>
      </c>
      <c r="D942" s="167"/>
      <c r="E942" s="168">
        <f t="shared" si="14"/>
        <v>871168.63800008921</v>
      </c>
      <c r="F942" s="134"/>
      <c r="G942" s="202"/>
      <c r="H942" s="203"/>
      <c r="I942" s="170"/>
      <c r="J942" s="179"/>
      <c r="K942" s="171"/>
      <c r="L942" s="172"/>
      <c r="M942" s="173"/>
      <c r="N942" s="174"/>
      <c r="O942"/>
      <c r="P942"/>
      <c r="Q942"/>
      <c r="R942"/>
      <c r="S942"/>
      <c r="T942"/>
      <c r="U942"/>
      <c r="V942"/>
      <c r="W942"/>
      <c r="X942"/>
    </row>
    <row r="943" spans="1:24" s="26" customFormat="1" ht="15" customHeight="1" x14ac:dyDescent="0.3">
      <c r="A943" s="165">
        <v>44246</v>
      </c>
      <c r="B943" s="166" t="s">
        <v>349</v>
      </c>
      <c r="C943" s="189">
        <v>17823.3</v>
      </c>
      <c r="D943" s="167"/>
      <c r="E943" s="168">
        <f t="shared" si="14"/>
        <v>888991.93800008926</v>
      </c>
      <c r="F943" s="134"/>
      <c r="G943" s="202"/>
      <c r="H943" s="203"/>
      <c r="I943" s="170"/>
      <c r="J943" s="179"/>
      <c r="K943" s="171"/>
      <c r="L943" s="172"/>
      <c r="M943" s="173"/>
      <c r="N943" s="174"/>
      <c r="O943"/>
      <c r="P943"/>
      <c r="Q943"/>
      <c r="R943"/>
      <c r="S943"/>
      <c r="T943"/>
      <c r="U943"/>
      <c r="V943"/>
      <c r="W943"/>
      <c r="X943"/>
    </row>
    <row r="944" spans="1:24" s="26" customFormat="1" ht="15" customHeight="1" x14ac:dyDescent="0.3">
      <c r="A944" s="165">
        <v>44246</v>
      </c>
      <c r="B944" s="166" t="s">
        <v>242</v>
      </c>
      <c r="C944" s="189">
        <v>60353.86</v>
      </c>
      <c r="D944" s="167"/>
      <c r="E944" s="168">
        <f t="shared" si="14"/>
        <v>949345.79800008924</v>
      </c>
      <c r="F944" s="134"/>
      <c r="G944" s="202"/>
      <c r="H944" s="203"/>
      <c r="I944" s="170"/>
      <c r="J944" s="179"/>
      <c r="K944" s="171"/>
      <c r="L944" s="172"/>
      <c r="M944" s="173"/>
      <c r="N944" s="174"/>
      <c r="O944"/>
      <c r="P944"/>
      <c r="Q944"/>
      <c r="R944"/>
      <c r="S944"/>
      <c r="T944"/>
      <c r="U944"/>
      <c r="V944"/>
      <c r="W944"/>
      <c r="X944"/>
    </row>
    <row r="945" spans="1:24" s="26" customFormat="1" ht="15" customHeight="1" x14ac:dyDescent="0.3">
      <c r="A945" s="165">
        <v>44246</v>
      </c>
      <c r="B945" s="166" t="s">
        <v>343</v>
      </c>
      <c r="C945" s="189">
        <v>7390.68</v>
      </c>
      <c r="D945" s="167"/>
      <c r="E945" s="168">
        <f t="shared" si="14"/>
        <v>956736.47800008929</v>
      </c>
      <c r="F945" s="134"/>
      <c r="G945" s="202"/>
      <c r="H945" s="203"/>
      <c r="I945" s="170"/>
      <c r="J945" s="179"/>
      <c r="K945" s="171"/>
      <c r="L945" s="172"/>
      <c r="M945" s="173"/>
      <c r="N945" s="174"/>
      <c r="O945"/>
      <c r="P945"/>
      <c r="Q945"/>
      <c r="R945"/>
      <c r="S945"/>
      <c r="T945"/>
      <c r="U945"/>
      <c r="V945"/>
      <c r="W945"/>
      <c r="X945"/>
    </row>
    <row r="946" spans="1:24" s="26" customFormat="1" ht="15" customHeight="1" x14ac:dyDescent="0.3">
      <c r="A946" s="165">
        <v>44246</v>
      </c>
      <c r="B946" s="166" t="s">
        <v>218</v>
      </c>
      <c r="C946" s="189">
        <v>23764.400000000001</v>
      </c>
      <c r="D946" s="167"/>
      <c r="E946" s="168">
        <f t="shared" si="14"/>
        <v>980500.87800008932</v>
      </c>
      <c r="F946" s="134"/>
      <c r="G946" s="202"/>
      <c r="H946" s="203"/>
      <c r="I946" s="170"/>
      <c r="J946" s="179"/>
      <c r="K946" s="171"/>
      <c r="L946" s="172"/>
      <c r="M946" s="173"/>
      <c r="N946" s="174"/>
      <c r="O946"/>
      <c r="P946"/>
      <c r="Q946"/>
      <c r="R946"/>
      <c r="S946"/>
      <c r="T946"/>
      <c r="U946"/>
      <c r="V946"/>
      <c r="W946"/>
      <c r="X946"/>
    </row>
    <row r="947" spans="1:24" s="26" customFormat="1" ht="15" customHeight="1" x14ac:dyDescent="0.3">
      <c r="A947" s="165">
        <v>44246</v>
      </c>
      <c r="B947" s="166" t="s">
        <v>296</v>
      </c>
      <c r="C947" s="189">
        <v>7129.32</v>
      </c>
      <c r="D947" s="167"/>
      <c r="E947" s="168">
        <f t="shared" si="14"/>
        <v>987630.19800008927</v>
      </c>
      <c r="F947" s="134"/>
      <c r="G947" s="202"/>
      <c r="H947" s="203"/>
      <c r="I947" s="170"/>
      <c r="J947" s="179"/>
      <c r="K947" s="171"/>
      <c r="L947" s="172"/>
      <c r="M947" s="173"/>
      <c r="N947" s="174"/>
      <c r="O947"/>
      <c r="P947"/>
      <c r="Q947"/>
      <c r="R947"/>
      <c r="S947"/>
      <c r="T947"/>
      <c r="U947"/>
      <c r="V947"/>
      <c r="W947"/>
      <c r="X947"/>
    </row>
    <row r="948" spans="1:24" s="26" customFormat="1" ht="15" customHeight="1" x14ac:dyDescent="0.3">
      <c r="A948" s="165">
        <v>44246</v>
      </c>
      <c r="B948" s="166" t="s">
        <v>252</v>
      </c>
      <c r="C948" s="189">
        <v>10693.98</v>
      </c>
      <c r="D948" s="167"/>
      <c r="E948" s="168">
        <f t="shared" si="14"/>
        <v>998324.17800008925</v>
      </c>
      <c r="F948" s="134"/>
      <c r="G948" s="202"/>
      <c r="H948" s="203"/>
      <c r="I948" s="170"/>
      <c r="J948" s="179"/>
      <c r="K948" s="171"/>
      <c r="L948" s="172"/>
      <c r="M948" s="173"/>
      <c r="N948" s="174"/>
      <c r="O948"/>
      <c r="P948"/>
      <c r="Q948"/>
      <c r="R948"/>
      <c r="S948"/>
      <c r="T948"/>
      <c r="U948"/>
      <c r="V948"/>
      <c r="W948"/>
      <c r="X948"/>
    </row>
    <row r="949" spans="1:24" s="26" customFormat="1" ht="15" customHeight="1" x14ac:dyDescent="0.3">
      <c r="A949" s="165">
        <v>44246</v>
      </c>
      <c r="B949" s="166" t="s">
        <v>271</v>
      </c>
      <c r="C949" s="189">
        <v>46340.58</v>
      </c>
      <c r="D949" s="167"/>
      <c r="E949" s="168">
        <f t="shared" si="14"/>
        <v>1044664.7580000892</v>
      </c>
      <c r="F949" s="134"/>
      <c r="G949" s="202"/>
      <c r="H949" s="203"/>
      <c r="I949" s="170"/>
      <c r="J949" s="179"/>
      <c r="K949" s="171"/>
      <c r="L949" s="172"/>
      <c r="M949" s="173"/>
      <c r="N949" s="174"/>
      <c r="O949"/>
      <c r="P949"/>
      <c r="Q949"/>
      <c r="R949"/>
      <c r="S949"/>
      <c r="T949"/>
      <c r="U949"/>
      <c r="V949"/>
      <c r="W949"/>
      <c r="X949"/>
    </row>
    <row r="950" spans="1:24" s="26" customFormat="1" ht="15" customHeight="1" x14ac:dyDescent="0.3">
      <c r="A950" s="165">
        <v>44246</v>
      </c>
      <c r="B950" s="166" t="s">
        <v>253</v>
      </c>
      <c r="C950" s="189">
        <v>2376.44</v>
      </c>
      <c r="D950" s="167"/>
      <c r="E950" s="168">
        <f t="shared" si="14"/>
        <v>1047041.1980000891</v>
      </c>
      <c r="F950" s="134"/>
      <c r="G950" s="202"/>
      <c r="H950" s="203"/>
      <c r="I950" s="170"/>
      <c r="J950" s="179"/>
      <c r="K950" s="171"/>
      <c r="L950" s="172"/>
      <c r="M950" s="173"/>
      <c r="N950" s="174"/>
      <c r="O950"/>
      <c r="P950"/>
      <c r="Q950"/>
      <c r="R950"/>
      <c r="S950"/>
      <c r="T950"/>
      <c r="U950"/>
      <c r="V950"/>
      <c r="W950"/>
      <c r="X950"/>
    </row>
    <row r="951" spans="1:24" s="26" customFormat="1" ht="15" customHeight="1" x14ac:dyDescent="0.3">
      <c r="A951" s="165">
        <v>44246</v>
      </c>
      <c r="B951" s="166" t="s">
        <v>225</v>
      </c>
      <c r="C951" s="189">
        <v>20199.740000000002</v>
      </c>
      <c r="D951" s="167"/>
      <c r="E951" s="168">
        <f t="shared" si="14"/>
        <v>1067240.9380000893</v>
      </c>
      <c r="F951" s="134"/>
      <c r="G951" s="202"/>
      <c r="H951" s="203"/>
      <c r="I951" s="170"/>
      <c r="J951" s="179"/>
      <c r="K951" s="171"/>
      <c r="L951" s="172"/>
      <c r="M951" s="173"/>
      <c r="N951" s="174"/>
      <c r="O951"/>
      <c r="P951"/>
      <c r="Q951"/>
      <c r="R951"/>
      <c r="S951"/>
      <c r="T951"/>
      <c r="U951"/>
      <c r="V951"/>
      <c r="W951"/>
      <c r="X951"/>
    </row>
    <row r="952" spans="1:24" s="26" customFormat="1" ht="15" customHeight="1" x14ac:dyDescent="0.3">
      <c r="A952" s="165">
        <v>44246</v>
      </c>
      <c r="B952" s="166" t="s">
        <v>276</v>
      </c>
      <c r="C952" s="189">
        <v>48717.02</v>
      </c>
      <c r="D952" s="167"/>
      <c r="E952" s="168">
        <f t="shared" si="14"/>
        <v>1115957.9580000893</v>
      </c>
      <c r="F952" s="134"/>
      <c r="G952" s="202"/>
      <c r="H952" s="203"/>
      <c r="I952" s="170"/>
      <c r="J952" s="179"/>
      <c r="K952" s="171"/>
      <c r="L952" s="172"/>
      <c r="M952" s="173"/>
      <c r="N952" s="174"/>
      <c r="O952"/>
      <c r="P952"/>
      <c r="Q952"/>
      <c r="R952"/>
      <c r="S952"/>
      <c r="T952"/>
      <c r="U952"/>
      <c r="V952"/>
      <c r="W952"/>
      <c r="X952"/>
    </row>
    <row r="953" spans="1:24" s="26" customFormat="1" ht="15" customHeight="1" x14ac:dyDescent="0.3">
      <c r="A953" s="165">
        <v>44246</v>
      </c>
      <c r="B953" s="166" t="s">
        <v>287</v>
      </c>
      <c r="C953" s="189">
        <v>17823.3</v>
      </c>
      <c r="D953" s="167"/>
      <c r="E953" s="168">
        <f t="shared" si="14"/>
        <v>1133781.2580000893</v>
      </c>
      <c r="F953" s="134"/>
      <c r="G953" s="202"/>
      <c r="H953" s="203"/>
      <c r="I953" s="170"/>
      <c r="J953" s="179"/>
      <c r="K953" s="171"/>
      <c r="L953" s="172"/>
      <c r="M953" s="173"/>
      <c r="N953" s="174"/>
      <c r="O953"/>
      <c r="P953"/>
      <c r="Q953"/>
      <c r="R953"/>
      <c r="S953"/>
      <c r="T953"/>
      <c r="U953"/>
      <c r="V953"/>
      <c r="W953"/>
      <c r="X953"/>
    </row>
    <row r="954" spans="1:24" s="26" customFormat="1" ht="15" customHeight="1" x14ac:dyDescent="0.3">
      <c r="A954" s="165">
        <v>44246</v>
      </c>
      <c r="B954" s="166" t="s">
        <v>279</v>
      </c>
      <c r="C954" s="189">
        <v>6359.76</v>
      </c>
      <c r="D954" s="167"/>
      <c r="E954" s="168">
        <f t="shared" si="14"/>
        <v>1140141.0180000893</v>
      </c>
      <c r="F954" s="134"/>
      <c r="G954" s="202"/>
      <c r="H954" s="203"/>
      <c r="I954" s="170"/>
      <c r="J954" s="179"/>
      <c r="K954" s="171"/>
      <c r="L954" s="172"/>
      <c r="M954" s="173"/>
      <c r="N954" s="174"/>
      <c r="O954"/>
      <c r="P954"/>
      <c r="Q954"/>
      <c r="R954"/>
      <c r="S954"/>
      <c r="T954"/>
      <c r="U954"/>
      <c r="V954"/>
      <c r="W954"/>
      <c r="X954"/>
    </row>
    <row r="955" spans="1:24" s="26" customFormat="1" ht="15" customHeight="1" x14ac:dyDescent="0.3">
      <c r="A955" s="165">
        <v>44246</v>
      </c>
      <c r="B955" s="166" t="s">
        <v>303</v>
      </c>
      <c r="C955" s="189">
        <v>30893.72</v>
      </c>
      <c r="D955" s="167"/>
      <c r="E955" s="168">
        <f t="shared" si="14"/>
        <v>1171034.7380000893</v>
      </c>
      <c r="F955" s="134"/>
      <c r="G955" s="202"/>
      <c r="H955" s="203"/>
      <c r="I955" s="170"/>
      <c r="J955" s="179"/>
      <c r="K955" s="171"/>
      <c r="L955" s="172"/>
      <c r="M955" s="173"/>
      <c r="N955" s="174"/>
      <c r="O955"/>
      <c r="P955"/>
      <c r="Q955"/>
      <c r="R955"/>
      <c r="S955"/>
      <c r="T955"/>
      <c r="U955"/>
      <c r="V955"/>
      <c r="W955"/>
      <c r="X955"/>
    </row>
    <row r="956" spans="1:24" s="26" customFormat="1" ht="15" customHeight="1" x14ac:dyDescent="0.3">
      <c r="A956" s="165">
        <v>44246</v>
      </c>
      <c r="B956" s="166" t="s">
        <v>344</v>
      </c>
      <c r="C956" s="189">
        <v>50275.5</v>
      </c>
      <c r="D956" s="167"/>
      <c r="E956" s="168">
        <f t="shared" si="14"/>
        <v>1221310.2380000893</v>
      </c>
      <c r="F956" s="134"/>
      <c r="G956" s="202"/>
      <c r="H956" s="203"/>
      <c r="I956" s="170"/>
      <c r="J956" s="179"/>
      <c r="K956" s="171"/>
      <c r="L956" s="172"/>
      <c r="M956" s="173"/>
      <c r="N956" s="174"/>
      <c r="O956"/>
      <c r="P956"/>
      <c r="Q956"/>
      <c r="R956"/>
      <c r="S956"/>
      <c r="T956"/>
      <c r="U956"/>
      <c r="V956"/>
      <c r="W956"/>
      <c r="X956"/>
    </row>
    <row r="957" spans="1:24" s="26" customFormat="1" ht="15" customHeight="1" x14ac:dyDescent="0.3">
      <c r="A957" s="165">
        <v>44249</v>
      </c>
      <c r="B957" s="166" t="s">
        <v>229</v>
      </c>
      <c r="C957" s="189">
        <v>10693.98</v>
      </c>
      <c r="D957" s="167"/>
      <c r="E957" s="168">
        <f t="shared" si="14"/>
        <v>1232004.2180000893</v>
      </c>
      <c r="F957" s="134"/>
      <c r="G957" s="202"/>
      <c r="H957" s="203"/>
      <c r="I957" s="170"/>
      <c r="J957" s="179"/>
      <c r="K957" s="171"/>
      <c r="L957" s="172"/>
      <c r="M957" s="173"/>
      <c r="N957" s="174"/>
      <c r="O957"/>
      <c r="P957"/>
      <c r="Q957"/>
      <c r="R957"/>
      <c r="S957"/>
      <c r="T957"/>
      <c r="U957"/>
      <c r="V957"/>
      <c r="W957"/>
      <c r="X957"/>
    </row>
    <row r="958" spans="1:24" s="26" customFormat="1" ht="15" customHeight="1" x14ac:dyDescent="0.3">
      <c r="A958" s="165">
        <v>44249</v>
      </c>
      <c r="B958" s="166" t="s">
        <v>506</v>
      </c>
      <c r="C958" s="189">
        <v>29773.26</v>
      </c>
      <c r="D958" s="167"/>
      <c r="E958" s="168">
        <f t="shared" si="14"/>
        <v>1261777.4780000893</v>
      </c>
      <c r="F958" s="134"/>
      <c r="G958" s="202"/>
      <c r="H958" s="203"/>
      <c r="I958" s="170"/>
      <c r="J958" s="179"/>
      <c r="K958" s="171"/>
      <c r="L958" s="172"/>
      <c r="M958" s="173"/>
      <c r="N958" s="174"/>
      <c r="O958"/>
      <c r="P958"/>
      <c r="Q958"/>
      <c r="R958"/>
      <c r="S958"/>
      <c r="T958"/>
      <c r="U958"/>
      <c r="V958"/>
      <c r="W958"/>
      <c r="X958"/>
    </row>
    <row r="959" spans="1:24" s="26" customFormat="1" ht="15" customHeight="1" x14ac:dyDescent="0.3">
      <c r="A959" s="165">
        <v>44249</v>
      </c>
      <c r="B959" s="166" t="s">
        <v>215</v>
      </c>
      <c r="C959" s="189">
        <v>10693.98</v>
      </c>
      <c r="D959" s="167"/>
      <c r="E959" s="168">
        <f t="shared" si="14"/>
        <v>1272471.4580000893</v>
      </c>
      <c r="F959" s="134"/>
      <c r="G959" s="202"/>
      <c r="H959" s="203"/>
      <c r="I959" s="170"/>
      <c r="J959" s="179"/>
      <c r="K959" s="171"/>
      <c r="L959" s="172"/>
      <c r="M959" s="173"/>
      <c r="N959" s="174"/>
      <c r="O959"/>
      <c r="P959"/>
      <c r="Q959"/>
      <c r="R959"/>
      <c r="S959"/>
      <c r="T959"/>
      <c r="U959"/>
      <c r="V959"/>
      <c r="W959"/>
      <c r="X959"/>
    </row>
    <row r="960" spans="1:24" s="26" customFormat="1" ht="15" customHeight="1" x14ac:dyDescent="0.3">
      <c r="A960" s="165">
        <v>44249</v>
      </c>
      <c r="B960" s="166" t="s">
        <v>231</v>
      </c>
      <c r="C960" s="189">
        <v>7129.32</v>
      </c>
      <c r="D960" s="167"/>
      <c r="E960" s="168">
        <f t="shared" si="14"/>
        <v>1279600.7780000893</v>
      </c>
      <c r="F960" s="134"/>
      <c r="G960" s="202"/>
      <c r="H960" s="203"/>
      <c r="I960" s="170"/>
      <c r="J960" s="179"/>
      <c r="K960" s="171"/>
      <c r="L960" s="172"/>
      <c r="M960" s="173"/>
      <c r="N960" s="174"/>
      <c r="O960"/>
      <c r="P960"/>
      <c r="Q960"/>
      <c r="R960"/>
      <c r="S960"/>
      <c r="T960"/>
      <c r="U960"/>
      <c r="V960"/>
      <c r="W960"/>
      <c r="X960"/>
    </row>
    <row r="961" spans="1:24" s="26" customFormat="1" ht="15" customHeight="1" x14ac:dyDescent="0.3">
      <c r="A961" s="165">
        <v>44249</v>
      </c>
      <c r="B961" s="166" t="s">
        <v>262</v>
      </c>
      <c r="C961" s="189">
        <v>3564.66</v>
      </c>
      <c r="D961" s="167"/>
      <c r="E961" s="168">
        <f>E960+C961-D961</f>
        <v>1283165.4380000893</v>
      </c>
      <c r="F961" s="134"/>
      <c r="G961" s="202"/>
      <c r="H961" s="203"/>
      <c r="I961" s="170"/>
      <c r="J961" s="179"/>
      <c r="K961" s="171"/>
      <c r="L961" s="172"/>
      <c r="M961" s="173"/>
      <c r="N961" s="174"/>
      <c r="O961"/>
      <c r="P961"/>
      <c r="Q961"/>
      <c r="R961"/>
      <c r="S961"/>
      <c r="T961"/>
      <c r="U961"/>
      <c r="V961"/>
      <c r="W961"/>
      <c r="X961"/>
    </row>
    <row r="962" spans="1:24" s="26" customFormat="1" ht="15" customHeight="1" x14ac:dyDescent="0.3">
      <c r="A962" s="165">
        <v>44249</v>
      </c>
      <c r="B962" s="166" t="s">
        <v>249</v>
      </c>
      <c r="C962" s="189">
        <v>46340.58</v>
      </c>
      <c r="D962" s="167"/>
      <c r="E962" s="168">
        <f t="shared" si="14"/>
        <v>1329506.0180000893</v>
      </c>
      <c r="F962" s="134"/>
      <c r="G962" s="202"/>
      <c r="H962" s="203"/>
      <c r="I962" s="170"/>
      <c r="J962" s="179"/>
      <c r="K962" s="171"/>
      <c r="L962" s="172"/>
      <c r="M962" s="173"/>
      <c r="N962" s="174"/>
      <c r="O962"/>
      <c r="P962"/>
      <c r="Q962"/>
      <c r="R962"/>
      <c r="S962"/>
      <c r="T962"/>
      <c r="U962"/>
      <c r="V962"/>
      <c r="W962"/>
      <c r="X962"/>
    </row>
    <row r="963" spans="1:24" s="26" customFormat="1" ht="15" customHeight="1" x14ac:dyDescent="0.3">
      <c r="A963" s="165">
        <v>44249</v>
      </c>
      <c r="B963" s="166" t="s">
        <v>333</v>
      </c>
      <c r="C963" s="189">
        <v>2376.44</v>
      </c>
      <c r="D963" s="167"/>
      <c r="E963" s="168">
        <f t="shared" ref="E963:E1026" si="15">E962+C963-D963</f>
        <v>1331882.4580000893</v>
      </c>
      <c r="F963" s="134"/>
      <c r="G963" s="202"/>
      <c r="H963" s="203"/>
      <c r="I963" s="170"/>
      <c r="J963" s="179"/>
      <c r="K963" s="171"/>
      <c r="L963" s="172"/>
      <c r="M963" s="173"/>
      <c r="N963" s="174"/>
      <c r="O963"/>
      <c r="P963"/>
      <c r="Q963"/>
      <c r="R963"/>
      <c r="S963"/>
      <c r="T963"/>
      <c r="U963"/>
      <c r="V963"/>
      <c r="W963"/>
      <c r="X963"/>
    </row>
    <row r="964" spans="1:24" s="26" customFormat="1" ht="15" customHeight="1" x14ac:dyDescent="0.3">
      <c r="A964" s="165">
        <v>44249</v>
      </c>
      <c r="B964" s="166" t="s">
        <v>236</v>
      </c>
      <c r="C964" s="189">
        <v>19011.52</v>
      </c>
      <c r="D964" s="167"/>
      <c r="E964" s="168">
        <f t="shared" si="15"/>
        <v>1350893.9780000893</v>
      </c>
      <c r="F964" s="134"/>
      <c r="G964" s="202"/>
      <c r="H964" s="203"/>
      <c r="I964" s="170"/>
      <c r="J964" s="179"/>
      <c r="K964" s="171"/>
      <c r="L964" s="172"/>
      <c r="M964" s="173"/>
      <c r="N964" s="174"/>
      <c r="O964"/>
      <c r="P964"/>
      <c r="Q964"/>
      <c r="R964"/>
      <c r="S964"/>
      <c r="T964"/>
      <c r="U964"/>
      <c r="V964"/>
      <c r="W964"/>
      <c r="X964"/>
    </row>
    <row r="965" spans="1:24" s="26" customFormat="1" ht="15" customHeight="1" x14ac:dyDescent="0.3">
      <c r="A965" s="165">
        <v>44249</v>
      </c>
      <c r="B965" s="166" t="s">
        <v>292</v>
      </c>
      <c r="C965" s="189">
        <v>46340.58</v>
      </c>
      <c r="D965" s="167"/>
      <c r="E965" s="168">
        <f t="shared" si="15"/>
        <v>1397234.5580000894</v>
      </c>
      <c r="F965" s="134"/>
      <c r="G965" s="202"/>
      <c r="H965" s="203"/>
      <c r="I965" s="170"/>
      <c r="J965" s="179"/>
      <c r="K965" s="171"/>
      <c r="L965" s="172"/>
      <c r="M965" s="173"/>
      <c r="N965" s="174"/>
      <c r="O965"/>
      <c r="P965"/>
      <c r="Q965"/>
      <c r="R965"/>
      <c r="S965"/>
      <c r="T965"/>
      <c r="U965"/>
      <c r="V965"/>
      <c r="W965"/>
      <c r="X965"/>
    </row>
    <row r="966" spans="1:24" s="26" customFormat="1" ht="15" customHeight="1" x14ac:dyDescent="0.3">
      <c r="A966" s="165">
        <v>44249</v>
      </c>
      <c r="B966" s="166" t="s">
        <v>220</v>
      </c>
      <c r="C966" s="189">
        <v>23764.400000000001</v>
      </c>
      <c r="D966" s="167"/>
      <c r="E966" s="168">
        <f t="shared" si="15"/>
        <v>1420998.9580000893</v>
      </c>
      <c r="F966" s="134"/>
      <c r="G966" s="202"/>
      <c r="H966" s="203"/>
      <c r="I966" s="170"/>
      <c r="J966" s="179"/>
      <c r="K966" s="171"/>
      <c r="L966" s="172"/>
      <c r="M966" s="173"/>
      <c r="N966" s="174"/>
      <c r="O966"/>
      <c r="P966"/>
      <c r="Q966"/>
      <c r="R966"/>
      <c r="S966"/>
      <c r="T966"/>
      <c r="U966"/>
      <c r="V966"/>
      <c r="W966"/>
      <c r="X966"/>
    </row>
    <row r="967" spans="1:24" s="26" customFormat="1" ht="15" customHeight="1" x14ac:dyDescent="0.3">
      <c r="A967" s="165">
        <v>44249</v>
      </c>
      <c r="B967" s="166" t="s">
        <v>298</v>
      </c>
      <c r="C967" s="189">
        <v>19848.84</v>
      </c>
      <c r="D967" s="167"/>
      <c r="E967" s="168">
        <f t="shared" si="15"/>
        <v>1440847.7980000894</v>
      </c>
      <c r="F967" s="134"/>
      <c r="G967" s="202"/>
      <c r="H967" s="203"/>
      <c r="I967" s="170"/>
      <c r="J967" s="179"/>
      <c r="K967" s="171"/>
      <c r="L967" s="172"/>
      <c r="M967" s="173"/>
      <c r="N967" s="174"/>
      <c r="O967"/>
      <c r="P967"/>
      <c r="Q967"/>
      <c r="R967"/>
      <c r="S967"/>
      <c r="T967"/>
      <c r="U967"/>
      <c r="V967"/>
      <c r="W967"/>
      <c r="X967"/>
    </row>
    <row r="968" spans="1:24" s="26" customFormat="1" ht="15" customHeight="1" x14ac:dyDescent="0.3">
      <c r="A968" s="165">
        <v>44250</v>
      </c>
      <c r="B968" s="166" t="s">
        <v>345</v>
      </c>
      <c r="C968" s="189">
        <v>49997.2</v>
      </c>
      <c r="D968" s="167"/>
      <c r="E968" s="168">
        <f t="shared" si="15"/>
        <v>1490844.9980000893</v>
      </c>
      <c r="F968" s="134"/>
      <c r="G968" s="202"/>
      <c r="H968" s="203"/>
      <c r="I968" s="170"/>
      <c r="J968" s="179"/>
      <c r="K968" s="171"/>
      <c r="L968" s="172"/>
      <c r="M968" s="173"/>
      <c r="N968" s="174"/>
      <c r="O968"/>
      <c r="P968"/>
      <c r="Q968"/>
      <c r="R968"/>
      <c r="S968"/>
      <c r="T968"/>
      <c r="U968"/>
      <c r="V968"/>
      <c r="W968"/>
      <c r="X968"/>
    </row>
    <row r="969" spans="1:24" s="26" customFormat="1" ht="15" customHeight="1" x14ac:dyDescent="0.3">
      <c r="A969" s="165">
        <v>44250</v>
      </c>
      <c r="B969" s="166" t="s">
        <v>238</v>
      </c>
      <c r="C969" s="189">
        <v>17823.3</v>
      </c>
      <c r="D969" s="167"/>
      <c r="E969" s="168">
        <f t="shared" si="15"/>
        <v>1508668.2980000894</v>
      </c>
      <c r="F969" s="134"/>
      <c r="G969" s="202"/>
      <c r="H969" s="203"/>
      <c r="I969" s="170"/>
      <c r="J969" s="179"/>
      <c r="K969" s="171"/>
      <c r="L969" s="172"/>
      <c r="M969" s="173"/>
      <c r="N969" s="174"/>
      <c r="O969"/>
      <c r="P969"/>
      <c r="Q969"/>
      <c r="R969"/>
      <c r="S969"/>
      <c r="T969"/>
      <c r="U969"/>
      <c r="V969"/>
      <c r="W969"/>
      <c r="X969"/>
    </row>
    <row r="970" spans="1:24" s="26" customFormat="1" ht="15" customHeight="1" x14ac:dyDescent="0.3">
      <c r="A970" s="165">
        <v>44250</v>
      </c>
      <c r="B970" s="166" t="s">
        <v>324</v>
      </c>
      <c r="C970" s="189">
        <v>31798.799999999999</v>
      </c>
      <c r="D970" s="167"/>
      <c r="E970" s="168">
        <f t="shared" si="15"/>
        <v>1540467.0980000894</v>
      </c>
      <c r="F970" s="134"/>
      <c r="G970" s="202"/>
      <c r="H970" s="203"/>
      <c r="I970" s="170"/>
      <c r="J970" s="179"/>
      <c r="K970" s="171"/>
      <c r="L970" s="172"/>
      <c r="M970" s="173"/>
      <c r="N970" s="174"/>
      <c r="O970"/>
      <c r="P970"/>
      <c r="Q970"/>
      <c r="R970"/>
      <c r="S970"/>
      <c r="T970"/>
      <c r="U970"/>
      <c r="V970"/>
      <c r="W970"/>
      <c r="X970"/>
    </row>
    <row r="971" spans="1:24" s="26" customFormat="1" ht="15" customHeight="1" x14ac:dyDescent="0.3">
      <c r="A971" s="165">
        <v>44250</v>
      </c>
      <c r="B971" s="166" t="s">
        <v>285</v>
      </c>
      <c r="C971" s="189">
        <v>5941.1</v>
      </c>
      <c r="D971" s="167"/>
      <c r="E971" s="168">
        <f t="shared" si="15"/>
        <v>1546408.1980000895</v>
      </c>
      <c r="F971" s="134"/>
      <c r="G971" s="202"/>
      <c r="H971" s="203"/>
      <c r="I971" s="170"/>
      <c r="J971" s="179"/>
      <c r="K971" s="171"/>
      <c r="L971" s="172"/>
      <c r="M971" s="173"/>
      <c r="N971" s="174"/>
      <c r="O971"/>
      <c r="P971"/>
      <c r="Q971"/>
      <c r="R971"/>
      <c r="S971"/>
      <c r="T971"/>
      <c r="U971"/>
      <c r="V971"/>
      <c r="W971"/>
      <c r="X971"/>
    </row>
    <row r="972" spans="1:24" s="26" customFormat="1" ht="15" customHeight="1" x14ac:dyDescent="0.3">
      <c r="A972" s="165">
        <v>44250</v>
      </c>
      <c r="B972" s="166" t="s">
        <v>304</v>
      </c>
      <c r="C972" s="189">
        <v>6359.76</v>
      </c>
      <c r="D972" s="167"/>
      <c r="E972" s="168">
        <f t="shared" si="15"/>
        <v>1552767.9580000895</v>
      </c>
      <c r="F972" s="134"/>
      <c r="G972" s="202"/>
      <c r="H972" s="203"/>
      <c r="I972" s="170"/>
      <c r="J972" s="179"/>
      <c r="K972" s="171"/>
      <c r="L972" s="172"/>
      <c r="M972" s="173"/>
      <c r="N972" s="174"/>
      <c r="O972"/>
      <c r="P972"/>
      <c r="Q972"/>
      <c r="R972"/>
      <c r="S972"/>
      <c r="T972"/>
      <c r="U972"/>
      <c r="V972"/>
      <c r="W972"/>
      <c r="X972"/>
    </row>
    <row r="973" spans="1:24" s="26" customFormat="1" ht="15" customHeight="1" x14ac:dyDescent="0.3">
      <c r="A973" s="165">
        <v>44250</v>
      </c>
      <c r="B973" s="166" t="s">
        <v>204</v>
      </c>
      <c r="C973" s="189">
        <v>10693.98</v>
      </c>
      <c r="D973" s="167"/>
      <c r="E973" s="168">
        <f t="shared" si="15"/>
        <v>1563461.9380000895</v>
      </c>
      <c r="F973" s="134"/>
      <c r="G973" s="202"/>
      <c r="H973" s="203"/>
      <c r="I973" s="170"/>
      <c r="J973" s="179"/>
      <c r="K973" s="171"/>
      <c r="L973" s="172"/>
      <c r="M973" s="173"/>
      <c r="N973" s="174"/>
      <c r="O973"/>
      <c r="P973"/>
      <c r="Q973"/>
      <c r="R973"/>
      <c r="S973"/>
      <c r="T973"/>
      <c r="U973"/>
      <c r="V973"/>
      <c r="W973"/>
      <c r="X973"/>
    </row>
    <row r="974" spans="1:24" s="26" customFormat="1" ht="15" customHeight="1" x14ac:dyDescent="0.3">
      <c r="A974" s="165">
        <v>44250</v>
      </c>
      <c r="B974" s="166" t="s">
        <v>356</v>
      </c>
      <c r="C974" s="189">
        <v>10693.98</v>
      </c>
      <c r="D974" s="167"/>
      <c r="E974" s="168">
        <f t="shared" si="15"/>
        <v>1574155.9180000895</v>
      </c>
      <c r="F974" s="134"/>
      <c r="G974" s="202"/>
      <c r="H974" s="203"/>
      <c r="I974" s="170"/>
      <c r="J974" s="179"/>
      <c r="K974" s="171"/>
      <c r="L974" s="172"/>
      <c r="M974" s="173"/>
      <c r="N974" s="174"/>
      <c r="O974"/>
      <c r="P974"/>
      <c r="Q974"/>
      <c r="R974"/>
      <c r="S974"/>
      <c r="T974"/>
      <c r="U974"/>
      <c r="V974"/>
      <c r="W974"/>
      <c r="X974"/>
    </row>
    <row r="975" spans="1:24" s="26" customFormat="1" ht="15" customHeight="1" x14ac:dyDescent="0.3">
      <c r="A975" s="165">
        <v>44250</v>
      </c>
      <c r="B975" s="166" t="s">
        <v>216</v>
      </c>
      <c r="C975" s="189">
        <v>12719.52</v>
      </c>
      <c r="D975" s="167"/>
      <c r="E975" s="168">
        <f t="shared" si="15"/>
        <v>1586875.4380000895</v>
      </c>
      <c r="F975" s="134"/>
      <c r="G975" s="202"/>
      <c r="H975" s="203"/>
      <c r="I975" s="170"/>
      <c r="J975" s="179"/>
      <c r="K975" s="171"/>
      <c r="L975" s="172"/>
      <c r="M975" s="173"/>
      <c r="N975" s="174"/>
      <c r="O975"/>
      <c r="P975"/>
      <c r="Q975"/>
      <c r="R975"/>
      <c r="S975"/>
      <c r="T975"/>
      <c r="U975"/>
      <c r="V975"/>
      <c r="W975"/>
      <c r="X975"/>
    </row>
    <row r="976" spans="1:24" s="26" customFormat="1" ht="15" customHeight="1" x14ac:dyDescent="0.3">
      <c r="A976" s="165">
        <v>44251</v>
      </c>
      <c r="B976" s="166" t="s">
        <v>254</v>
      </c>
      <c r="C976" s="189">
        <v>17823.3</v>
      </c>
      <c r="D976" s="167"/>
      <c r="E976" s="168">
        <f t="shared" si="15"/>
        <v>1604698.7380000895</v>
      </c>
      <c r="F976" s="134"/>
      <c r="G976" s="202"/>
      <c r="H976" s="203"/>
      <c r="I976" s="170"/>
      <c r="J976" s="179"/>
      <c r="K976" s="171"/>
      <c r="L976" s="172"/>
      <c r="M976" s="173"/>
      <c r="N976" s="174"/>
      <c r="O976"/>
      <c r="P976"/>
      <c r="Q976"/>
      <c r="R976"/>
      <c r="S976"/>
      <c r="T976"/>
      <c r="U976"/>
      <c r="V976"/>
      <c r="W976"/>
      <c r="X976"/>
    </row>
    <row r="977" spans="1:24" s="26" customFormat="1" ht="15" customHeight="1" x14ac:dyDescent="0.3">
      <c r="A977" s="165">
        <v>44251</v>
      </c>
      <c r="B977" s="166" t="s">
        <v>258</v>
      </c>
      <c r="C977" s="189">
        <v>10693.98</v>
      </c>
      <c r="D977" s="167"/>
      <c r="E977" s="168">
        <f t="shared" si="15"/>
        <v>1615392.7180000895</v>
      </c>
      <c r="F977" s="134"/>
      <c r="G977" s="202"/>
      <c r="H977" s="203"/>
      <c r="I977" s="170"/>
      <c r="J977" s="179"/>
      <c r="K977" s="171"/>
      <c r="L977" s="172"/>
      <c r="M977" s="173"/>
      <c r="N977" s="174"/>
      <c r="O977"/>
      <c r="P977"/>
      <c r="Q977"/>
      <c r="R977"/>
      <c r="S977"/>
      <c r="T977"/>
      <c r="U977"/>
      <c r="V977"/>
      <c r="W977"/>
      <c r="X977"/>
    </row>
    <row r="978" spans="1:24" s="26" customFormat="1" ht="15" customHeight="1" x14ac:dyDescent="0.3">
      <c r="A978" s="165">
        <v>44251</v>
      </c>
      <c r="B978" s="166" t="s">
        <v>259</v>
      </c>
      <c r="C978" s="189">
        <v>23764.400000000001</v>
      </c>
      <c r="D978" s="167"/>
      <c r="E978" s="168">
        <f t="shared" si="15"/>
        <v>1639157.1180000894</v>
      </c>
      <c r="F978" s="134"/>
      <c r="G978" s="202"/>
      <c r="H978" s="203"/>
      <c r="I978" s="170"/>
      <c r="J978" s="179"/>
      <c r="K978" s="171"/>
      <c r="L978" s="172"/>
      <c r="M978" s="173"/>
      <c r="N978" s="174"/>
      <c r="O978"/>
      <c r="P978"/>
      <c r="Q978"/>
      <c r="R978"/>
      <c r="S978"/>
      <c r="T978"/>
      <c r="U978"/>
      <c r="V978"/>
      <c r="W978"/>
      <c r="X978"/>
    </row>
    <row r="979" spans="1:24" s="26" customFormat="1" ht="15" customHeight="1" x14ac:dyDescent="0.3">
      <c r="A979" s="165">
        <v>44251</v>
      </c>
      <c r="B979" s="166" t="s">
        <v>261</v>
      </c>
      <c r="C979" s="189">
        <v>11882.2</v>
      </c>
      <c r="D979" s="167"/>
      <c r="E979" s="168">
        <f t="shared" si="15"/>
        <v>1651039.3180000894</v>
      </c>
      <c r="F979" s="134"/>
      <c r="G979" s="202"/>
      <c r="H979" s="203"/>
      <c r="I979" s="170"/>
      <c r="J979" s="179"/>
      <c r="K979" s="171"/>
      <c r="L979" s="172"/>
      <c r="M979" s="173"/>
      <c r="N979" s="174"/>
      <c r="O979"/>
      <c r="P979"/>
      <c r="Q979"/>
      <c r="R979"/>
      <c r="S979"/>
      <c r="T979"/>
      <c r="U979"/>
      <c r="V979"/>
      <c r="W979"/>
      <c r="X979"/>
    </row>
    <row r="980" spans="1:24" s="26" customFormat="1" ht="15" customHeight="1" x14ac:dyDescent="0.3">
      <c r="A980" s="165">
        <v>44251</v>
      </c>
      <c r="B980" s="166" t="s">
        <v>263</v>
      </c>
      <c r="C980" s="189">
        <v>7129.32</v>
      </c>
      <c r="D980" s="167"/>
      <c r="E980" s="168">
        <f t="shared" si="15"/>
        <v>1658168.6380000894</v>
      </c>
      <c r="F980" s="134"/>
      <c r="G980" s="202"/>
      <c r="H980" s="203"/>
      <c r="I980" s="170"/>
      <c r="J980" s="179"/>
      <c r="K980" s="171"/>
      <c r="L980" s="172"/>
      <c r="M980" s="173"/>
      <c r="N980" s="174"/>
      <c r="O980"/>
      <c r="P980"/>
      <c r="Q980"/>
      <c r="R980"/>
      <c r="S980"/>
      <c r="T980"/>
      <c r="U980"/>
      <c r="V980"/>
      <c r="W980"/>
      <c r="X980"/>
    </row>
    <row r="981" spans="1:24" s="26" customFormat="1" ht="15" customHeight="1" x14ac:dyDescent="0.3">
      <c r="A981" s="165">
        <v>44251</v>
      </c>
      <c r="B981" s="166" t="s">
        <v>295</v>
      </c>
      <c r="C981" s="189">
        <v>42398.400000000001</v>
      </c>
      <c r="D981" s="167"/>
      <c r="E981" s="168">
        <f t="shared" si="15"/>
        <v>1700567.0380000893</v>
      </c>
      <c r="F981" s="134"/>
      <c r="G981" s="202"/>
      <c r="H981" s="203"/>
      <c r="I981" s="170"/>
      <c r="J981" s="179"/>
      <c r="K981" s="171"/>
      <c r="L981" s="172"/>
      <c r="M981" s="173"/>
      <c r="N981" s="174"/>
      <c r="O981"/>
      <c r="P981"/>
      <c r="Q981"/>
      <c r="R981"/>
      <c r="S981"/>
      <c r="T981"/>
      <c r="U981"/>
      <c r="V981"/>
      <c r="W981"/>
      <c r="X981"/>
    </row>
    <row r="982" spans="1:24" s="26" customFormat="1" ht="15" customHeight="1" x14ac:dyDescent="0.3">
      <c r="A982" s="165">
        <v>44251</v>
      </c>
      <c r="B982" s="166" t="s">
        <v>301</v>
      </c>
      <c r="C982" s="189">
        <v>36389.54</v>
      </c>
      <c r="D982" s="167"/>
      <c r="E982" s="168">
        <f t="shared" si="15"/>
        <v>1736956.5780000894</v>
      </c>
      <c r="F982" s="134"/>
      <c r="G982" s="202"/>
      <c r="H982" s="203"/>
      <c r="I982" s="170"/>
      <c r="J982" s="179"/>
      <c r="K982" s="171"/>
      <c r="L982" s="172"/>
      <c r="M982" s="173"/>
      <c r="N982" s="174"/>
      <c r="O982"/>
      <c r="P982"/>
      <c r="Q982"/>
      <c r="R982"/>
      <c r="S982"/>
      <c r="T982"/>
      <c r="U982"/>
      <c r="V982"/>
      <c r="W982"/>
      <c r="X982"/>
    </row>
    <row r="983" spans="1:24" s="26" customFormat="1" ht="15" customHeight="1" x14ac:dyDescent="0.3">
      <c r="A983" s="165">
        <v>44251</v>
      </c>
      <c r="B983" s="166" t="s">
        <v>264</v>
      </c>
      <c r="C983" s="189">
        <v>17823.3</v>
      </c>
      <c r="D983" s="167"/>
      <c r="E983" s="168">
        <f t="shared" si="15"/>
        <v>1754779.8780000894</v>
      </c>
      <c r="F983" s="134"/>
      <c r="G983" s="202"/>
      <c r="H983" s="203"/>
      <c r="I983" s="170"/>
      <c r="J983" s="179"/>
      <c r="K983" s="171"/>
      <c r="L983" s="172"/>
      <c r="M983" s="173"/>
      <c r="N983" s="174"/>
      <c r="O983"/>
      <c r="P983"/>
      <c r="Q983"/>
      <c r="R983"/>
      <c r="S983"/>
      <c r="T983"/>
      <c r="U983"/>
      <c r="V983"/>
      <c r="W983"/>
      <c r="X983"/>
    </row>
    <row r="984" spans="1:24" s="26" customFormat="1" ht="15" customHeight="1" x14ac:dyDescent="0.3">
      <c r="A984" s="165">
        <v>44251</v>
      </c>
      <c r="B984" s="166" t="s">
        <v>202</v>
      </c>
      <c r="C984" s="189">
        <v>2376.44</v>
      </c>
      <c r="D984" s="167"/>
      <c r="E984" s="168">
        <f t="shared" si="15"/>
        <v>1757156.3180000894</v>
      </c>
      <c r="F984" s="134"/>
      <c r="G984" s="202"/>
      <c r="H984" s="203"/>
      <c r="I984" s="170"/>
      <c r="J984" s="179"/>
      <c r="K984" s="171"/>
      <c r="L984" s="172"/>
      <c r="M984" s="173"/>
      <c r="N984" s="174"/>
      <c r="O984"/>
      <c r="P984"/>
      <c r="Q984"/>
      <c r="R984"/>
      <c r="S984"/>
      <c r="T984"/>
      <c r="U984"/>
      <c r="V984"/>
      <c r="W984"/>
      <c r="X984"/>
    </row>
    <row r="985" spans="1:24" s="26" customFormat="1" ht="15" customHeight="1" x14ac:dyDescent="0.3">
      <c r="A985" s="165">
        <v>44251</v>
      </c>
      <c r="B985" s="166" t="s">
        <v>291</v>
      </c>
      <c r="C985" s="189">
        <v>7129.32</v>
      </c>
      <c r="D985" s="167"/>
      <c r="E985" s="168">
        <f t="shared" si="15"/>
        <v>1764285.6380000894</v>
      </c>
      <c r="F985" s="134"/>
      <c r="G985" s="202"/>
      <c r="H985" s="203"/>
      <c r="I985" s="170"/>
      <c r="J985" s="179"/>
      <c r="K985" s="171"/>
      <c r="L985" s="172"/>
      <c r="M985" s="173"/>
      <c r="N985" s="174"/>
      <c r="O985"/>
      <c r="P985"/>
      <c r="Q985"/>
      <c r="R985"/>
      <c r="S985"/>
      <c r="T985"/>
      <c r="U985"/>
      <c r="V985"/>
      <c r="W985"/>
      <c r="X985"/>
    </row>
    <row r="986" spans="1:24" s="26" customFormat="1" ht="15" customHeight="1" x14ac:dyDescent="0.3">
      <c r="A986" s="165">
        <v>44251</v>
      </c>
      <c r="B986" s="166" t="s">
        <v>265</v>
      </c>
      <c r="C986" s="189">
        <v>30893.72</v>
      </c>
      <c r="D986" s="167"/>
      <c r="E986" s="168">
        <f t="shared" si="15"/>
        <v>1795179.3580000894</v>
      </c>
      <c r="F986" s="134"/>
      <c r="G986" s="202"/>
      <c r="H986" s="203"/>
      <c r="I986" s="170"/>
      <c r="J986" s="179"/>
      <c r="K986" s="171"/>
      <c r="L986" s="172"/>
      <c r="M986" s="173"/>
      <c r="N986" s="174"/>
      <c r="O986"/>
      <c r="P986"/>
      <c r="Q986"/>
      <c r="R986"/>
      <c r="S986"/>
      <c r="T986"/>
      <c r="U986"/>
      <c r="V986"/>
      <c r="W986"/>
      <c r="X986"/>
    </row>
    <row r="987" spans="1:24" s="26" customFormat="1" ht="15" customHeight="1" x14ac:dyDescent="0.3">
      <c r="A987" s="165">
        <v>44251</v>
      </c>
      <c r="B987" s="166" t="s">
        <v>266</v>
      </c>
      <c r="C987" s="189">
        <v>64163.88</v>
      </c>
      <c r="D987" s="167"/>
      <c r="E987" s="168">
        <f t="shared" si="15"/>
        <v>1859343.2380000893</v>
      </c>
      <c r="F987" s="134"/>
      <c r="G987" s="202"/>
      <c r="H987" s="203"/>
      <c r="I987" s="170"/>
      <c r="J987" s="179"/>
      <c r="K987" s="171"/>
      <c r="L987" s="172"/>
      <c r="M987" s="173"/>
      <c r="N987" s="174"/>
      <c r="O987"/>
      <c r="P987"/>
      <c r="Q987"/>
      <c r="R987"/>
      <c r="S987"/>
      <c r="T987"/>
      <c r="U987"/>
      <c r="V987"/>
      <c r="W987"/>
      <c r="X987"/>
    </row>
    <row r="988" spans="1:24" s="26" customFormat="1" ht="15" customHeight="1" x14ac:dyDescent="0.3">
      <c r="A988" s="165">
        <v>44251</v>
      </c>
      <c r="B988" s="166" t="s">
        <v>237</v>
      </c>
      <c r="C988" s="189">
        <v>10693.98</v>
      </c>
      <c r="D988" s="167"/>
      <c r="E988" s="168">
        <f t="shared" si="15"/>
        <v>1870037.2180000893</v>
      </c>
      <c r="F988" s="134"/>
      <c r="G988" s="202"/>
      <c r="H988" s="203"/>
      <c r="I988" s="170"/>
      <c r="J988" s="179"/>
      <c r="K988" s="171"/>
      <c r="L988" s="172"/>
      <c r="M988" s="173"/>
      <c r="N988" s="174"/>
      <c r="O988"/>
      <c r="P988"/>
      <c r="Q988"/>
      <c r="R988"/>
      <c r="S988"/>
      <c r="T988"/>
      <c r="U988"/>
      <c r="V988"/>
      <c r="W988"/>
      <c r="X988"/>
    </row>
    <row r="989" spans="1:24" s="26" customFormat="1" ht="15" customHeight="1" x14ac:dyDescent="0.3">
      <c r="A989" s="165">
        <v>44251</v>
      </c>
      <c r="B989" s="166" t="s">
        <v>269</v>
      </c>
      <c r="C989" s="189">
        <v>89116.5</v>
      </c>
      <c r="D989" s="167"/>
      <c r="E989" s="168">
        <f t="shared" si="15"/>
        <v>1959153.7180000893</v>
      </c>
      <c r="F989" s="134"/>
      <c r="G989" s="202"/>
      <c r="H989" s="203"/>
      <c r="I989" s="170"/>
      <c r="J989" s="179"/>
      <c r="K989" s="171"/>
      <c r="L989" s="172"/>
      <c r="M989" s="173"/>
      <c r="N989" s="174"/>
      <c r="O989"/>
      <c r="P989"/>
      <c r="Q989"/>
      <c r="R989"/>
      <c r="S989"/>
      <c r="T989"/>
      <c r="U989"/>
      <c r="V989"/>
      <c r="W989"/>
      <c r="X989"/>
    </row>
    <row r="990" spans="1:24" s="26" customFormat="1" ht="15" customHeight="1" x14ac:dyDescent="0.3">
      <c r="A990" s="165">
        <v>44251</v>
      </c>
      <c r="B990" s="166" t="s">
        <v>105</v>
      </c>
      <c r="C990" s="189">
        <v>5941.1</v>
      </c>
      <c r="D990" s="167"/>
      <c r="E990" s="168">
        <f t="shared" si="15"/>
        <v>1965094.8180000894</v>
      </c>
      <c r="F990" s="134"/>
      <c r="G990" s="202"/>
      <c r="H990" s="203"/>
      <c r="I990" s="170"/>
      <c r="J990" s="179"/>
      <c r="K990" s="171"/>
      <c r="L990" s="172"/>
      <c r="M990" s="173"/>
      <c r="N990" s="174"/>
      <c r="O990"/>
      <c r="P990"/>
      <c r="Q990"/>
      <c r="R990"/>
      <c r="S990"/>
      <c r="T990"/>
      <c r="U990"/>
      <c r="V990"/>
      <c r="W990"/>
      <c r="X990"/>
    </row>
    <row r="991" spans="1:24" s="26" customFormat="1" ht="15" customHeight="1" x14ac:dyDescent="0.3">
      <c r="A991" s="165">
        <v>44251</v>
      </c>
      <c r="B991" s="166" t="s">
        <v>272</v>
      </c>
      <c r="C991" s="189">
        <v>5941.1</v>
      </c>
      <c r="D991" s="167"/>
      <c r="E991" s="168">
        <f t="shared" si="15"/>
        <v>1971035.9180000895</v>
      </c>
      <c r="F991" s="134"/>
      <c r="G991" s="202"/>
      <c r="H991" s="203"/>
      <c r="I991" s="170"/>
      <c r="J991" s="179"/>
      <c r="K991" s="171"/>
      <c r="L991" s="172"/>
      <c r="M991" s="173"/>
      <c r="N991" s="174"/>
      <c r="O991"/>
      <c r="P991"/>
      <c r="Q991"/>
      <c r="R991"/>
      <c r="S991"/>
      <c r="T991"/>
      <c r="U991"/>
      <c r="V991"/>
      <c r="W991"/>
      <c r="X991"/>
    </row>
    <row r="992" spans="1:24" s="26" customFormat="1" ht="15" customHeight="1" x14ac:dyDescent="0.3">
      <c r="A992" s="165">
        <v>44251</v>
      </c>
      <c r="B992" s="166" t="s">
        <v>273</v>
      </c>
      <c r="C992" s="189">
        <v>68916.759999999995</v>
      </c>
      <c r="D992" s="167"/>
      <c r="E992" s="168">
        <f t="shared" si="15"/>
        <v>2039952.6780000895</v>
      </c>
      <c r="F992" s="134"/>
      <c r="G992" s="202"/>
      <c r="H992" s="203"/>
      <c r="I992" s="170"/>
      <c r="J992" s="179"/>
      <c r="K992" s="171"/>
      <c r="L992" s="172"/>
      <c r="M992" s="173"/>
      <c r="N992" s="174"/>
      <c r="O992"/>
      <c r="P992"/>
      <c r="Q992"/>
      <c r="R992"/>
      <c r="S992"/>
      <c r="T992"/>
      <c r="U992"/>
      <c r="V992"/>
      <c r="W992"/>
      <c r="X992"/>
    </row>
    <row r="993" spans="1:24" s="26" customFormat="1" ht="15" customHeight="1" x14ac:dyDescent="0.3">
      <c r="A993" s="165">
        <v>44251</v>
      </c>
      <c r="B993" s="166" t="s">
        <v>274</v>
      </c>
      <c r="C993" s="189">
        <v>10693.98</v>
      </c>
      <c r="D993" s="167"/>
      <c r="E993" s="168">
        <f t="shared" si="15"/>
        <v>2050646.6580000895</v>
      </c>
      <c r="F993" s="134"/>
      <c r="G993" s="202"/>
      <c r="H993" s="203"/>
      <c r="I993" s="170"/>
      <c r="J993" s="179"/>
      <c r="K993" s="171"/>
      <c r="L993" s="172"/>
      <c r="M993" s="173"/>
      <c r="N993" s="174"/>
      <c r="O993"/>
      <c r="P993"/>
      <c r="Q993"/>
      <c r="R993"/>
      <c r="S993"/>
      <c r="T993"/>
      <c r="U993"/>
      <c r="V993"/>
      <c r="W993"/>
      <c r="X993"/>
    </row>
    <row r="994" spans="1:24" s="26" customFormat="1" ht="15" customHeight="1" x14ac:dyDescent="0.3">
      <c r="A994" s="165">
        <v>44251</v>
      </c>
      <c r="B994" s="166" t="s">
        <v>275</v>
      </c>
      <c r="C994" s="189">
        <v>10693.98</v>
      </c>
      <c r="D994" s="167"/>
      <c r="E994" s="168">
        <f t="shared" si="15"/>
        <v>2061340.6380000894</v>
      </c>
      <c r="F994" s="134"/>
      <c r="G994" s="202"/>
      <c r="H994" s="203"/>
      <c r="I994" s="170"/>
      <c r="J994" s="179"/>
      <c r="K994" s="171"/>
      <c r="L994" s="172"/>
      <c r="M994" s="173"/>
      <c r="N994" s="174"/>
      <c r="O994"/>
      <c r="P994"/>
      <c r="Q994"/>
      <c r="R994"/>
      <c r="S994"/>
      <c r="T994"/>
      <c r="U994"/>
      <c r="V994"/>
      <c r="W994"/>
      <c r="X994"/>
    </row>
    <row r="995" spans="1:24" s="26" customFormat="1" ht="15" customHeight="1" x14ac:dyDescent="0.3">
      <c r="A995" s="165">
        <v>44251</v>
      </c>
      <c r="B995" s="166" t="s">
        <v>280</v>
      </c>
      <c r="C995" s="189">
        <v>2376.44</v>
      </c>
      <c r="D995" s="167"/>
      <c r="E995" s="168">
        <f t="shared" si="15"/>
        <v>2063717.0780000894</v>
      </c>
      <c r="F995" s="134"/>
      <c r="G995" s="202"/>
      <c r="H995" s="203"/>
      <c r="I995" s="170"/>
      <c r="J995" s="179"/>
      <c r="K995" s="171"/>
      <c r="L995" s="172"/>
      <c r="M995" s="173"/>
      <c r="N995" s="174"/>
      <c r="O995"/>
      <c r="P995"/>
      <c r="Q995"/>
      <c r="R995"/>
      <c r="S995"/>
      <c r="T995"/>
      <c r="U995"/>
      <c r="V995"/>
      <c r="W995"/>
      <c r="X995"/>
    </row>
    <row r="996" spans="1:24" s="26" customFormat="1" ht="15" customHeight="1" x14ac:dyDescent="0.3">
      <c r="A996" s="165">
        <v>44251</v>
      </c>
      <c r="B996" s="166" t="s">
        <v>212</v>
      </c>
      <c r="C996" s="189">
        <v>10693.98</v>
      </c>
      <c r="D996" s="167"/>
      <c r="E996" s="168">
        <f t="shared" si="15"/>
        <v>2074411.0580000894</v>
      </c>
      <c r="F996" s="134"/>
      <c r="G996" s="202"/>
      <c r="H996" s="203"/>
      <c r="I996" s="170"/>
      <c r="J996" s="179"/>
      <c r="K996" s="171"/>
      <c r="L996" s="172"/>
      <c r="M996" s="173"/>
      <c r="N996" s="174"/>
      <c r="O996"/>
      <c r="P996"/>
      <c r="Q996"/>
      <c r="R996"/>
      <c r="S996"/>
      <c r="T996"/>
      <c r="U996"/>
      <c r="V996"/>
      <c r="W996"/>
      <c r="X996"/>
    </row>
    <row r="997" spans="1:24" s="26" customFormat="1" ht="15" customHeight="1" x14ac:dyDescent="0.3">
      <c r="A997" s="165">
        <v>44251</v>
      </c>
      <c r="B997" s="166" t="s">
        <v>281</v>
      </c>
      <c r="C997" s="189">
        <v>3564.66</v>
      </c>
      <c r="D997" s="167"/>
      <c r="E997" s="168">
        <f t="shared" si="15"/>
        <v>2077975.7180000893</v>
      </c>
      <c r="F997" s="134"/>
      <c r="G997" s="202"/>
      <c r="H997" s="203"/>
      <c r="I997" s="170"/>
      <c r="J997" s="179"/>
      <c r="K997" s="171"/>
      <c r="L997" s="172"/>
      <c r="M997" s="173"/>
      <c r="N997" s="174"/>
      <c r="O997"/>
      <c r="P997"/>
      <c r="Q997"/>
      <c r="R997"/>
      <c r="S997"/>
      <c r="T997"/>
      <c r="U997"/>
      <c r="V997"/>
      <c r="W997"/>
      <c r="X997"/>
    </row>
    <row r="998" spans="1:24" s="26" customFormat="1" ht="15" customHeight="1" x14ac:dyDescent="0.3">
      <c r="A998" s="165">
        <v>44251</v>
      </c>
      <c r="B998" s="166" t="s">
        <v>360</v>
      </c>
      <c r="C998" s="189">
        <v>17823.3</v>
      </c>
      <c r="D998" s="167"/>
      <c r="E998" s="168">
        <f t="shared" si="15"/>
        <v>2095799.0180000893</v>
      </c>
      <c r="F998" s="134"/>
      <c r="G998" s="202"/>
      <c r="H998" s="203"/>
      <c r="I998" s="170"/>
      <c r="J998" s="179"/>
      <c r="K998" s="171"/>
      <c r="L998" s="172"/>
      <c r="M998" s="173"/>
      <c r="N998" s="174"/>
      <c r="O998"/>
      <c r="P998"/>
      <c r="Q998"/>
      <c r="R998"/>
      <c r="S998"/>
      <c r="T998"/>
      <c r="U998"/>
      <c r="V998"/>
      <c r="W998"/>
      <c r="X998"/>
    </row>
    <row r="999" spans="1:24" s="26" customFormat="1" ht="15" customHeight="1" x14ac:dyDescent="0.3">
      <c r="A999" s="165">
        <v>44252</v>
      </c>
      <c r="B999" s="166" t="s">
        <v>288</v>
      </c>
      <c r="C999" s="189">
        <v>19079.28</v>
      </c>
      <c r="D999" s="167"/>
      <c r="E999" s="168">
        <f t="shared" si="15"/>
        <v>2114878.2980000894</v>
      </c>
      <c r="F999" s="134"/>
      <c r="G999" s="202"/>
      <c r="H999" s="203"/>
      <c r="I999" s="170"/>
      <c r="J999" s="179"/>
      <c r="K999" s="171"/>
      <c r="L999" s="172"/>
      <c r="M999" s="173"/>
      <c r="N999" s="174"/>
      <c r="O999"/>
      <c r="P999"/>
      <c r="Q999"/>
      <c r="R999"/>
      <c r="S999"/>
      <c r="T999"/>
      <c r="U999"/>
      <c r="V999"/>
      <c r="W999"/>
      <c r="X999"/>
    </row>
    <row r="1000" spans="1:24" s="26" customFormat="1" ht="15" customHeight="1" x14ac:dyDescent="0.3">
      <c r="A1000" s="165">
        <v>44252</v>
      </c>
      <c r="B1000" s="166" t="s">
        <v>319</v>
      </c>
      <c r="C1000" s="189">
        <v>17823.3</v>
      </c>
      <c r="D1000" s="167"/>
      <c r="E1000" s="168">
        <f t="shared" si="15"/>
        <v>2132701.5980000892</v>
      </c>
      <c r="F1000" s="134"/>
      <c r="G1000" s="202"/>
      <c r="H1000" s="203"/>
      <c r="I1000" s="170"/>
      <c r="J1000" s="179"/>
      <c r="K1000" s="171"/>
      <c r="L1000" s="172"/>
      <c r="M1000" s="173"/>
      <c r="N1000" s="174"/>
      <c r="O1000"/>
      <c r="P1000"/>
      <c r="Q1000"/>
      <c r="R1000"/>
      <c r="S1000"/>
      <c r="T1000"/>
      <c r="U1000"/>
      <c r="V1000"/>
      <c r="W1000"/>
      <c r="X1000"/>
    </row>
    <row r="1001" spans="1:24" s="26" customFormat="1" ht="15" customHeight="1" x14ac:dyDescent="0.3">
      <c r="A1001" s="165">
        <v>44252</v>
      </c>
      <c r="B1001" s="166" t="s">
        <v>286</v>
      </c>
      <c r="C1001" s="189">
        <v>10693.98</v>
      </c>
      <c r="D1001" s="167"/>
      <c r="E1001" s="168">
        <f t="shared" si="15"/>
        <v>2143395.5780000892</v>
      </c>
      <c r="F1001" s="134"/>
      <c r="G1001" s="202"/>
      <c r="H1001" s="203"/>
      <c r="I1001" s="170"/>
      <c r="J1001" s="179"/>
      <c r="K1001" s="171"/>
      <c r="L1001" s="172"/>
      <c r="M1001" s="173"/>
      <c r="N1001" s="174"/>
      <c r="O1001"/>
      <c r="P1001"/>
      <c r="Q1001"/>
      <c r="R1001"/>
      <c r="S1001"/>
      <c r="T1001"/>
      <c r="U1001"/>
      <c r="V1001"/>
      <c r="W1001"/>
      <c r="X1001"/>
    </row>
    <row r="1002" spans="1:24" s="26" customFormat="1" ht="15" customHeight="1" x14ac:dyDescent="0.3">
      <c r="A1002" s="165">
        <v>44252</v>
      </c>
      <c r="B1002" s="166" t="s">
        <v>321</v>
      </c>
      <c r="C1002" s="189">
        <v>10693.98</v>
      </c>
      <c r="D1002" s="167"/>
      <c r="E1002" s="168">
        <f t="shared" si="15"/>
        <v>2154089.5580000891</v>
      </c>
      <c r="F1002" s="134"/>
      <c r="G1002" s="202"/>
      <c r="H1002" s="203"/>
      <c r="I1002" s="170"/>
      <c r="J1002" s="179"/>
      <c r="K1002" s="171"/>
      <c r="L1002" s="172"/>
      <c r="M1002" s="173"/>
      <c r="N1002" s="174"/>
      <c r="O1002"/>
      <c r="P1002"/>
      <c r="Q1002"/>
      <c r="R1002"/>
      <c r="S1002"/>
      <c r="T1002"/>
      <c r="U1002"/>
      <c r="V1002"/>
      <c r="W1002"/>
      <c r="X1002"/>
    </row>
    <row r="1003" spans="1:24" s="26" customFormat="1" ht="15" customHeight="1" x14ac:dyDescent="0.3">
      <c r="A1003" s="165">
        <v>44252</v>
      </c>
      <c r="B1003" s="166" t="s">
        <v>245</v>
      </c>
      <c r="C1003" s="189">
        <v>224953.52</v>
      </c>
      <c r="D1003" s="167"/>
      <c r="E1003" s="168">
        <f t="shared" si="15"/>
        <v>2379043.0780000892</v>
      </c>
      <c r="F1003" s="134"/>
      <c r="G1003" s="202"/>
      <c r="H1003" s="203"/>
      <c r="I1003" s="170"/>
      <c r="J1003" s="179"/>
      <c r="K1003" s="171"/>
      <c r="L1003" s="172"/>
      <c r="M1003" s="173"/>
      <c r="N1003" s="174"/>
      <c r="O1003"/>
      <c r="P1003"/>
      <c r="Q1003"/>
      <c r="R1003"/>
      <c r="S1003"/>
      <c r="T1003"/>
      <c r="U1003"/>
      <c r="V1003"/>
      <c r="W1003"/>
      <c r="X1003"/>
    </row>
    <row r="1004" spans="1:24" s="26" customFormat="1" ht="15" customHeight="1" x14ac:dyDescent="0.3">
      <c r="A1004" s="165">
        <v>44252</v>
      </c>
      <c r="B1004" s="166" t="s">
        <v>246</v>
      </c>
      <c r="C1004" s="189">
        <v>17823.3</v>
      </c>
      <c r="D1004" s="167"/>
      <c r="E1004" s="168">
        <f t="shared" si="15"/>
        <v>2396866.378000089</v>
      </c>
      <c r="F1004" s="134"/>
      <c r="G1004" s="202"/>
      <c r="H1004" s="203"/>
      <c r="I1004" s="170"/>
      <c r="J1004" s="179"/>
      <c r="K1004" s="171"/>
      <c r="L1004" s="172"/>
      <c r="M1004" s="173"/>
      <c r="N1004" s="174"/>
      <c r="O1004"/>
      <c r="P1004"/>
      <c r="Q1004"/>
      <c r="R1004"/>
      <c r="S1004"/>
      <c r="T1004"/>
      <c r="U1004"/>
      <c r="V1004"/>
      <c r="W1004"/>
      <c r="X1004"/>
    </row>
    <row r="1005" spans="1:24" s="26" customFormat="1" ht="15" customHeight="1" x14ac:dyDescent="0.3">
      <c r="A1005" s="165">
        <v>44252</v>
      </c>
      <c r="B1005" s="166" t="s">
        <v>232</v>
      </c>
      <c r="C1005" s="189">
        <v>6359.76</v>
      </c>
      <c r="D1005" s="167"/>
      <c r="E1005" s="168">
        <f t="shared" si="15"/>
        <v>2403226.1380000887</v>
      </c>
      <c r="F1005" s="134"/>
      <c r="G1005" s="202"/>
      <c r="H1005" s="203"/>
      <c r="I1005" s="170"/>
      <c r="J1005" s="179"/>
      <c r="K1005" s="171"/>
      <c r="L1005" s="172"/>
      <c r="M1005" s="173"/>
      <c r="N1005" s="174"/>
      <c r="O1005"/>
      <c r="P1005"/>
      <c r="Q1005"/>
      <c r="R1005"/>
      <c r="S1005"/>
      <c r="T1005"/>
      <c r="U1005"/>
      <c r="V1005"/>
      <c r="W1005"/>
      <c r="X1005"/>
    </row>
    <row r="1006" spans="1:24" s="26" customFormat="1" ht="15" customHeight="1" x14ac:dyDescent="0.3">
      <c r="A1006" s="165">
        <v>44252</v>
      </c>
      <c r="B1006" s="166" t="s">
        <v>242</v>
      </c>
      <c r="C1006" s="189">
        <v>1123.82</v>
      </c>
      <c r="D1006" s="167"/>
      <c r="E1006" s="168">
        <f t="shared" si="15"/>
        <v>2404349.9580000886</v>
      </c>
      <c r="F1006" s="134"/>
      <c r="G1006" s="202"/>
      <c r="H1006" s="203"/>
      <c r="I1006" s="170"/>
      <c r="J1006" s="179"/>
      <c r="K1006" s="171"/>
      <c r="L1006" s="172"/>
      <c r="M1006" s="173"/>
      <c r="N1006" s="174"/>
      <c r="O1006"/>
      <c r="P1006"/>
      <c r="Q1006"/>
      <c r="R1006"/>
      <c r="S1006"/>
      <c r="T1006"/>
      <c r="U1006"/>
      <c r="V1006"/>
      <c r="W1006"/>
      <c r="X1006"/>
    </row>
    <row r="1007" spans="1:24" s="26" customFormat="1" ht="15" customHeight="1" x14ac:dyDescent="0.3">
      <c r="A1007" s="165">
        <v>44253</v>
      </c>
      <c r="B1007" s="166" t="s">
        <v>248</v>
      </c>
      <c r="C1007" s="189">
        <v>10693.98</v>
      </c>
      <c r="D1007" s="167"/>
      <c r="E1007" s="168">
        <f t="shared" si="15"/>
        <v>2415043.9380000886</v>
      </c>
      <c r="F1007" s="134"/>
      <c r="G1007" s="169"/>
      <c r="H1007" s="203"/>
      <c r="I1007" s="170"/>
      <c r="J1007" s="179"/>
      <c r="K1007" s="171"/>
      <c r="L1007" s="172"/>
      <c r="M1007" s="173"/>
      <c r="N1007" s="174"/>
      <c r="O1007"/>
      <c r="P1007"/>
      <c r="Q1007"/>
      <c r="R1007"/>
      <c r="S1007"/>
      <c r="T1007"/>
      <c r="U1007"/>
      <c r="V1007"/>
      <c r="W1007"/>
      <c r="X1007"/>
    </row>
    <row r="1008" spans="1:24" s="26" customFormat="1" ht="15" customHeight="1" x14ac:dyDescent="0.3">
      <c r="A1008" s="165">
        <v>44253</v>
      </c>
      <c r="B1008" s="166" t="s">
        <v>260</v>
      </c>
      <c r="C1008" s="189">
        <v>17823.3</v>
      </c>
      <c r="D1008" s="167"/>
      <c r="E1008" s="168">
        <f t="shared" si="15"/>
        <v>2432867.2380000884</v>
      </c>
      <c r="F1008" s="134"/>
      <c r="G1008" s="202"/>
      <c r="H1008" s="203"/>
      <c r="I1008" s="170"/>
      <c r="J1008" s="179"/>
      <c r="K1008" s="171"/>
      <c r="L1008" s="172"/>
      <c r="M1008" s="173"/>
      <c r="N1008" s="174"/>
      <c r="O1008"/>
      <c r="P1008"/>
      <c r="Q1008"/>
      <c r="R1008"/>
      <c r="S1008"/>
      <c r="T1008"/>
      <c r="U1008"/>
      <c r="V1008"/>
      <c r="W1008"/>
      <c r="X1008"/>
    </row>
    <row r="1009" spans="1:24" s="26" customFormat="1" ht="15" customHeight="1" x14ac:dyDescent="0.3">
      <c r="A1009" s="165">
        <v>44253</v>
      </c>
      <c r="B1009" s="166" t="s">
        <v>283</v>
      </c>
      <c r="C1009" s="189">
        <v>10693.98</v>
      </c>
      <c r="D1009" s="167"/>
      <c r="E1009" s="168">
        <f t="shared" si="15"/>
        <v>2443561.2180000884</v>
      </c>
      <c r="F1009" s="134"/>
      <c r="G1009" s="202"/>
      <c r="H1009" s="203"/>
      <c r="I1009" s="170"/>
      <c r="J1009" s="179"/>
      <c r="K1009" s="171"/>
      <c r="L1009" s="172"/>
      <c r="M1009" s="173"/>
      <c r="N1009" s="174"/>
      <c r="O1009"/>
      <c r="P1009"/>
      <c r="Q1009"/>
      <c r="R1009"/>
      <c r="S1009"/>
      <c r="T1009"/>
      <c r="U1009"/>
      <c r="V1009"/>
      <c r="W1009"/>
      <c r="X1009"/>
    </row>
    <row r="1010" spans="1:24" s="26" customFormat="1" ht="15" customHeight="1" x14ac:dyDescent="0.3">
      <c r="A1010" s="165">
        <v>44253</v>
      </c>
      <c r="B1010" s="166" t="s">
        <v>308</v>
      </c>
      <c r="C1010" s="189">
        <v>10693.98</v>
      </c>
      <c r="D1010" s="167"/>
      <c r="E1010" s="168">
        <f t="shared" si="15"/>
        <v>2454255.1980000883</v>
      </c>
      <c r="F1010" s="134"/>
      <c r="G1010" s="202"/>
      <c r="H1010" s="203"/>
      <c r="I1010" s="170"/>
      <c r="J1010" s="179"/>
      <c r="K1010" s="171"/>
      <c r="L1010" s="172"/>
      <c r="M1010" s="173"/>
      <c r="N1010" s="174"/>
      <c r="O1010"/>
      <c r="P1010"/>
      <c r="Q1010"/>
      <c r="R1010"/>
      <c r="S1010"/>
      <c r="T1010"/>
      <c r="U1010"/>
      <c r="V1010"/>
      <c r="W1010"/>
      <c r="X1010"/>
    </row>
    <row r="1011" spans="1:24" s="26" customFormat="1" ht="15" customHeight="1" x14ac:dyDescent="0.3">
      <c r="A1011" s="165">
        <v>44253</v>
      </c>
      <c r="B1011" s="166" t="s">
        <v>315</v>
      </c>
      <c r="C1011" s="189">
        <v>31798.799999999999</v>
      </c>
      <c r="D1011" s="167"/>
      <c r="E1011" s="168">
        <f t="shared" si="15"/>
        <v>2486053.9980000881</v>
      </c>
      <c r="F1011" s="134"/>
      <c r="G1011" s="202"/>
      <c r="H1011" s="203"/>
      <c r="I1011" s="170"/>
      <c r="J1011" s="179"/>
      <c r="K1011" s="171"/>
      <c r="L1011" s="172"/>
      <c r="M1011" s="173"/>
      <c r="N1011" s="174"/>
      <c r="O1011"/>
      <c r="P1011"/>
      <c r="Q1011"/>
      <c r="R1011"/>
      <c r="S1011"/>
      <c r="T1011"/>
      <c r="U1011"/>
      <c r="V1011"/>
      <c r="W1011"/>
      <c r="X1011"/>
    </row>
    <row r="1012" spans="1:24" s="26" customFormat="1" ht="15" customHeight="1" x14ac:dyDescent="0.3">
      <c r="A1012" s="165">
        <v>44253</v>
      </c>
      <c r="B1012" s="166" t="s">
        <v>338</v>
      </c>
      <c r="C1012" s="189">
        <v>275589.59999999998</v>
      </c>
      <c r="D1012" s="167"/>
      <c r="E1012" s="168">
        <f t="shared" si="15"/>
        <v>2761643.5980000882</v>
      </c>
      <c r="F1012" s="134"/>
      <c r="G1012" s="202"/>
      <c r="H1012" s="203"/>
      <c r="I1012" s="170"/>
      <c r="J1012" s="179"/>
      <c r="K1012" s="171"/>
      <c r="L1012" s="172"/>
      <c r="M1012" s="173"/>
      <c r="N1012" s="174"/>
      <c r="O1012"/>
      <c r="P1012"/>
      <c r="Q1012"/>
      <c r="R1012"/>
      <c r="S1012"/>
      <c r="T1012"/>
      <c r="U1012"/>
      <c r="V1012"/>
      <c r="W1012"/>
      <c r="X1012"/>
    </row>
    <row r="1013" spans="1:24" s="26" customFormat="1" ht="15" customHeight="1" x14ac:dyDescent="0.3">
      <c r="A1013" s="165">
        <v>44253</v>
      </c>
      <c r="B1013" s="166" t="s">
        <v>486</v>
      </c>
      <c r="C1013" s="189">
        <v>175500</v>
      </c>
      <c r="D1013" s="167"/>
      <c r="E1013" s="168">
        <f t="shared" si="15"/>
        <v>2937143.5980000882</v>
      </c>
      <c r="F1013" s="134"/>
      <c r="G1013" s="202"/>
      <c r="H1013" s="203"/>
      <c r="I1013" s="170"/>
      <c r="J1013" s="179"/>
      <c r="K1013" s="171"/>
      <c r="L1013" s="172"/>
      <c r="M1013" s="173"/>
      <c r="N1013" s="174"/>
      <c r="O1013"/>
      <c r="P1013"/>
      <c r="Q1013"/>
      <c r="R1013"/>
      <c r="S1013"/>
      <c r="T1013"/>
      <c r="U1013"/>
      <c r="V1013"/>
      <c r="W1013"/>
      <c r="X1013"/>
    </row>
    <row r="1014" spans="1:24" s="26" customFormat="1" ht="15" customHeight="1" x14ac:dyDescent="0.3">
      <c r="A1014" s="193"/>
      <c r="B1014" s="194" t="s">
        <v>487</v>
      </c>
      <c r="C1014" s="195"/>
      <c r="D1014" s="196">
        <v>43875</v>
      </c>
      <c r="E1014" s="168">
        <f t="shared" si="15"/>
        <v>2893268.5980000882</v>
      </c>
      <c r="F1014" s="134"/>
      <c r="G1014" s="169">
        <f>D1014</f>
        <v>43875</v>
      </c>
      <c r="H1014" s="203"/>
      <c r="I1014" s="170"/>
      <c r="J1014" s="179"/>
      <c r="K1014" s="171"/>
      <c r="L1014" s="172"/>
      <c r="M1014" s="173"/>
      <c r="N1014" s="174"/>
      <c r="O1014"/>
      <c r="P1014"/>
      <c r="Q1014"/>
      <c r="R1014"/>
      <c r="S1014"/>
      <c r="T1014"/>
      <c r="U1014"/>
      <c r="V1014"/>
      <c r="W1014"/>
      <c r="X1014"/>
    </row>
    <row r="1015" spans="1:24" s="26" customFormat="1" ht="15" customHeight="1" x14ac:dyDescent="0.3">
      <c r="A1015" s="165">
        <v>44253</v>
      </c>
      <c r="B1015" s="166" t="s">
        <v>200</v>
      </c>
      <c r="C1015" s="189">
        <v>10693.98</v>
      </c>
      <c r="D1015" s="167"/>
      <c r="E1015" s="168">
        <f t="shared" si="15"/>
        <v>2903962.5780000882</v>
      </c>
      <c r="F1015" s="134"/>
      <c r="G1015" s="202"/>
      <c r="H1015" s="203"/>
      <c r="I1015" s="170"/>
      <c r="J1015" s="179"/>
      <c r="K1015" s="171"/>
      <c r="L1015" s="172"/>
      <c r="M1015" s="173"/>
      <c r="N1015" s="174"/>
      <c r="O1015"/>
      <c r="P1015"/>
      <c r="Q1015"/>
      <c r="R1015"/>
      <c r="S1015"/>
      <c r="T1015"/>
      <c r="U1015"/>
      <c r="V1015"/>
      <c r="W1015"/>
      <c r="X1015"/>
    </row>
    <row r="1016" spans="1:24" s="26" customFormat="1" ht="15" customHeight="1" x14ac:dyDescent="0.3">
      <c r="A1016" s="165">
        <v>44253</v>
      </c>
      <c r="B1016" s="166" t="s">
        <v>284</v>
      </c>
      <c r="C1016" s="189">
        <v>46340.58</v>
      </c>
      <c r="D1016" s="167"/>
      <c r="E1016" s="168">
        <f t="shared" si="15"/>
        <v>2950303.1580000883</v>
      </c>
      <c r="F1016" s="134"/>
      <c r="G1016" s="202"/>
      <c r="H1016" s="203"/>
      <c r="I1016" s="170"/>
      <c r="J1016" s="179"/>
      <c r="K1016" s="171"/>
      <c r="L1016" s="172"/>
      <c r="M1016" s="173"/>
      <c r="N1016" s="174"/>
      <c r="O1016"/>
      <c r="P1016"/>
      <c r="Q1016"/>
      <c r="R1016"/>
      <c r="S1016"/>
      <c r="T1016"/>
      <c r="U1016"/>
      <c r="V1016"/>
      <c r="W1016"/>
      <c r="X1016"/>
    </row>
    <row r="1017" spans="1:24" s="26" customFormat="1" ht="15" customHeight="1" x14ac:dyDescent="0.3">
      <c r="A1017" s="165">
        <v>44253</v>
      </c>
      <c r="B1017" s="166" t="s">
        <v>309</v>
      </c>
      <c r="C1017" s="189">
        <v>33270.160000000003</v>
      </c>
      <c r="D1017" s="167"/>
      <c r="E1017" s="168">
        <f t="shared" si="15"/>
        <v>2983573.3180000884</v>
      </c>
      <c r="F1017" s="134"/>
      <c r="G1017" s="202"/>
      <c r="H1017" s="203"/>
      <c r="I1017" s="170"/>
      <c r="J1017" s="179"/>
      <c r="K1017" s="171"/>
      <c r="L1017" s="172"/>
      <c r="M1017" s="173"/>
      <c r="N1017" s="174"/>
      <c r="O1017"/>
      <c r="P1017"/>
      <c r="Q1017"/>
      <c r="R1017"/>
      <c r="S1017"/>
      <c r="T1017"/>
      <c r="U1017"/>
      <c r="V1017"/>
      <c r="W1017"/>
      <c r="X1017"/>
    </row>
    <row r="1018" spans="1:24" s="26" customFormat="1" ht="15" customHeight="1" x14ac:dyDescent="0.3">
      <c r="A1018" s="165">
        <v>44253</v>
      </c>
      <c r="B1018" s="166" t="s">
        <v>205</v>
      </c>
      <c r="C1018" s="189">
        <v>3564.66</v>
      </c>
      <c r="D1018" s="167"/>
      <c r="E1018" s="168">
        <f t="shared" si="15"/>
        <v>2987137.9780000886</v>
      </c>
      <c r="F1018" s="134"/>
      <c r="G1018" s="202"/>
      <c r="H1018" s="203"/>
      <c r="I1018" s="170"/>
      <c r="J1018" s="179"/>
      <c r="K1018" s="171"/>
      <c r="L1018" s="172"/>
      <c r="M1018" s="173"/>
      <c r="N1018" s="174"/>
      <c r="O1018"/>
      <c r="P1018"/>
      <c r="Q1018"/>
      <c r="R1018"/>
      <c r="S1018"/>
      <c r="T1018"/>
      <c r="U1018"/>
      <c r="V1018"/>
      <c r="W1018"/>
      <c r="X1018"/>
    </row>
    <row r="1019" spans="1:24" s="26" customFormat="1" ht="15" customHeight="1" x14ac:dyDescent="0.3">
      <c r="A1019" s="165">
        <v>44253</v>
      </c>
      <c r="B1019" s="166" t="s">
        <v>270</v>
      </c>
      <c r="C1019" s="189">
        <v>77220</v>
      </c>
      <c r="D1019" s="167"/>
      <c r="E1019" s="168">
        <f t="shared" si="15"/>
        <v>3064357.9780000886</v>
      </c>
      <c r="F1019" s="134"/>
      <c r="G1019" s="202"/>
      <c r="H1019" s="203"/>
      <c r="I1019" s="170"/>
      <c r="J1019" s="179"/>
      <c r="K1019" s="171"/>
      <c r="L1019" s="172"/>
      <c r="M1019" s="173"/>
      <c r="N1019" s="174"/>
      <c r="O1019"/>
      <c r="P1019"/>
      <c r="Q1019"/>
      <c r="R1019"/>
      <c r="S1019"/>
      <c r="T1019"/>
      <c r="U1019"/>
      <c r="V1019"/>
      <c r="W1019"/>
      <c r="X1019"/>
    </row>
    <row r="1020" spans="1:24" s="26" customFormat="1" ht="15" customHeight="1" x14ac:dyDescent="0.3">
      <c r="A1020" s="165">
        <v>44253</v>
      </c>
      <c r="B1020" s="166" t="s">
        <v>277</v>
      </c>
      <c r="C1020" s="189">
        <v>17823.3</v>
      </c>
      <c r="D1020" s="167"/>
      <c r="E1020" s="168">
        <f t="shared" si="15"/>
        <v>3082181.2780000884</v>
      </c>
      <c r="F1020" s="134"/>
      <c r="G1020" s="202"/>
      <c r="H1020" s="203"/>
      <c r="I1020" s="170"/>
      <c r="J1020" s="179"/>
      <c r="K1020" s="171"/>
      <c r="L1020" s="172"/>
      <c r="M1020" s="173"/>
      <c r="N1020" s="174"/>
      <c r="O1020"/>
      <c r="P1020"/>
      <c r="Q1020"/>
      <c r="R1020"/>
      <c r="S1020"/>
      <c r="T1020"/>
      <c r="U1020"/>
      <c r="V1020"/>
      <c r="W1020"/>
      <c r="X1020"/>
    </row>
    <row r="1021" spans="1:24" s="26" customFormat="1" ht="15" customHeight="1" x14ac:dyDescent="0.3">
      <c r="A1021" s="165">
        <v>44253</v>
      </c>
      <c r="B1021" s="166" t="s">
        <v>299</v>
      </c>
      <c r="C1021" s="189">
        <v>34458.379999999997</v>
      </c>
      <c r="D1021" s="167"/>
      <c r="E1021" s="168">
        <f t="shared" si="15"/>
        <v>3116639.6580000883</v>
      </c>
      <c r="F1021" s="134"/>
      <c r="G1021" s="202"/>
      <c r="H1021" s="203"/>
      <c r="I1021" s="170"/>
      <c r="J1021" s="179"/>
      <c r="K1021" s="171"/>
      <c r="L1021" s="172"/>
      <c r="M1021" s="173"/>
      <c r="N1021" s="174"/>
      <c r="O1021"/>
      <c r="P1021"/>
      <c r="Q1021"/>
      <c r="R1021"/>
      <c r="S1021"/>
      <c r="T1021"/>
      <c r="U1021"/>
      <c r="V1021"/>
      <c r="W1021"/>
      <c r="X1021"/>
    </row>
    <row r="1022" spans="1:24" s="26" customFormat="1" ht="15" customHeight="1" x14ac:dyDescent="0.3">
      <c r="A1022" s="165">
        <v>44253</v>
      </c>
      <c r="B1022" s="166" t="s">
        <v>310</v>
      </c>
      <c r="C1022" s="189">
        <v>27329.06</v>
      </c>
      <c r="D1022" s="167"/>
      <c r="E1022" s="343">
        <f t="shared" si="15"/>
        <v>3143968.7180000884</v>
      </c>
      <c r="F1022" s="134"/>
      <c r="G1022" s="202"/>
      <c r="H1022" s="203"/>
      <c r="I1022" s="170"/>
      <c r="J1022" s="179"/>
      <c r="K1022" s="171"/>
      <c r="L1022" s="172"/>
      <c r="M1022" s="173"/>
      <c r="N1022" s="174"/>
      <c r="O1022"/>
      <c r="P1022"/>
      <c r="Q1022"/>
      <c r="R1022"/>
      <c r="S1022"/>
      <c r="T1022"/>
      <c r="U1022"/>
      <c r="V1022"/>
      <c r="W1022"/>
      <c r="X1022"/>
    </row>
    <row r="1023" spans="1:24" s="26" customFormat="1" ht="15" customHeight="1" x14ac:dyDescent="0.3">
      <c r="A1023" s="165">
        <v>44257</v>
      </c>
      <c r="B1023" s="166" t="s">
        <v>240</v>
      </c>
      <c r="C1023" s="189">
        <v>10693.98</v>
      </c>
      <c r="D1023" s="167"/>
      <c r="E1023" s="168">
        <f t="shared" si="15"/>
        <v>3154662.6980000883</v>
      </c>
      <c r="F1023" s="134"/>
      <c r="G1023" s="202"/>
      <c r="H1023" s="203"/>
      <c r="I1023" s="170"/>
      <c r="J1023" s="179"/>
      <c r="K1023" s="171"/>
      <c r="L1023" s="172"/>
      <c r="M1023" s="173"/>
      <c r="N1023" s="174"/>
      <c r="O1023"/>
      <c r="P1023"/>
      <c r="Q1023"/>
      <c r="R1023"/>
      <c r="S1023"/>
      <c r="T1023"/>
      <c r="U1023"/>
      <c r="V1023"/>
      <c r="W1023"/>
      <c r="X1023"/>
    </row>
    <row r="1024" spans="1:24" s="26" customFormat="1" ht="15" customHeight="1" x14ac:dyDescent="0.3">
      <c r="A1024" s="165">
        <v>44257</v>
      </c>
      <c r="B1024" s="166" t="s">
        <v>268</v>
      </c>
      <c r="C1024" s="189">
        <v>47528.800000000003</v>
      </c>
      <c r="D1024" s="167"/>
      <c r="E1024" s="168">
        <f t="shared" si="15"/>
        <v>3202191.4980000881</v>
      </c>
      <c r="F1024" s="134"/>
      <c r="G1024" s="202"/>
      <c r="H1024" s="203"/>
      <c r="I1024" s="170"/>
      <c r="J1024" s="179"/>
      <c r="K1024" s="171"/>
      <c r="L1024" s="172"/>
      <c r="M1024" s="173"/>
      <c r="N1024" s="174"/>
      <c r="O1024"/>
      <c r="P1024"/>
      <c r="Q1024"/>
      <c r="R1024"/>
      <c r="S1024"/>
      <c r="T1024"/>
      <c r="U1024"/>
      <c r="V1024"/>
      <c r="W1024"/>
      <c r="X1024"/>
    </row>
    <row r="1025" spans="1:24" s="26" customFormat="1" ht="15" customHeight="1" x14ac:dyDescent="0.3">
      <c r="A1025" s="165">
        <v>44257</v>
      </c>
      <c r="B1025" s="166" t="s">
        <v>304</v>
      </c>
      <c r="C1025" s="189">
        <v>3564.66</v>
      </c>
      <c r="D1025" s="167"/>
      <c r="E1025" s="168">
        <f t="shared" si="15"/>
        <v>3205756.1580000883</v>
      </c>
      <c r="F1025" s="134"/>
      <c r="G1025" s="202"/>
      <c r="H1025" s="203"/>
      <c r="I1025" s="170"/>
      <c r="J1025" s="179"/>
      <c r="K1025" s="171"/>
      <c r="L1025" s="172"/>
      <c r="M1025" s="173"/>
      <c r="N1025" s="174"/>
      <c r="O1025"/>
      <c r="P1025"/>
      <c r="Q1025"/>
      <c r="R1025"/>
      <c r="S1025"/>
      <c r="T1025"/>
      <c r="U1025"/>
      <c r="V1025"/>
      <c r="W1025"/>
      <c r="X1025"/>
    </row>
    <row r="1026" spans="1:24" s="26" customFormat="1" ht="15" customHeight="1" x14ac:dyDescent="0.3">
      <c r="A1026" s="165">
        <v>44258</v>
      </c>
      <c r="B1026" s="166" t="s">
        <v>293</v>
      </c>
      <c r="C1026" s="189">
        <v>2376.44</v>
      </c>
      <c r="D1026" s="167"/>
      <c r="E1026" s="168">
        <f t="shared" si="15"/>
        <v>3208132.5980000882</v>
      </c>
      <c r="F1026" s="134"/>
      <c r="G1026" s="202"/>
      <c r="H1026" s="203"/>
      <c r="I1026" s="170"/>
      <c r="J1026" s="179"/>
      <c r="K1026" s="171"/>
      <c r="L1026" s="172"/>
      <c r="M1026" s="173"/>
      <c r="N1026" s="174"/>
      <c r="O1026"/>
      <c r="P1026"/>
      <c r="Q1026"/>
      <c r="R1026"/>
      <c r="S1026"/>
      <c r="T1026"/>
      <c r="U1026"/>
      <c r="V1026"/>
      <c r="W1026"/>
      <c r="X1026"/>
    </row>
    <row r="1027" spans="1:24" s="26" customFormat="1" ht="15" customHeight="1" x14ac:dyDescent="0.3">
      <c r="A1027" s="165">
        <v>44258</v>
      </c>
      <c r="B1027" s="166" t="s">
        <v>305</v>
      </c>
      <c r="C1027" s="189">
        <v>7129.32</v>
      </c>
      <c r="D1027" s="167"/>
      <c r="E1027" s="168">
        <f t="shared" ref="E1027:E1090" si="16">E1026+C1027-D1027</f>
        <v>3215261.9180000881</v>
      </c>
      <c r="F1027" s="134"/>
      <c r="G1027" s="202"/>
      <c r="H1027" s="203"/>
      <c r="I1027" s="170"/>
      <c r="J1027" s="179"/>
      <c r="K1027" s="171"/>
      <c r="L1027" s="172"/>
      <c r="M1027" s="173"/>
      <c r="N1027" s="174"/>
      <c r="O1027"/>
      <c r="P1027"/>
      <c r="Q1027"/>
      <c r="R1027"/>
      <c r="S1027"/>
      <c r="T1027"/>
      <c r="U1027"/>
      <c r="V1027"/>
      <c r="W1027"/>
      <c r="X1027"/>
    </row>
    <row r="1028" spans="1:24" s="26" customFormat="1" ht="15" customHeight="1" x14ac:dyDescent="0.3">
      <c r="A1028" s="165">
        <v>44259</v>
      </c>
      <c r="B1028" s="166" t="s">
        <v>282</v>
      </c>
      <c r="C1028" s="189">
        <v>153362.66</v>
      </c>
      <c r="D1028" s="167"/>
      <c r="E1028" s="168">
        <f t="shared" si="16"/>
        <v>3368624.5780000882</v>
      </c>
      <c r="F1028" s="134"/>
      <c r="G1028" s="202"/>
      <c r="H1028" s="203"/>
      <c r="I1028" s="170"/>
      <c r="J1028" s="179"/>
      <c r="K1028" s="171"/>
      <c r="L1028" s="172"/>
      <c r="M1028" s="173"/>
      <c r="N1028" s="174"/>
      <c r="O1028"/>
      <c r="P1028"/>
      <c r="Q1028"/>
      <c r="R1028"/>
      <c r="S1028"/>
      <c r="T1028"/>
      <c r="U1028"/>
      <c r="V1028"/>
      <c r="W1028"/>
      <c r="X1028"/>
    </row>
    <row r="1029" spans="1:24" s="26" customFormat="1" ht="15" customHeight="1" x14ac:dyDescent="0.3">
      <c r="A1029" s="165">
        <v>44259</v>
      </c>
      <c r="B1029" s="166" t="s">
        <v>294</v>
      </c>
      <c r="C1029" s="189">
        <v>10693.98</v>
      </c>
      <c r="D1029" s="167"/>
      <c r="E1029" s="168">
        <f t="shared" si="16"/>
        <v>3379318.5580000882</v>
      </c>
      <c r="F1029" s="134"/>
      <c r="G1029" s="202"/>
      <c r="H1029" s="203"/>
      <c r="I1029" s="170"/>
      <c r="J1029" s="179"/>
      <c r="K1029" s="171"/>
      <c r="L1029" s="172"/>
      <c r="M1029" s="173"/>
      <c r="N1029" s="174"/>
      <c r="O1029"/>
      <c r="P1029"/>
      <c r="Q1029"/>
      <c r="R1029"/>
      <c r="S1029"/>
      <c r="T1029"/>
      <c r="U1029"/>
      <c r="V1029"/>
      <c r="W1029"/>
      <c r="X1029"/>
    </row>
    <row r="1030" spans="1:24" s="26" customFormat="1" ht="15" customHeight="1" x14ac:dyDescent="0.3">
      <c r="A1030" s="165">
        <v>44259</v>
      </c>
      <c r="B1030" s="166" t="s">
        <v>201</v>
      </c>
      <c r="C1030" s="189">
        <v>196056.3</v>
      </c>
      <c r="D1030" s="167"/>
      <c r="E1030" s="168">
        <f t="shared" si="16"/>
        <v>3575374.858000088</v>
      </c>
      <c r="F1030" s="134"/>
      <c r="G1030" s="202"/>
      <c r="H1030" s="203"/>
      <c r="I1030" s="170"/>
      <c r="J1030" s="179"/>
      <c r="K1030" s="171"/>
      <c r="L1030" s="172"/>
      <c r="M1030" s="173"/>
      <c r="N1030" s="174"/>
      <c r="O1030"/>
      <c r="P1030"/>
      <c r="Q1030"/>
      <c r="R1030"/>
      <c r="S1030"/>
      <c r="T1030"/>
      <c r="U1030"/>
      <c r="V1030"/>
      <c r="W1030"/>
      <c r="X1030"/>
    </row>
    <row r="1031" spans="1:24" s="26" customFormat="1" ht="15" customHeight="1" x14ac:dyDescent="0.3">
      <c r="A1031" s="165">
        <v>44259</v>
      </c>
      <c r="B1031" s="166" t="s">
        <v>209</v>
      </c>
      <c r="C1031" s="189">
        <v>87928.28</v>
      </c>
      <c r="D1031" s="167"/>
      <c r="E1031" s="168">
        <f t="shared" si="16"/>
        <v>3663303.1380000878</v>
      </c>
      <c r="F1031" s="134"/>
      <c r="G1031" s="202"/>
      <c r="H1031" s="203"/>
      <c r="I1031" s="170"/>
      <c r="J1031" s="179"/>
      <c r="K1031" s="171"/>
      <c r="L1031" s="172"/>
      <c r="M1031" s="173"/>
      <c r="N1031" s="174"/>
      <c r="O1031"/>
      <c r="P1031"/>
      <c r="Q1031"/>
      <c r="R1031"/>
      <c r="S1031"/>
      <c r="T1031"/>
      <c r="U1031"/>
      <c r="V1031"/>
      <c r="W1031"/>
      <c r="X1031"/>
    </row>
    <row r="1032" spans="1:24" s="26" customFormat="1" ht="15" customHeight="1" x14ac:dyDescent="0.3">
      <c r="A1032" s="165">
        <v>44259</v>
      </c>
      <c r="B1032" s="166" t="s">
        <v>338</v>
      </c>
      <c r="C1032" s="189">
        <v>154468.6</v>
      </c>
      <c r="D1032" s="167"/>
      <c r="E1032" s="168">
        <f t="shared" si="16"/>
        <v>3817771.7380000879</v>
      </c>
      <c r="F1032" s="134"/>
      <c r="G1032" s="202"/>
      <c r="H1032" s="203"/>
      <c r="I1032" s="170"/>
      <c r="J1032" s="179"/>
      <c r="K1032" s="171"/>
      <c r="L1032" s="172"/>
      <c r="M1032" s="173"/>
      <c r="N1032" s="174"/>
      <c r="O1032"/>
      <c r="P1032"/>
      <c r="Q1032"/>
      <c r="R1032"/>
      <c r="S1032"/>
      <c r="T1032"/>
      <c r="U1032"/>
      <c r="V1032"/>
      <c r="W1032"/>
      <c r="X1032"/>
    </row>
    <row r="1033" spans="1:24" s="26" customFormat="1" ht="15" customHeight="1" x14ac:dyDescent="0.3">
      <c r="A1033" s="165">
        <v>44260</v>
      </c>
      <c r="B1033" s="166" t="s">
        <v>313</v>
      </c>
      <c r="C1033" s="189">
        <v>23764.400000000001</v>
      </c>
      <c r="D1033" s="167"/>
      <c r="E1033" s="168">
        <f t="shared" si="16"/>
        <v>3841536.1380000878</v>
      </c>
      <c r="F1033" s="134"/>
      <c r="G1033" s="202"/>
      <c r="H1033" s="203"/>
      <c r="I1033" s="170"/>
      <c r="J1033" s="179"/>
      <c r="K1033" s="171"/>
      <c r="L1033" s="172"/>
      <c r="M1033" s="173"/>
      <c r="N1033" s="174"/>
      <c r="O1033"/>
      <c r="P1033"/>
      <c r="Q1033"/>
      <c r="R1033"/>
      <c r="S1033"/>
      <c r="T1033"/>
      <c r="U1033"/>
      <c r="V1033"/>
      <c r="W1033"/>
      <c r="X1033"/>
    </row>
    <row r="1034" spans="1:24" s="26" customFormat="1" ht="15" customHeight="1" x14ac:dyDescent="0.3">
      <c r="A1034" s="165">
        <v>44260</v>
      </c>
      <c r="B1034" s="166" t="s">
        <v>251</v>
      </c>
      <c r="C1034" s="189">
        <v>4752.88</v>
      </c>
      <c r="D1034" s="167"/>
      <c r="E1034" s="168">
        <f t="shared" si="16"/>
        <v>3846289.0180000877</v>
      </c>
      <c r="F1034" s="134"/>
      <c r="G1034" s="202"/>
      <c r="H1034" s="203"/>
      <c r="I1034" s="170"/>
      <c r="J1034" s="179"/>
      <c r="K1034" s="171"/>
      <c r="L1034" s="172"/>
      <c r="M1034" s="173"/>
      <c r="N1034" s="174"/>
      <c r="O1034"/>
      <c r="P1034"/>
      <c r="Q1034"/>
      <c r="R1034"/>
      <c r="S1034"/>
      <c r="T1034"/>
      <c r="U1034"/>
      <c r="V1034"/>
      <c r="W1034"/>
      <c r="X1034"/>
    </row>
    <row r="1035" spans="1:24" s="26" customFormat="1" ht="15" customHeight="1" x14ac:dyDescent="0.3">
      <c r="A1035" s="165">
        <v>44263</v>
      </c>
      <c r="B1035" s="166" t="s">
        <v>290</v>
      </c>
      <c r="C1035" s="189">
        <v>10693.98</v>
      </c>
      <c r="D1035" s="167"/>
      <c r="E1035" s="168">
        <f t="shared" si="16"/>
        <v>3856982.9980000877</v>
      </c>
      <c r="F1035" s="134"/>
      <c r="G1035" s="202"/>
      <c r="H1035" s="203"/>
      <c r="I1035" s="170"/>
      <c r="J1035" s="179"/>
      <c r="K1035" s="171"/>
      <c r="L1035" s="172"/>
      <c r="M1035" s="173"/>
      <c r="N1035" s="174"/>
      <c r="O1035"/>
      <c r="P1035"/>
      <c r="Q1035"/>
      <c r="R1035"/>
      <c r="S1035"/>
      <c r="T1035"/>
      <c r="U1035"/>
      <c r="V1035"/>
      <c r="W1035"/>
      <c r="X1035"/>
    </row>
    <row r="1036" spans="1:24" s="26" customFormat="1" ht="15" customHeight="1" x14ac:dyDescent="0.3">
      <c r="A1036" s="165">
        <v>44263</v>
      </c>
      <c r="B1036" s="166" t="s">
        <v>201</v>
      </c>
      <c r="C1036" s="189">
        <v>553030.5</v>
      </c>
      <c r="D1036" s="167"/>
      <c r="E1036" s="168">
        <f t="shared" si="16"/>
        <v>4410013.4980000872</v>
      </c>
      <c r="F1036" s="134"/>
      <c r="G1036" s="202"/>
      <c r="H1036" s="203"/>
      <c r="I1036" s="170"/>
      <c r="J1036" s="179"/>
      <c r="K1036" s="171"/>
      <c r="L1036" s="172"/>
      <c r="M1036" s="173"/>
      <c r="N1036" s="174"/>
      <c r="O1036"/>
      <c r="P1036"/>
      <c r="Q1036"/>
      <c r="R1036"/>
      <c r="S1036"/>
      <c r="T1036"/>
      <c r="U1036"/>
      <c r="V1036"/>
      <c r="W1036"/>
      <c r="X1036"/>
    </row>
    <row r="1037" spans="1:24" s="26" customFormat="1" ht="15" customHeight="1" x14ac:dyDescent="0.3">
      <c r="A1037" s="165">
        <v>44263</v>
      </c>
      <c r="B1037" s="166" t="s">
        <v>314</v>
      </c>
      <c r="C1037" s="189">
        <v>349786.8</v>
      </c>
      <c r="D1037" s="167"/>
      <c r="E1037" s="168">
        <f t="shared" si="16"/>
        <v>4759800.298000087</v>
      </c>
      <c r="F1037" s="134"/>
      <c r="G1037" s="202"/>
      <c r="H1037" s="203"/>
      <c r="I1037" s="170"/>
      <c r="J1037" s="179"/>
      <c r="K1037" s="171"/>
      <c r="L1037" s="172"/>
      <c r="M1037" s="173"/>
      <c r="N1037" s="174"/>
      <c r="O1037"/>
      <c r="P1037"/>
      <c r="Q1037"/>
      <c r="R1037"/>
      <c r="S1037"/>
      <c r="T1037"/>
      <c r="U1037"/>
      <c r="V1037"/>
      <c r="W1037"/>
      <c r="X1037"/>
    </row>
    <row r="1038" spans="1:24" s="26" customFormat="1" ht="15" customHeight="1" x14ac:dyDescent="0.3">
      <c r="A1038" s="165">
        <v>44263</v>
      </c>
      <c r="B1038" s="166" t="s">
        <v>208</v>
      </c>
      <c r="C1038" s="189">
        <v>31798.799999999999</v>
      </c>
      <c r="D1038" s="167"/>
      <c r="E1038" s="168">
        <f t="shared" si="16"/>
        <v>4791599.0980000868</v>
      </c>
      <c r="F1038" s="134"/>
      <c r="G1038" s="202"/>
      <c r="H1038" s="203"/>
      <c r="I1038" s="170"/>
      <c r="J1038" s="179"/>
      <c r="K1038" s="171"/>
      <c r="L1038" s="172"/>
      <c r="M1038" s="173"/>
      <c r="N1038" s="174"/>
      <c r="O1038"/>
      <c r="P1038"/>
      <c r="Q1038"/>
      <c r="R1038"/>
      <c r="S1038"/>
      <c r="T1038"/>
      <c r="U1038"/>
      <c r="V1038"/>
      <c r="W1038"/>
      <c r="X1038"/>
    </row>
    <row r="1039" spans="1:24" s="26" customFormat="1" ht="15" customHeight="1" x14ac:dyDescent="0.3">
      <c r="A1039" s="165">
        <v>44263</v>
      </c>
      <c r="B1039" s="166" t="s">
        <v>338</v>
      </c>
      <c r="C1039" s="189">
        <v>174288.4</v>
      </c>
      <c r="D1039" s="167"/>
      <c r="E1039" s="168">
        <f t="shared" si="16"/>
        <v>4965887.4980000872</v>
      </c>
      <c r="F1039" s="134"/>
      <c r="G1039" s="202"/>
      <c r="H1039" s="203"/>
      <c r="I1039" s="170"/>
      <c r="J1039" s="179"/>
      <c r="K1039" s="171"/>
      <c r="L1039" s="172"/>
      <c r="M1039" s="173"/>
      <c r="N1039" s="174"/>
      <c r="O1039"/>
      <c r="P1039"/>
      <c r="Q1039"/>
      <c r="R1039"/>
      <c r="S1039"/>
      <c r="T1039"/>
      <c r="U1039"/>
      <c r="V1039"/>
      <c r="W1039"/>
      <c r="X1039"/>
    </row>
    <row r="1040" spans="1:24" s="26" customFormat="1" ht="15" customHeight="1" x14ac:dyDescent="0.3">
      <c r="A1040" s="165">
        <v>44264</v>
      </c>
      <c r="B1040" s="166" t="s">
        <v>276</v>
      </c>
      <c r="C1040" s="189">
        <v>50502.98</v>
      </c>
      <c r="D1040" s="167"/>
      <c r="E1040" s="168">
        <f t="shared" si="16"/>
        <v>5016390.4780000877</v>
      </c>
      <c r="F1040" s="134"/>
      <c r="G1040" s="202"/>
      <c r="H1040" s="203"/>
      <c r="I1040" s="170"/>
      <c r="J1040" s="179"/>
      <c r="K1040" s="171"/>
      <c r="L1040" s="172"/>
      <c r="M1040" s="173"/>
      <c r="N1040" s="174"/>
      <c r="O1040"/>
      <c r="P1040"/>
      <c r="Q1040"/>
      <c r="R1040"/>
      <c r="S1040"/>
      <c r="T1040"/>
      <c r="U1040"/>
      <c r="V1040"/>
      <c r="W1040"/>
      <c r="X1040"/>
    </row>
    <row r="1041" spans="1:24" s="26" customFormat="1" ht="15" customHeight="1" x14ac:dyDescent="0.3">
      <c r="A1041" s="165">
        <v>44264</v>
      </c>
      <c r="B1041" s="166" t="s">
        <v>227</v>
      </c>
      <c r="C1041" s="189">
        <v>2376.44</v>
      </c>
      <c r="D1041" s="167"/>
      <c r="E1041" s="168">
        <f t="shared" si="16"/>
        <v>5018766.9180000881</v>
      </c>
      <c r="F1041" s="134"/>
      <c r="G1041" s="202"/>
      <c r="H1041" s="203"/>
      <c r="I1041" s="170"/>
      <c r="J1041" s="179"/>
      <c r="K1041" s="171"/>
      <c r="L1041" s="172"/>
      <c r="M1041" s="173"/>
      <c r="N1041" s="174"/>
      <c r="O1041"/>
      <c r="P1041"/>
      <c r="Q1041"/>
      <c r="R1041"/>
      <c r="S1041"/>
      <c r="T1041"/>
      <c r="U1041"/>
      <c r="V1041"/>
      <c r="W1041"/>
      <c r="X1041"/>
    </row>
    <row r="1042" spans="1:24" s="26" customFormat="1" ht="15" customHeight="1" x14ac:dyDescent="0.3">
      <c r="A1042" s="165">
        <v>44264</v>
      </c>
      <c r="B1042" s="166" t="s">
        <v>328</v>
      </c>
      <c r="C1042" s="189">
        <v>31798.799999999999</v>
      </c>
      <c r="D1042" s="167"/>
      <c r="E1042" s="168">
        <f t="shared" si="16"/>
        <v>5050565.7180000879</v>
      </c>
      <c r="F1042" s="134"/>
      <c r="G1042" s="202"/>
      <c r="H1042" s="203"/>
      <c r="I1042" s="170"/>
      <c r="J1042" s="179"/>
      <c r="K1042" s="171"/>
      <c r="L1042" s="172"/>
      <c r="M1042" s="173"/>
      <c r="N1042" s="174"/>
      <c r="O1042"/>
      <c r="P1042"/>
      <c r="Q1042"/>
      <c r="R1042"/>
      <c r="S1042"/>
      <c r="T1042"/>
      <c r="U1042"/>
      <c r="V1042"/>
      <c r="W1042"/>
      <c r="X1042"/>
    </row>
    <row r="1043" spans="1:24" s="26" customFormat="1" ht="15" customHeight="1" x14ac:dyDescent="0.3">
      <c r="A1043" s="165">
        <v>44264</v>
      </c>
      <c r="B1043" s="341" t="s">
        <v>467</v>
      </c>
      <c r="C1043" s="189">
        <v>428000</v>
      </c>
      <c r="D1043" s="167"/>
      <c r="E1043" s="168">
        <f t="shared" si="16"/>
        <v>5478565.7180000879</v>
      </c>
      <c r="F1043" s="134"/>
      <c r="G1043" s="169"/>
      <c r="H1043" s="203"/>
      <c r="I1043" s="170"/>
      <c r="J1043" s="179"/>
      <c r="K1043" s="171"/>
      <c r="L1043" s="172"/>
      <c r="M1043" s="173"/>
      <c r="N1043" s="174"/>
      <c r="O1043"/>
      <c r="P1043"/>
      <c r="Q1043"/>
      <c r="R1043"/>
      <c r="S1043"/>
      <c r="T1043"/>
      <c r="U1043"/>
      <c r="V1043"/>
      <c r="W1043"/>
      <c r="X1043"/>
    </row>
    <row r="1044" spans="1:24" s="26" customFormat="1" ht="15" customHeight="1" x14ac:dyDescent="0.3">
      <c r="A1044" s="154"/>
      <c r="B1044" s="175" t="s">
        <v>488</v>
      </c>
      <c r="C1044" s="176"/>
      <c r="D1044" s="177">
        <v>1248342.48</v>
      </c>
      <c r="E1044" s="168">
        <f t="shared" si="16"/>
        <v>4230223.2380000874</v>
      </c>
      <c r="F1044" s="134"/>
      <c r="G1044" s="202"/>
      <c r="H1044" s="203"/>
      <c r="I1044" s="170"/>
      <c r="J1044" s="179"/>
      <c r="K1044" s="171"/>
      <c r="L1044" s="172"/>
      <c r="M1044" s="173"/>
      <c r="N1044" s="174"/>
      <c r="O1044"/>
      <c r="P1044"/>
      <c r="Q1044"/>
      <c r="R1044"/>
      <c r="S1044"/>
      <c r="T1044"/>
      <c r="U1044"/>
      <c r="V1044"/>
      <c r="W1044"/>
      <c r="X1044"/>
    </row>
    <row r="1045" spans="1:24" s="26" customFormat="1" ht="15" customHeight="1" x14ac:dyDescent="0.3">
      <c r="A1045" s="154"/>
      <c r="B1045" s="175" t="s">
        <v>489</v>
      </c>
      <c r="C1045" s="176"/>
      <c r="D1045" s="177">
        <v>2338888.86</v>
      </c>
      <c r="E1045" s="168">
        <f t="shared" si="16"/>
        <v>1891334.3780000876</v>
      </c>
      <c r="F1045" s="134"/>
      <c r="G1045" s="202"/>
      <c r="H1045" s="203"/>
      <c r="I1045" s="170"/>
      <c r="J1045" s="179"/>
      <c r="K1045" s="171"/>
      <c r="L1045" s="172"/>
      <c r="M1045" s="173"/>
      <c r="N1045" s="174"/>
      <c r="O1045"/>
      <c r="P1045"/>
      <c r="Q1045"/>
      <c r="R1045"/>
      <c r="S1045"/>
      <c r="T1045"/>
      <c r="U1045"/>
      <c r="V1045"/>
      <c r="W1045"/>
      <c r="X1045"/>
    </row>
    <row r="1046" spans="1:24" s="26" customFormat="1" ht="15" customHeight="1" x14ac:dyDescent="0.3">
      <c r="A1046" s="154"/>
      <c r="B1046" s="175" t="s">
        <v>371</v>
      </c>
      <c r="C1046" s="176"/>
      <c r="D1046" s="177">
        <v>404869</v>
      </c>
      <c r="E1046" s="168">
        <f t="shared" si="16"/>
        <v>1486465.3780000876</v>
      </c>
      <c r="F1046" s="134"/>
      <c r="G1046" s="202"/>
      <c r="H1046" s="203"/>
      <c r="I1046" s="170"/>
      <c r="J1046" s="179"/>
      <c r="K1046" s="171"/>
      <c r="L1046" s="172"/>
      <c r="M1046" s="173"/>
      <c r="N1046" s="174"/>
      <c r="O1046"/>
      <c r="P1046"/>
      <c r="Q1046"/>
      <c r="R1046"/>
      <c r="S1046"/>
      <c r="T1046"/>
      <c r="U1046"/>
      <c r="V1046"/>
      <c r="W1046"/>
      <c r="X1046"/>
    </row>
    <row r="1047" spans="1:24" s="26" customFormat="1" ht="15" customHeight="1" x14ac:dyDescent="0.3">
      <c r="A1047" s="154"/>
      <c r="B1047" s="175" t="s">
        <v>490</v>
      </c>
      <c r="C1047" s="176"/>
      <c r="D1047" s="177">
        <v>288225</v>
      </c>
      <c r="E1047" s="168">
        <f t="shared" si="16"/>
        <v>1198240.3780000876</v>
      </c>
      <c r="F1047" s="134"/>
      <c r="G1047" s="202"/>
      <c r="H1047" s="203"/>
      <c r="I1047" s="170"/>
      <c r="J1047" s="179"/>
      <c r="K1047" s="171"/>
      <c r="L1047" s="172"/>
      <c r="M1047" s="173"/>
      <c r="N1047" s="174"/>
      <c r="O1047"/>
      <c r="P1047"/>
      <c r="Q1047"/>
      <c r="R1047"/>
      <c r="S1047"/>
      <c r="T1047"/>
      <c r="U1047"/>
      <c r="V1047"/>
      <c r="W1047"/>
      <c r="X1047"/>
    </row>
    <row r="1048" spans="1:24" s="26" customFormat="1" ht="15" customHeight="1" x14ac:dyDescent="0.3">
      <c r="A1048" s="181"/>
      <c r="B1048" s="181" t="s">
        <v>198</v>
      </c>
      <c r="C1048" s="182"/>
      <c r="D1048" s="183"/>
      <c r="E1048" s="168">
        <f t="shared" si="16"/>
        <v>1198240.3780000876</v>
      </c>
      <c r="F1048" s="134"/>
      <c r="G1048" s="202"/>
      <c r="H1048" s="203"/>
      <c r="I1048" s="170">
        <v>485000</v>
      </c>
      <c r="J1048" s="179"/>
      <c r="K1048" s="171"/>
      <c r="L1048" s="172"/>
      <c r="M1048" s="173"/>
      <c r="N1048" s="174"/>
      <c r="O1048"/>
      <c r="P1048"/>
      <c r="Q1048"/>
      <c r="R1048"/>
      <c r="S1048"/>
      <c r="T1048"/>
      <c r="U1048"/>
      <c r="V1048"/>
      <c r="W1048"/>
      <c r="X1048"/>
    </row>
    <row r="1049" spans="1:24" s="26" customFormat="1" ht="15" customHeight="1" x14ac:dyDescent="0.3">
      <c r="A1049" s="165">
        <v>44266</v>
      </c>
      <c r="B1049" s="166" t="s">
        <v>340</v>
      </c>
      <c r="C1049" s="189">
        <v>8479.68</v>
      </c>
      <c r="D1049" s="167"/>
      <c r="E1049" s="168">
        <f t="shared" si="16"/>
        <v>1206720.0580000875</v>
      </c>
      <c r="F1049" s="134"/>
      <c r="G1049" s="202"/>
      <c r="H1049" s="203"/>
      <c r="I1049" s="170"/>
      <c r="J1049" s="179"/>
      <c r="K1049" s="171"/>
      <c r="L1049" s="172"/>
      <c r="M1049" s="173"/>
      <c r="N1049" s="174"/>
      <c r="O1049"/>
      <c r="P1049"/>
      <c r="Q1049"/>
      <c r="R1049"/>
      <c r="S1049"/>
      <c r="T1049"/>
      <c r="U1049"/>
      <c r="V1049"/>
      <c r="W1049"/>
      <c r="X1049"/>
    </row>
    <row r="1050" spans="1:24" s="26" customFormat="1" ht="15" customHeight="1" x14ac:dyDescent="0.3">
      <c r="A1050" s="165">
        <v>44266</v>
      </c>
      <c r="B1050" s="166" t="s">
        <v>250</v>
      </c>
      <c r="C1050" s="189">
        <v>20110.2</v>
      </c>
      <c r="D1050" s="167"/>
      <c r="E1050" s="168">
        <f t="shared" si="16"/>
        <v>1226830.2580000875</v>
      </c>
      <c r="F1050" s="134"/>
      <c r="G1050" s="202"/>
      <c r="H1050" s="203"/>
      <c r="I1050" s="170"/>
      <c r="J1050" s="179"/>
      <c r="K1050" s="171"/>
      <c r="L1050" s="172"/>
      <c r="M1050" s="173"/>
      <c r="N1050" s="174"/>
      <c r="O1050"/>
      <c r="P1050"/>
      <c r="Q1050"/>
      <c r="R1050"/>
      <c r="S1050"/>
      <c r="T1050"/>
      <c r="U1050"/>
      <c r="V1050"/>
      <c r="W1050"/>
      <c r="X1050"/>
    </row>
    <row r="1051" spans="1:24" s="26" customFormat="1" ht="15" customHeight="1" x14ac:dyDescent="0.3">
      <c r="A1051" s="165">
        <v>44267</v>
      </c>
      <c r="B1051" s="166" t="s">
        <v>228</v>
      </c>
      <c r="C1051" s="189">
        <v>20199.740000000002</v>
      </c>
      <c r="D1051" s="167"/>
      <c r="E1051" s="168">
        <f t="shared" si="16"/>
        <v>1247029.9980000874</v>
      </c>
      <c r="F1051" s="134"/>
      <c r="G1051" s="202"/>
      <c r="H1051" s="203"/>
      <c r="I1051" s="170"/>
      <c r="J1051" s="179"/>
      <c r="K1051" s="171"/>
      <c r="L1051" s="172"/>
      <c r="M1051" s="173"/>
      <c r="N1051" s="174"/>
      <c r="O1051"/>
      <c r="P1051"/>
      <c r="Q1051"/>
      <c r="R1051"/>
      <c r="S1051"/>
      <c r="T1051"/>
      <c r="U1051"/>
      <c r="V1051"/>
      <c r="W1051"/>
      <c r="X1051"/>
    </row>
    <row r="1052" spans="1:24" s="26" customFormat="1" ht="15" customHeight="1" x14ac:dyDescent="0.3">
      <c r="A1052" s="165">
        <v>44267</v>
      </c>
      <c r="B1052" s="166" t="s">
        <v>491</v>
      </c>
      <c r="C1052" s="189">
        <v>27275.82</v>
      </c>
      <c r="D1052" s="167"/>
      <c r="E1052" s="168">
        <f t="shared" si="16"/>
        <v>1274305.8180000875</v>
      </c>
      <c r="F1052" s="134"/>
      <c r="G1052" s="202"/>
      <c r="H1052" s="203"/>
      <c r="I1052" s="170"/>
      <c r="J1052" s="179"/>
      <c r="K1052" s="171"/>
      <c r="L1052" s="172"/>
      <c r="M1052" s="173"/>
      <c r="N1052" s="174"/>
      <c r="O1052"/>
      <c r="P1052"/>
      <c r="Q1052"/>
      <c r="R1052"/>
      <c r="S1052"/>
      <c r="T1052"/>
      <c r="U1052"/>
      <c r="V1052"/>
      <c r="W1052"/>
      <c r="X1052"/>
    </row>
    <row r="1053" spans="1:24" s="26" customFormat="1" ht="15" customHeight="1" x14ac:dyDescent="0.3">
      <c r="A1053" s="165">
        <v>44267</v>
      </c>
      <c r="B1053" s="166" t="s">
        <v>221</v>
      </c>
      <c r="C1053" s="189">
        <v>4951.32</v>
      </c>
      <c r="D1053" s="167"/>
      <c r="E1053" s="168">
        <f t="shared" si="16"/>
        <v>1279257.1380000876</v>
      </c>
      <c r="F1053" s="134"/>
      <c r="G1053" s="202"/>
      <c r="H1053" s="203"/>
      <c r="I1053" s="170"/>
      <c r="J1053" s="179"/>
      <c r="K1053" s="171"/>
      <c r="L1053" s="172"/>
      <c r="M1053" s="173"/>
      <c r="N1053" s="174"/>
      <c r="O1053"/>
      <c r="P1053"/>
      <c r="Q1053"/>
      <c r="R1053"/>
      <c r="S1053"/>
      <c r="T1053"/>
      <c r="U1053"/>
      <c r="V1053"/>
      <c r="W1053"/>
      <c r="X1053"/>
    </row>
    <row r="1054" spans="1:24" s="26" customFormat="1" ht="15" customHeight="1" x14ac:dyDescent="0.3">
      <c r="A1054" s="165">
        <v>44270</v>
      </c>
      <c r="B1054" s="166" t="s">
        <v>377</v>
      </c>
      <c r="C1054" s="189">
        <v>2475.66</v>
      </c>
      <c r="D1054" s="167"/>
      <c r="E1054" s="168">
        <f t="shared" si="16"/>
        <v>1281732.7980000875</v>
      </c>
      <c r="F1054" s="134"/>
      <c r="G1054" s="202"/>
      <c r="H1054" s="203"/>
      <c r="I1054" s="170"/>
      <c r="J1054" s="179"/>
      <c r="K1054" s="171"/>
      <c r="L1054" s="172"/>
      <c r="M1054" s="173"/>
      <c r="N1054" s="174"/>
      <c r="O1054"/>
      <c r="P1054"/>
      <c r="Q1054"/>
      <c r="R1054"/>
      <c r="S1054"/>
      <c r="T1054"/>
      <c r="U1054"/>
      <c r="V1054"/>
      <c r="W1054"/>
      <c r="X1054"/>
    </row>
    <row r="1055" spans="1:24" s="26" customFormat="1" ht="15" customHeight="1" x14ac:dyDescent="0.3">
      <c r="A1055" s="165">
        <v>44270</v>
      </c>
      <c r="B1055" s="166" t="s">
        <v>289</v>
      </c>
      <c r="C1055" s="189">
        <v>24756.6</v>
      </c>
      <c r="D1055" s="167"/>
      <c r="E1055" s="168">
        <f t="shared" si="16"/>
        <v>1306489.3980000876</v>
      </c>
      <c r="F1055" s="134"/>
      <c r="G1055" s="202"/>
      <c r="H1055" s="203"/>
      <c r="I1055" s="170"/>
      <c r="J1055" s="179"/>
      <c r="K1055" s="171"/>
      <c r="L1055" s="172"/>
      <c r="M1055" s="173"/>
      <c r="N1055" s="174"/>
      <c r="O1055"/>
      <c r="P1055"/>
      <c r="Q1055"/>
      <c r="R1055"/>
      <c r="S1055"/>
      <c r="T1055"/>
      <c r="U1055"/>
      <c r="V1055"/>
      <c r="W1055"/>
      <c r="X1055"/>
    </row>
    <row r="1056" spans="1:24" s="26" customFormat="1" ht="15" customHeight="1" x14ac:dyDescent="0.3">
      <c r="A1056" s="165">
        <v>44270</v>
      </c>
      <c r="B1056" s="166" t="s">
        <v>216</v>
      </c>
      <c r="C1056" s="189">
        <v>7426.98</v>
      </c>
      <c r="D1056" s="167"/>
      <c r="E1056" s="168">
        <f t="shared" si="16"/>
        <v>1313916.3780000876</v>
      </c>
      <c r="F1056" s="134"/>
      <c r="G1056" s="202"/>
      <c r="H1056" s="203"/>
      <c r="I1056" s="170"/>
      <c r="J1056" s="179"/>
      <c r="K1056" s="171"/>
      <c r="L1056" s="172"/>
      <c r="M1056" s="173"/>
      <c r="N1056" s="174"/>
      <c r="O1056"/>
      <c r="P1056"/>
      <c r="Q1056"/>
      <c r="R1056"/>
      <c r="S1056"/>
      <c r="T1056"/>
      <c r="U1056"/>
      <c r="V1056"/>
      <c r="W1056"/>
      <c r="X1056"/>
    </row>
    <row r="1057" spans="1:24" s="26" customFormat="1" ht="15" customHeight="1" x14ac:dyDescent="0.3">
      <c r="A1057" s="165">
        <v>44270</v>
      </c>
      <c r="B1057" s="166" t="s">
        <v>306</v>
      </c>
      <c r="C1057" s="189">
        <v>267109.92</v>
      </c>
      <c r="D1057" s="167"/>
      <c r="E1057" s="168">
        <f t="shared" si="16"/>
        <v>1581026.2980000875</v>
      </c>
      <c r="F1057" s="134"/>
      <c r="G1057" s="202"/>
      <c r="H1057" s="203"/>
      <c r="I1057" s="170"/>
      <c r="J1057" s="179"/>
      <c r="K1057" s="171"/>
      <c r="L1057" s="172"/>
      <c r="M1057" s="173"/>
      <c r="N1057" s="174"/>
      <c r="O1057"/>
      <c r="P1057"/>
      <c r="Q1057"/>
      <c r="R1057"/>
      <c r="S1057"/>
      <c r="T1057"/>
      <c r="U1057"/>
      <c r="V1057"/>
      <c r="W1057"/>
      <c r="X1057"/>
    </row>
    <row r="1058" spans="1:24" s="26" customFormat="1" ht="15" customHeight="1" x14ac:dyDescent="0.3">
      <c r="A1058" s="165">
        <v>44270</v>
      </c>
      <c r="B1058" s="166" t="s">
        <v>322</v>
      </c>
      <c r="C1058" s="189">
        <v>11140.47</v>
      </c>
      <c r="D1058" s="167"/>
      <c r="E1058" s="168">
        <f t="shared" si="16"/>
        <v>1592166.7680000875</v>
      </c>
      <c r="F1058" s="134"/>
      <c r="G1058" s="202"/>
      <c r="H1058" s="203"/>
      <c r="I1058" s="170"/>
      <c r="J1058" s="179"/>
      <c r="K1058" s="171"/>
      <c r="L1058" s="172"/>
      <c r="M1058" s="173"/>
      <c r="N1058" s="174"/>
      <c r="O1058"/>
      <c r="P1058"/>
      <c r="Q1058"/>
      <c r="R1058"/>
      <c r="S1058"/>
      <c r="T1058"/>
      <c r="U1058"/>
      <c r="V1058"/>
      <c r="W1058"/>
      <c r="X1058"/>
    </row>
    <row r="1059" spans="1:24" s="26" customFormat="1" ht="15" customHeight="1" x14ac:dyDescent="0.3">
      <c r="A1059" s="165">
        <v>44270</v>
      </c>
      <c r="B1059" s="166" t="s">
        <v>234</v>
      </c>
      <c r="C1059" s="189">
        <v>7426.98</v>
      </c>
      <c r="D1059" s="167"/>
      <c r="E1059" s="168">
        <f t="shared" si="16"/>
        <v>1599593.7480000874</v>
      </c>
      <c r="F1059" s="134"/>
      <c r="G1059" s="202"/>
      <c r="H1059" s="203"/>
      <c r="I1059" s="170"/>
      <c r="J1059" s="179"/>
      <c r="K1059" s="171"/>
      <c r="L1059" s="172"/>
      <c r="M1059" s="173"/>
      <c r="N1059" s="174"/>
      <c r="O1059"/>
      <c r="P1059"/>
      <c r="Q1059"/>
      <c r="R1059"/>
      <c r="S1059"/>
      <c r="T1059"/>
      <c r="U1059"/>
      <c r="V1059"/>
      <c r="W1059"/>
      <c r="X1059"/>
    </row>
    <row r="1060" spans="1:24" s="26" customFormat="1" ht="15" customHeight="1" x14ac:dyDescent="0.3">
      <c r="A1060" s="165">
        <v>44270</v>
      </c>
      <c r="B1060" s="166" t="s">
        <v>339</v>
      </c>
      <c r="C1060" s="189">
        <v>7426.98</v>
      </c>
      <c r="D1060" s="167"/>
      <c r="E1060" s="168">
        <f t="shared" si="16"/>
        <v>1607020.7280000874</v>
      </c>
      <c r="F1060" s="134"/>
      <c r="G1060" s="202"/>
      <c r="H1060" s="203"/>
      <c r="I1060" s="170"/>
      <c r="J1060" s="179"/>
      <c r="K1060" s="171"/>
      <c r="L1060" s="172"/>
      <c r="M1060" s="173"/>
      <c r="N1060" s="174"/>
      <c r="O1060"/>
      <c r="P1060"/>
      <c r="Q1060"/>
      <c r="R1060"/>
      <c r="S1060"/>
      <c r="T1060"/>
      <c r="U1060"/>
      <c r="V1060"/>
      <c r="W1060"/>
      <c r="X1060"/>
    </row>
    <row r="1061" spans="1:24" s="26" customFormat="1" ht="15" customHeight="1" x14ac:dyDescent="0.3">
      <c r="A1061" s="165">
        <v>44270</v>
      </c>
      <c r="B1061" s="166" t="s">
        <v>239</v>
      </c>
      <c r="C1061" s="189">
        <v>10693.98</v>
      </c>
      <c r="D1061" s="167"/>
      <c r="E1061" s="168">
        <f t="shared" si="16"/>
        <v>1617714.7080000874</v>
      </c>
      <c r="F1061" s="134"/>
      <c r="G1061" s="202"/>
      <c r="H1061" s="203"/>
      <c r="I1061" s="170"/>
      <c r="J1061" s="179"/>
      <c r="K1061" s="171"/>
      <c r="L1061" s="172"/>
      <c r="M1061" s="173"/>
      <c r="N1061" s="174"/>
      <c r="O1061"/>
      <c r="P1061"/>
      <c r="Q1061"/>
      <c r="R1061"/>
      <c r="S1061"/>
      <c r="T1061"/>
      <c r="U1061"/>
      <c r="V1061"/>
      <c r="W1061"/>
      <c r="X1061"/>
    </row>
    <row r="1062" spans="1:24" s="26" customFormat="1" ht="15" customHeight="1" x14ac:dyDescent="0.3">
      <c r="A1062" s="165">
        <v>44271</v>
      </c>
      <c r="B1062" s="166" t="s">
        <v>229</v>
      </c>
      <c r="C1062" s="189">
        <v>11140.47</v>
      </c>
      <c r="D1062" s="167"/>
      <c r="E1062" s="168">
        <f t="shared" si="16"/>
        <v>1628855.1780000874</v>
      </c>
      <c r="F1062" s="134"/>
      <c r="G1062" s="202"/>
      <c r="H1062" s="203"/>
      <c r="I1062" s="170"/>
      <c r="J1062" s="179"/>
      <c r="K1062" s="171"/>
      <c r="L1062" s="172"/>
      <c r="M1062" s="173"/>
      <c r="N1062" s="174"/>
      <c r="O1062"/>
      <c r="P1062"/>
      <c r="Q1062"/>
      <c r="R1062"/>
      <c r="S1062"/>
      <c r="T1062"/>
      <c r="U1062"/>
      <c r="V1062"/>
      <c r="W1062"/>
      <c r="X1062"/>
    </row>
    <row r="1063" spans="1:24" s="26" customFormat="1" ht="15" customHeight="1" x14ac:dyDescent="0.3">
      <c r="A1063" s="165">
        <v>44271</v>
      </c>
      <c r="B1063" s="166" t="s">
        <v>247</v>
      </c>
      <c r="C1063" s="189">
        <v>310695.33</v>
      </c>
      <c r="D1063" s="167"/>
      <c r="E1063" s="168">
        <f t="shared" si="16"/>
        <v>1939550.5080000875</v>
      </c>
      <c r="F1063" s="134"/>
      <c r="G1063" s="202"/>
      <c r="H1063" s="203"/>
      <c r="I1063" s="170"/>
      <c r="J1063" s="179"/>
      <c r="K1063" s="171"/>
      <c r="L1063" s="172"/>
      <c r="M1063" s="173"/>
      <c r="N1063" s="174"/>
      <c r="O1063"/>
      <c r="P1063"/>
      <c r="Q1063"/>
      <c r="R1063"/>
      <c r="S1063"/>
      <c r="T1063"/>
      <c r="U1063"/>
      <c r="V1063"/>
      <c r="W1063"/>
      <c r="X1063"/>
    </row>
    <row r="1064" spans="1:24" s="26" customFormat="1" ht="15" customHeight="1" x14ac:dyDescent="0.3">
      <c r="A1064" s="165">
        <v>44271</v>
      </c>
      <c r="B1064" s="166" t="s">
        <v>231</v>
      </c>
      <c r="C1064" s="189">
        <v>7426.98</v>
      </c>
      <c r="D1064" s="167"/>
      <c r="E1064" s="168">
        <f t="shared" si="16"/>
        <v>1946977.4880000874</v>
      </c>
      <c r="F1064" s="134"/>
      <c r="G1064" s="202"/>
      <c r="H1064" s="203"/>
      <c r="I1064" s="170"/>
      <c r="J1064" s="179"/>
      <c r="K1064" s="171"/>
      <c r="L1064" s="172"/>
      <c r="M1064" s="173"/>
      <c r="N1064" s="174"/>
      <c r="O1064"/>
      <c r="P1064"/>
      <c r="Q1064"/>
      <c r="R1064"/>
      <c r="S1064"/>
      <c r="T1064"/>
      <c r="U1064"/>
      <c r="V1064"/>
      <c r="W1064"/>
      <c r="X1064"/>
    </row>
    <row r="1065" spans="1:24" s="26" customFormat="1" ht="15" customHeight="1" x14ac:dyDescent="0.3">
      <c r="A1065" s="165">
        <v>44271</v>
      </c>
      <c r="B1065" s="166" t="s">
        <v>232</v>
      </c>
      <c r="C1065" s="189">
        <v>3564.66</v>
      </c>
      <c r="D1065" s="167"/>
      <c r="E1065" s="168">
        <f t="shared" si="16"/>
        <v>1950542.1480000874</v>
      </c>
      <c r="F1065" s="134"/>
      <c r="G1065" s="202"/>
      <c r="H1065" s="203"/>
      <c r="I1065" s="170"/>
      <c r="J1065" s="179"/>
      <c r="K1065" s="171"/>
      <c r="L1065" s="172"/>
      <c r="M1065" s="173"/>
      <c r="N1065" s="174"/>
      <c r="O1065"/>
      <c r="P1065"/>
      <c r="Q1065"/>
      <c r="R1065"/>
      <c r="S1065"/>
      <c r="T1065"/>
      <c r="U1065"/>
      <c r="V1065"/>
      <c r="W1065"/>
      <c r="X1065"/>
    </row>
    <row r="1066" spans="1:24" s="26" customFormat="1" ht="15" customHeight="1" x14ac:dyDescent="0.3">
      <c r="A1066" s="165">
        <v>44271</v>
      </c>
      <c r="B1066" s="166" t="s">
        <v>217</v>
      </c>
      <c r="C1066" s="189">
        <v>11140.47</v>
      </c>
      <c r="D1066" s="167"/>
      <c r="E1066" s="168">
        <f t="shared" si="16"/>
        <v>1961682.6180000873</v>
      </c>
      <c r="F1066" s="134"/>
      <c r="G1066" s="202"/>
      <c r="H1066" s="203"/>
      <c r="I1066" s="170"/>
      <c r="J1066" s="179"/>
      <c r="K1066" s="171"/>
      <c r="L1066" s="172"/>
      <c r="M1066" s="173"/>
      <c r="N1066" s="174"/>
      <c r="O1066"/>
      <c r="P1066"/>
      <c r="Q1066"/>
      <c r="R1066"/>
      <c r="S1066"/>
      <c r="T1066"/>
      <c r="U1066"/>
      <c r="V1066"/>
      <c r="W1066"/>
      <c r="X1066"/>
    </row>
    <row r="1067" spans="1:24" s="26" customFormat="1" ht="15" customHeight="1" x14ac:dyDescent="0.3">
      <c r="A1067" s="165">
        <v>44271</v>
      </c>
      <c r="B1067" s="166" t="s">
        <v>349</v>
      </c>
      <c r="C1067" s="189">
        <v>18567.45</v>
      </c>
      <c r="D1067" s="167"/>
      <c r="E1067" s="168">
        <f t="shared" si="16"/>
        <v>1980250.0680000873</v>
      </c>
      <c r="F1067" s="134"/>
      <c r="G1067" s="202"/>
      <c r="H1067" s="203"/>
      <c r="I1067" s="170"/>
      <c r="J1067" s="179"/>
      <c r="K1067" s="171"/>
      <c r="L1067" s="172"/>
      <c r="M1067" s="173"/>
      <c r="N1067" s="174"/>
      <c r="O1067"/>
      <c r="P1067"/>
      <c r="Q1067"/>
      <c r="R1067"/>
      <c r="S1067"/>
      <c r="T1067"/>
      <c r="U1067"/>
      <c r="V1067"/>
      <c r="W1067"/>
      <c r="X1067"/>
    </row>
    <row r="1068" spans="1:24" s="26" customFormat="1" ht="15" customHeight="1" x14ac:dyDescent="0.3">
      <c r="A1068" s="165">
        <v>44271</v>
      </c>
      <c r="B1068" s="166" t="s">
        <v>296</v>
      </c>
      <c r="C1068" s="189">
        <v>7426.98</v>
      </c>
      <c r="D1068" s="167"/>
      <c r="E1068" s="168">
        <f t="shared" si="16"/>
        <v>1987677.0480000873</v>
      </c>
      <c r="F1068" s="134"/>
      <c r="G1068" s="202"/>
      <c r="H1068" s="203"/>
      <c r="I1068" s="170"/>
      <c r="J1068" s="179"/>
      <c r="K1068" s="171"/>
      <c r="L1068" s="172"/>
      <c r="M1068" s="173"/>
      <c r="N1068" s="174"/>
      <c r="O1068"/>
      <c r="P1068"/>
      <c r="Q1068"/>
      <c r="R1068"/>
      <c r="S1068"/>
      <c r="T1068"/>
      <c r="U1068"/>
      <c r="V1068"/>
      <c r="W1068"/>
      <c r="X1068"/>
    </row>
    <row r="1069" spans="1:24" s="26" customFormat="1" ht="15" customHeight="1" x14ac:dyDescent="0.3">
      <c r="A1069" s="165">
        <v>44271</v>
      </c>
      <c r="B1069" s="166" t="s">
        <v>222</v>
      </c>
      <c r="C1069" s="189">
        <v>6189.15</v>
      </c>
      <c r="D1069" s="167"/>
      <c r="E1069" s="168">
        <f t="shared" si="16"/>
        <v>1993866.1980000872</v>
      </c>
      <c r="F1069" s="134"/>
      <c r="G1069" s="202"/>
      <c r="H1069" s="203"/>
      <c r="I1069" s="170"/>
      <c r="J1069" s="179"/>
      <c r="K1069" s="171"/>
      <c r="L1069" s="172"/>
      <c r="M1069" s="173"/>
      <c r="N1069" s="174"/>
      <c r="O1069"/>
      <c r="P1069"/>
      <c r="Q1069"/>
      <c r="R1069"/>
      <c r="S1069"/>
      <c r="T1069"/>
      <c r="U1069"/>
      <c r="V1069"/>
      <c r="W1069"/>
      <c r="X1069"/>
    </row>
    <row r="1070" spans="1:24" s="26" customFormat="1" ht="15" customHeight="1" x14ac:dyDescent="0.3">
      <c r="A1070" s="165">
        <v>44271</v>
      </c>
      <c r="B1070" s="166" t="s">
        <v>276</v>
      </c>
      <c r="C1070" s="189">
        <v>50751.03</v>
      </c>
      <c r="D1070" s="167"/>
      <c r="E1070" s="168">
        <f t="shared" si="16"/>
        <v>2044617.2280000872</v>
      </c>
      <c r="F1070" s="134"/>
      <c r="G1070" s="202"/>
      <c r="H1070" s="203"/>
      <c r="I1070" s="170"/>
      <c r="J1070" s="179"/>
      <c r="K1070" s="171"/>
      <c r="L1070" s="172"/>
      <c r="M1070" s="173"/>
      <c r="N1070" s="174"/>
      <c r="O1070"/>
      <c r="P1070"/>
      <c r="Q1070"/>
      <c r="R1070"/>
      <c r="S1070"/>
      <c r="T1070"/>
      <c r="U1070"/>
      <c r="V1070"/>
      <c r="W1070"/>
      <c r="X1070"/>
    </row>
    <row r="1071" spans="1:24" s="26" customFormat="1" ht="15" customHeight="1" x14ac:dyDescent="0.3">
      <c r="A1071" s="165">
        <v>44271</v>
      </c>
      <c r="B1071" s="166" t="s">
        <v>344</v>
      </c>
      <c r="C1071" s="189">
        <v>18567.45</v>
      </c>
      <c r="D1071" s="167"/>
      <c r="E1071" s="168">
        <f t="shared" si="16"/>
        <v>2063184.6780000872</v>
      </c>
      <c r="F1071" s="134"/>
      <c r="G1071" s="202"/>
      <c r="H1071" s="203"/>
      <c r="I1071" s="170"/>
      <c r="J1071" s="179"/>
      <c r="K1071" s="171"/>
      <c r="L1071" s="172"/>
      <c r="M1071" s="173"/>
      <c r="N1071" s="174"/>
      <c r="O1071"/>
      <c r="P1071"/>
      <c r="Q1071"/>
      <c r="R1071"/>
      <c r="S1071"/>
      <c r="T1071"/>
      <c r="U1071"/>
      <c r="V1071"/>
      <c r="W1071"/>
      <c r="X1071"/>
    </row>
    <row r="1072" spans="1:24" s="26" customFormat="1" ht="15" customHeight="1" x14ac:dyDescent="0.3">
      <c r="A1072" s="165">
        <v>44272</v>
      </c>
      <c r="B1072" s="166" t="s">
        <v>241</v>
      </c>
      <c r="C1072" s="189">
        <v>4951.32</v>
      </c>
      <c r="D1072" s="167"/>
      <c r="E1072" s="168">
        <f t="shared" si="16"/>
        <v>2068135.9980000872</v>
      </c>
      <c r="F1072" s="134"/>
      <c r="G1072" s="202"/>
      <c r="H1072" s="203"/>
      <c r="I1072" s="170"/>
      <c r="J1072" s="179"/>
      <c r="K1072" s="171"/>
      <c r="L1072" s="172"/>
      <c r="M1072" s="173"/>
      <c r="N1072" s="174"/>
      <c r="O1072"/>
      <c r="P1072"/>
      <c r="Q1072"/>
      <c r="R1072"/>
      <c r="S1072"/>
      <c r="T1072"/>
      <c r="U1072"/>
      <c r="V1072"/>
      <c r="W1072"/>
      <c r="X1072"/>
    </row>
    <row r="1073" spans="1:24" s="26" customFormat="1" ht="15" customHeight="1" x14ac:dyDescent="0.3">
      <c r="A1073" s="165">
        <v>44272</v>
      </c>
      <c r="B1073" s="166" t="s">
        <v>202</v>
      </c>
      <c r="C1073" s="189">
        <v>2475.66</v>
      </c>
      <c r="D1073" s="167"/>
      <c r="E1073" s="168">
        <f t="shared" si="16"/>
        <v>2070611.6580000871</v>
      </c>
      <c r="F1073" s="134"/>
      <c r="G1073" s="202"/>
      <c r="H1073" s="203"/>
      <c r="I1073" s="170"/>
      <c r="J1073" s="179"/>
      <c r="K1073" s="171"/>
      <c r="L1073" s="172"/>
      <c r="M1073" s="173"/>
      <c r="N1073" s="174"/>
      <c r="O1073"/>
      <c r="P1073"/>
      <c r="Q1073"/>
      <c r="R1073"/>
      <c r="S1073"/>
      <c r="T1073"/>
      <c r="U1073"/>
      <c r="V1073"/>
      <c r="W1073"/>
      <c r="X1073"/>
    </row>
    <row r="1074" spans="1:24" s="26" customFormat="1" ht="15" customHeight="1" x14ac:dyDescent="0.3">
      <c r="A1074" s="165">
        <v>44272</v>
      </c>
      <c r="B1074" s="166" t="s">
        <v>218</v>
      </c>
      <c r="C1074" s="189">
        <v>24756.6</v>
      </c>
      <c r="D1074" s="167"/>
      <c r="E1074" s="168">
        <f t="shared" si="16"/>
        <v>2095368.2580000872</v>
      </c>
      <c r="F1074" s="134"/>
      <c r="G1074" s="202"/>
      <c r="H1074" s="203"/>
      <c r="I1074" s="170"/>
      <c r="J1074" s="179"/>
      <c r="K1074" s="171"/>
      <c r="L1074" s="172"/>
      <c r="M1074" s="173"/>
      <c r="N1074" s="174"/>
      <c r="O1074"/>
      <c r="P1074"/>
      <c r="Q1074"/>
      <c r="R1074"/>
      <c r="S1074"/>
      <c r="T1074"/>
      <c r="U1074"/>
      <c r="V1074"/>
      <c r="W1074"/>
      <c r="X1074"/>
    </row>
    <row r="1075" spans="1:24" s="26" customFormat="1" ht="15" customHeight="1" x14ac:dyDescent="0.3">
      <c r="A1075" s="165">
        <v>44272</v>
      </c>
      <c r="B1075" s="166" t="s">
        <v>292</v>
      </c>
      <c r="C1075" s="189">
        <v>48275.37</v>
      </c>
      <c r="D1075" s="167"/>
      <c r="E1075" s="168">
        <f t="shared" si="16"/>
        <v>2143643.6280000871</v>
      </c>
      <c r="F1075" s="134"/>
      <c r="G1075" s="202"/>
      <c r="H1075" s="203"/>
      <c r="I1075" s="170"/>
      <c r="J1075" s="179"/>
      <c r="K1075" s="171"/>
      <c r="L1075" s="172"/>
      <c r="M1075" s="173"/>
      <c r="N1075" s="174"/>
      <c r="O1075"/>
      <c r="P1075"/>
      <c r="Q1075"/>
      <c r="R1075"/>
      <c r="S1075"/>
      <c r="T1075"/>
      <c r="U1075"/>
      <c r="V1075"/>
      <c r="W1075"/>
      <c r="X1075"/>
    </row>
    <row r="1076" spans="1:24" s="26" customFormat="1" ht="15" customHeight="1" x14ac:dyDescent="0.3">
      <c r="A1076" s="165">
        <v>44272</v>
      </c>
      <c r="B1076" s="166" t="s">
        <v>220</v>
      </c>
      <c r="C1076" s="189">
        <v>24756.6</v>
      </c>
      <c r="D1076" s="167"/>
      <c r="E1076" s="168">
        <f t="shared" si="16"/>
        <v>2168400.2280000872</v>
      </c>
      <c r="F1076" s="134"/>
      <c r="G1076" s="202"/>
      <c r="H1076" s="203"/>
      <c r="I1076" s="170"/>
      <c r="J1076" s="179"/>
      <c r="K1076" s="171"/>
      <c r="L1076" s="172"/>
      <c r="M1076" s="173"/>
      <c r="N1076" s="174"/>
      <c r="O1076"/>
      <c r="P1076"/>
      <c r="Q1076"/>
      <c r="R1076"/>
      <c r="S1076"/>
      <c r="T1076"/>
      <c r="U1076"/>
      <c r="V1076"/>
      <c r="W1076"/>
      <c r="X1076"/>
    </row>
    <row r="1077" spans="1:24" s="26" customFormat="1" ht="15" customHeight="1" x14ac:dyDescent="0.3">
      <c r="A1077" s="165">
        <v>44272</v>
      </c>
      <c r="B1077" s="166" t="s">
        <v>270</v>
      </c>
      <c r="C1077" s="189">
        <v>82419.149999999994</v>
      </c>
      <c r="D1077" s="167"/>
      <c r="E1077" s="168">
        <f t="shared" si="16"/>
        <v>2250819.3780000871</v>
      </c>
      <c r="F1077" s="134"/>
      <c r="G1077" s="202"/>
      <c r="H1077" s="203"/>
      <c r="I1077" s="170"/>
      <c r="J1077" s="179"/>
      <c r="K1077" s="171"/>
      <c r="L1077" s="172"/>
      <c r="M1077" s="173"/>
      <c r="N1077" s="174"/>
      <c r="O1077"/>
      <c r="P1077"/>
      <c r="Q1077"/>
      <c r="R1077"/>
      <c r="S1077"/>
      <c r="T1077"/>
      <c r="U1077"/>
      <c r="V1077"/>
      <c r="W1077"/>
      <c r="X1077"/>
    </row>
    <row r="1078" spans="1:24" s="26" customFormat="1" ht="15" customHeight="1" x14ac:dyDescent="0.3">
      <c r="A1078" s="165">
        <v>44272</v>
      </c>
      <c r="B1078" s="166" t="s">
        <v>356</v>
      </c>
      <c r="C1078" s="189">
        <v>11140.47</v>
      </c>
      <c r="D1078" s="167"/>
      <c r="E1078" s="168">
        <f t="shared" si="16"/>
        <v>2261959.8480000873</v>
      </c>
      <c r="F1078" s="134"/>
      <c r="G1078" s="202"/>
      <c r="H1078" s="203"/>
      <c r="I1078" s="170"/>
      <c r="J1078" s="179"/>
      <c r="K1078" s="171"/>
      <c r="L1078" s="172"/>
      <c r="M1078" s="173"/>
      <c r="N1078" s="174"/>
      <c r="O1078"/>
      <c r="P1078"/>
      <c r="Q1078"/>
      <c r="R1078"/>
      <c r="S1078"/>
      <c r="T1078"/>
      <c r="U1078"/>
      <c r="V1078"/>
      <c r="W1078"/>
      <c r="X1078"/>
    </row>
    <row r="1079" spans="1:24" s="26" customFormat="1" ht="15" customHeight="1" x14ac:dyDescent="0.3">
      <c r="A1079" s="165">
        <v>44273</v>
      </c>
      <c r="B1079" s="166" t="s">
        <v>331</v>
      </c>
      <c r="C1079" s="189">
        <v>231267.3</v>
      </c>
      <c r="D1079" s="167"/>
      <c r="E1079" s="168">
        <f t="shared" si="16"/>
        <v>2493227.1480000871</v>
      </c>
      <c r="F1079" s="134"/>
      <c r="G1079" s="202"/>
      <c r="H1079" s="203"/>
      <c r="I1079" s="170"/>
      <c r="J1079" s="179"/>
      <c r="K1079" s="171"/>
      <c r="L1079" s="172"/>
      <c r="M1079" s="173"/>
      <c r="N1079" s="174"/>
      <c r="O1079"/>
      <c r="P1079"/>
      <c r="Q1079"/>
      <c r="R1079"/>
      <c r="S1079"/>
      <c r="T1079"/>
      <c r="U1079"/>
      <c r="V1079"/>
      <c r="W1079"/>
      <c r="X1079"/>
    </row>
    <row r="1080" spans="1:24" s="26" customFormat="1" ht="15" customHeight="1" x14ac:dyDescent="0.3">
      <c r="A1080" s="165">
        <v>44273</v>
      </c>
      <c r="B1080" s="166" t="s">
        <v>306</v>
      </c>
      <c r="C1080" s="189">
        <v>149715.72</v>
      </c>
      <c r="D1080" s="167"/>
      <c r="E1080" s="168">
        <f t="shared" si="16"/>
        <v>2642942.8680000873</v>
      </c>
      <c r="F1080" s="134"/>
      <c r="G1080" s="202"/>
      <c r="H1080" s="203"/>
      <c r="I1080" s="170"/>
      <c r="J1080" s="179"/>
      <c r="K1080" s="171"/>
      <c r="L1080" s="172"/>
      <c r="M1080" s="173"/>
      <c r="N1080" s="174"/>
      <c r="O1080"/>
      <c r="P1080"/>
      <c r="Q1080"/>
      <c r="R1080"/>
      <c r="S1080"/>
      <c r="T1080"/>
      <c r="U1080"/>
      <c r="V1080"/>
      <c r="W1080"/>
      <c r="X1080"/>
    </row>
    <row r="1081" spans="1:24" s="26" customFormat="1" ht="15" customHeight="1" x14ac:dyDescent="0.3">
      <c r="A1081" s="165">
        <v>44273</v>
      </c>
      <c r="B1081" s="166" t="s">
        <v>233</v>
      </c>
      <c r="C1081" s="189">
        <v>48275.37</v>
      </c>
      <c r="D1081" s="167"/>
      <c r="E1081" s="168">
        <f t="shared" si="16"/>
        <v>2691218.2380000874</v>
      </c>
      <c r="F1081" s="134"/>
      <c r="G1081" s="202"/>
      <c r="H1081" s="203"/>
      <c r="I1081" s="170"/>
      <c r="J1081" s="179"/>
      <c r="K1081" s="171"/>
      <c r="L1081" s="172"/>
      <c r="M1081" s="173"/>
      <c r="N1081" s="174"/>
      <c r="O1081"/>
      <c r="P1081"/>
      <c r="Q1081"/>
      <c r="R1081"/>
      <c r="S1081"/>
      <c r="T1081"/>
      <c r="U1081"/>
      <c r="V1081"/>
      <c r="W1081"/>
      <c r="X1081"/>
    </row>
    <row r="1082" spans="1:24" s="26" customFormat="1" ht="15" customHeight="1" x14ac:dyDescent="0.3">
      <c r="A1082" s="165">
        <v>44273</v>
      </c>
      <c r="B1082" s="166" t="s">
        <v>295</v>
      </c>
      <c r="C1082" s="189">
        <v>23764.400000000001</v>
      </c>
      <c r="D1082" s="167"/>
      <c r="E1082" s="168">
        <f t="shared" si="16"/>
        <v>2714982.6380000873</v>
      </c>
      <c r="F1082" s="134"/>
      <c r="G1082" s="169"/>
      <c r="H1082" s="203"/>
      <c r="I1082" s="170"/>
      <c r="J1082" s="179"/>
      <c r="K1082" s="171"/>
      <c r="L1082" s="172"/>
      <c r="M1082" s="173"/>
      <c r="N1082" s="174"/>
      <c r="O1082"/>
      <c r="P1082"/>
      <c r="Q1082"/>
      <c r="R1082"/>
      <c r="S1082"/>
      <c r="T1082"/>
      <c r="U1082"/>
      <c r="V1082"/>
      <c r="W1082"/>
      <c r="X1082"/>
    </row>
    <row r="1083" spans="1:24" s="26" customFormat="1" ht="15" customHeight="1" x14ac:dyDescent="0.3">
      <c r="A1083" s="165">
        <v>44273</v>
      </c>
      <c r="B1083" s="166" t="s">
        <v>236</v>
      </c>
      <c r="C1083" s="189">
        <v>19805.28</v>
      </c>
      <c r="D1083" s="201"/>
      <c r="E1083" s="168">
        <f t="shared" si="16"/>
        <v>2734787.9180000871</v>
      </c>
      <c r="F1083" s="134"/>
      <c r="G1083" s="202"/>
      <c r="H1083" s="203"/>
      <c r="I1083" s="170"/>
      <c r="J1083" s="179"/>
      <c r="K1083" s="171"/>
      <c r="L1083" s="172"/>
      <c r="M1083" s="173"/>
      <c r="N1083" s="174"/>
      <c r="O1083"/>
      <c r="P1083"/>
      <c r="Q1083"/>
      <c r="R1083"/>
      <c r="S1083"/>
      <c r="T1083"/>
      <c r="U1083"/>
      <c r="V1083"/>
      <c r="W1083"/>
      <c r="X1083"/>
    </row>
    <row r="1084" spans="1:24" s="26" customFormat="1" ht="15" customHeight="1" x14ac:dyDescent="0.3">
      <c r="A1084" s="165">
        <v>44273</v>
      </c>
      <c r="B1084" s="166" t="s">
        <v>285</v>
      </c>
      <c r="C1084" s="189">
        <v>6189.15</v>
      </c>
      <c r="D1084" s="167"/>
      <c r="E1084" s="168">
        <f t="shared" si="16"/>
        <v>2740977.068000087</v>
      </c>
      <c r="F1084" s="134"/>
      <c r="G1084" s="202"/>
      <c r="H1084" s="203"/>
      <c r="I1084" s="170"/>
      <c r="J1084" s="179"/>
      <c r="K1084" s="171"/>
      <c r="L1084" s="172"/>
      <c r="M1084" s="173"/>
      <c r="N1084" s="174"/>
      <c r="O1084"/>
      <c r="P1084"/>
      <c r="Q1084"/>
      <c r="R1084"/>
      <c r="S1084"/>
      <c r="T1084"/>
      <c r="U1084"/>
      <c r="V1084"/>
      <c r="W1084"/>
      <c r="X1084"/>
    </row>
    <row r="1085" spans="1:24" s="26" customFormat="1" ht="15" customHeight="1" x14ac:dyDescent="0.3">
      <c r="A1085" s="165">
        <v>44273</v>
      </c>
      <c r="B1085" s="166" t="s">
        <v>367</v>
      </c>
      <c r="C1085" s="189">
        <v>18567.45</v>
      </c>
      <c r="D1085" s="167"/>
      <c r="E1085" s="168">
        <f t="shared" si="16"/>
        <v>2759544.5180000872</v>
      </c>
      <c r="F1085" s="134"/>
      <c r="G1085" s="202"/>
      <c r="H1085" s="203"/>
      <c r="I1085" s="170"/>
      <c r="J1085" s="179"/>
      <c r="K1085" s="171"/>
      <c r="L1085" s="172"/>
      <c r="M1085" s="173"/>
      <c r="N1085" s="174"/>
      <c r="O1085"/>
      <c r="P1085"/>
      <c r="Q1085"/>
      <c r="R1085"/>
      <c r="S1085"/>
      <c r="T1085"/>
      <c r="U1085"/>
      <c r="V1085"/>
      <c r="W1085"/>
      <c r="X1085"/>
    </row>
    <row r="1086" spans="1:24" s="26" customFormat="1" ht="15" customHeight="1" x14ac:dyDescent="0.3">
      <c r="A1086" s="165">
        <v>44273</v>
      </c>
      <c r="B1086" s="166" t="s">
        <v>307</v>
      </c>
      <c r="C1086" s="189">
        <v>130205.68</v>
      </c>
      <c r="D1086" s="167"/>
      <c r="E1086" s="168">
        <f t="shared" si="16"/>
        <v>2889750.1980000874</v>
      </c>
      <c r="F1086" s="134"/>
      <c r="G1086" s="202"/>
      <c r="H1086" s="203"/>
      <c r="I1086" s="170"/>
      <c r="J1086" s="179"/>
      <c r="K1086" s="171"/>
      <c r="L1086" s="172"/>
      <c r="M1086" s="173"/>
      <c r="N1086" s="174"/>
      <c r="O1086"/>
      <c r="P1086"/>
      <c r="Q1086"/>
      <c r="R1086"/>
      <c r="S1086"/>
      <c r="T1086"/>
      <c r="U1086"/>
      <c r="V1086"/>
      <c r="W1086"/>
      <c r="X1086"/>
    </row>
    <row r="1087" spans="1:24" s="26" customFormat="1" ht="15" customHeight="1" x14ac:dyDescent="0.3">
      <c r="A1087" s="165">
        <v>44274</v>
      </c>
      <c r="B1087" s="166" t="s">
        <v>230</v>
      </c>
      <c r="C1087" s="189">
        <v>3713.49</v>
      </c>
      <c r="D1087" s="167"/>
      <c r="E1087" s="168">
        <f t="shared" si="16"/>
        <v>2893463.6880000876</v>
      </c>
      <c r="F1087" s="134"/>
      <c r="G1087" s="169"/>
      <c r="H1087" s="203"/>
      <c r="I1087" s="170"/>
      <c r="J1087" s="179"/>
      <c r="K1087" s="171"/>
      <c r="L1087" s="172"/>
      <c r="M1087" s="173"/>
      <c r="N1087" s="174"/>
      <c r="O1087"/>
      <c r="P1087"/>
      <c r="Q1087"/>
      <c r="R1087"/>
      <c r="S1087"/>
      <c r="T1087"/>
      <c r="U1087"/>
      <c r="V1087"/>
      <c r="W1087"/>
      <c r="X1087"/>
    </row>
    <row r="1088" spans="1:24" s="26" customFormat="1" ht="15" customHeight="1" x14ac:dyDescent="0.3">
      <c r="A1088" s="165">
        <v>44274</v>
      </c>
      <c r="B1088" s="166" t="s">
        <v>242</v>
      </c>
      <c r="C1088" s="189">
        <v>34458.379999999997</v>
      </c>
      <c r="D1088" s="167"/>
      <c r="E1088" s="168">
        <f t="shared" si="16"/>
        <v>2927922.0680000875</v>
      </c>
      <c r="F1088" s="134"/>
      <c r="G1088" s="202"/>
      <c r="H1088" s="203"/>
      <c r="I1088" s="170"/>
      <c r="J1088" s="179"/>
      <c r="K1088" s="171"/>
      <c r="L1088" s="172"/>
      <c r="M1088" s="173"/>
      <c r="N1088" s="174"/>
      <c r="O1088"/>
      <c r="P1088"/>
      <c r="Q1088"/>
      <c r="R1088"/>
      <c r="S1088"/>
      <c r="T1088"/>
      <c r="U1088"/>
      <c r="V1088"/>
      <c r="W1088"/>
      <c r="X1088"/>
    </row>
    <row r="1089" spans="1:24" s="26" customFormat="1" ht="15" customHeight="1" x14ac:dyDescent="0.3">
      <c r="A1089" s="165">
        <v>44274</v>
      </c>
      <c r="B1089" s="166" t="s">
        <v>333</v>
      </c>
      <c r="C1089" s="189">
        <v>2475.66</v>
      </c>
      <c r="D1089" s="167"/>
      <c r="E1089" s="168">
        <f t="shared" si="16"/>
        <v>2930397.7280000877</v>
      </c>
      <c r="F1089" s="134"/>
      <c r="G1089" s="202"/>
      <c r="H1089" s="203"/>
      <c r="I1089" s="170"/>
      <c r="J1089" s="179"/>
      <c r="K1089" s="171"/>
      <c r="L1089" s="172"/>
      <c r="M1089" s="173"/>
      <c r="N1089" s="174"/>
      <c r="O1089"/>
      <c r="P1089"/>
      <c r="Q1089"/>
      <c r="R1089"/>
      <c r="S1089"/>
      <c r="T1089"/>
      <c r="U1089"/>
      <c r="V1089"/>
      <c r="W1089"/>
      <c r="X1089"/>
    </row>
    <row r="1090" spans="1:24" s="26" customFormat="1" ht="15" customHeight="1" x14ac:dyDescent="0.3">
      <c r="A1090" s="165">
        <v>44274</v>
      </c>
      <c r="B1090" s="166" t="s">
        <v>219</v>
      </c>
      <c r="C1090" s="189">
        <v>3564.66</v>
      </c>
      <c r="D1090" s="167"/>
      <c r="E1090" s="168">
        <f t="shared" si="16"/>
        <v>2933962.3880000878</v>
      </c>
      <c r="F1090" s="134"/>
      <c r="G1090" s="202"/>
      <c r="H1090" s="203"/>
      <c r="I1090" s="170"/>
      <c r="J1090" s="179"/>
      <c r="K1090" s="171"/>
      <c r="L1090" s="172"/>
      <c r="M1090" s="173"/>
      <c r="N1090" s="174"/>
      <c r="O1090"/>
      <c r="P1090"/>
      <c r="Q1090"/>
      <c r="R1090"/>
      <c r="S1090"/>
      <c r="T1090"/>
      <c r="U1090"/>
      <c r="V1090"/>
      <c r="W1090"/>
      <c r="X1090"/>
    </row>
    <row r="1091" spans="1:24" s="26" customFormat="1" ht="15" customHeight="1" x14ac:dyDescent="0.3">
      <c r="A1091" s="165">
        <v>44274</v>
      </c>
      <c r="B1091" s="166" t="s">
        <v>287</v>
      </c>
      <c r="C1091" s="189">
        <v>18567.45</v>
      </c>
      <c r="D1091" s="167"/>
      <c r="E1091" s="168">
        <f t="shared" ref="E1091:E1154" si="17">E1090+C1091-D1091</f>
        <v>2952529.838000088</v>
      </c>
      <c r="F1091" s="134"/>
      <c r="G1091" s="202"/>
      <c r="H1091" s="203"/>
      <c r="I1091" s="170"/>
      <c r="J1091" s="179"/>
      <c r="K1091" s="171"/>
      <c r="L1091" s="172"/>
      <c r="M1091" s="173"/>
      <c r="N1091" s="174"/>
      <c r="O1091"/>
      <c r="P1091"/>
      <c r="Q1091"/>
      <c r="R1091"/>
      <c r="S1091"/>
      <c r="T1091"/>
      <c r="U1091"/>
      <c r="V1091"/>
      <c r="W1091"/>
      <c r="X1091"/>
    </row>
    <row r="1092" spans="1:24" s="26" customFormat="1" ht="15" customHeight="1" x14ac:dyDescent="0.3">
      <c r="A1092" s="165">
        <v>44274</v>
      </c>
      <c r="B1092" s="166" t="s">
        <v>279</v>
      </c>
      <c r="C1092" s="189">
        <v>3564.66</v>
      </c>
      <c r="D1092" s="167"/>
      <c r="E1092" s="168">
        <f t="shared" si="17"/>
        <v>2956094.4980000881</v>
      </c>
      <c r="F1092" s="134"/>
      <c r="G1092" s="202"/>
      <c r="H1092" s="203"/>
      <c r="I1092" s="170"/>
      <c r="J1092" s="179"/>
      <c r="K1092" s="171"/>
      <c r="L1092" s="172"/>
      <c r="M1092" s="173"/>
      <c r="N1092" s="174"/>
      <c r="O1092"/>
      <c r="P1092"/>
      <c r="Q1092"/>
      <c r="R1092"/>
      <c r="S1092"/>
      <c r="T1092"/>
      <c r="U1092"/>
      <c r="V1092"/>
      <c r="W1092"/>
      <c r="X1092"/>
    </row>
    <row r="1093" spans="1:24" s="26" customFormat="1" ht="15" customHeight="1" x14ac:dyDescent="0.3">
      <c r="A1093" s="165">
        <v>44274</v>
      </c>
      <c r="B1093" s="166" t="s">
        <v>311</v>
      </c>
      <c r="C1093" s="189">
        <v>30893.72</v>
      </c>
      <c r="D1093" s="167"/>
      <c r="E1093" s="168">
        <f t="shared" si="17"/>
        <v>2986988.2180000884</v>
      </c>
      <c r="F1093" s="134"/>
      <c r="G1093" s="202"/>
      <c r="H1093" s="203"/>
      <c r="I1093" s="170"/>
      <c r="J1093" s="179"/>
      <c r="K1093" s="171"/>
      <c r="L1093" s="172"/>
      <c r="M1093" s="173"/>
      <c r="N1093" s="174"/>
      <c r="O1093"/>
      <c r="P1093"/>
      <c r="Q1093"/>
      <c r="R1093"/>
      <c r="S1093"/>
      <c r="T1093"/>
      <c r="U1093"/>
      <c r="V1093"/>
      <c r="W1093"/>
      <c r="X1093"/>
    </row>
    <row r="1094" spans="1:24" s="26" customFormat="1" ht="15" customHeight="1" x14ac:dyDescent="0.3">
      <c r="A1094" s="165">
        <v>44277</v>
      </c>
      <c r="B1094" s="166" t="s">
        <v>240</v>
      </c>
      <c r="C1094" s="189">
        <v>11140.47</v>
      </c>
      <c r="D1094" s="167"/>
      <c r="E1094" s="168">
        <f t="shared" si="17"/>
        <v>2998128.6880000886</v>
      </c>
      <c r="F1094" s="134"/>
      <c r="G1094" s="202"/>
      <c r="H1094" s="203"/>
      <c r="I1094" s="170"/>
      <c r="J1094" s="179"/>
      <c r="K1094" s="171"/>
      <c r="L1094" s="172"/>
      <c r="M1094" s="173"/>
      <c r="N1094" s="174"/>
      <c r="O1094"/>
      <c r="P1094"/>
      <c r="Q1094"/>
      <c r="R1094"/>
      <c r="S1094"/>
      <c r="T1094"/>
      <c r="U1094"/>
      <c r="V1094"/>
      <c r="W1094"/>
      <c r="X1094"/>
    </row>
    <row r="1095" spans="1:24" s="26" customFormat="1" ht="15" customHeight="1" x14ac:dyDescent="0.3">
      <c r="A1095" s="165">
        <v>44277</v>
      </c>
      <c r="B1095" s="166" t="s">
        <v>208</v>
      </c>
      <c r="C1095" s="189">
        <v>17823.3</v>
      </c>
      <c r="D1095" s="167"/>
      <c r="E1095" s="168">
        <f t="shared" si="17"/>
        <v>3015951.9880000884</v>
      </c>
      <c r="F1095" s="134"/>
      <c r="G1095" s="202"/>
      <c r="H1095" s="203"/>
      <c r="I1095" s="170"/>
      <c r="J1095" s="179"/>
      <c r="K1095" s="171"/>
      <c r="L1095" s="172"/>
      <c r="M1095" s="173"/>
      <c r="N1095" s="174"/>
      <c r="O1095"/>
      <c r="P1095"/>
      <c r="Q1095"/>
      <c r="R1095"/>
      <c r="S1095"/>
      <c r="T1095"/>
      <c r="U1095"/>
      <c r="V1095"/>
      <c r="W1095"/>
      <c r="X1095"/>
    </row>
    <row r="1096" spans="1:24" s="26" customFormat="1" ht="15" customHeight="1" x14ac:dyDescent="0.3">
      <c r="A1096" s="165">
        <v>44277</v>
      </c>
      <c r="B1096" s="166" t="s">
        <v>271</v>
      </c>
      <c r="C1096" s="189">
        <v>48275.37</v>
      </c>
      <c r="D1096" s="167"/>
      <c r="E1096" s="168">
        <f t="shared" si="17"/>
        <v>3064227.3580000885</v>
      </c>
      <c r="F1096" s="134"/>
      <c r="G1096" s="202"/>
      <c r="H1096" s="203"/>
      <c r="I1096" s="170"/>
      <c r="J1096" s="179"/>
      <c r="K1096" s="171"/>
      <c r="L1096" s="172"/>
      <c r="M1096" s="173"/>
      <c r="N1096" s="174"/>
      <c r="O1096"/>
      <c r="P1096"/>
      <c r="Q1096"/>
      <c r="R1096"/>
      <c r="S1096"/>
      <c r="T1096"/>
      <c r="U1096"/>
      <c r="V1096"/>
      <c r="W1096"/>
      <c r="X1096"/>
    </row>
    <row r="1097" spans="1:24" s="26" customFormat="1" ht="15" customHeight="1" x14ac:dyDescent="0.3">
      <c r="A1097" s="165">
        <v>44277</v>
      </c>
      <c r="B1097" s="166" t="s">
        <v>225</v>
      </c>
      <c r="C1097" s="189">
        <v>21043.11</v>
      </c>
      <c r="D1097" s="167"/>
      <c r="E1097" s="168">
        <f t="shared" si="17"/>
        <v>3085270.4680000884</v>
      </c>
      <c r="F1097" s="134"/>
      <c r="G1097" s="202"/>
      <c r="H1097" s="203"/>
      <c r="I1097" s="170"/>
      <c r="J1097" s="179"/>
      <c r="K1097" s="171"/>
      <c r="L1097" s="172"/>
      <c r="M1097" s="173"/>
      <c r="N1097" s="174"/>
      <c r="O1097"/>
      <c r="P1097"/>
      <c r="Q1097"/>
      <c r="R1097"/>
      <c r="S1097"/>
      <c r="T1097"/>
      <c r="U1097"/>
      <c r="V1097"/>
      <c r="W1097"/>
      <c r="X1097"/>
    </row>
    <row r="1098" spans="1:24" s="26" customFormat="1" ht="15" customHeight="1" x14ac:dyDescent="0.3">
      <c r="A1098" s="165">
        <v>44277</v>
      </c>
      <c r="B1098" s="166" t="s">
        <v>277</v>
      </c>
      <c r="C1098" s="189">
        <v>18567.45</v>
      </c>
      <c r="D1098" s="167"/>
      <c r="E1098" s="168">
        <f t="shared" si="17"/>
        <v>3103837.9180000885</v>
      </c>
      <c r="F1098" s="134"/>
      <c r="G1098" s="202"/>
      <c r="H1098" s="203"/>
      <c r="I1098" s="170"/>
      <c r="J1098" s="179"/>
      <c r="K1098" s="171"/>
      <c r="L1098" s="172"/>
      <c r="M1098" s="173"/>
      <c r="N1098" s="174"/>
      <c r="O1098"/>
      <c r="P1098"/>
      <c r="Q1098"/>
      <c r="R1098"/>
      <c r="S1098"/>
      <c r="T1098"/>
      <c r="U1098"/>
      <c r="V1098"/>
      <c r="W1098"/>
      <c r="X1098"/>
    </row>
    <row r="1099" spans="1:24" s="26" customFormat="1" ht="15" customHeight="1" x14ac:dyDescent="0.3">
      <c r="A1099" s="165">
        <v>44277</v>
      </c>
      <c r="B1099" s="166" t="s">
        <v>299</v>
      </c>
      <c r="C1099" s="189">
        <v>97374.75</v>
      </c>
      <c r="D1099" s="167"/>
      <c r="E1099" s="168">
        <f t="shared" si="17"/>
        <v>3201212.6680000885</v>
      </c>
      <c r="F1099" s="134"/>
      <c r="G1099" s="202"/>
      <c r="H1099" s="203"/>
      <c r="I1099" s="170"/>
      <c r="J1099" s="179"/>
      <c r="K1099" s="171"/>
      <c r="L1099" s="172"/>
      <c r="M1099" s="173"/>
      <c r="N1099" s="174"/>
      <c r="O1099"/>
      <c r="P1099"/>
      <c r="Q1099"/>
      <c r="R1099"/>
      <c r="S1099"/>
      <c r="T1099"/>
      <c r="U1099"/>
      <c r="V1099"/>
      <c r="W1099"/>
      <c r="X1099"/>
    </row>
    <row r="1100" spans="1:24" s="26" customFormat="1" ht="15" customHeight="1" x14ac:dyDescent="0.3">
      <c r="A1100" s="165">
        <v>44278</v>
      </c>
      <c r="B1100" s="166" t="s">
        <v>214</v>
      </c>
      <c r="C1100" s="189">
        <v>18567.45</v>
      </c>
      <c r="D1100" s="167"/>
      <c r="E1100" s="168">
        <f t="shared" si="17"/>
        <v>3219780.1180000887</v>
      </c>
      <c r="F1100" s="134"/>
      <c r="G1100" s="202"/>
      <c r="H1100" s="203"/>
      <c r="I1100" s="170"/>
      <c r="J1100" s="179"/>
      <c r="K1100" s="171"/>
      <c r="L1100" s="172"/>
      <c r="M1100" s="173"/>
      <c r="N1100" s="174"/>
      <c r="O1100"/>
      <c r="P1100"/>
      <c r="Q1100"/>
      <c r="R1100"/>
      <c r="S1100"/>
      <c r="T1100"/>
      <c r="U1100"/>
      <c r="V1100"/>
      <c r="W1100"/>
      <c r="X1100"/>
    </row>
    <row r="1101" spans="1:24" s="26" customFormat="1" ht="15" customHeight="1" x14ac:dyDescent="0.3">
      <c r="A1101" s="165">
        <v>44278</v>
      </c>
      <c r="B1101" s="166" t="s">
        <v>249</v>
      </c>
      <c r="C1101" s="189">
        <v>48275.37</v>
      </c>
      <c r="D1101" s="167"/>
      <c r="E1101" s="168">
        <f t="shared" si="17"/>
        <v>3268055.4880000888</v>
      </c>
      <c r="F1101" s="134"/>
      <c r="G1101" s="202"/>
      <c r="H1101" s="203"/>
      <c r="I1101" s="170"/>
      <c r="J1101" s="179"/>
      <c r="K1101" s="171"/>
      <c r="L1101" s="172"/>
      <c r="M1101" s="173"/>
      <c r="N1101" s="174"/>
      <c r="O1101"/>
      <c r="P1101"/>
      <c r="Q1101"/>
      <c r="R1101"/>
      <c r="S1101"/>
      <c r="T1101"/>
      <c r="U1101"/>
      <c r="V1101"/>
      <c r="W1101"/>
      <c r="X1101"/>
    </row>
    <row r="1102" spans="1:24" s="26" customFormat="1" ht="15" customHeight="1" x14ac:dyDescent="0.3">
      <c r="A1102" s="165">
        <v>44278</v>
      </c>
      <c r="B1102" s="166" t="s">
        <v>310</v>
      </c>
      <c r="C1102" s="189">
        <v>28470.09</v>
      </c>
      <c r="D1102" s="167"/>
      <c r="E1102" s="168">
        <f t="shared" si="17"/>
        <v>3296525.5780000887</v>
      </c>
      <c r="F1102" s="134"/>
      <c r="G1102" s="202"/>
      <c r="H1102" s="203"/>
      <c r="I1102" s="170"/>
      <c r="J1102" s="179"/>
      <c r="K1102" s="171"/>
      <c r="L1102" s="172"/>
      <c r="M1102" s="173"/>
      <c r="N1102" s="174"/>
      <c r="O1102"/>
      <c r="P1102"/>
      <c r="Q1102"/>
      <c r="R1102"/>
      <c r="S1102"/>
      <c r="T1102"/>
      <c r="U1102"/>
      <c r="V1102"/>
      <c r="W1102"/>
      <c r="X1102"/>
    </row>
    <row r="1103" spans="1:24" s="26" customFormat="1" ht="15" customHeight="1" x14ac:dyDescent="0.3">
      <c r="A1103" s="165">
        <v>44278</v>
      </c>
      <c r="B1103" s="166" t="s">
        <v>303</v>
      </c>
      <c r="C1103" s="189">
        <v>32183.58</v>
      </c>
      <c r="D1103" s="167"/>
      <c r="E1103" s="168">
        <f t="shared" si="17"/>
        <v>3328709.1580000888</v>
      </c>
      <c r="F1103" s="134"/>
      <c r="G1103" s="202"/>
      <c r="H1103" s="203"/>
      <c r="I1103" s="170"/>
      <c r="J1103" s="179"/>
      <c r="K1103" s="171"/>
      <c r="L1103" s="172"/>
      <c r="M1103" s="173"/>
      <c r="N1103" s="174"/>
      <c r="O1103"/>
      <c r="P1103"/>
      <c r="Q1103"/>
      <c r="R1103"/>
      <c r="S1103"/>
      <c r="T1103"/>
      <c r="U1103"/>
      <c r="V1103"/>
      <c r="W1103"/>
      <c r="X1103"/>
    </row>
    <row r="1104" spans="1:24" s="26" customFormat="1" ht="15" customHeight="1" x14ac:dyDescent="0.3">
      <c r="A1104" s="165">
        <v>44280</v>
      </c>
      <c r="B1104" s="166" t="s">
        <v>288</v>
      </c>
      <c r="C1104" s="189">
        <v>10693.98</v>
      </c>
      <c r="D1104" s="167"/>
      <c r="E1104" s="168">
        <f t="shared" si="17"/>
        <v>3339403.1380000887</v>
      </c>
      <c r="F1104" s="134"/>
      <c r="G1104" s="202"/>
      <c r="H1104" s="203"/>
      <c r="I1104" s="170"/>
      <c r="J1104" s="179"/>
      <c r="K1104" s="171"/>
      <c r="L1104" s="172"/>
      <c r="M1104" s="173"/>
      <c r="N1104" s="174"/>
      <c r="O1104"/>
      <c r="P1104"/>
      <c r="Q1104"/>
      <c r="R1104"/>
      <c r="S1104"/>
      <c r="T1104"/>
      <c r="U1104"/>
      <c r="V1104"/>
      <c r="W1104"/>
      <c r="X1104"/>
    </row>
    <row r="1105" spans="1:24" s="26" customFormat="1" ht="15" customHeight="1" x14ac:dyDescent="0.3">
      <c r="A1105" s="165">
        <v>44280</v>
      </c>
      <c r="B1105" s="166" t="s">
        <v>308</v>
      </c>
      <c r="C1105" s="189">
        <v>11140.47</v>
      </c>
      <c r="D1105" s="167"/>
      <c r="E1105" s="168">
        <f t="shared" si="17"/>
        <v>3350543.6080000889</v>
      </c>
      <c r="F1105" s="134"/>
      <c r="G1105" s="202"/>
      <c r="H1105" s="203"/>
      <c r="I1105" s="170"/>
      <c r="J1105" s="179"/>
      <c r="K1105" s="171"/>
      <c r="L1105" s="172"/>
      <c r="M1105" s="173"/>
      <c r="N1105" s="174"/>
      <c r="O1105"/>
      <c r="P1105"/>
      <c r="Q1105"/>
      <c r="R1105"/>
      <c r="S1105"/>
      <c r="T1105"/>
      <c r="U1105"/>
      <c r="V1105"/>
      <c r="W1105"/>
      <c r="X1105"/>
    </row>
    <row r="1106" spans="1:24" s="26" customFormat="1" ht="15" customHeight="1" x14ac:dyDescent="0.3">
      <c r="A1106" s="165">
        <v>44280</v>
      </c>
      <c r="B1106" s="166" t="s">
        <v>291</v>
      </c>
      <c r="C1106" s="189">
        <v>7426.98</v>
      </c>
      <c r="D1106" s="167"/>
      <c r="E1106" s="168">
        <f t="shared" si="17"/>
        <v>3357970.5880000889</v>
      </c>
      <c r="F1106" s="134"/>
      <c r="G1106" s="202"/>
      <c r="H1106" s="203"/>
      <c r="I1106" s="170"/>
      <c r="J1106" s="179"/>
      <c r="K1106" s="171"/>
      <c r="L1106" s="172"/>
      <c r="M1106" s="173"/>
      <c r="N1106" s="174"/>
      <c r="O1106"/>
      <c r="P1106"/>
      <c r="Q1106"/>
      <c r="R1106"/>
      <c r="S1106"/>
      <c r="T1106"/>
      <c r="U1106"/>
      <c r="V1106"/>
      <c r="W1106"/>
      <c r="X1106"/>
    </row>
    <row r="1107" spans="1:24" s="26" customFormat="1" ht="15" customHeight="1" x14ac:dyDescent="0.3">
      <c r="A1107" s="165">
        <v>44280</v>
      </c>
      <c r="B1107" s="166" t="s">
        <v>265</v>
      </c>
      <c r="C1107" s="189">
        <v>32183.58</v>
      </c>
      <c r="D1107" s="167"/>
      <c r="E1107" s="168">
        <f t="shared" si="17"/>
        <v>3390154.168000089</v>
      </c>
      <c r="F1107" s="134"/>
      <c r="G1107" s="202"/>
      <c r="H1107" s="203"/>
      <c r="I1107" s="170"/>
      <c r="J1107" s="179"/>
      <c r="K1107" s="171"/>
      <c r="L1107" s="172"/>
      <c r="M1107" s="173"/>
      <c r="N1107" s="174"/>
      <c r="O1107"/>
      <c r="P1107"/>
      <c r="Q1107"/>
      <c r="R1107"/>
      <c r="S1107"/>
      <c r="T1107"/>
      <c r="U1107"/>
      <c r="V1107"/>
      <c r="W1107"/>
      <c r="X1107"/>
    </row>
    <row r="1108" spans="1:24" s="26" customFormat="1" ht="15" customHeight="1" x14ac:dyDescent="0.3">
      <c r="A1108" s="165">
        <v>44280</v>
      </c>
      <c r="B1108" s="166" t="s">
        <v>346</v>
      </c>
      <c r="C1108" s="189">
        <v>3564.66</v>
      </c>
      <c r="D1108" s="167"/>
      <c r="E1108" s="168">
        <f t="shared" si="17"/>
        <v>3393718.8280000892</v>
      </c>
      <c r="F1108" s="134"/>
      <c r="G1108" s="202"/>
      <c r="H1108" s="203"/>
      <c r="I1108" s="170"/>
      <c r="J1108" s="179"/>
      <c r="K1108" s="171"/>
      <c r="L1108" s="172"/>
      <c r="M1108" s="173"/>
      <c r="N1108" s="174"/>
      <c r="O1108"/>
      <c r="P1108"/>
      <c r="Q1108"/>
      <c r="R1108"/>
      <c r="S1108"/>
      <c r="T1108"/>
      <c r="U1108"/>
      <c r="V1108"/>
      <c r="W1108"/>
      <c r="X1108"/>
    </row>
    <row r="1109" spans="1:24" s="26" customFormat="1" ht="15" customHeight="1" x14ac:dyDescent="0.3">
      <c r="A1109" s="165">
        <v>44280</v>
      </c>
      <c r="B1109" s="166" t="s">
        <v>309</v>
      </c>
      <c r="C1109" s="189">
        <v>34659.24</v>
      </c>
      <c r="D1109" s="167"/>
      <c r="E1109" s="168">
        <f t="shared" si="17"/>
        <v>3428378.0680000894</v>
      </c>
      <c r="F1109" s="134"/>
      <c r="G1109" s="202"/>
      <c r="H1109" s="203"/>
      <c r="I1109" s="170"/>
      <c r="J1109" s="179"/>
      <c r="K1109" s="171"/>
      <c r="L1109" s="172"/>
      <c r="M1109" s="173"/>
      <c r="N1109" s="174"/>
      <c r="O1109"/>
      <c r="P1109"/>
      <c r="Q1109"/>
      <c r="R1109"/>
      <c r="S1109"/>
      <c r="T1109"/>
      <c r="U1109"/>
      <c r="V1109"/>
      <c r="W1109"/>
      <c r="X1109"/>
    </row>
    <row r="1110" spans="1:24" s="26" customFormat="1" ht="15" customHeight="1" x14ac:dyDescent="0.3">
      <c r="A1110" s="165">
        <v>44280</v>
      </c>
      <c r="B1110" s="166" t="s">
        <v>204</v>
      </c>
      <c r="C1110" s="189">
        <v>11140.47</v>
      </c>
      <c r="D1110" s="167"/>
      <c r="E1110" s="168">
        <f t="shared" si="17"/>
        <v>3439518.5380000896</v>
      </c>
      <c r="F1110" s="134"/>
      <c r="G1110" s="202"/>
      <c r="H1110" s="203"/>
      <c r="I1110" s="170"/>
      <c r="J1110" s="179"/>
      <c r="K1110" s="171"/>
      <c r="L1110" s="172"/>
      <c r="M1110" s="173"/>
      <c r="N1110" s="174"/>
      <c r="O1110"/>
      <c r="P1110"/>
      <c r="Q1110"/>
      <c r="R1110"/>
      <c r="S1110"/>
      <c r="T1110"/>
      <c r="U1110"/>
      <c r="V1110"/>
      <c r="W1110"/>
      <c r="X1110"/>
    </row>
    <row r="1111" spans="1:24" s="26" customFormat="1" ht="15" customHeight="1" x14ac:dyDescent="0.3">
      <c r="A1111" s="165">
        <v>44280</v>
      </c>
      <c r="B1111" s="166" t="s">
        <v>246</v>
      </c>
      <c r="C1111" s="189">
        <v>18567.45</v>
      </c>
      <c r="D1111" s="167"/>
      <c r="E1111" s="168">
        <f t="shared" si="17"/>
        <v>3458085.9880000898</v>
      </c>
      <c r="F1111" s="134"/>
      <c r="G1111" s="202"/>
      <c r="H1111" s="203"/>
      <c r="I1111" s="170"/>
      <c r="J1111" s="179"/>
      <c r="K1111" s="171"/>
      <c r="L1111" s="172"/>
      <c r="M1111" s="173"/>
      <c r="N1111" s="174"/>
      <c r="O1111"/>
      <c r="P1111"/>
      <c r="Q1111"/>
      <c r="R1111"/>
      <c r="S1111"/>
      <c r="T1111"/>
      <c r="U1111"/>
      <c r="V1111"/>
      <c r="W1111"/>
      <c r="X1111"/>
    </row>
    <row r="1112" spans="1:24" s="26" customFormat="1" ht="15" customHeight="1" x14ac:dyDescent="0.3">
      <c r="A1112" s="165">
        <v>44280</v>
      </c>
      <c r="B1112" s="166" t="s">
        <v>334</v>
      </c>
      <c r="C1112" s="189">
        <v>87120</v>
      </c>
      <c r="D1112" s="167"/>
      <c r="E1112" s="168">
        <f t="shared" si="17"/>
        <v>3545205.9880000898</v>
      </c>
      <c r="F1112" s="134"/>
      <c r="G1112" s="202"/>
      <c r="H1112" s="203"/>
      <c r="I1112" s="170"/>
      <c r="J1112" s="179"/>
      <c r="K1112" s="171"/>
      <c r="L1112" s="172"/>
      <c r="M1112" s="173"/>
      <c r="N1112" s="174"/>
      <c r="O1112"/>
      <c r="P1112"/>
      <c r="Q1112"/>
      <c r="R1112"/>
      <c r="S1112"/>
      <c r="T1112"/>
      <c r="U1112"/>
      <c r="V1112"/>
      <c r="W1112"/>
      <c r="X1112"/>
    </row>
    <row r="1113" spans="1:24" s="26" customFormat="1" ht="15" customHeight="1" x14ac:dyDescent="0.3">
      <c r="A1113" s="165">
        <v>44281</v>
      </c>
      <c r="B1113" s="166" t="s">
        <v>258</v>
      </c>
      <c r="C1113" s="189">
        <v>11140.47</v>
      </c>
      <c r="D1113" s="167"/>
      <c r="E1113" s="168">
        <f t="shared" si="17"/>
        <v>3556346.45800009</v>
      </c>
      <c r="F1113" s="134"/>
      <c r="G1113" s="202"/>
      <c r="H1113" s="203"/>
      <c r="I1113" s="170"/>
      <c r="J1113" s="179"/>
      <c r="K1113" s="171"/>
      <c r="L1113" s="172"/>
      <c r="M1113" s="173"/>
      <c r="N1113" s="174"/>
      <c r="O1113"/>
      <c r="P1113"/>
      <c r="Q1113"/>
      <c r="R1113"/>
      <c r="S1113"/>
      <c r="T1113"/>
      <c r="U1113"/>
      <c r="V1113"/>
      <c r="W1113"/>
      <c r="X1113"/>
    </row>
    <row r="1114" spans="1:24" s="26" customFormat="1" ht="15" customHeight="1" x14ac:dyDescent="0.3">
      <c r="A1114" s="165">
        <v>44281</v>
      </c>
      <c r="B1114" s="166" t="s">
        <v>259</v>
      </c>
      <c r="C1114" s="189">
        <v>24756.6</v>
      </c>
      <c r="D1114" s="167"/>
      <c r="E1114" s="168">
        <f t="shared" si="17"/>
        <v>3581103.0580000901</v>
      </c>
      <c r="F1114" s="134"/>
      <c r="G1114" s="202"/>
      <c r="H1114" s="203"/>
      <c r="I1114" s="170"/>
      <c r="J1114" s="179"/>
      <c r="K1114" s="171"/>
      <c r="L1114" s="172"/>
      <c r="M1114" s="173"/>
      <c r="N1114" s="174"/>
      <c r="O1114"/>
      <c r="P1114"/>
      <c r="Q1114"/>
      <c r="R1114"/>
      <c r="S1114"/>
      <c r="T1114"/>
      <c r="U1114"/>
      <c r="V1114"/>
      <c r="W1114"/>
      <c r="X1114"/>
    </row>
    <row r="1115" spans="1:24" s="26" customFormat="1" ht="15" customHeight="1" x14ac:dyDescent="0.3">
      <c r="A1115" s="165">
        <v>44281</v>
      </c>
      <c r="B1115" s="166" t="s">
        <v>261</v>
      </c>
      <c r="C1115" s="189">
        <v>12378.3</v>
      </c>
      <c r="D1115" s="167"/>
      <c r="E1115" s="168">
        <f t="shared" si="17"/>
        <v>3593481.3580000899</v>
      </c>
      <c r="F1115" s="134"/>
      <c r="G1115" s="202"/>
      <c r="H1115" s="203"/>
      <c r="I1115" s="170"/>
      <c r="J1115" s="179"/>
      <c r="K1115" s="171"/>
      <c r="L1115" s="172"/>
      <c r="M1115" s="173"/>
      <c r="N1115" s="174"/>
      <c r="O1115"/>
      <c r="P1115"/>
      <c r="Q1115"/>
      <c r="R1115"/>
      <c r="S1115"/>
      <c r="T1115"/>
      <c r="U1115"/>
      <c r="V1115"/>
      <c r="W1115"/>
      <c r="X1115"/>
    </row>
    <row r="1116" spans="1:24" s="26" customFormat="1" ht="15" customHeight="1" x14ac:dyDescent="0.3">
      <c r="A1116" s="165">
        <v>44281</v>
      </c>
      <c r="B1116" s="166" t="s">
        <v>263</v>
      </c>
      <c r="C1116" s="189">
        <v>7426.98</v>
      </c>
      <c r="D1116" s="167"/>
      <c r="E1116" s="168">
        <f t="shared" si="17"/>
        <v>3600908.3380000899</v>
      </c>
      <c r="F1116" s="134"/>
      <c r="G1116" s="202"/>
      <c r="H1116" s="203"/>
      <c r="I1116" s="170"/>
      <c r="J1116" s="179"/>
      <c r="K1116" s="171"/>
      <c r="L1116" s="172"/>
      <c r="M1116" s="173"/>
      <c r="N1116" s="174"/>
      <c r="O1116"/>
      <c r="P1116"/>
      <c r="Q1116"/>
      <c r="R1116"/>
      <c r="S1116"/>
      <c r="T1116"/>
      <c r="U1116"/>
      <c r="V1116"/>
      <c r="W1116"/>
      <c r="X1116"/>
    </row>
    <row r="1117" spans="1:24" s="26" customFormat="1" ht="15" customHeight="1" x14ac:dyDescent="0.3">
      <c r="A1117" s="165">
        <v>44281</v>
      </c>
      <c r="B1117" s="166" t="s">
        <v>201</v>
      </c>
      <c r="C1117" s="189">
        <v>204241.95</v>
      </c>
      <c r="D1117" s="167"/>
      <c r="E1117" s="168">
        <f t="shared" si="17"/>
        <v>3805150.28800009</v>
      </c>
      <c r="F1117" s="134"/>
      <c r="G1117" s="202"/>
      <c r="H1117" s="203"/>
      <c r="I1117" s="170"/>
      <c r="J1117" s="179"/>
      <c r="K1117" s="171"/>
      <c r="L1117" s="172"/>
      <c r="M1117" s="173"/>
      <c r="N1117" s="174"/>
      <c r="O1117"/>
      <c r="P1117"/>
      <c r="Q1117"/>
      <c r="R1117"/>
      <c r="S1117"/>
      <c r="T1117"/>
      <c r="U1117"/>
      <c r="V1117"/>
      <c r="W1117"/>
      <c r="X1117"/>
    </row>
    <row r="1118" spans="1:24" s="26" customFormat="1" ht="15" customHeight="1" x14ac:dyDescent="0.3">
      <c r="A1118" s="165">
        <v>44281</v>
      </c>
      <c r="B1118" s="166" t="s">
        <v>264</v>
      </c>
      <c r="C1118" s="189">
        <v>18567.45</v>
      </c>
      <c r="D1118" s="167"/>
      <c r="E1118" s="168">
        <f t="shared" si="17"/>
        <v>3823717.7380000902</v>
      </c>
      <c r="F1118" s="134"/>
      <c r="G1118" s="202"/>
      <c r="H1118" s="203"/>
      <c r="I1118" s="170"/>
      <c r="J1118" s="179"/>
      <c r="K1118" s="171"/>
      <c r="L1118" s="172"/>
      <c r="M1118" s="173"/>
      <c r="N1118" s="174"/>
      <c r="O1118"/>
      <c r="P1118"/>
      <c r="Q1118"/>
      <c r="R1118"/>
      <c r="S1118"/>
      <c r="T1118"/>
      <c r="U1118"/>
      <c r="V1118"/>
      <c r="W1118"/>
      <c r="X1118"/>
    </row>
    <row r="1119" spans="1:24" s="26" customFormat="1" ht="15" customHeight="1" x14ac:dyDescent="0.3">
      <c r="A1119" s="165">
        <v>44281</v>
      </c>
      <c r="B1119" s="166" t="s">
        <v>329</v>
      </c>
      <c r="C1119" s="189">
        <v>72779.08</v>
      </c>
      <c r="D1119" s="167"/>
      <c r="E1119" s="168">
        <f t="shared" si="17"/>
        <v>3896496.8180000903</v>
      </c>
      <c r="F1119" s="134"/>
      <c r="G1119" s="202"/>
      <c r="H1119" s="203"/>
      <c r="I1119" s="170"/>
      <c r="J1119" s="179"/>
      <c r="K1119" s="171"/>
      <c r="L1119" s="172"/>
      <c r="M1119" s="173"/>
      <c r="N1119" s="174"/>
      <c r="O1119"/>
      <c r="P1119"/>
      <c r="Q1119"/>
      <c r="R1119"/>
      <c r="S1119"/>
      <c r="T1119"/>
      <c r="U1119"/>
      <c r="V1119"/>
      <c r="W1119"/>
      <c r="X1119"/>
    </row>
    <row r="1120" spans="1:24" s="26" customFormat="1" ht="15" customHeight="1" x14ac:dyDescent="0.3">
      <c r="A1120" s="165">
        <v>44281</v>
      </c>
      <c r="B1120" s="166" t="s">
        <v>266</v>
      </c>
      <c r="C1120" s="189">
        <v>66842.820000000007</v>
      </c>
      <c r="D1120" s="167"/>
      <c r="E1120" s="168">
        <f t="shared" si="17"/>
        <v>3963339.6380000901</v>
      </c>
      <c r="F1120" s="134"/>
      <c r="G1120" s="202"/>
      <c r="H1120" s="203"/>
      <c r="I1120" s="170"/>
      <c r="J1120" s="179"/>
      <c r="K1120" s="171"/>
      <c r="L1120" s="172"/>
      <c r="M1120" s="173"/>
      <c r="N1120" s="174"/>
      <c r="O1120"/>
      <c r="P1120"/>
      <c r="Q1120"/>
      <c r="R1120"/>
      <c r="S1120"/>
      <c r="T1120"/>
      <c r="U1120"/>
      <c r="V1120"/>
      <c r="W1120"/>
      <c r="X1120"/>
    </row>
    <row r="1121" spans="1:24" s="26" customFormat="1" ht="15" customHeight="1" x14ac:dyDescent="0.3">
      <c r="A1121" s="165">
        <v>44281</v>
      </c>
      <c r="B1121" s="166" t="s">
        <v>268</v>
      </c>
      <c r="C1121" s="189">
        <v>49513.2</v>
      </c>
      <c r="D1121" s="167"/>
      <c r="E1121" s="168">
        <f t="shared" si="17"/>
        <v>4012852.8380000903</v>
      </c>
      <c r="F1121" s="134"/>
      <c r="G1121" s="202"/>
      <c r="H1121" s="203"/>
      <c r="I1121" s="170"/>
      <c r="J1121" s="179"/>
      <c r="K1121" s="171"/>
      <c r="L1121" s="172"/>
      <c r="M1121" s="173"/>
      <c r="N1121" s="174"/>
      <c r="O1121"/>
      <c r="P1121"/>
      <c r="Q1121"/>
      <c r="R1121"/>
      <c r="S1121"/>
      <c r="T1121"/>
      <c r="U1121"/>
      <c r="V1121"/>
      <c r="W1121"/>
      <c r="X1121"/>
    </row>
    <row r="1122" spans="1:24" s="26" customFormat="1" ht="15" customHeight="1" x14ac:dyDescent="0.3">
      <c r="A1122" s="165">
        <v>44281</v>
      </c>
      <c r="B1122" s="166" t="s">
        <v>238</v>
      </c>
      <c r="C1122" s="189">
        <v>18567.45</v>
      </c>
      <c r="D1122" s="167"/>
      <c r="E1122" s="168">
        <f t="shared" si="17"/>
        <v>4031420.2880000905</v>
      </c>
      <c r="F1122" s="134"/>
      <c r="G1122" s="202"/>
      <c r="H1122" s="203"/>
      <c r="I1122" s="170"/>
      <c r="J1122" s="179"/>
      <c r="K1122" s="171"/>
      <c r="L1122" s="172"/>
      <c r="M1122" s="173"/>
      <c r="N1122" s="174"/>
      <c r="O1122"/>
      <c r="P1122"/>
      <c r="Q1122"/>
      <c r="R1122"/>
      <c r="S1122"/>
      <c r="T1122"/>
      <c r="U1122"/>
      <c r="V1122"/>
      <c r="W1122"/>
      <c r="X1122"/>
    </row>
    <row r="1123" spans="1:24" s="26" customFormat="1" ht="15" customHeight="1" x14ac:dyDescent="0.3">
      <c r="A1123" s="165">
        <v>44281</v>
      </c>
      <c r="B1123" s="166" t="s">
        <v>269</v>
      </c>
      <c r="C1123" s="189">
        <v>92837.25</v>
      </c>
      <c r="D1123" s="167"/>
      <c r="E1123" s="168">
        <f t="shared" si="17"/>
        <v>4124257.5380000905</v>
      </c>
      <c r="F1123" s="134"/>
      <c r="G1123" s="202"/>
      <c r="H1123" s="203"/>
      <c r="I1123" s="170"/>
      <c r="J1123" s="179"/>
      <c r="K1123" s="171"/>
      <c r="L1123" s="172"/>
      <c r="M1123" s="173"/>
      <c r="N1123" s="174"/>
      <c r="O1123"/>
      <c r="P1123"/>
      <c r="Q1123"/>
      <c r="R1123"/>
      <c r="S1123"/>
      <c r="T1123"/>
      <c r="U1123"/>
      <c r="V1123"/>
      <c r="W1123"/>
      <c r="X1123"/>
    </row>
    <row r="1124" spans="1:24" s="26" customFormat="1" ht="15" customHeight="1" x14ac:dyDescent="0.3">
      <c r="A1124" s="165">
        <v>44281</v>
      </c>
      <c r="B1124" s="166" t="s">
        <v>105</v>
      </c>
      <c r="C1124" s="189">
        <v>6189.15</v>
      </c>
      <c r="D1124" s="167"/>
      <c r="E1124" s="168">
        <f t="shared" si="17"/>
        <v>4130446.6880000904</v>
      </c>
      <c r="F1124" s="134"/>
      <c r="G1124" s="202"/>
      <c r="H1124" s="203"/>
      <c r="I1124" s="170"/>
      <c r="J1124" s="179"/>
      <c r="K1124" s="171"/>
      <c r="L1124" s="172"/>
      <c r="M1124" s="173"/>
      <c r="N1124" s="174"/>
      <c r="O1124"/>
      <c r="P1124"/>
      <c r="Q1124"/>
      <c r="R1124"/>
      <c r="S1124"/>
      <c r="T1124"/>
      <c r="U1124"/>
      <c r="V1124"/>
      <c r="W1124"/>
      <c r="X1124"/>
    </row>
    <row r="1125" spans="1:24" s="26" customFormat="1" ht="15" customHeight="1" x14ac:dyDescent="0.3">
      <c r="A1125" s="165">
        <v>44281</v>
      </c>
      <c r="B1125" s="166" t="s">
        <v>315</v>
      </c>
      <c r="C1125" s="189">
        <v>17823.3</v>
      </c>
      <c r="D1125" s="167"/>
      <c r="E1125" s="168">
        <f t="shared" si="17"/>
        <v>4148269.9880000902</v>
      </c>
      <c r="F1125" s="134"/>
      <c r="G1125" s="202"/>
      <c r="H1125" s="203"/>
      <c r="I1125" s="170"/>
      <c r="J1125" s="179"/>
      <c r="K1125" s="171"/>
      <c r="L1125" s="172"/>
      <c r="M1125" s="173"/>
      <c r="N1125" s="174"/>
      <c r="O1125"/>
      <c r="P1125"/>
      <c r="Q1125"/>
      <c r="R1125"/>
      <c r="S1125"/>
      <c r="T1125"/>
      <c r="U1125"/>
      <c r="V1125"/>
      <c r="W1125"/>
      <c r="X1125"/>
    </row>
    <row r="1126" spans="1:24" s="26" customFormat="1" ht="15" customHeight="1" x14ac:dyDescent="0.3">
      <c r="A1126" s="165">
        <v>44281</v>
      </c>
      <c r="B1126" s="166" t="s">
        <v>365</v>
      </c>
      <c r="C1126" s="189">
        <v>11140.47</v>
      </c>
      <c r="D1126" s="167"/>
      <c r="E1126" s="168">
        <f t="shared" si="17"/>
        <v>4159410.4580000904</v>
      </c>
      <c r="F1126" s="134"/>
      <c r="G1126" s="202"/>
      <c r="H1126" s="203"/>
      <c r="I1126" s="170"/>
      <c r="J1126" s="179"/>
      <c r="K1126" s="171"/>
      <c r="L1126" s="172"/>
      <c r="M1126" s="173"/>
      <c r="N1126" s="174"/>
      <c r="O1126"/>
      <c r="P1126"/>
      <c r="Q1126"/>
      <c r="R1126"/>
      <c r="S1126"/>
      <c r="T1126"/>
      <c r="U1126"/>
      <c r="V1126"/>
      <c r="W1126"/>
      <c r="X1126"/>
    </row>
    <row r="1127" spans="1:24" s="26" customFormat="1" ht="15" customHeight="1" x14ac:dyDescent="0.3">
      <c r="A1127" s="165">
        <v>44281</v>
      </c>
      <c r="B1127" s="166" t="s">
        <v>496</v>
      </c>
      <c r="C1127" s="189">
        <v>163200</v>
      </c>
      <c r="D1127" s="167"/>
      <c r="E1127" s="168">
        <f t="shared" si="17"/>
        <v>4322610.45800009</v>
      </c>
      <c r="F1127" s="134"/>
      <c r="G1127" s="169"/>
      <c r="H1127" s="203"/>
      <c r="I1127" s="170"/>
      <c r="J1127" s="179"/>
      <c r="K1127" s="171"/>
      <c r="L1127" s="172"/>
      <c r="M1127" s="173"/>
      <c r="N1127" s="174"/>
      <c r="O1127"/>
      <c r="P1127"/>
      <c r="Q1127"/>
      <c r="R1127"/>
      <c r="S1127"/>
      <c r="T1127"/>
      <c r="U1127"/>
      <c r="V1127"/>
      <c r="W1127"/>
      <c r="X1127"/>
    </row>
    <row r="1128" spans="1:24" s="26" customFormat="1" ht="15" customHeight="1" x14ac:dyDescent="0.3">
      <c r="A1128" s="193"/>
      <c r="B1128" s="194" t="s">
        <v>497</v>
      </c>
      <c r="C1128" s="195"/>
      <c r="D1128" s="196">
        <v>48000</v>
      </c>
      <c r="E1128" s="168">
        <f t="shared" si="17"/>
        <v>4274610.45800009</v>
      </c>
      <c r="F1128" s="134"/>
      <c r="G1128" s="169">
        <f>D1128</f>
        <v>48000</v>
      </c>
      <c r="H1128" s="203"/>
      <c r="I1128" s="170"/>
      <c r="J1128" s="179"/>
      <c r="K1128" s="171"/>
      <c r="L1128" s="172"/>
      <c r="M1128" s="173"/>
      <c r="N1128" s="174"/>
      <c r="O1128"/>
      <c r="P1128"/>
      <c r="Q1128"/>
      <c r="R1128"/>
      <c r="S1128"/>
      <c r="T1128"/>
      <c r="U1128"/>
      <c r="V1128"/>
      <c r="W1128"/>
      <c r="X1128"/>
    </row>
    <row r="1129" spans="1:24" s="26" customFormat="1" ht="15" customHeight="1" x14ac:dyDescent="0.3">
      <c r="A1129" s="165">
        <v>44281</v>
      </c>
      <c r="B1129" s="166" t="s">
        <v>286</v>
      </c>
      <c r="C1129" s="189">
        <v>11140.47</v>
      </c>
      <c r="D1129" s="167"/>
      <c r="E1129" s="168">
        <f t="shared" si="17"/>
        <v>4285750.9280000897</v>
      </c>
      <c r="F1129" s="134"/>
      <c r="G1129" s="202"/>
      <c r="H1129" s="203"/>
      <c r="I1129" s="170"/>
      <c r="J1129" s="179"/>
      <c r="K1129" s="171"/>
      <c r="L1129" s="172"/>
      <c r="M1129" s="173"/>
      <c r="N1129" s="174"/>
      <c r="O1129"/>
      <c r="P1129"/>
      <c r="Q1129"/>
      <c r="R1129"/>
      <c r="S1129"/>
      <c r="T1129"/>
      <c r="U1129"/>
      <c r="V1129"/>
      <c r="W1129"/>
      <c r="X1129"/>
    </row>
    <row r="1130" spans="1:24" s="26" customFormat="1" ht="15" customHeight="1" x14ac:dyDescent="0.3">
      <c r="A1130" s="165">
        <v>44281</v>
      </c>
      <c r="B1130" s="166" t="s">
        <v>272</v>
      </c>
      <c r="C1130" s="189">
        <v>6189.15</v>
      </c>
      <c r="D1130" s="167"/>
      <c r="E1130" s="168">
        <f t="shared" si="17"/>
        <v>4291940.0780000901</v>
      </c>
      <c r="F1130" s="134"/>
      <c r="G1130" s="202"/>
      <c r="H1130" s="203"/>
      <c r="I1130" s="170"/>
      <c r="J1130" s="179"/>
      <c r="K1130" s="171"/>
      <c r="L1130" s="172"/>
      <c r="M1130" s="173"/>
      <c r="N1130" s="174"/>
      <c r="O1130"/>
      <c r="P1130"/>
      <c r="Q1130"/>
      <c r="R1130"/>
      <c r="S1130"/>
      <c r="T1130"/>
      <c r="U1130"/>
      <c r="V1130"/>
      <c r="W1130"/>
      <c r="X1130"/>
    </row>
    <row r="1131" spans="1:24" s="26" customFormat="1" ht="15" customHeight="1" x14ac:dyDescent="0.3">
      <c r="A1131" s="165">
        <v>44281</v>
      </c>
      <c r="B1131" s="166" t="s">
        <v>273</v>
      </c>
      <c r="C1131" s="189">
        <v>71794.14</v>
      </c>
      <c r="D1131" s="167"/>
      <c r="E1131" s="168">
        <f t="shared" si="17"/>
        <v>4363734.2180000897</v>
      </c>
      <c r="F1131" s="134"/>
      <c r="G1131" s="202"/>
      <c r="H1131" s="203"/>
      <c r="I1131" s="170"/>
      <c r="J1131" s="179"/>
      <c r="K1131" s="171"/>
      <c r="L1131" s="172"/>
      <c r="M1131" s="173"/>
      <c r="N1131" s="174"/>
      <c r="O1131"/>
      <c r="P1131"/>
      <c r="Q1131"/>
      <c r="R1131"/>
      <c r="S1131"/>
      <c r="T1131"/>
      <c r="U1131"/>
      <c r="V1131"/>
      <c r="W1131"/>
      <c r="X1131"/>
    </row>
    <row r="1132" spans="1:24" s="26" customFormat="1" ht="15" customHeight="1" x14ac:dyDescent="0.3">
      <c r="A1132" s="165">
        <v>44281</v>
      </c>
      <c r="B1132" s="166" t="s">
        <v>274</v>
      </c>
      <c r="C1132" s="189">
        <v>11140.47</v>
      </c>
      <c r="D1132" s="167"/>
      <c r="E1132" s="168">
        <f t="shared" si="17"/>
        <v>4374874.6880000895</v>
      </c>
      <c r="F1132" s="134"/>
      <c r="G1132" s="202"/>
      <c r="H1132" s="203"/>
      <c r="I1132" s="170"/>
      <c r="J1132" s="179"/>
      <c r="K1132" s="171"/>
      <c r="L1132" s="172"/>
      <c r="M1132" s="173"/>
      <c r="N1132" s="174"/>
      <c r="O1132"/>
      <c r="P1132"/>
      <c r="Q1132"/>
      <c r="R1132"/>
      <c r="S1132"/>
      <c r="T1132"/>
      <c r="U1132"/>
      <c r="V1132"/>
      <c r="W1132"/>
      <c r="X1132"/>
    </row>
    <row r="1133" spans="1:24" s="26" customFormat="1" ht="15" customHeight="1" x14ac:dyDescent="0.3">
      <c r="A1133" s="165">
        <v>44281</v>
      </c>
      <c r="B1133" s="166" t="s">
        <v>275</v>
      </c>
      <c r="C1133" s="189">
        <v>11140.47</v>
      </c>
      <c r="D1133" s="167"/>
      <c r="E1133" s="168">
        <f t="shared" si="17"/>
        <v>4386015.1580000892</v>
      </c>
      <c r="F1133" s="134"/>
      <c r="G1133" s="202"/>
      <c r="H1133" s="203"/>
      <c r="I1133" s="170"/>
      <c r="J1133" s="179"/>
      <c r="K1133" s="171"/>
      <c r="L1133" s="172"/>
      <c r="M1133" s="173"/>
      <c r="N1133" s="174"/>
      <c r="O1133"/>
      <c r="P1133"/>
      <c r="Q1133"/>
      <c r="R1133"/>
      <c r="S1133"/>
      <c r="T1133"/>
      <c r="U1133"/>
      <c r="V1133"/>
      <c r="W1133"/>
      <c r="X1133"/>
    </row>
    <row r="1134" spans="1:24" s="26" customFormat="1" ht="15" customHeight="1" x14ac:dyDescent="0.3">
      <c r="A1134" s="165">
        <v>44281</v>
      </c>
      <c r="B1134" s="166" t="s">
        <v>338</v>
      </c>
      <c r="C1134" s="189">
        <v>160917.9</v>
      </c>
      <c r="D1134" s="167"/>
      <c r="E1134" s="168">
        <f t="shared" si="17"/>
        <v>4546933.0580000896</v>
      </c>
      <c r="F1134" s="134"/>
      <c r="G1134" s="202"/>
      <c r="H1134" s="203"/>
      <c r="I1134" s="170"/>
      <c r="J1134" s="179"/>
      <c r="K1134" s="171"/>
      <c r="L1134" s="172"/>
      <c r="M1134" s="173"/>
      <c r="N1134" s="174"/>
      <c r="O1134"/>
      <c r="P1134"/>
      <c r="Q1134"/>
      <c r="R1134"/>
      <c r="S1134"/>
      <c r="T1134"/>
      <c r="U1134"/>
      <c r="V1134"/>
      <c r="W1134"/>
      <c r="X1134"/>
    </row>
    <row r="1135" spans="1:24" s="26" customFormat="1" ht="15" customHeight="1" x14ac:dyDescent="0.3">
      <c r="A1135" s="165">
        <v>44281</v>
      </c>
      <c r="B1135" s="166" t="s">
        <v>280</v>
      </c>
      <c r="C1135" s="189">
        <v>2475.66</v>
      </c>
      <c r="D1135" s="167"/>
      <c r="E1135" s="168">
        <f t="shared" si="17"/>
        <v>4549408.7180000897</v>
      </c>
      <c r="F1135" s="134"/>
      <c r="G1135" s="202"/>
      <c r="H1135" s="203"/>
      <c r="I1135" s="170"/>
      <c r="J1135" s="179"/>
      <c r="K1135" s="171"/>
      <c r="L1135" s="172"/>
      <c r="M1135" s="173"/>
      <c r="N1135" s="174"/>
      <c r="O1135"/>
      <c r="P1135"/>
      <c r="Q1135"/>
      <c r="R1135"/>
      <c r="S1135"/>
      <c r="T1135"/>
      <c r="U1135"/>
      <c r="V1135"/>
      <c r="W1135"/>
      <c r="X1135"/>
    </row>
    <row r="1136" spans="1:24" s="26" customFormat="1" ht="15" customHeight="1" x14ac:dyDescent="0.3">
      <c r="A1136" s="165">
        <v>44281</v>
      </c>
      <c r="B1136" s="166" t="s">
        <v>212</v>
      </c>
      <c r="C1136" s="189">
        <v>11140.47</v>
      </c>
      <c r="D1136" s="167"/>
      <c r="E1136" s="168">
        <f t="shared" si="17"/>
        <v>4560549.1880000895</v>
      </c>
      <c r="F1136" s="134"/>
      <c r="G1136" s="202"/>
      <c r="H1136" s="203"/>
      <c r="I1136" s="170"/>
      <c r="J1136" s="179"/>
      <c r="K1136" s="171"/>
      <c r="L1136" s="172"/>
      <c r="M1136" s="173"/>
      <c r="N1136" s="174"/>
      <c r="O1136"/>
      <c r="P1136"/>
      <c r="Q1136"/>
      <c r="R1136"/>
      <c r="S1136"/>
      <c r="T1136"/>
      <c r="U1136"/>
      <c r="V1136"/>
      <c r="W1136"/>
      <c r="X1136"/>
    </row>
    <row r="1137" spans="1:24" s="26" customFormat="1" ht="15" customHeight="1" x14ac:dyDescent="0.3">
      <c r="A1137" s="165">
        <v>44281</v>
      </c>
      <c r="B1137" s="166" t="s">
        <v>281</v>
      </c>
      <c r="C1137" s="189">
        <v>3713.49</v>
      </c>
      <c r="D1137" s="167"/>
      <c r="E1137" s="168">
        <f t="shared" si="17"/>
        <v>4564262.6780000897</v>
      </c>
      <c r="F1137" s="134"/>
      <c r="G1137" s="202"/>
      <c r="H1137" s="203"/>
      <c r="I1137" s="170"/>
      <c r="J1137" s="179"/>
      <c r="K1137" s="171"/>
      <c r="L1137" s="172"/>
      <c r="M1137" s="173"/>
      <c r="N1137" s="174"/>
      <c r="O1137"/>
      <c r="P1137"/>
      <c r="Q1137"/>
      <c r="R1137"/>
      <c r="S1137"/>
      <c r="T1137"/>
      <c r="U1137"/>
      <c r="V1137"/>
      <c r="W1137"/>
      <c r="X1137"/>
    </row>
    <row r="1138" spans="1:24" s="26" customFormat="1" ht="15" customHeight="1" x14ac:dyDescent="0.3">
      <c r="A1138" s="165">
        <v>44281</v>
      </c>
      <c r="B1138" s="166" t="s">
        <v>312</v>
      </c>
      <c r="C1138" s="189">
        <v>21043.11</v>
      </c>
      <c r="D1138" s="167"/>
      <c r="E1138" s="168">
        <f t="shared" si="17"/>
        <v>4585305.78800009</v>
      </c>
      <c r="F1138" s="134"/>
      <c r="G1138" s="202"/>
      <c r="H1138" s="203"/>
      <c r="I1138" s="170"/>
      <c r="J1138" s="179"/>
      <c r="K1138" s="171"/>
      <c r="L1138" s="172"/>
      <c r="M1138" s="173"/>
      <c r="N1138" s="174"/>
      <c r="O1138"/>
      <c r="P1138"/>
      <c r="Q1138"/>
      <c r="R1138"/>
      <c r="S1138"/>
      <c r="T1138"/>
      <c r="U1138"/>
      <c r="V1138"/>
      <c r="W1138"/>
      <c r="X1138"/>
    </row>
    <row r="1139" spans="1:24" s="26" customFormat="1" ht="15" customHeight="1" x14ac:dyDescent="0.3">
      <c r="A1139" s="165">
        <v>44281</v>
      </c>
      <c r="B1139" s="166" t="s">
        <v>360</v>
      </c>
      <c r="C1139" s="189">
        <v>18567.45</v>
      </c>
      <c r="D1139" s="167"/>
      <c r="E1139" s="168">
        <f t="shared" si="17"/>
        <v>4603873.2380000902</v>
      </c>
      <c r="F1139" s="134"/>
      <c r="G1139" s="202"/>
      <c r="H1139" s="203"/>
      <c r="I1139" s="170"/>
      <c r="J1139" s="179"/>
      <c r="K1139" s="171"/>
      <c r="L1139" s="172"/>
      <c r="M1139" s="173"/>
      <c r="N1139" s="174"/>
      <c r="O1139"/>
      <c r="P1139"/>
      <c r="Q1139"/>
      <c r="R1139"/>
      <c r="S1139"/>
      <c r="T1139"/>
      <c r="U1139"/>
      <c r="V1139"/>
      <c r="W1139"/>
      <c r="X1139"/>
    </row>
    <row r="1140" spans="1:24" s="26" customFormat="1" ht="15" customHeight="1" x14ac:dyDescent="0.3">
      <c r="A1140" s="165">
        <v>44281</v>
      </c>
      <c r="B1140" s="166" t="s">
        <v>231</v>
      </c>
      <c r="C1140" s="189">
        <v>7390.68</v>
      </c>
      <c r="D1140" s="167"/>
      <c r="E1140" s="168">
        <f t="shared" si="17"/>
        <v>4611263.9180000899</v>
      </c>
      <c r="F1140" s="134"/>
      <c r="G1140" s="202"/>
      <c r="H1140" s="203"/>
      <c r="I1140" s="170"/>
      <c r="J1140" s="179"/>
      <c r="K1140" s="171"/>
      <c r="L1140" s="172"/>
      <c r="M1140" s="173"/>
      <c r="N1140" s="174"/>
      <c r="O1140"/>
      <c r="P1140"/>
      <c r="Q1140"/>
      <c r="R1140"/>
      <c r="S1140"/>
      <c r="T1140"/>
      <c r="U1140"/>
      <c r="V1140"/>
      <c r="W1140"/>
      <c r="X1140"/>
    </row>
    <row r="1141" spans="1:24" s="26" customFormat="1" ht="15" customHeight="1" x14ac:dyDescent="0.3">
      <c r="A1141" s="165">
        <v>44281</v>
      </c>
      <c r="B1141" s="166" t="s">
        <v>454</v>
      </c>
      <c r="C1141" s="189"/>
      <c r="D1141" s="167">
        <v>36880.800000000003</v>
      </c>
      <c r="E1141" s="168">
        <f t="shared" si="17"/>
        <v>4574383.1180000901</v>
      </c>
      <c r="F1141" s="134" t="s">
        <v>300</v>
      </c>
      <c r="G1141" s="202"/>
      <c r="H1141" s="203"/>
      <c r="I1141" s="170"/>
      <c r="J1141" s="179"/>
      <c r="K1141" s="171"/>
      <c r="L1141" s="172"/>
      <c r="M1141" s="173"/>
      <c r="N1141" s="174"/>
      <c r="O1141"/>
      <c r="P1141"/>
      <c r="Q1141"/>
      <c r="R1141"/>
      <c r="S1141"/>
      <c r="T1141"/>
      <c r="U1141"/>
      <c r="V1141"/>
      <c r="W1141"/>
      <c r="X1141"/>
    </row>
    <row r="1142" spans="1:24" s="26" customFormat="1" ht="15" customHeight="1" x14ac:dyDescent="0.3">
      <c r="A1142" s="165">
        <v>44284</v>
      </c>
      <c r="B1142" s="166" t="s">
        <v>228</v>
      </c>
      <c r="C1142" s="189">
        <v>21043.11</v>
      </c>
      <c r="D1142" s="167"/>
      <c r="E1142" s="168">
        <f t="shared" si="17"/>
        <v>4595426.2280000905</v>
      </c>
      <c r="F1142" s="134"/>
      <c r="G1142" s="202"/>
      <c r="H1142" s="203"/>
      <c r="I1142" s="170"/>
      <c r="J1142" s="179"/>
      <c r="K1142" s="171"/>
      <c r="L1142" s="172"/>
      <c r="M1142" s="173"/>
      <c r="N1142" s="174"/>
      <c r="O1142"/>
      <c r="P1142"/>
      <c r="Q1142"/>
      <c r="R1142"/>
      <c r="S1142"/>
      <c r="T1142"/>
      <c r="U1142"/>
      <c r="V1142"/>
      <c r="W1142"/>
      <c r="X1142"/>
    </row>
    <row r="1143" spans="1:24" s="26" customFormat="1" ht="15" customHeight="1" x14ac:dyDescent="0.3">
      <c r="A1143" s="165">
        <v>44284</v>
      </c>
      <c r="B1143" s="166" t="s">
        <v>200</v>
      </c>
      <c r="C1143" s="189">
        <v>11140.47</v>
      </c>
      <c r="D1143" s="167"/>
      <c r="E1143" s="168">
        <f t="shared" si="17"/>
        <v>4606566.6980000902</v>
      </c>
      <c r="F1143" s="134"/>
      <c r="G1143" s="202"/>
      <c r="H1143" s="203"/>
      <c r="I1143" s="170"/>
      <c r="J1143" s="179"/>
      <c r="K1143" s="171"/>
      <c r="L1143" s="172"/>
      <c r="M1143" s="173"/>
      <c r="N1143" s="174"/>
      <c r="O1143"/>
      <c r="P1143"/>
      <c r="Q1143"/>
      <c r="R1143"/>
      <c r="S1143"/>
      <c r="T1143"/>
      <c r="U1143"/>
      <c r="V1143"/>
      <c r="W1143"/>
      <c r="X1143"/>
    </row>
    <row r="1144" spans="1:24" s="26" customFormat="1" ht="15" customHeight="1" x14ac:dyDescent="0.3">
      <c r="A1144" s="165">
        <v>44284</v>
      </c>
      <c r="B1144" s="166" t="s">
        <v>248</v>
      </c>
      <c r="C1144" s="189">
        <v>11140.47</v>
      </c>
      <c r="D1144" s="167"/>
      <c r="E1144" s="168">
        <f t="shared" si="17"/>
        <v>4617707.1680000899</v>
      </c>
      <c r="F1144" s="134"/>
      <c r="G1144" s="202"/>
      <c r="H1144" s="203"/>
      <c r="I1144" s="170"/>
      <c r="J1144" s="179"/>
      <c r="K1144" s="171"/>
      <c r="L1144" s="172"/>
      <c r="M1144" s="173"/>
      <c r="N1144" s="174"/>
      <c r="O1144"/>
      <c r="P1144"/>
      <c r="Q1144"/>
      <c r="R1144"/>
      <c r="S1144"/>
      <c r="T1144"/>
      <c r="U1144"/>
      <c r="V1144"/>
      <c r="W1144"/>
      <c r="X1144"/>
    </row>
    <row r="1145" spans="1:24" s="26" customFormat="1" ht="15" customHeight="1" x14ac:dyDescent="0.3">
      <c r="A1145" s="165">
        <v>44284</v>
      </c>
      <c r="B1145" s="166" t="s">
        <v>313</v>
      </c>
      <c r="C1145" s="189">
        <v>24756.6</v>
      </c>
      <c r="D1145" s="167"/>
      <c r="E1145" s="168">
        <f t="shared" si="17"/>
        <v>4642463.7680000896</v>
      </c>
      <c r="F1145" s="134"/>
      <c r="G1145" s="202"/>
      <c r="H1145" s="203"/>
      <c r="I1145" s="170"/>
      <c r="J1145" s="179"/>
      <c r="K1145" s="171"/>
      <c r="L1145" s="172"/>
      <c r="M1145" s="173"/>
      <c r="N1145" s="174"/>
      <c r="O1145"/>
      <c r="P1145"/>
      <c r="Q1145"/>
      <c r="R1145"/>
      <c r="S1145"/>
      <c r="T1145"/>
      <c r="U1145"/>
      <c r="V1145"/>
      <c r="W1145"/>
      <c r="X1145"/>
    </row>
    <row r="1146" spans="1:24" s="26" customFormat="1" ht="15" customHeight="1" x14ac:dyDescent="0.3">
      <c r="A1146" s="165">
        <v>44284</v>
      </c>
      <c r="B1146" s="166" t="s">
        <v>319</v>
      </c>
      <c r="C1146" s="189">
        <v>18567.45</v>
      </c>
      <c r="D1146" s="167"/>
      <c r="E1146" s="168">
        <f t="shared" si="17"/>
        <v>4661031.2180000897</v>
      </c>
      <c r="F1146" s="134"/>
      <c r="G1146" s="202"/>
      <c r="H1146" s="203"/>
      <c r="I1146" s="170"/>
      <c r="J1146" s="179"/>
      <c r="K1146" s="171"/>
      <c r="L1146" s="172"/>
      <c r="M1146" s="173"/>
      <c r="N1146" s="174"/>
      <c r="O1146"/>
      <c r="P1146"/>
      <c r="Q1146"/>
      <c r="R1146"/>
      <c r="S1146"/>
      <c r="T1146"/>
      <c r="U1146"/>
      <c r="V1146"/>
      <c r="W1146"/>
      <c r="X1146"/>
    </row>
    <row r="1147" spans="1:24" s="26" customFormat="1" ht="15" customHeight="1" x14ac:dyDescent="0.3">
      <c r="A1147" s="165">
        <v>44284</v>
      </c>
      <c r="B1147" s="166" t="s">
        <v>260</v>
      </c>
      <c r="C1147" s="189">
        <v>18567.45</v>
      </c>
      <c r="D1147" s="168"/>
      <c r="E1147" s="168">
        <f t="shared" si="17"/>
        <v>4679598.6680000899</v>
      </c>
      <c r="F1147" s="134"/>
      <c r="G1147" s="202"/>
      <c r="H1147" s="203"/>
      <c r="I1147" s="170"/>
      <c r="J1147" s="179"/>
      <c r="K1147" s="171"/>
      <c r="L1147" s="172"/>
      <c r="M1147" s="173"/>
      <c r="N1147" s="174"/>
      <c r="O1147"/>
      <c r="P1147"/>
      <c r="Q1147"/>
      <c r="R1147"/>
      <c r="S1147"/>
      <c r="T1147"/>
      <c r="U1147"/>
      <c r="V1147"/>
      <c r="W1147"/>
      <c r="X1147"/>
    </row>
    <row r="1148" spans="1:24" s="26" customFormat="1" ht="15" customHeight="1" x14ac:dyDescent="0.3">
      <c r="A1148" s="165">
        <v>44284</v>
      </c>
      <c r="B1148" s="166" t="s">
        <v>283</v>
      </c>
      <c r="C1148" s="189">
        <v>11140.47</v>
      </c>
      <c r="D1148" s="167"/>
      <c r="E1148" s="168">
        <f t="shared" si="17"/>
        <v>4690739.1380000897</v>
      </c>
      <c r="F1148" s="134"/>
      <c r="G1148" s="202"/>
      <c r="H1148" s="203"/>
      <c r="I1148" s="170"/>
      <c r="J1148" s="179"/>
      <c r="K1148" s="171"/>
      <c r="L1148" s="172"/>
      <c r="M1148" s="173"/>
      <c r="N1148" s="174"/>
      <c r="O1148"/>
      <c r="P1148"/>
      <c r="Q1148"/>
      <c r="R1148"/>
      <c r="S1148"/>
      <c r="T1148"/>
      <c r="U1148"/>
      <c r="V1148"/>
      <c r="W1148"/>
      <c r="X1148"/>
    </row>
    <row r="1149" spans="1:24" s="26" customFormat="1" ht="15" customHeight="1" x14ac:dyDescent="0.3">
      <c r="A1149" s="165">
        <v>44284</v>
      </c>
      <c r="B1149" s="166" t="s">
        <v>284</v>
      </c>
      <c r="C1149" s="189">
        <v>80458.95</v>
      </c>
      <c r="D1149" s="167"/>
      <c r="E1149" s="168">
        <f t="shared" si="17"/>
        <v>4771198.0880000899</v>
      </c>
      <c r="F1149" s="134"/>
      <c r="G1149" s="202"/>
      <c r="H1149" s="203"/>
      <c r="I1149" s="170"/>
      <c r="J1149" s="179"/>
      <c r="K1149" s="171"/>
      <c r="L1149" s="172"/>
      <c r="M1149" s="173"/>
      <c r="N1149" s="174"/>
      <c r="O1149"/>
      <c r="P1149"/>
      <c r="Q1149"/>
      <c r="R1149"/>
      <c r="S1149"/>
      <c r="T1149"/>
      <c r="U1149"/>
      <c r="V1149"/>
      <c r="W1149"/>
      <c r="X1149"/>
    </row>
    <row r="1150" spans="1:24" s="26" customFormat="1" ht="15" customHeight="1" x14ac:dyDescent="0.3">
      <c r="A1150" s="165">
        <v>44284</v>
      </c>
      <c r="B1150" s="166" t="s">
        <v>324</v>
      </c>
      <c r="C1150" s="189">
        <v>17823.3</v>
      </c>
      <c r="D1150" s="167"/>
      <c r="E1150" s="168">
        <f t="shared" si="17"/>
        <v>4789021.3880000897</v>
      </c>
      <c r="F1150" s="134"/>
      <c r="G1150" s="202"/>
      <c r="H1150" s="203"/>
      <c r="I1150" s="170"/>
      <c r="J1150" s="179"/>
      <c r="K1150" s="171"/>
      <c r="L1150" s="172"/>
      <c r="M1150" s="173"/>
      <c r="N1150" s="174"/>
      <c r="O1150"/>
      <c r="P1150"/>
      <c r="Q1150"/>
      <c r="R1150"/>
      <c r="S1150"/>
      <c r="T1150"/>
      <c r="U1150"/>
      <c r="V1150"/>
      <c r="W1150"/>
      <c r="X1150"/>
    </row>
    <row r="1151" spans="1:24" s="26" customFormat="1" ht="15" customHeight="1" x14ac:dyDescent="0.3">
      <c r="A1151" s="165">
        <v>44285</v>
      </c>
      <c r="B1151" s="166" t="s">
        <v>298</v>
      </c>
      <c r="C1151" s="189">
        <v>7426.98</v>
      </c>
      <c r="D1151" s="167"/>
      <c r="E1151" s="168">
        <f t="shared" si="17"/>
        <v>4796448.3680000901</v>
      </c>
      <c r="F1151" s="134"/>
      <c r="G1151" s="202"/>
      <c r="H1151" s="203"/>
      <c r="I1151" s="170"/>
      <c r="J1151" s="179"/>
      <c r="K1151" s="171"/>
      <c r="L1151" s="172"/>
      <c r="M1151" s="173"/>
      <c r="N1151" s="174"/>
      <c r="O1151"/>
      <c r="P1151"/>
      <c r="Q1151"/>
      <c r="R1151"/>
      <c r="S1151"/>
      <c r="T1151"/>
      <c r="U1151"/>
      <c r="V1151"/>
      <c r="W1151"/>
      <c r="X1151"/>
    </row>
    <row r="1152" spans="1:24" s="26" customFormat="1" ht="15" customHeight="1" x14ac:dyDescent="0.3">
      <c r="A1152" s="165">
        <v>44285</v>
      </c>
      <c r="B1152" s="166" t="s">
        <v>304</v>
      </c>
      <c r="C1152" s="189">
        <v>3713.49</v>
      </c>
      <c r="D1152" s="167"/>
      <c r="E1152" s="168">
        <f t="shared" si="17"/>
        <v>4800161.8580000903</v>
      </c>
      <c r="F1152" s="134"/>
      <c r="G1152" s="202"/>
      <c r="H1152" s="203"/>
      <c r="I1152" s="170"/>
      <c r="J1152" s="179"/>
      <c r="K1152" s="171"/>
      <c r="L1152" s="172"/>
      <c r="M1152" s="173"/>
      <c r="N1152" s="174"/>
      <c r="O1152"/>
      <c r="P1152"/>
      <c r="Q1152"/>
      <c r="R1152"/>
      <c r="S1152"/>
      <c r="T1152"/>
      <c r="U1152"/>
      <c r="V1152"/>
      <c r="W1152"/>
      <c r="X1152"/>
    </row>
    <row r="1153" spans="1:24" s="26" customFormat="1" ht="15" customHeight="1" x14ac:dyDescent="0.3">
      <c r="A1153" s="165">
        <v>44286</v>
      </c>
      <c r="B1153" s="166" t="s">
        <v>293</v>
      </c>
      <c r="C1153" s="189">
        <v>2475.66</v>
      </c>
      <c r="D1153" s="167"/>
      <c r="E1153" s="168">
        <f t="shared" si="17"/>
        <v>4802637.5180000905</v>
      </c>
      <c r="F1153" s="134"/>
      <c r="G1153" s="202"/>
      <c r="H1153" s="203"/>
      <c r="I1153" s="170"/>
      <c r="J1153" s="179"/>
      <c r="K1153" s="171"/>
      <c r="L1153" s="172"/>
      <c r="M1153" s="173"/>
      <c r="N1153" s="174"/>
      <c r="O1153"/>
      <c r="P1153"/>
      <c r="Q1153"/>
      <c r="R1153"/>
      <c r="S1153"/>
      <c r="T1153"/>
      <c r="U1153"/>
      <c r="V1153"/>
      <c r="W1153"/>
      <c r="X1153"/>
    </row>
    <row r="1154" spans="1:24" s="26" customFormat="1" x14ac:dyDescent="0.3">
      <c r="A1154" s="165">
        <v>44286</v>
      </c>
      <c r="B1154" s="166" t="s">
        <v>209</v>
      </c>
      <c r="C1154" s="189">
        <v>91599.42</v>
      </c>
      <c r="D1154" s="167"/>
      <c r="E1154" s="168">
        <f t="shared" si="17"/>
        <v>4894236.9380000904</v>
      </c>
      <c r="F1154" s="134"/>
      <c r="G1154" s="169"/>
      <c r="H1154" s="203"/>
      <c r="I1154" s="170"/>
      <c r="J1154" s="179"/>
      <c r="K1154" s="171"/>
      <c r="L1154" s="172"/>
      <c r="M1154" s="173"/>
      <c r="N1154" s="174"/>
      <c r="O1154"/>
      <c r="P1154"/>
      <c r="Q1154"/>
      <c r="R1154"/>
      <c r="S1154"/>
      <c r="T1154"/>
      <c r="U1154"/>
      <c r="V1154"/>
      <c r="W1154"/>
      <c r="X1154"/>
    </row>
    <row r="1155" spans="1:24" s="26" customFormat="1" x14ac:dyDescent="0.3">
      <c r="A1155" s="165">
        <v>44286</v>
      </c>
      <c r="B1155" s="166" t="s">
        <v>332</v>
      </c>
      <c r="C1155" s="189">
        <v>17424</v>
      </c>
      <c r="D1155" s="167"/>
      <c r="E1155" s="168">
        <f t="shared" ref="E1155:E1218" si="18">E1154+C1155-D1155</f>
        <v>4911660.9380000904</v>
      </c>
      <c r="F1155" s="134"/>
      <c r="G1155" s="169"/>
      <c r="H1155" s="203"/>
      <c r="I1155" s="170"/>
      <c r="J1155" s="179"/>
      <c r="K1155" s="171"/>
      <c r="L1155" s="172"/>
      <c r="M1155" s="173"/>
      <c r="N1155" s="174"/>
      <c r="O1155"/>
      <c r="P1155"/>
      <c r="Q1155"/>
      <c r="R1155"/>
      <c r="S1155"/>
      <c r="T1155"/>
      <c r="U1155"/>
      <c r="V1155"/>
      <c r="W1155"/>
      <c r="X1155"/>
    </row>
    <row r="1156" spans="1:24" s="26" customFormat="1" x14ac:dyDescent="0.3">
      <c r="A1156" s="165">
        <v>44286</v>
      </c>
      <c r="B1156" s="166" t="s">
        <v>294</v>
      </c>
      <c r="C1156" s="189">
        <v>11140.47</v>
      </c>
      <c r="D1156" s="167"/>
      <c r="E1156" s="168">
        <f t="shared" si="18"/>
        <v>4922801.4080000902</v>
      </c>
      <c r="F1156" s="134"/>
      <c r="G1156" s="202"/>
      <c r="H1156" s="203"/>
      <c r="I1156" s="170"/>
      <c r="J1156" s="179"/>
      <c r="K1156" s="171"/>
      <c r="L1156" s="172"/>
      <c r="M1156" s="173"/>
      <c r="N1156" s="174"/>
      <c r="O1156"/>
      <c r="P1156"/>
      <c r="Q1156"/>
      <c r="R1156"/>
      <c r="S1156"/>
      <c r="T1156"/>
      <c r="U1156"/>
      <c r="V1156"/>
      <c r="W1156"/>
      <c r="X1156"/>
    </row>
    <row r="1157" spans="1:24" s="26" customFormat="1" x14ac:dyDescent="0.3">
      <c r="A1157" s="165">
        <v>44286</v>
      </c>
      <c r="B1157" s="166" t="s">
        <v>301</v>
      </c>
      <c r="C1157" s="189">
        <v>13616.13</v>
      </c>
      <c r="D1157" s="167"/>
      <c r="E1157" s="168">
        <f t="shared" si="18"/>
        <v>4936417.53800009</v>
      </c>
      <c r="F1157" s="134"/>
      <c r="G1157" s="202"/>
      <c r="H1157" s="203"/>
      <c r="I1157" s="170"/>
      <c r="J1157" s="179"/>
      <c r="K1157" s="171"/>
      <c r="L1157" s="172"/>
      <c r="M1157" s="173"/>
      <c r="N1157" s="174"/>
      <c r="O1157"/>
      <c r="P1157"/>
      <c r="Q1157"/>
      <c r="R1157"/>
      <c r="S1157"/>
      <c r="T1157"/>
      <c r="U1157"/>
      <c r="V1157"/>
      <c r="W1157"/>
      <c r="X1157"/>
    </row>
    <row r="1158" spans="1:24" s="26" customFormat="1" x14ac:dyDescent="0.3">
      <c r="A1158" s="165">
        <v>44286</v>
      </c>
      <c r="B1158" s="166" t="s">
        <v>237</v>
      </c>
      <c r="C1158" s="189">
        <v>11140.47</v>
      </c>
      <c r="D1158" s="167"/>
      <c r="E1158" s="168">
        <f t="shared" si="18"/>
        <v>4947558.0080000898</v>
      </c>
      <c r="F1158" s="134"/>
      <c r="G1158" s="202"/>
      <c r="H1158" s="203"/>
      <c r="I1158" s="170"/>
      <c r="J1158" s="179"/>
      <c r="K1158" s="171"/>
      <c r="L1158" s="172"/>
      <c r="M1158" s="173"/>
      <c r="N1158" s="174"/>
      <c r="O1158"/>
      <c r="P1158"/>
      <c r="Q1158"/>
      <c r="R1158"/>
      <c r="S1158"/>
      <c r="T1158"/>
      <c r="U1158"/>
      <c r="V1158"/>
      <c r="W1158"/>
      <c r="X1158"/>
    </row>
    <row r="1159" spans="1:24" s="26" customFormat="1" x14ac:dyDescent="0.3">
      <c r="A1159" s="165">
        <v>44286</v>
      </c>
      <c r="B1159" s="166" t="s">
        <v>205</v>
      </c>
      <c r="C1159" s="189">
        <v>3713.49</v>
      </c>
      <c r="D1159" s="167"/>
      <c r="E1159" s="168">
        <f t="shared" si="18"/>
        <v>4951271.49800009</v>
      </c>
      <c r="F1159" s="134"/>
      <c r="G1159" s="202"/>
      <c r="H1159" s="203"/>
      <c r="I1159" s="170"/>
      <c r="J1159" s="179"/>
      <c r="K1159" s="171"/>
      <c r="L1159" s="172"/>
      <c r="M1159" s="173"/>
      <c r="N1159" s="174"/>
      <c r="O1159"/>
      <c r="P1159"/>
      <c r="Q1159"/>
      <c r="R1159"/>
      <c r="S1159"/>
      <c r="T1159"/>
      <c r="U1159"/>
      <c r="V1159"/>
      <c r="W1159"/>
      <c r="X1159"/>
    </row>
    <row r="1160" spans="1:24" s="26" customFormat="1" x14ac:dyDescent="0.3">
      <c r="A1160" s="165">
        <v>44286</v>
      </c>
      <c r="B1160" s="166" t="s">
        <v>245</v>
      </c>
      <c r="C1160" s="189">
        <v>84172.44</v>
      </c>
      <c r="D1160" s="167"/>
      <c r="E1160" s="168">
        <f t="shared" si="18"/>
        <v>5035443.9380000904</v>
      </c>
      <c r="F1160" s="134"/>
      <c r="G1160" s="202"/>
      <c r="H1160" s="203"/>
      <c r="I1160" s="170"/>
      <c r="J1160" s="179"/>
      <c r="K1160" s="171"/>
      <c r="L1160" s="172"/>
      <c r="M1160" s="173"/>
      <c r="N1160" s="174"/>
      <c r="O1160"/>
      <c r="P1160"/>
      <c r="Q1160"/>
      <c r="R1160"/>
      <c r="S1160"/>
      <c r="T1160"/>
      <c r="U1160"/>
      <c r="V1160"/>
      <c r="W1160"/>
      <c r="X1160"/>
    </row>
    <row r="1161" spans="1:24" s="26" customFormat="1" x14ac:dyDescent="0.3">
      <c r="A1161" s="165">
        <v>44286</v>
      </c>
      <c r="B1161" s="166" t="s">
        <v>270</v>
      </c>
      <c r="C1161" s="189">
        <v>91880.28</v>
      </c>
      <c r="D1161" s="167"/>
      <c r="E1161" s="343">
        <f t="shared" si="18"/>
        <v>5127324.2180000907</v>
      </c>
      <c r="F1161" s="134"/>
      <c r="G1161" s="202"/>
      <c r="H1161" s="203"/>
      <c r="I1161" s="170"/>
      <c r="J1161" s="179"/>
      <c r="K1161" s="171"/>
      <c r="L1161" s="172"/>
      <c r="M1161" s="173"/>
      <c r="N1161" s="174"/>
      <c r="O1161"/>
      <c r="P1161"/>
      <c r="Q1161"/>
      <c r="R1161"/>
      <c r="S1161"/>
      <c r="T1161"/>
      <c r="U1161"/>
      <c r="V1161"/>
      <c r="W1161"/>
      <c r="X1161"/>
    </row>
    <row r="1162" spans="1:24" s="26" customFormat="1" x14ac:dyDescent="0.3">
      <c r="A1162" s="165">
        <v>44294</v>
      </c>
      <c r="B1162" s="341" t="s">
        <v>158</v>
      </c>
      <c r="C1162" s="353">
        <v>1284882.6499999999</v>
      </c>
      <c r="D1162" s="167"/>
      <c r="E1162" s="168">
        <f t="shared" si="18"/>
        <v>6412206.8680000901</v>
      </c>
      <c r="F1162" s="134"/>
      <c r="G1162" s="202"/>
      <c r="H1162" s="203"/>
      <c r="I1162" s="170"/>
      <c r="J1162" s="179"/>
      <c r="K1162" s="171"/>
      <c r="L1162" s="172"/>
      <c r="M1162" s="173"/>
      <c r="N1162" s="174"/>
      <c r="O1162"/>
      <c r="P1162"/>
      <c r="Q1162"/>
      <c r="R1162"/>
      <c r="S1162"/>
      <c r="T1162"/>
      <c r="U1162"/>
      <c r="V1162"/>
      <c r="W1162"/>
      <c r="X1162"/>
    </row>
    <row r="1163" spans="1:24" s="26" customFormat="1" x14ac:dyDescent="0.3">
      <c r="A1163" s="165">
        <v>44294</v>
      </c>
      <c r="B1163" s="341" t="s">
        <v>498</v>
      </c>
      <c r="C1163" s="353">
        <v>139193.01999999999</v>
      </c>
      <c r="D1163" s="167"/>
      <c r="E1163" s="168">
        <f t="shared" si="18"/>
        <v>6551399.8880000897</v>
      </c>
      <c r="F1163" s="134"/>
      <c r="G1163" s="202"/>
      <c r="H1163" s="203"/>
      <c r="I1163" s="170"/>
      <c r="J1163" s="179"/>
      <c r="K1163" s="171"/>
      <c r="L1163" s="172"/>
      <c r="M1163" s="173"/>
      <c r="N1163" s="174"/>
      <c r="O1163"/>
      <c r="P1163"/>
      <c r="Q1163"/>
      <c r="R1163"/>
      <c r="S1163"/>
      <c r="T1163"/>
      <c r="U1163"/>
      <c r="V1163"/>
      <c r="W1163"/>
      <c r="X1163"/>
    </row>
    <row r="1164" spans="1:24" s="26" customFormat="1" x14ac:dyDescent="0.3">
      <c r="A1164" s="165">
        <v>44294</v>
      </c>
      <c r="B1164" s="166" t="s">
        <v>321</v>
      </c>
      <c r="C1164" s="189">
        <v>11140.47</v>
      </c>
      <c r="D1164" s="167"/>
      <c r="E1164" s="168">
        <f t="shared" si="18"/>
        <v>6562540.3580000894</v>
      </c>
      <c r="F1164" s="134"/>
      <c r="G1164" s="202"/>
      <c r="H1164" s="203"/>
      <c r="I1164" s="170"/>
      <c r="J1164" s="179"/>
      <c r="K1164" s="171"/>
      <c r="L1164" s="172"/>
      <c r="M1164" s="173"/>
      <c r="N1164" s="174"/>
      <c r="O1164"/>
      <c r="P1164"/>
      <c r="Q1164"/>
      <c r="R1164"/>
      <c r="S1164"/>
      <c r="T1164"/>
      <c r="U1164"/>
      <c r="V1164"/>
      <c r="W1164"/>
      <c r="X1164"/>
    </row>
    <row r="1165" spans="1:24" s="26" customFormat="1" x14ac:dyDescent="0.3">
      <c r="A1165" s="165">
        <v>44295</v>
      </c>
      <c r="B1165" s="166" t="s">
        <v>262</v>
      </c>
      <c r="C1165" s="189">
        <v>3713.49</v>
      </c>
      <c r="D1165" s="167"/>
      <c r="E1165" s="168">
        <f t="shared" si="18"/>
        <v>6566253.8480000896</v>
      </c>
      <c r="F1165" s="134"/>
      <c r="G1165" s="202"/>
      <c r="H1165" s="203"/>
      <c r="I1165" s="170"/>
      <c r="J1165" s="179"/>
      <c r="K1165" s="171"/>
      <c r="L1165" s="172"/>
      <c r="M1165" s="173"/>
      <c r="N1165" s="174"/>
      <c r="O1165"/>
      <c r="P1165"/>
      <c r="Q1165"/>
      <c r="R1165"/>
      <c r="S1165"/>
      <c r="T1165"/>
      <c r="U1165"/>
      <c r="V1165"/>
      <c r="W1165"/>
      <c r="X1165"/>
    </row>
    <row r="1166" spans="1:24" s="26" customFormat="1" x14ac:dyDescent="0.3">
      <c r="A1166" s="165">
        <v>44295</v>
      </c>
      <c r="B1166" s="166" t="s">
        <v>227</v>
      </c>
      <c r="C1166" s="189">
        <v>2475.66</v>
      </c>
      <c r="D1166" s="167"/>
      <c r="E1166" s="168">
        <f t="shared" si="18"/>
        <v>6568729.5080000898</v>
      </c>
      <c r="F1166" s="134"/>
      <c r="G1166" s="202"/>
      <c r="H1166" s="203"/>
      <c r="I1166" s="170"/>
      <c r="J1166" s="179"/>
      <c r="K1166" s="171"/>
      <c r="L1166" s="172"/>
      <c r="M1166" s="173"/>
      <c r="N1166" s="174"/>
      <c r="O1166"/>
      <c r="P1166"/>
      <c r="Q1166"/>
      <c r="R1166"/>
      <c r="S1166"/>
      <c r="T1166"/>
      <c r="U1166"/>
      <c r="V1166"/>
      <c r="W1166"/>
      <c r="X1166"/>
    </row>
    <row r="1167" spans="1:24" s="26" customFormat="1" x14ac:dyDescent="0.3">
      <c r="A1167" s="165">
        <v>44295</v>
      </c>
      <c r="B1167" s="166" t="s">
        <v>314</v>
      </c>
      <c r="C1167" s="189">
        <f>105360+363.88+90332.42</f>
        <v>196056.3</v>
      </c>
      <c r="D1167" s="167"/>
      <c r="E1167" s="168">
        <f t="shared" si="18"/>
        <v>6764785.8080000896</v>
      </c>
      <c r="F1167" s="134"/>
      <c r="G1167" s="202"/>
      <c r="H1167" s="203"/>
      <c r="I1167" s="170"/>
      <c r="J1167" s="179"/>
      <c r="K1167" s="171"/>
      <c r="L1167" s="172"/>
      <c r="M1167" s="173"/>
      <c r="N1167" s="174"/>
      <c r="O1167"/>
      <c r="P1167"/>
      <c r="Q1167"/>
      <c r="R1167"/>
      <c r="S1167"/>
      <c r="T1167"/>
      <c r="U1167"/>
      <c r="V1167"/>
      <c r="W1167"/>
      <c r="X1167"/>
    </row>
    <row r="1168" spans="1:24" s="26" customFormat="1" x14ac:dyDescent="0.3">
      <c r="A1168" s="154"/>
      <c r="B1168" s="175" t="s">
        <v>499</v>
      </c>
      <c r="C1168" s="176"/>
      <c r="D1168" s="177">
        <v>1230951.1499999999</v>
      </c>
      <c r="E1168" s="168">
        <f t="shared" si="18"/>
        <v>5533834.6580000892</v>
      </c>
      <c r="F1168" s="134"/>
      <c r="G1168" s="202"/>
      <c r="H1168" s="203"/>
      <c r="I1168" s="170"/>
      <c r="J1168" s="179"/>
      <c r="K1168" s="171"/>
      <c r="L1168" s="172"/>
      <c r="M1168" s="173"/>
      <c r="N1168" s="174"/>
      <c r="O1168"/>
      <c r="P1168"/>
      <c r="Q1168"/>
      <c r="R1168"/>
      <c r="S1168"/>
      <c r="T1168"/>
      <c r="U1168"/>
      <c r="V1168"/>
      <c r="W1168"/>
      <c r="X1168"/>
    </row>
    <row r="1169" spans="1:24" s="26" customFormat="1" x14ac:dyDescent="0.3">
      <c r="A1169" s="154"/>
      <c r="B1169" s="175" t="s">
        <v>500</v>
      </c>
      <c r="C1169" s="176"/>
      <c r="D1169" s="177">
        <v>2753929.75</v>
      </c>
      <c r="E1169" s="168">
        <f t="shared" si="18"/>
        <v>2779904.9080000892</v>
      </c>
      <c r="F1169" s="134"/>
      <c r="G1169" s="169"/>
      <c r="H1169" s="203"/>
      <c r="I1169" s="170"/>
      <c r="J1169" s="179"/>
      <c r="K1169" s="171"/>
      <c r="L1169" s="172"/>
      <c r="M1169" s="173"/>
      <c r="N1169" s="174"/>
      <c r="O1169"/>
      <c r="P1169"/>
      <c r="Q1169"/>
      <c r="R1169"/>
      <c r="S1169"/>
      <c r="T1169"/>
      <c r="U1169"/>
      <c r="V1169"/>
      <c r="W1169"/>
      <c r="X1169"/>
    </row>
    <row r="1170" spans="1:24" s="26" customFormat="1" x14ac:dyDescent="0.3">
      <c r="A1170" s="154"/>
      <c r="B1170" s="175" t="s">
        <v>371</v>
      </c>
      <c r="C1170" s="176"/>
      <c r="D1170" s="177">
        <v>271925</v>
      </c>
      <c r="E1170" s="168">
        <f t="shared" si="18"/>
        <v>2507979.9080000892</v>
      </c>
      <c r="F1170" s="134"/>
      <c r="G1170" s="202"/>
      <c r="H1170" s="203"/>
      <c r="I1170" s="170"/>
      <c r="J1170" s="179"/>
      <c r="K1170" s="171"/>
      <c r="L1170" s="172"/>
      <c r="M1170" s="173"/>
      <c r="N1170" s="174"/>
      <c r="O1170"/>
      <c r="P1170"/>
      <c r="Q1170"/>
      <c r="R1170"/>
      <c r="S1170"/>
      <c r="T1170"/>
      <c r="U1170"/>
      <c r="V1170"/>
      <c r="W1170"/>
      <c r="X1170"/>
    </row>
    <row r="1171" spans="1:24" s="26" customFormat="1" x14ac:dyDescent="0.3">
      <c r="A1171" s="154"/>
      <c r="B1171" s="175" t="s">
        <v>501</v>
      </c>
      <c r="C1171" s="176"/>
      <c r="D1171" s="177">
        <v>293369.76</v>
      </c>
      <c r="E1171" s="168">
        <f t="shared" si="18"/>
        <v>2214610.1480000895</v>
      </c>
      <c r="F1171" s="134"/>
      <c r="G1171" s="202"/>
      <c r="H1171" s="203"/>
      <c r="I1171" s="170"/>
      <c r="J1171" s="179"/>
      <c r="K1171" s="171"/>
      <c r="L1171" s="172"/>
      <c r="M1171" s="173"/>
      <c r="N1171" s="174"/>
      <c r="O1171"/>
      <c r="P1171"/>
      <c r="Q1171"/>
      <c r="R1171"/>
      <c r="S1171"/>
      <c r="T1171"/>
      <c r="U1171"/>
      <c r="V1171"/>
      <c r="W1171"/>
      <c r="X1171"/>
    </row>
    <row r="1172" spans="1:24" s="26" customFormat="1" x14ac:dyDescent="0.3">
      <c r="A1172" s="181"/>
      <c r="B1172" s="181" t="s">
        <v>198</v>
      </c>
      <c r="C1172" s="182"/>
      <c r="D1172" s="183"/>
      <c r="E1172" s="168">
        <f t="shared" si="18"/>
        <v>2214610.1480000895</v>
      </c>
      <c r="F1172" s="134"/>
      <c r="G1172" s="202"/>
      <c r="H1172" s="203"/>
      <c r="I1172" s="170">
        <v>293369.76</v>
      </c>
      <c r="J1172" s="179"/>
      <c r="K1172" s="171"/>
      <c r="L1172" s="172"/>
      <c r="M1172" s="173"/>
      <c r="N1172" s="174"/>
      <c r="O1172"/>
      <c r="P1172"/>
      <c r="Q1172"/>
      <c r="R1172"/>
      <c r="S1172"/>
      <c r="T1172"/>
      <c r="U1172"/>
      <c r="V1172"/>
      <c r="W1172"/>
      <c r="X1172"/>
    </row>
    <row r="1173" spans="1:24" s="26" customFormat="1" x14ac:dyDescent="0.3">
      <c r="A1173" s="165">
        <v>44298</v>
      </c>
      <c r="B1173" s="166" t="s">
        <v>282</v>
      </c>
      <c r="C1173" s="189">
        <v>58178.01</v>
      </c>
      <c r="D1173" s="167"/>
      <c r="E1173" s="168">
        <f t="shared" si="18"/>
        <v>2272788.1580000892</v>
      </c>
      <c r="F1173" s="134"/>
      <c r="G1173" s="202"/>
      <c r="H1173" s="203"/>
      <c r="I1173" s="170"/>
      <c r="J1173" s="179"/>
      <c r="K1173" s="171"/>
      <c r="L1173" s="172"/>
      <c r="M1173" s="173"/>
      <c r="N1173" s="174"/>
      <c r="O1173"/>
      <c r="P1173"/>
      <c r="Q1173"/>
      <c r="R1173"/>
      <c r="S1173"/>
      <c r="T1173"/>
      <c r="U1173"/>
      <c r="V1173"/>
      <c r="W1173"/>
      <c r="X1173"/>
    </row>
    <row r="1174" spans="1:24" s="26" customFormat="1" x14ac:dyDescent="0.3">
      <c r="A1174" s="165">
        <v>44298</v>
      </c>
      <c r="B1174" s="166" t="s">
        <v>211</v>
      </c>
      <c r="C1174" s="189">
        <v>71293.2</v>
      </c>
      <c r="D1174" s="167"/>
      <c r="E1174" s="168">
        <f t="shared" si="18"/>
        <v>2344081.3580000894</v>
      </c>
      <c r="F1174" s="134"/>
      <c r="G1174" s="202"/>
      <c r="H1174" s="203"/>
      <c r="I1174" s="170"/>
      <c r="J1174" s="179"/>
      <c r="K1174" s="171"/>
      <c r="L1174" s="172"/>
      <c r="M1174" s="173"/>
      <c r="N1174" s="174"/>
      <c r="O1174"/>
      <c r="P1174"/>
      <c r="Q1174"/>
      <c r="R1174"/>
      <c r="S1174"/>
      <c r="T1174"/>
      <c r="U1174"/>
      <c r="V1174"/>
      <c r="W1174"/>
      <c r="X1174"/>
    </row>
    <row r="1175" spans="1:24" s="26" customFormat="1" x14ac:dyDescent="0.3">
      <c r="A1175" s="165">
        <v>44298</v>
      </c>
      <c r="B1175" s="166" t="s">
        <v>242</v>
      </c>
      <c r="C1175" s="189">
        <v>35897.07</v>
      </c>
      <c r="D1175" s="167"/>
      <c r="E1175" s="168">
        <f t="shared" si="18"/>
        <v>2379978.4280000892</v>
      </c>
      <c r="F1175" s="134"/>
      <c r="G1175" s="202"/>
      <c r="H1175" s="203"/>
      <c r="I1175" s="170"/>
      <c r="J1175" s="179"/>
      <c r="K1175" s="171"/>
      <c r="L1175" s="172"/>
      <c r="M1175" s="173"/>
      <c r="N1175" s="174"/>
      <c r="O1175"/>
      <c r="P1175"/>
      <c r="Q1175"/>
      <c r="R1175"/>
      <c r="S1175"/>
      <c r="T1175"/>
      <c r="U1175"/>
      <c r="V1175"/>
      <c r="W1175"/>
      <c r="X1175"/>
    </row>
    <row r="1176" spans="1:24" s="26" customFormat="1" x14ac:dyDescent="0.3">
      <c r="A1176" s="165">
        <v>44299</v>
      </c>
      <c r="B1176" s="166" t="s">
        <v>229</v>
      </c>
      <c r="C1176" s="189">
        <v>11739.42</v>
      </c>
      <c r="D1176" s="167"/>
      <c r="E1176" s="168">
        <f t="shared" si="18"/>
        <v>2391717.8480000892</v>
      </c>
      <c r="F1176" s="134"/>
      <c r="G1176" s="202"/>
      <c r="H1176" s="203"/>
      <c r="I1176" s="170"/>
      <c r="J1176" s="179"/>
      <c r="K1176" s="171"/>
      <c r="L1176" s="172"/>
      <c r="M1176" s="173"/>
      <c r="N1176" s="174"/>
      <c r="O1176"/>
      <c r="P1176"/>
      <c r="Q1176"/>
      <c r="R1176"/>
      <c r="S1176"/>
      <c r="T1176"/>
      <c r="U1176"/>
      <c r="V1176"/>
      <c r="W1176"/>
      <c r="X1176"/>
    </row>
    <row r="1177" spans="1:24" s="26" customFormat="1" x14ac:dyDescent="0.3">
      <c r="A1177" s="165">
        <v>44299</v>
      </c>
      <c r="B1177" s="166" t="s">
        <v>230</v>
      </c>
      <c r="C1177" s="189">
        <v>3913.14</v>
      </c>
      <c r="D1177" s="167"/>
      <c r="E1177" s="168">
        <f t="shared" si="18"/>
        <v>2395630.9880000893</v>
      </c>
      <c r="F1177" s="134"/>
      <c r="G1177" s="202"/>
      <c r="H1177" s="203"/>
      <c r="I1177" s="170"/>
      <c r="J1177" s="179"/>
      <c r="K1177" s="171"/>
      <c r="L1177" s="172"/>
      <c r="M1177" s="173"/>
      <c r="N1177" s="174"/>
      <c r="O1177"/>
      <c r="P1177"/>
      <c r="Q1177"/>
      <c r="R1177"/>
      <c r="S1177"/>
      <c r="T1177"/>
      <c r="U1177"/>
      <c r="V1177"/>
      <c r="W1177"/>
      <c r="X1177"/>
    </row>
    <row r="1178" spans="1:24" s="26" customFormat="1" x14ac:dyDescent="0.3">
      <c r="A1178" s="165">
        <v>44299</v>
      </c>
      <c r="B1178" s="166" t="s">
        <v>217</v>
      </c>
      <c r="C1178" s="189">
        <v>11739.42</v>
      </c>
      <c r="D1178" s="167"/>
      <c r="E1178" s="168">
        <f t="shared" si="18"/>
        <v>2407370.4080000892</v>
      </c>
      <c r="F1178" s="134"/>
      <c r="G1178" s="202"/>
      <c r="H1178" s="203"/>
      <c r="I1178" s="170"/>
      <c r="J1178" s="179"/>
      <c r="K1178" s="171"/>
      <c r="L1178" s="172"/>
      <c r="M1178" s="173"/>
      <c r="N1178" s="174"/>
      <c r="O1178"/>
      <c r="P1178"/>
      <c r="Q1178"/>
      <c r="R1178"/>
      <c r="S1178"/>
      <c r="T1178"/>
      <c r="U1178"/>
      <c r="V1178"/>
      <c r="W1178"/>
      <c r="X1178"/>
    </row>
    <row r="1179" spans="1:24" s="26" customFormat="1" x14ac:dyDescent="0.3">
      <c r="A1179" s="165">
        <v>44299</v>
      </c>
      <c r="B1179" s="166" t="s">
        <v>324</v>
      </c>
      <c r="C1179" s="189">
        <v>18567.45</v>
      </c>
      <c r="D1179" s="167"/>
      <c r="E1179" s="168">
        <f t="shared" si="18"/>
        <v>2425937.8580000894</v>
      </c>
      <c r="F1179" s="134"/>
      <c r="G1179" s="202"/>
      <c r="H1179" s="203"/>
      <c r="I1179" s="170"/>
      <c r="J1179" s="179"/>
      <c r="K1179" s="171"/>
      <c r="L1179" s="172"/>
      <c r="M1179" s="173"/>
      <c r="N1179" s="174"/>
      <c r="O1179"/>
      <c r="P1179"/>
      <c r="Q1179"/>
      <c r="R1179"/>
      <c r="S1179"/>
      <c r="T1179"/>
      <c r="U1179"/>
      <c r="V1179"/>
      <c r="W1179"/>
      <c r="X1179"/>
    </row>
    <row r="1180" spans="1:24" s="26" customFormat="1" x14ac:dyDescent="0.3">
      <c r="A1180" s="165">
        <v>44299</v>
      </c>
      <c r="B1180" s="166" t="s">
        <v>296</v>
      </c>
      <c r="C1180" s="189">
        <v>7826.28</v>
      </c>
      <c r="D1180" s="167"/>
      <c r="E1180" s="168">
        <f t="shared" si="18"/>
        <v>2433764.1380000892</v>
      </c>
      <c r="F1180" s="134"/>
      <c r="G1180" s="202"/>
      <c r="H1180" s="203"/>
      <c r="I1180" s="170"/>
      <c r="J1180" s="179"/>
      <c r="K1180" s="171"/>
      <c r="L1180" s="172"/>
      <c r="M1180" s="173"/>
      <c r="N1180" s="174"/>
      <c r="O1180"/>
      <c r="P1180"/>
      <c r="Q1180"/>
      <c r="R1180"/>
      <c r="S1180"/>
      <c r="T1180"/>
      <c r="U1180"/>
      <c r="V1180"/>
      <c r="W1180"/>
      <c r="X1180"/>
    </row>
    <row r="1181" spans="1:24" s="26" customFormat="1" x14ac:dyDescent="0.3">
      <c r="A1181" s="165">
        <v>44299</v>
      </c>
      <c r="B1181" s="166" t="s">
        <v>491</v>
      </c>
      <c r="C1181" s="189">
        <v>7826.28</v>
      </c>
      <c r="D1181" s="167"/>
      <c r="E1181" s="168">
        <f t="shared" si="18"/>
        <v>2441590.418000089</v>
      </c>
      <c r="F1181" s="134"/>
      <c r="G1181" s="202"/>
      <c r="H1181" s="203"/>
      <c r="I1181" s="170"/>
      <c r="J1181" s="179"/>
      <c r="K1181" s="171"/>
      <c r="L1181" s="172"/>
      <c r="M1181" s="173"/>
      <c r="N1181" s="174"/>
      <c r="O1181"/>
      <c r="P1181"/>
      <c r="Q1181"/>
      <c r="R1181"/>
      <c r="S1181"/>
      <c r="T1181"/>
      <c r="U1181"/>
      <c r="V1181"/>
      <c r="W1181"/>
      <c r="X1181"/>
    </row>
    <row r="1182" spans="1:24" s="26" customFormat="1" x14ac:dyDescent="0.3">
      <c r="A1182" s="165">
        <v>44299</v>
      </c>
      <c r="B1182" s="166" t="s">
        <v>221</v>
      </c>
      <c r="C1182" s="189">
        <v>5217.5200000000004</v>
      </c>
      <c r="D1182" s="167"/>
      <c r="E1182" s="168">
        <f t="shared" si="18"/>
        <v>2446807.938000089</v>
      </c>
      <c r="F1182" s="134"/>
      <c r="G1182" s="202"/>
      <c r="H1182" s="203"/>
      <c r="I1182" s="170"/>
      <c r="J1182" s="179"/>
      <c r="K1182" s="171"/>
      <c r="L1182" s="172"/>
      <c r="M1182" s="173"/>
      <c r="N1182" s="174"/>
      <c r="O1182"/>
      <c r="P1182"/>
      <c r="Q1182"/>
      <c r="R1182"/>
      <c r="S1182"/>
      <c r="T1182"/>
      <c r="U1182"/>
      <c r="V1182"/>
      <c r="W1182"/>
      <c r="X1182"/>
    </row>
    <row r="1183" spans="1:24" s="26" customFormat="1" x14ac:dyDescent="0.3">
      <c r="A1183" s="165">
        <v>44300</v>
      </c>
      <c r="B1183" s="166" t="s">
        <v>322</v>
      </c>
      <c r="C1183" s="189">
        <v>11739.42</v>
      </c>
      <c r="D1183" s="167"/>
      <c r="E1183" s="168">
        <f t="shared" si="18"/>
        <v>2458547.3580000889</v>
      </c>
      <c r="F1183" s="134"/>
      <c r="G1183" s="202"/>
      <c r="H1183" s="203"/>
      <c r="I1183" s="170"/>
      <c r="J1183" s="179"/>
      <c r="K1183" s="171"/>
      <c r="L1183" s="172"/>
      <c r="M1183" s="173"/>
      <c r="N1183" s="174"/>
      <c r="O1183"/>
      <c r="P1183"/>
      <c r="Q1183"/>
      <c r="R1183"/>
      <c r="S1183"/>
      <c r="T1183"/>
      <c r="U1183"/>
      <c r="V1183"/>
      <c r="W1183"/>
      <c r="X1183"/>
    </row>
    <row r="1184" spans="1:24" s="26" customFormat="1" x14ac:dyDescent="0.3">
      <c r="A1184" s="165">
        <v>44300</v>
      </c>
      <c r="B1184" s="166" t="s">
        <v>234</v>
      </c>
      <c r="C1184" s="189">
        <v>7826.28</v>
      </c>
      <c r="D1184" s="167"/>
      <c r="E1184" s="168">
        <f t="shared" si="18"/>
        <v>2466373.6380000887</v>
      </c>
      <c r="F1184" s="134"/>
      <c r="G1184" s="202"/>
      <c r="H1184" s="203"/>
      <c r="I1184" s="170"/>
      <c r="J1184" s="179"/>
      <c r="K1184" s="171"/>
      <c r="L1184" s="172"/>
      <c r="M1184" s="173"/>
      <c r="N1184" s="174"/>
      <c r="O1184"/>
      <c r="P1184"/>
      <c r="Q1184"/>
      <c r="R1184"/>
      <c r="S1184"/>
      <c r="T1184"/>
      <c r="U1184"/>
      <c r="V1184"/>
      <c r="W1184"/>
      <c r="X1184"/>
    </row>
    <row r="1185" spans="1:24" s="26" customFormat="1" x14ac:dyDescent="0.3">
      <c r="A1185" s="165">
        <v>44300</v>
      </c>
      <c r="B1185" s="166" t="s">
        <v>241</v>
      </c>
      <c r="C1185" s="189">
        <v>5217.5200000000004</v>
      </c>
      <c r="D1185" s="167"/>
      <c r="E1185" s="168">
        <f t="shared" si="18"/>
        <v>2471591.1580000888</v>
      </c>
      <c r="F1185" s="134"/>
      <c r="G1185" s="202"/>
      <c r="H1185" s="203"/>
      <c r="I1185" s="170"/>
      <c r="J1185" s="179"/>
      <c r="K1185" s="171"/>
      <c r="L1185" s="172"/>
      <c r="M1185" s="173"/>
      <c r="N1185" s="174"/>
      <c r="O1185"/>
      <c r="P1185"/>
      <c r="Q1185"/>
      <c r="R1185"/>
      <c r="S1185"/>
      <c r="T1185"/>
      <c r="U1185"/>
      <c r="V1185"/>
      <c r="W1185"/>
      <c r="X1185"/>
    </row>
    <row r="1186" spans="1:24" s="26" customFormat="1" x14ac:dyDescent="0.3">
      <c r="A1186" s="165">
        <v>44300</v>
      </c>
      <c r="B1186" s="166" t="s">
        <v>367</v>
      </c>
      <c r="C1186" s="189">
        <v>19565.7</v>
      </c>
      <c r="D1186" s="167"/>
      <c r="E1186" s="168">
        <f t="shared" si="18"/>
        <v>2491156.8580000889</v>
      </c>
      <c r="F1186" s="134"/>
      <c r="G1186" s="202"/>
      <c r="H1186" s="203"/>
      <c r="I1186" s="170"/>
      <c r="J1186" s="179"/>
      <c r="K1186" s="171"/>
      <c r="L1186" s="172"/>
      <c r="M1186" s="173"/>
      <c r="N1186" s="174"/>
      <c r="O1186"/>
      <c r="P1186"/>
      <c r="Q1186"/>
      <c r="R1186"/>
      <c r="S1186"/>
      <c r="T1186"/>
      <c r="U1186"/>
      <c r="V1186"/>
      <c r="W1186"/>
      <c r="X1186"/>
    </row>
    <row r="1187" spans="1:24" s="26" customFormat="1" x14ac:dyDescent="0.3">
      <c r="A1187" s="165">
        <v>44300</v>
      </c>
      <c r="B1187" s="166" t="s">
        <v>356</v>
      </c>
      <c r="C1187" s="189">
        <v>11739.42</v>
      </c>
      <c r="D1187" s="167"/>
      <c r="E1187" s="168">
        <f t="shared" si="18"/>
        <v>2502896.2780000889</v>
      </c>
      <c r="F1187" s="134"/>
      <c r="G1187" s="202"/>
      <c r="H1187" s="203"/>
      <c r="I1187" s="170"/>
      <c r="J1187" s="179"/>
      <c r="K1187" s="171"/>
      <c r="L1187" s="172"/>
      <c r="M1187" s="173"/>
      <c r="N1187" s="174"/>
      <c r="O1187"/>
      <c r="P1187"/>
      <c r="Q1187"/>
      <c r="R1187"/>
      <c r="S1187"/>
      <c r="T1187"/>
      <c r="U1187"/>
      <c r="V1187"/>
      <c r="W1187"/>
      <c r="X1187"/>
    </row>
    <row r="1188" spans="1:24" s="26" customFormat="1" x14ac:dyDescent="0.3">
      <c r="A1188" s="165">
        <v>44301</v>
      </c>
      <c r="B1188" s="166" t="s">
        <v>516</v>
      </c>
      <c r="C1188" s="189">
        <v>11140.47</v>
      </c>
      <c r="D1188" s="167"/>
      <c r="E1188" s="168">
        <f t="shared" si="18"/>
        <v>2514036.7480000891</v>
      </c>
      <c r="F1188" s="134"/>
      <c r="G1188" s="202"/>
      <c r="H1188" s="203"/>
      <c r="I1188" s="170"/>
      <c r="J1188" s="179"/>
      <c r="K1188" s="171"/>
      <c r="L1188" s="172"/>
      <c r="M1188" s="173"/>
      <c r="N1188" s="174"/>
      <c r="O1188"/>
      <c r="P1188"/>
      <c r="Q1188"/>
      <c r="R1188"/>
      <c r="S1188"/>
      <c r="T1188"/>
      <c r="U1188"/>
      <c r="V1188"/>
      <c r="W1188"/>
      <c r="X1188"/>
    </row>
    <row r="1189" spans="1:24" s="26" customFormat="1" x14ac:dyDescent="0.3">
      <c r="A1189" s="165">
        <v>44301</v>
      </c>
      <c r="B1189" s="166" t="s">
        <v>339</v>
      </c>
      <c r="C1189" s="189">
        <v>7826.28</v>
      </c>
      <c r="D1189" s="167"/>
      <c r="E1189" s="168">
        <f t="shared" si="18"/>
        <v>2521863.0280000889</v>
      </c>
      <c r="F1189" s="134"/>
      <c r="G1189" s="202"/>
      <c r="H1189" s="203"/>
      <c r="I1189" s="170"/>
      <c r="J1189" s="179"/>
      <c r="K1189" s="171"/>
      <c r="L1189" s="172"/>
      <c r="M1189" s="173"/>
      <c r="N1189" s="174"/>
      <c r="O1189"/>
      <c r="P1189"/>
      <c r="Q1189"/>
      <c r="R1189"/>
      <c r="S1189"/>
      <c r="T1189"/>
      <c r="U1189"/>
      <c r="V1189"/>
      <c r="W1189"/>
      <c r="X1189"/>
    </row>
    <row r="1190" spans="1:24" s="26" customFormat="1" x14ac:dyDescent="0.3">
      <c r="A1190" s="165">
        <v>44301</v>
      </c>
      <c r="B1190" s="166" t="s">
        <v>220</v>
      </c>
      <c r="C1190" s="189">
        <v>26087.599999999999</v>
      </c>
      <c r="D1190" s="167"/>
      <c r="E1190" s="168">
        <f t="shared" si="18"/>
        <v>2547950.628000089</v>
      </c>
      <c r="F1190" s="134"/>
      <c r="G1190" s="202"/>
      <c r="H1190" s="203"/>
      <c r="I1190" s="170"/>
      <c r="J1190" s="179"/>
      <c r="K1190" s="171"/>
      <c r="L1190" s="172"/>
      <c r="M1190" s="173"/>
      <c r="N1190" s="174"/>
      <c r="O1190"/>
      <c r="P1190"/>
      <c r="Q1190"/>
      <c r="R1190"/>
      <c r="S1190"/>
      <c r="T1190"/>
      <c r="U1190"/>
      <c r="V1190"/>
      <c r="W1190"/>
      <c r="X1190"/>
    </row>
    <row r="1191" spans="1:24" s="26" customFormat="1" x14ac:dyDescent="0.3">
      <c r="A1191" s="165">
        <v>44301</v>
      </c>
      <c r="B1191" s="166" t="s">
        <v>222</v>
      </c>
      <c r="C1191" s="189">
        <v>6521.9</v>
      </c>
      <c r="D1191" s="167"/>
      <c r="E1191" s="168">
        <f t="shared" si="18"/>
        <v>2554472.5280000889</v>
      </c>
      <c r="F1191" s="134"/>
      <c r="G1191" s="202"/>
      <c r="H1191" s="203"/>
      <c r="I1191" s="170"/>
      <c r="J1191" s="179"/>
      <c r="K1191" s="171"/>
      <c r="L1191" s="172"/>
      <c r="M1191" s="173"/>
      <c r="N1191" s="174"/>
      <c r="O1191"/>
      <c r="P1191"/>
      <c r="Q1191"/>
      <c r="R1191"/>
      <c r="S1191"/>
      <c r="T1191"/>
      <c r="U1191"/>
      <c r="V1191"/>
      <c r="W1191"/>
      <c r="X1191"/>
    </row>
    <row r="1192" spans="1:24" s="26" customFormat="1" x14ac:dyDescent="0.3">
      <c r="A1192" s="165">
        <v>44301</v>
      </c>
      <c r="B1192" s="166" t="s">
        <v>502</v>
      </c>
      <c r="C1192" s="189">
        <v>192000</v>
      </c>
      <c r="D1192" s="167"/>
      <c r="E1192" s="168">
        <f t="shared" si="18"/>
        <v>2746472.5280000889</v>
      </c>
      <c r="F1192" s="134"/>
      <c r="G1192" s="202"/>
      <c r="H1192" s="203"/>
      <c r="I1192" s="170"/>
      <c r="J1192" s="179"/>
      <c r="K1192" s="171"/>
      <c r="L1192" s="172"/>
      <c r="M1192" s="173"/>
      <c r="N1192" s="174"/>
      <c r="O1192"/>
      <c r="P1192"/>
      <c r="Q1192"/>
      <c r="R1192"/>
      <c r="S1192"/>
      <c r="T1192"/>
      <c r="U1192"/>
      <c r="V1192"/>
      <c r="W1192"/>
      <c r="X1192"/>
    </row>
    <row r="1193" spans="1:24" s="26" customFormat="1" x14ac:dyDescent="0.3">
      <c r="A1193" s="193"/>
      <c r="B1193" s="194" t="s">
        <v>527</v>
      </c>
      <c r="C1193" s="195"/>
      <c r="D1193" s="196">
        <v>48000</v>
      </c>
      <c r="E1193" s="168">
        <f t="shared" si="18"/>
        <v>2698472.5280000889</v>
      </c>
      <c r="F1193" s="134"/>
      <c r="G1193" s="169">
        <f>D1193</f>
        <v>48000</v>
      </c>
      <c r="H1193" s="203"/>
      <c r="I1193" s="170"/>
      <c r="J1193" s="179"/>
      <c r="K1193" s="171"/>
      <c r="L1193" s="172"/>
      <c r="M1193" s="173"/>
      <c r="N1193" s="174"/>
      <c r="O1193"/>
      <c r="P1193"/>
      <c r="Q1193"/>
      <c r="R1193"/>
      <c r="S1193"/>
      <c r="T1193"/>
      <c r="U1193"/>
      <c r="V1193"/>
      <c r="W1193"/>
      <c r="X1193"/>
    </row>
    <row r="1194" spans="1:24" s="26" customFormat="1" x14ac:dyDescent="0.3">
      <c r="A1194" s="165">
        <v>44301</v>
      </c>
      <c r="B1194" s="166" t="s">
        <v>216</v>
      </c>
      <c r="C1194" s="189">
        <v>7826.28</v>
      </c>
      <c r="D1194" s="167"/>
      <c r="E1194" s="168">
        <f t="shared" si="18"/>
        <v>2706298.8080000887</v>
      </c>
      <c r="F1194" s="134"/>
      <c r="G1194" s="202"/>
      <c r="H1194" s="203"/>
      <c r="I1194" s="170"/>
      <c r="J1194" s="179"/>
      <c r="K1194" s="171"/>
      <c r="L1194" s="172"/>
      <c r="M1194" s="173"/>
      <c r="N1194" s="174"/>
      <c r="O1194"/>
      <c r="P1194"/>
      <c r="Q1194"/>
      <c r="R1194"/>
      <c r="S1194"/>
      <c r="T1194"/>
      <c r="U1194"/>
      <c r="V1194"/>
      <c r="W1194"/>
      <c r="X1194"/>
    </row>
    <row r="1195" spans="1:24" s="26" customFormat="1" x14ac:dyDescent="0.3">
      <c r="A1195" s="165">
        <v>44301</v>
      </c>
      <c r="B1195" s="166" t="s">
        <v>290</v>
      </c>
      <c r="C1195" s="189">
        <v>11140.47</v>
      </c>
      <c r="D1195" s="167"/>
      <c r="E1195" s="168">
        <f t="shared" si="18"/>
        <v>2717439.2780000889</v>
      </c>
      <c r="F1195" s="134"/>
      <c r="G1195" s="202"/>
      <c r="H1195" s="203"/>
      <c r="I1195" s="170"/>
      <c r="J1195" s="179"/>
      <c r="K1195" s="171"/>
      <c r="L1195" s="172"/>
      <c r="M1195" s="173"/>
      <c r="N1195" s="174"/>
      <c r="O1195"/>
      <c r="P1195"/>
      <c r="Q1195"/>
      <c r="R1195"/>
      <c r="S1195"/>
      <c r="T1195"/>
      <c r="U1195"/>
      <c r="V1195"/>
      <c r="W1195"/>
      <c r="X1195"/>
    </row>
    <row r="1196" spans="1:24" s="26" customFormat="1" x14ac:dyDescent="0.3">
      <c r="A1196" s="165">
        <v>44301</v>
      </c>
      <c r="B1196" s="166" t="s">
        <v>305</v>
      </c>
      <c r="C1196" s="189">
        <v>7426.98</v>
      </c>
      <c r="D1196" s="167"/>
      <c r="E1196" s="168">
        <f t="shared" si="18"/>
        <v>2724866.2580000889</v>
      </c>
      <c r="F1196" s="134"/>
      <c r="G1196" s="202"/>
      <c r="H1196" s="203"/>
      <c r="I1196" s="170"/>
      <c r="J1196" s="179"/>
      <c r="K1196" s="171"/>
      <c r="L1196" s="172"/>
      <c r="M1196" s="173"/>
      <c r="N1196" s="174"/>
      <c r="O1196"/>
      <c r="P1196"/>
      <c r="Q1196"/>
      <c r="R1196"/>
      <c r="S1196"/>
      <c r="T1196"/>
      <c r="U1196"/>
      <c r="V1196"/>
      <c r="W1196"/>
      <c r="X1196"/>
    </row>
    <row r="1197" spans="1:24" s="26" customFormat="1" x14ac:dyDescent="0.3">
      <c r="A1197" s="165">
        <v>44302</v>
      </c>
      <c r="B1197" s="166" t="s">
        <v>516</v>
      </c>
      <c r="C1197" s="189">
        <v>11739.42</v>
      </c>
      <c r="D1197" s="167"/>
      <c r="E1197" s="168">
        <f t="shared" si="18"/>
        <v>2736605.6780000888</v>
      </c>
      <c r="F1197" s="134"/>
      <c r="G1197" s="202"/>
      <c r="H1197" s="203"/>
      <c r="I1197" s="170"/>
      <c r="J1197" s="179"/>
      <c r="K1197" s="171"/>
      <c r="L1197" s="172"/>
      <c r="M1197" s="173"/>
      <c r="N1197" s="174"/>
      <c r="O1197"/>
      <c r="P1197"/>
      <c r="Q1197"/>
      <c r="R1197"/>
      <c r="S1197"/>
      <c r="T1197"/>
      <c r="U1197"/>
      <c r="V1197"/>
      <c r="W1197"/>
      <c r="X1197"/>
    </row>
    <row r="1198" spans="1:24" s="26" customFormat="1" x14ac:dyDescent="0.3">
      <c r="A1198" s="165">
        <v>44302</v>
      </c>
      <c r="B1198" s="166" t="s">
        <v>233</v>
      </c>
      <c r="C1198" s="189">
        <v>50870.82</v>
      </c>
      <c r="D1198" s="167"/>
      <c r="E1198" s="168">
        <f t="shared" si="18"/>
        <v>2787476.4980000886</v>
      </c>
      <c r="F1198" s="134"/>
      <c r="G1198" s="202"/>
      <c r="H1198" s="203"/>
      <c r="I1198" s="170"/>
      <c r="J1198" s="179"/>
      <c r="K1198" s="171"/>
      <c r="L1198" s="172"/>
      <c r="M1198" s="173"/>
      <c r="N1198" s="174"/>
      <c r="O1198"/>
      <c r="P1198"/>
      <c r="Q1198"/>
      <c r="R1198"/>
      <c r="S1198"/>
      <c r="T1198"/>
      <c r="U1198"/>
      <c r="V1198"/>
      <c r="W1198"/>
      <c r="X1198"/>
    </row>
    <row r="1199" spans="1:24" s="26" customFormat="1" x14ac:dyDescent="0.3">
      <c r="A1199" s="165">
        <v>44302</v>
      </c>
      <c r="B1199" s="166" t="s">
        <v>345</v>
      </c>
      <c r="C1199" s="189">
        <v>42398.400000000001</v>
      </c>
      <c r="D1199" s="167"/>
      <c r="E1199" s="168">
        <f t="shared" si="18"/>
        <v>2829874.8980000885</v>
      </c>
      <c r="F1199" s="134"/>
      <c r="G1199" s="202"/>
      <c r="H1199" s="203"/>
      <c r="I1199" s="170"/>
      <c r="J1199" s="179"/>
      <c r="K1199" s="171"/>
      <c r="L1199" s="172"/>
      <c r="M1199" s="173"/>
      <c r="N1199" s="174"/>
      <c r="O1199"/>
      <c r="P1199"/>
      <c r="Q1199"/>
      <c r="R1199"/>
      <c r="S1199"/>
      <c r="T1199"/>
      <c r="U1199"/>
      <c r="V1199"/>
      <c r="W1199"/>
      <c r="X1199"/>
    </row>
    <row r="1200" spans="1:24" s="26" customFormat="1" x14ac:dyDescent="0.3">
      <c r="A1200" s="165">
        <v>44302</v>
      </c>
      <c r="B1200" s="166" t="s">
        <v>320</v>
      </c>
      <c r="C1200" s="189">
        <v>100721.61</v>
      </c>
      <c r="D1200" s="167"/>
      <c r="E1200" s="168">
        <f t="shared" si="18"/>
        <v>2930596.5080000884</v>
      </c>
      <c r="F1200" s="134"/>
      <c r="G1200" s="202"/>
      <c r="H1200" s="203"/>
      <c r="I1200" s="170"/>
      <c r="J1200" s="179"/>
      <c r="K1200" s="171"/>
      <c r="L1200" s="172"/>
      <c r="M1200" s="173"/>
      <c r="N1200" s="174"/>
      <c r="O1200"/>
      <c r="P1200"/>
      <c r="Q1200"/>
      <c r="R1200"/>
      <c r="S1200"/>
      <c r="T1200"/>
      <c r="U1200"/>
      <c r="V1200"/>
      <c r="W1200"/>
      <c r="X1200"/>
    </row>
    <row r="1201" spans="1:24" s="26" customFormat="1" x14ac:dyDescent="0.3">
      <c r="A1201" s="165">
        <v>44302</v>
      </c>
      <c r="B1201" s="166" t="s">
        <v>291</v>
      </c>
      <c r="C1201" s="189">
        <v>7826.28</v>
      </c>
      <c r="D1201" s="167"/>
      <c r="E1201" s="168">
        <f t="shared" si="18"/>
        <v>2938422.7880000882</v>
      </c>
      <c r="F1201" s="134"/>
      <c r="G1201" s="202"/>
      <c r="H1201" s="203"/>
      <c r="I1201" s="170"/>
      <c r="J1201" s="179"/>
      <c r="K1201" s="171"/>
      <c r="L1201" s="172"/>
      <c r="M1201" s="173"/>
      <c r="N1201" s="174"/>
      <c r="O1201"/>
      <c r="P1201"/>
      <c r="Q1201"/>
      <c r="R1201"/>
      <c r="S1201"/>
      <c r="T1201"/>
      <c r="U1201"/>
      <c r="V1201"/>
      <c r="W1201"/>
      <c r="X1201"/>
    </row>
    <row r="1202" spans="1:24" s="26" customFormat="1" x14ac:dyDescent="0.3">
      <c r="A1202" s="165">
        <v>44302</v>
      </c>
      <c r="B1202" s="166" t="s">
        <v>314</v>
      </c>
      <c r="C1202" s="189">
        <v>98518.07</v>
      </c>
      <c r="D1202" s="167"/>
      <c r="E1202" s="168">
        <f t="shared" si="18"/>
        <v>3036940.858000088</v>
      </c>
      <c r="F1202" s="134"/>
      <c r="G1202" s="202"/>
      <c r="H1202" s="203"/>
      <c r="I1202" s="170"/>
      <c r="J1202" s="179"/>
      <c r="K1202" s="171"/>
      <c r="L1202" s="172"/>
      <c r="M1202" s="173"/>
      <c r="N1202" s="174"/>
      <c r="O1202"/>
      <c r="P1202"/>
      <c r="Q1202"/>
      <c r="R1202"/>
      <c r="S1202"/>
      <c r="T1202"/>
      <c r="U1202"/>
      <c r="V1202"/>
      <c r="W1202"/>
      <c r="X1202"/>
    </row>
    <row r="1203" spans="1:24" s="26" customFormat="1" x14ac:dyDescent="0.3">
      <c r="A1203" s="165">
        <v>44302</v>
      </c>
      <c r="B1203" s="166" t="s">
        <v>219</v>
      </c>
      <c r="C1203" s="189">
        <v>3713.49</v>
      </c>
      <c r="D1203" s="167"/>
      <c r="E1203" s="168">
        <f t="shared" si="18"/>
        <v>3040654.3480000882</v>
      </c>
      <c r="F1203" s="134"/>
      <c r="G1203" s="202"/>
      <c r="H1203" s="203"/>
      <c r="I1203" s="170"/>
      <c r="J1203" s="179"/>
      <c r="K1203" s="171"/>
      <c r="L1203" s="172"/>
      <c r="M1203" s="173"/>
      <c r="N1203" s="174"/>
      <c r="O1203"/>
      <c r="P1203"/>
      <c r="Q1203"/>
      <c r="R1203"/>
      <c r="S1203"/>
      <c r="T1203"/>
      <c r="U1203"/>
      <c r="V1203"/>
      <c r="W1203"/>
      <c r="X1203"/>
    </row>
    <row r="1204" spans="1:24" s="26" customFormat="1" x14ac:dyDescent="0.3">
      <c r="A1204" s="165">
        <v>44302</v>
      </c>
      <c r="B1204" s="166" t="s">
        <v>205</v>
      </c>
      <c r="C1204" s="189">
        <v>18810.66</v>
      </c>
      <c r="D1204" s="167"/>
      <c r="E1204" s="168">
        <f t="shared" si="18"/>
        <v>3059465.0080000884</v>
      </c>
      <c r="F1204" s="134"/>
      <c r="G1204" s="202"/>
      <c r="H1204" s="203"/>
      <c r="I1204" s="170"/>
      <c r="J1204" s="179"/>
      <c r="K1204" s="171"/>
      <c r="L1204" s="172"/>
      <c r="M1204" s="173"/>
      <c r="N1204" s="174"/>
      <c r="O1204"/>
      <c r="P1204"/>
      <c r="Q1204"/>
      <c r="R1204"/>
      <c r="S1204"/>
      <c r="T1204"/>
      <c r="U1204"/>
      <c r="V1204"/>
      <c r="W1204"/>
      <c r="X1204"/>
    </row>
    <row r="1205" spans="1:24" s="26" customFormat="1" x14ac:dyDescent="0.3">
      <c r="A1205" s="165">
        <v>44302</v>
      </c>
      <c r="B1205" s="166" t="s">
        <v>236</v>
      </c>
      <c r="C1205" s="189">
        <v>20870.080000000002</v>
      </c>
      <c r="D1205" s="167"/>
      <c r="E1205" s="168">
        <f t="shared" si="18"/>
        <v>3080335.0880000885</v>
      </c>
      <c r="F1205" s="134"/>
      <c r="G1205" s="202"/>
      <c r="H1205" s="203"/>
      <c r="I1205" s="170"/>
      <c r="J1205" s="179"/>
      <c r="K1205" s="171"/>
      <c r="L1205" s="172"/>
      <c r="M1205" s="173"/>
      <c r="N1205" s="174"/>
      <c r="O1205"/>
      <c r="P1205"/>
      <c r="Q1205"/>
      <c r="R1205"/>
      <c r="S1205"/>
      <c r="T1205"/>
      <c r="U1205"/>
      <c r="V1205"/>
      <c r="W1205"/>
      <c r="X1205"/>
    </row>
    <row r="1206" spans="1:24" s="26" customFormat="1" x14ac:dyDescent="0.3">
      <c r="A1206" s="165">
        <v>44302</v>
      </c>
      <c r="B1206" s="166" t="s">
        <v>252</v>
      </c>
      <c r="C1206" s="189">
        <v>11739.42</v>
      </c>
      <c r="D1206" s="167"/>
      <c r="E1206" s="168">
        <f t="shared" si="18"/>
        <v>3092074.5080000884</v>
      </c>
      <c r="F1206" s="134"/>
      <c r="G1206" s="202"/>
      <c r="H1206" s="203"/>
      <c r="I1206" s="170"/>
      <c r="J1206" s="179"/>
      <c r="K1206" s="171"/>
      <c r="L1206" s="172"/>
      <c r="M1206" s="173"/>
      <c r="N1206" s="174"/>
      <c r="O1206"/>
      <c r="P1206"/>
      <c r="Q1206"/>
      <c r="R1206"/>
      <c r="S1206"/>
      <c r="T1206"/>
      <c r="U1206"/>
      <c r="V1206"/>
      <c r="W1206"/>
      <c r="X1206"/>
    </row>
    <row r="1207" spans="1:24" s="26" customFormat="1" x14ac:dyDescent="0.3">
      <c r="A1207" s="165">
        <v>44302</v>
      </c>
      <c r="B1207" s="166" t="s">
        <v>279</v>
      </c>
      <c r="C1207" s="189">
        <v>3713.49</v>
      </c>
      <c r="D1207" s="167"/>
      <c r="E1207" s="168">
        <f t="shared" si="18"/>
        <v>3095787.9980000886</v>
      </c>
      <c r="F1207" s="134"/>
      <c r="G1207" s="202"/>
      <c r="H1207" s="203"/>
      <c r="I1207" s="170"/>
      <c r="J1207" s="179"/>
      <c r="K1207" s="171"/>
      <c r="L1207" s="172"/>
      <c r="M1207" s="173"/>
      <c r="N1207" s="174"/>
      <c r="O1207"/>
      <c r="P1207"/>
      <c r="Q1207"/>
      <c r="R1207"/>
      <c r="S1207"/>
      <c r="T1207"/>
      <c r="U1207"/>
      <c r="V1207"/>
      <c r="W1207"/>
      <c r="X1207"/>
    </row>
    <row r="1208" spans="1:24" s="26" customFormat="1" x14ac:dyDescent="0.3">
      <c r="A1208" s="165">
        <v>44302</v>
      </c>
      <c r="B1208" s="166" t="s">
        <v>311</v>
      </c>
      <c r="C1208" s="189">
        <v>32183.58</v>
      </c>
      <c r="D1208" s="167"/>
      <c r="E1208" s="168">
        <f t="shared" si="18"/>
        <v>3127971.5780000887</v>
      </c>
      <c r="F1208" s="134"/>
      <c r="G1208" s="202"/>
      <c r="H1208" s="203"/>
      <c r="I1208" s="170"/>
      <c r="J1208" s="179"/>
      <c r="K1208" s="171"/>
      <c r="L1208" s="172"/>
      <c r="M1208" s="173"/>
      <c r="N1208" s="174"/>
      <c r="O1208"/>
      <c r="P1208"/>
      <c r="Q1208"/>
      <c r="R1208"/>
      <c r="S1208"/>
      <c r="T1208"/>
      <c r="U1208"/>
      <c r="V1208"/>
      <c r="W1208"/>
      <c r="X1208"/>
    </row>
    <row r="1209" spans="1:24" s="26" customFormat="1" x14ac:dyDescent="0.3">
      <c r="A1209" s="165">
        <v>44302</v>
      </c>
      <c r="B1209" s="166" t="s">
        <v>312</v>
      </c>
      <c r="C1209" s="189">
        <v>22174.46</v>
      </c>
      <c r="D1209" s="167"/>
      <c r="E1209" s="168">
        <f t="shared" si="18"/>
        <v>3150146.0380000887</v>
      </c>
      <c r="F1209" s="134"/>
      <c r="G1209" s="202"/>
      <c r="H1209" s="203"/>
      <c r="I1209" s="170"/>
      <c r="J1209" s="179"/>
      <c r="K1209" s="171"/>
      <c r="L1209" s="172"/>
      <c r="M1209" s="173"/>
      <c r="N1209" s="174"/>
      <c r="O1209"/>
      <c r="P1209"/>
      <c r="Q1209"/>
      <c r="R1209"/>
      <c r="S1209"/>
      <c r="T1209"/>
      <c r="U1209"/>
      <c r="V1209"/>
      <c r="W1209"/>
      <c r="X1209"/>
    </row>
    <row r="1210" spans="1:24" s="26" customFormat="1" x14ac:dyDescent="0.3">
      <c r="A1210" s="165">
        <v>44302</v>
      </c>
      <c r="B1210" s="166" t="s">
        <v>358</v>
      </c>
      <c r="C1210" s="189">
        <f>6619.2+346499.4+338408.4+8654.54+3705.84+22097.62</f>
        <v>725985</v>
      </c>
      <c r="D1210" s="167"/>
      <c r="E1210" s="168">
        <f t="shared" si="18"/>
        <v>3876131.0380000887</v>
      </c>
      <c r="F1210" s="134"/>
      <c r="G1210" s="202"/>
      <c r="H1210" s="203"/>
      <c r="I1210" s="170"/>
      <c r="J1210" s="179"/>
      <c r="K1210" s="171"/>
      <c r="L1210" s="172"/>
      <c r="M1210" s="173"/>
      <c r="N1210" s="174"/>
      <c r="O1210"/>
      <c r="P1210"/>
      <c r="Q1210"/>
      <c r="R1210"/>
      <c r="S1210"/>
      <c r="T1210"/>
      <c r="U1210"/>
      <c r="V1210"/>
      <c r="W1210"/>
      <c r="X1210"/>
    </row>
    <row r="1211" spans="1:24" s="26" customFormat="1" x14ac:dyDescent="0.3">
      <c r="A1211" s="165">
        <v>44305</v>
      </c>
      <c r="B1211" s="166" t="s">
        <v>228</v>
      </c>
      <c r="C1211" s="189">
        <v>22174.46</v>
      </c>
      <c r="D1211" s="167"/>
      <c r="E1211" s="168">
        <f t="shared" si="18"/>
        <v>3898305.4980000886</v>
      </c>
      <c r="F1211" s="134"/>
      <c r="G1211" s="202"/>
      <c r="H1211" s="203"/>
      <c r="I1211" s="170"/>
      <c r="J1211" s="179"/>
      <c r="K1211" s="171"/>
      <c r="L1211" s="172"/>
      <c r="M1211" s="173"/>
      <c r="N1211" s="174"/>
      <c r="O1211"/>
      <c r="P1211"/>
      <c r="Q1211"/>
      <c r="R1211"/>
      <c r="S1211"/>
      <c r="T1211"/>
      <c r="U1211"/>
      <c r="V1211"/>
      <c r="W1211"/>
      <c r="X1211"/>
    </row>
    <row r="1212" spans="1:24" s="26" customFormat="1" x14ac:dyDescent="0.3">
      <c r="A1212" s="165">
        <v>44305</v>
      </c>
      <c r="B1212" s="166" t="s">
        <v>247</v>
      </c>
      <c r="C1212" s="189">
        <v>246527.82</v>
      </c>
      <c r="D1212" s="167"/>
      <c r="E1212" s="168">
        <f t="shared" si="18"/>
        <v>4144833.3180000884</v>
      </c>
      <c r="F1212" s="134"/>
      <c r="G1212" s="202"/>
      <c r="H1212" s="203"/>
      <c r="I1212" s="170"/>
      <c r="J1212" s="179"/>
      <c r="K1212" s="171"/>
      <c r="L1212" s="172"/>
      <c r="M1212" s="173"/>
      <c r="N1212" s="174"/>
      <c r="O1212"/>
      <c r="P1212"/>
      <c r="Q1212"/>
      <c r="R1212"/>
      <c r="S1212"/>
      <c r="T1212"/>
      <c r="U1212"/>
      <c r="V1212"/>
      <c r="W1212"/>
      <c r="X1212"/>
    </row>
    <row r="1213" spans="1:24" s="26" customFormat="1" x14ac:dyDescent="0.3">
      <c r="A1213" s="165">
        <v>44305</v>
      </c>
      <c r="B1213" s="166" t="s">
        <v>289</v>
      </c>
      <c r="C1213" s="189">
        <v>26087.599999999999</v>
      </c>
      <c r="D1213" s="167"/>
      <c r="E1213" s="168">
        <f t="shared" si="18"/>
        <v>4170920.9180000885</v>
      </c>
      <c r="F1213" s="134"/>
      <c r="G1213" s="202"/>
      <c r="H1213" s="203"/>
      <c r="I1213" s="170"/>
      <c r="J1213" s="179"/>
      <c r="K1213" s="171"/>
      <c r="L1213" s="172"/>
      <c r="M1213" s="173"/>
      <c r="N1213" s="174"/>
      <c r="O1213"/>
      <c r="P1213"/>
      <c r="Q1213"/>
      <c r="R1213"/>
      <c r="S1213"/>
      <c r="T1213"/>
      <c r="U1213"/>
      <c r="V1213"/>
      <c r="W1213"/>
      <c r="X1213"/>
    </row>
    <row r="1214" spans="1:24" s="26" customFormat="1" x14ac:dyDescent="0.3">
      <c r="A1214" s="165">
        <v>44305</v>
      </c>
      <c r="B1214" s="166" t="s">
        <v>295</v>
      </c>
      <c r="C1214" s="189">
        <v>24756.6</v>
      </c>
      <c r="D1214" s="167"/>
      <c r="E1214" s="168">
        <f t="shared" si="18"/>
        <v>4195677.5180000886</v>
      </c>
      <c r="F1214" s="134"/>
      <c r="G1214" s="202"/>
      <c r="H1214" s="203"/>
      <c r="I1214" s="170"/>
      <c r="J1214" s="179"/>
      <c r="K1214" s="171"/>
      <c r="L1214" s="172"/>
      <c r="M1214" s="173"/>
      <c r="N1214" s="174"/>
      <c r="O1214"/>
      <c r="P1214"/>
      <c r="Q1214"/>
      <c r="R1214"/>
      <c r="S1214"/>
      <c r="T1214"/>
      <c r="U1214"/>
      <c r="V1214"/>
      <c r="W1214"/>
      <c r="X1214"/>
    </row>
    <row r="1215" spans="1:24" s="26" customFormat="1" x14ac:dyDescent="0.3">
      <c r="A1215" s="165">
        <v>44305</v>
      </c>
      <c r="B1215" s="166" t="s">
        <v>211</v>
      </c>
      <c r="C1215" s="189">
        <v>74269.8</v>
      </c>
      <c r="D1215" s="167"/>
      <c r="E1215" s="168">
        <f t="shared" si="18"/>
        <v>4269947.3180000884</v>
      </c>
      <c r="F1215" s="134"/>
      <c r="G1215" s="202"/>
      <c r="H1215" s="203"/>
      <c r="I1215" s="170"/>
      <c r="J1215" s="179"/>
      <c r="K1215" s="171"/>
      <c r="L1215" s="172"/>
      <c r="M1215" s="173"/>
      <c r="N1215" s="174"/>
      <c r="O1215"/>
      <c r="P1215"/>
      <c r="Q1215"/>
      <c r="R1215"/>
      <c r="S1215"/>
      <c r="T1215"/>
      <c r="U1215"/>
      <c r="V1215"/>
      <c r="W1215"/>
      <c r="X1215"/>
    </row>
    <row r="1216" spans="1:24" s="26" customFormat="1" x14ac:dyDescent="0.3">
      <c r="A1216" s="165">
        <v>44305</v>
      </c>
      <c r="B1216" s="166" t="s">
        <v>346</v>
      </c>
      <c r="C1216" s="189">
        <f>6776.6+650.38</f>
        <v>7426.9800000000005</v>
      </c>
      <c r="D1216" s="167"/>
      <c r="E1216" s="168">
        <f t="shared" si="18"/>
        <v>4277374.2980000889</v>
      </c>
      <c r="F1216" s="134"/>
      <c r="G1216" s="202"/>
      <c r="H1216" s="203"/>
      <c r="I1216" s="170"/>
      <c r="J1216" s="179"/>
      <c r="K1216" s="171"/>
      <c r="L1216" s="172"/>
      <c r="M1216" s="173"/>
      <c r="N1216" s="174"/>
      <c r="O1216"/>
      <c r="P1216"/>
      <c r="Q1216"/>
      <c r="R1216"/>
      <c r="S1216"/>
      <c r="T1216"/>
      <c r="U1216"/>
      <c r="V1216"/>
      <c r="W1216"/>
      <c r="X1216"/>
    </row>
    <row r="1217" spans="1:24" s="26" customFormat="1" x14ac:dyDescent="0.3">
      <c r="A1217" s="165">
        <v>44305</v>
      </c>
      <c r="B1217" s="166" t="s">
        <v>342</v>
      </c>
      <c r="C1217" s="189">
        <v>33573.870000000003</v>
      </c>
      <c r="D1217" s="167"/>
      <c r="E1217" s="168">
        <f t="shared" si="18"/>
        <v>4310948.168000089</v>
      </c>
      <c r="F1217" s="134"/>
      <c r="G1217" s="202"/>
      <c r="H1217" s="203"/>
      <c r="I1217" s="170"/>
      <c r="J1217" s="179"/>
      <c r="K1217" s="171"/>
      <c r="L1217" s="172"/>
      <c r="M1217" s="173"/>
      <c r="N1217" s="174"/>
      <c r="O1217"/>
      <c r="P1217"/>
      <c r="Q1217"/>
      <c r="R1217"/>
      <c r="S1217"/>
      <c r="T1217"/>
      <c r="U1217"/>
      <c r="V1217"/>
      <c r="W1217"/>
      <c r="X1217"/>
    </row>
    <row r="1218" spans="1:24" s="26" customFormat="1" x14ac:dyDescent="0.3">
      <c r="A1218" s="165">
        <v>44305</v>
      </c>
      <c r="B1218" s="166" t="s">
        <v>239</v>
      </c>
      <c r="C1218" s="189">
        <v>11140.47</v>
      </c>
      <c r="D1218" s="167"/>
      <c r="E1218" s="168">
        <f t="shared" si="18"/>
        <v>4322088.6380000887</v>
      </c>
      <c r="F1218" s="134"/>
      <c r="G1218" s="202"/>
      <c r="H1218" s="203"/>
      <c r="I1218" s="170"/>
      <c r="J1218" s="179"/>
      <c r="K1218" s="171"/>
      <c r="L1218" s="172"/>
      <c r="M1218" s="173"/>
      <c r="N1218" s="174"/>
      <c r="O1218"/>
      <c r="P1218"/>
      <c r="Q1218"/>
      <c r="R1218"/>
      <c r="S1218"/>
      <c r="T1218"/>
      <c r="U1218"/>
      <c r="V1218"/>
      <c r="W1218"/>
      <c r="X1218"/>
    </row>
    <row r="1219" spans="1:24" s="26" customFormat="1" x14ac:dyDescent="0.3">
      <c r="A1219" s="165">
        <v>44305</v>
      </c>
      <c r="B1219" s="166" t="s">
        <v>277</v>
      </c>
      <c r="C1219" s="189">
        <v>19565.7</v>
      </c>
      <c r="D1219" s="167"/>
      <c r="E1219" s="168">
        <f t="shared" ref="E1219:E1283" si="19">E1218+C1219-D1219</f>
        <v>4341654.3380000889</v>
      </c>
      <c r="F1219" s="134"/>
      <c r="G1219" s="202"/>
      <c r="H1219" s="203"/>
      <c r="I1219" s="170"/>
      <c r="J1219" s="179"/>
      <c r="K1219" s="171"/>
      <c r="L1219" s="172"/>
      <c r="M1219" s="173"/>
      <c r="N1219" s="174"/>
      <c r="O1219"/>
      <c r="P1219"/>
      <c r="Q1219"/>
      <c r="R1219"/>
      <c r="S1219"/>
      <c r="T1219"/>
      <c r="U1219"/>
      <c r="V1219"/>
      <c r="W1219"/>
      <c r="X1219"/>
    </row>
    <row r="1220" spans="1:24" s="26" customFormat="1" x14ac:dyDescent="0.3">
      <c r="A1220" s="165">
        <v>44305</v>
      </c>
      <c r="B1220" s="166" t="s">
        <v>507</v>
      </c>
      <c r="C1220" s="189">
        <v>64000</v>
      </c>
      <c r="D1220" s="167"/>
      <c r="E1220" s="168">
        <f t="shared" si="19"/>
        <v>4405654.3380000889</v>
      </c>
      <c r="F1220" s="134"/>
      <c r="G1220" s="202"/>
      <c r="H1220" s="203"/>
      <c r="I1220" s="170"/>
      <c r="J1220" s="179"/>
      <c r="K1220" s="171"/>
      <c r="L1220" s="172"/>
      <c r="M1220" s="173"/>
      <c r="N1220" s="174"/>
      <c r="O1220"/>
      <c r="P1220"/>
      <c r="Q1220"/>
      <c r="R1220"/>
      <c r="S1220"/>
      <c r="T1220"/>
      <c r="U1220"/>
      <c r="V1220"/>
      <c r="W1220"/>
      <c r="X1220"/>
    </row>
    <row r="1221" spans="1:24" s="26" customFormat="1" x14ac:dyDescent="0.3">
      <c r="A1221" s="193"/>
      <c r="B1221" s="194" t="s">
        <v>528</v>
      </c>
      <c r="C1221" s="195"/>
      <c r="D1221" s="196">
        <v>48000</v>
      </c>
      <c r="E1221" s="168">
        <f t="shared" si="19"/>
        <v>4357654.3380000889</v>
      </c>
      <c r="F1221" s="134"/>
      <c r="G1221" s="169">
        <f>D1221</f>
        <v>48000</v>
      </c>
      <c r="H1221" s="203"/>
      <c r="I1221" s="170"/>
      <c r="J1221" s="179"/>
      <c r="K1221" s="171"/>
      <c r="L1221" s="172"/>
      <c r="M1221" s="173"/>
      <c r="N1221" s="174"/>
      <c r="O1221"/>
      <c r="P1221"/>
      <c r="Q1221"/>
      <c r="R1221"/>
      <c r="S1221"/>
      <c r="T1221"/>
      <c r="U1221"/>
      <c r="V1221"/>
      <c r="W1221"/>
      <c r="X1221"/>
    </row>
    <row r="1222" spans="1:24" s="26" customFormat="1" x14ac:dyDescent="0.3">
      <c r="A1222" s="165">
        <v>44306</v>
      </c>
      <c r="B1222" s="166" t="s">
        <v>249</v>
      </c>
      <c r="C1222" s="189">
        <v>50870.82</v>
      </c>
      <c r="D1222" s="167"/>
      <c r="E1222" s="168">
        <f t="shared" si="19"/>
        <v>4408525.1580000892</v>
      </c>
      <c r="F1222" s="134"/>
      <c r="G1222" s="202"/>
      <c r="H1222" s="203"/>
      <c r="I1222" s="170"/>
      <c r="J1222" s="179"/>
      <c r="K1222" s="171"/>
      <c r="L1222" s="172"/>
      <c r="M1222" s="173"/>
      <c r="N1222" s="174"/>
      <c r="O1222"/>
      <c r="P1222"/>
      <c r="Q1222"/>
      <c r="R1222"/>
      <c r="S1222"/>
      <c r="T1222"/>
      <c r="U1222"/>
      <c r="V1222"/>
      <c r="W1222"/>
      <c r="X1222"/>
    </row>
    <row r="1223" spans="1:24" s="26" customFormat="1" x14ac:dyDescent="0.3">
      <c r="A1223" s="165">
        <v>44306</v>
      </c>
      <c r="B1223" s="166" t="s">
        <v>340</v>
      </c>
      <c r="C1223" s="189">
        <v>9704.2000000000007</v>
      </c>
      <c r="D1223" s="167"/>
      <c r="E1223" s="168">
        <f t="shared" si="19"/>
        <v>4418229.3580000894</v>
      </c>
      <c r="F1223" s="134"/>
      <c r="G1223" s="202"/>
      <c r="H1223" s="203"/>
      <c r="I1223" s="170"/>
      <c r="J1223" s="179"/>
      <c r="K1223" s="171"/>
      <c r="L1223" s="172"/>
      <c r="M1223" s="173"/>
      <c r="N1223" s="174"/>
      <c r="O1223"/>
      <c r="P1223"/>
      <c r="Q1223"/>
      <c r="R1223"/>
      <c r="S1223"/>
      <c r="T1223"/>
      <c r="U1223"/>
      <c r="V1223"/>
      <c r="W1223"/>
      <c r="X1223"/>
    </row>
    <row r="1224" spans="1:24" s="26" customFormat="1" x14ac:dyDescent="0.3">
      <c r="A1224" s="165">
        <v>44306</v>
      </c>
      <c r="B1224" s="166" t="s">
        <v>204</v>
      </c>
      <c r="C1224" s="189">
        <v>11739.42</v>
      </c>
      <c r="D1224" s="167"/>
      <c r="E1224" s="168">
        <f t="shared" si="19"/>
        <v>4429968.7780000893</v>
      </c>
      <c r="F1224" s="134"/>
      <c r="G1224" s="202"/>
      <c r="H1224" s="203"/>
      <c r="I1224" s="170"/>
      <c r="J1224" s="179"/>
      <c r="K1224" s="171"/>
      <c r="L1224" s="172"/>
      <c r="M1224" s="173"/>
      <c r="N1224" s="174"/>
      <c r="O1224"/>
      <c r="P1224"/>
      <c r="Q1224"/>
      <c r="R1224"/>
      <c r="S1224"/>
      <c r="T1224"/>
      <c r="U1224"/>
      <c r="V1224"/>
      <c r="W1224"/>
      <c r="X1224"/>
    </row>
    <row r="1225" spans="1:24" s="26" customFormat="1" x14ac:dyDescent="0.3">
      <c r="A1225" s="165">
        <v>44306</v>
      </c>
      <c r="B1225" s="166" t="s">
        <v>238</v>
      </c>
      <c r="C1225" s="189">
        <v>19565.7</v>
      </c>
      <c r="D1225" s="167"/>
      <c r="E1225" s="168">
        <f t="shared" si="19"/>
        <v>4449534.4780000895</v>
      </c>
      <c r="F1225" s="134"/>
      <c r="G1225" s="202"/>
      <c r="H1225" s="203"/>
      <c r="I1225" s="170"/>
      <c r="J1225" s="179"/>
      <c r="K1225" s="171"/>
      <c r="L1225" s="172"/>
      <c r="M1225" s="173"/>
      <c r="N1225" s="174"/>
      <c r="O1225"/>
      <c r="P1225"/>
      <c r="Q1225"/>
      <c r="R1225"/>
      <c r="S1225"/>
      <c r="T1225"/>
      <c r="U1225"/>
      <c r="V1225"/>
      <c r="W1225"/>
      <c r="X1225"/>
    </row>
    <row r="1226" spans="1:24" s="26" customFormat="1" x14ac:dyDescent="0.3">
      <c r="A1226" s="165">
        <v>44306</v>
      </c>
      <c r="B1226" s="166" t="s">
        <v>225</v>
      </c>
      <c r="C1226" s="189">
        <v>22174.46</v>
      </c>
      <c r="D1226" s="167"/>
      <c r="E1226" s="168">
        <f t="shared" si="19"/>
        <v>4471708.9380000895</v>
      </c>
      <c r="F1226" s="134"/>
      <c r="G1226" s="202"/>
      <c r="H1226" s="203"/>
      <c r="I1226" s="170"/>
      <c r="J1226" s="179"/>
      <c r="K1226" s="171"/>
      <c r="L1226" s="172"/>
      <c r="M1226" s="173"/>
      <c r="N1226" s="174"/>
      <c r="O1226"/>
      <c r="P1226"/>
      <c r="Q1226"/>
      <c r="R1226"/>
      <c r="S1226"/>
      <c r="T1226"/>
      <c r="U1226"/>
      <c r="V1226"/>
      <c r="W1226"/>
      <c r="X1226"/>
    </row>
    <row r="1227" spans="1:24" s="26" customFormat="1" x14ac:dyDescent="0.3">
      <c r="A1227" s="165">
        <v>44306</v>
      </c>
      <c r="B1227" s="166" t="s">
        <v>287</v>
      </c>
      <c r="C1227" s="189">
        <v>19565.7</v>
      </c>
      <c r="D1227" s="167"/>
      <c r="E1227" s="168">
        <f t="shared" si="19"/>
        <v>4491274.6380000897</v>
      </c>
      <c r="F1227" s="134"/>
      <c r="G1227" s="202"/>
      <c r="H1227" s="203"/>
      <c r="I1227" s="170"/>
      <c r="J1227" s="179"/>
      <c r="K1227" s="171"/>
      <c r="L1227" s="172"/>
      <c r="M1227" s="173"/>
      <c r="N1227" s="174"/>
      <c r="O1227"/>
      <c r="P1227"/>
      <c r="Q1227"/>
      <c r="R1227"/>
      <c r="S1227"/>
      <c r="T1227"/>
      <c r="U1227"/>
      <c r="V1227"/>
      <c r="W1227"/>
      <c r="X1227"/>
    </row>
    <row r="1228" spans="1:24" s="26" customFormat="1" x14ac:dyDescent="0.3">
      <c r="A1228" s="165">
        <v>44307</v>
      </c>
      <c r="B1228" s="166" t="s">
        <v>214</v>
      </c>
      <c r="C1228" s="189">
        <v>19565.7</v>
      </c>
      <c r="D1228" s="167"/>
      <c r="E1228" s="168">
        <f t="shared" si="19"/>
        <v>4510840.3380000899</v>
      </c>
      <c r="F1228" s="134"/>
      <c r="G1228" s="202"/>
      <c r="H1228" s="203"/>
      <c r="I1228" s="170"/>
      <c r="J1228" s="179"/>
      <c r="K1228" s="171"/>
      <c r="L1228" s="172"/>
      <c r="M1228" s="173"/>
      <c r="N1228" s="174"/>
      <c r="O1228"/>
      <c r="P1228"/>
      <c r="Q1228"/>
      <c r="R1228"/>
      <c r="S1228"/>
      <c r="T1228"/>
      <c r="U1228"/>
      <c r="V1228"/>
      <c r="W1228"/>
      <c r="X1228"/>
    </row>
    <row r="1229" spans="1:24" s="26" customFormat="1" x14ac:dyDescent="0.3">
      <c r="A1229" s="165">
        <v>44307</v>
      </c>
      <c r="B1229" s="166" t="s">
        <v>282</v>
      </c>
      <c r="C1229" s="189">
        <v>63914.62</v>
      </c>
      <c r="D1229" s="167"/>
      <c r="E1229" s="168">
        <f t="shared" si="19"/>
        <v>4574754.95800009</v>
      </c>
      <c r="F1229" s="134"/>
      <c r="G1229" s="202"/>
      <c r="H1229" s="203"/>
      <c r="I1229" s="170"/>
      <c r="J1229" s="179"/>
      <c r="K1229" s="171"/>
      <c r="L1229" s="172"/>
      <c r="M1229" s="173"/>
      <c r="N1229" s="174"/>
      <c r="O1229"/>
      <c r="P1229"/>
      <c r="Q1229"/>
      <c r="R1229"/>
      <c r="S1229"/>
      <c r="T1229"/>
      <c r="U1229"/>
      <c r="V1229"/>
      <c r="W1229"/>
      <c r="X1229"/>
    </row>
    <row r="1230" spans="1:24" s="26" customFormat="1" x14ac:dyDescent="0.3">
      <c r="A1230" s="165">
        <v>44307</v>
      </c>
      <c r="B1230" s="166" t="s">
        <v>283</v>
      </c>
      <c r="C1230" s="189">
        <v>11739.42</v>
      </c>
      <c r="D1230" s="167"/>
      <c r="E1230" s="168">
        <f t="shared" si="19"/>
        <v>4586494.3780000899</v>
      </c>
      <c r="F1230" s="134"/>
      <c r="G1230" s="202"/>
      <c r="H1230" s="203"/>
      <c r="I1230" s="170"/>
      <c r="J1230" s="179"/>
      <c r="K1230" s="171"/>
      <c r="L1230" s="172"/>
      <c r="M1230" s="173"/>
      <c r="N1230" s="174"/>
      <c r="O1230"/>
      <c r="P1230"/>
      <c r="Q1230"/>
      <c r="R1230"/>
      <c r="S1230"/>
      <c r="T1230"/>
      <c r="U1230"/>
      <c r="V1230"/>
      <c r="W1230"/>
      <c r="X1230"/>
    </row>
    <row r="1231" spans="1:24" s="26" customFormat="1" x14ac:dyDescent="0.3">
      <c r="A1231" s="165">
        <v>44307</v>
      </c>
      <c r="B1231" s="166" t="s">
        <v>240</v>
      </c>
      <c r="C1231" s="189">
        <v>11739.42</v>
      </c>
      <c r="D1231" s="167"/>
      <c r="E1231" s="168">
        <f t="shared" si="19"/>
        <v>4598233.7980000898</v>
      </c>
      <c r="F1231" s="134"/>
      <c r="G1231" s="202"/>
      <c r="H1231" s="203"/>
      <c r="I1231" s="170"/>
      <c r="J1231" s="179"/>
      <c r="K1231" s="171"/>
      <c r="L1231" s="172"/>
      <c r="M1231" s="173"/>
      <c r="N1231" s="174"/>
      <c r="O1231"/>
      <c r="P1231"/>
      <c r="Q1231"/>
      <c r="R1231"/>
      <c r="S1231"/>
      <c r="T1231"/>
      <c r="U1231"/>
      <c r="V1231"/>
      <c r="W1231"/>
      <c r="X1231"/>
    </row>
    <row r="1232" spans="1:24" s="26" customFormat="1" x14ac:dyDescent="0.3">
      <c r="A1232" s="165">
        <v>44307</v>
      </c>
      <c r="B1232" s="166" t="s">
        <v>262</v>
      </c>
      <c r="C1232" s="189">
        <v>3913.14</v>
      </c>
      <c r="D1232" s="167"/>
      <c r="E1232" s="168">
        <f t="shared" si="19"/>
        <v>4602146.9380000895</v>
      </c>
      <c r="F1232" s="134"/>
      <c r="G1232" s="202"/>
      <c r="H1232" s="203"/>
      <c r="I1232" s="170"/>
      <c r="J1232" s="179"/>
      <c r="K1232" s="171"/>
      <c r="L1232" s="172"/>
      <c r="M1232" s="173"/>
      <c r="N1232" s="174"/>
      <c r="O1232"/>
      <c r="P1232"/>
      <c r="Q1232"/>
      <c r="R1232"/>
      <c r="S1232"/>
      <c r="T1232"/>
      <c r="U1232"/>
      <c r="V1232"/>
      <c r="W1232"/>
      <c r="X1232"/>
    </row>
    <row r="1233" spans="1:24" s="26" customFormat="1" x14ac:dyDescent="0.3">
      <c r="A1233" s="165">
        <v>44307</v>
      </c>
      <c r="B1233" s="166" t="s">
        <v>301</v>
      </c>
      <c r="C1233" s="189">
        <v>14348.18</v>
      </c>
      <c r="D1233" s="167"/>
      <c r="E1233" s="168">
        <f t="shared" si="19"/>
        <v>4616495.1180000892</v>
      </c>
      <c r="F1233" s="134"/>
      <c r="G1233" s="202"/>
      <c r="H1233" s="203"/>
      <c r="I1233" s="170"/>
      <c r="J1233" s="179"/>
      <c r="K1233" s="171"/>
      <c r="L1233" s="172"/>
      <c r="M1233" s="173"/>
      <c r="N1233" s="174"/>
      <c r="O1233"/>
      <c r="P1233"/>
      <c r="Q1233"/>
      <c r="R1233"/>
      <c r="S1233"/>
      <c r="T1233"/>
      <c r="U1233"/>
      <c r="V1233"/>
      <c r="W1233"/>
      <c r="X1233"/>
    </row>
    <row r="1234" spans="1:24" s="26" customFormat="1" x14ac:dyDescent="0.3">
      <c r="A1234" s="165">
        <v>44307</v>
      </c>
      <c r="B1234" s="166" t="s">
        <v>202</v>
      </c>
      <c r="C1234" s="189">
        <v>2608.7600000000002</v>
      </c>
      <c r="D1234" s="167"/>
      <c r="E1234" s="168">
        <f t="shared" si="19"/>
        <v>4619103.878000089</v>
      </c>
      <c r="F1234" s="134"/>
      <c r="G1234" s="202"/>
      <c r="H1234" s="203"/>
      <c r="I1234" s="170"/>
      <c r="J1234" s="179"/>
      <c r="K1234" s="171"/>
      <c r="L1234" s="172"/>
      <c r="M1234" s="173"/>
      <c r="N1234" s="174"/>
      <c r="O1234"/>
      <c r="P1234"/>
      <c r="Q1234"/>
      <c r="R1234"/>
      <c r="S1234"/>
      <c r="T1234"/>
      <c r="U1234"/>
      <c r="V1234"/>
      <c r="W1234"/>
      <c r="X1234"/>
    </row>
    <row r="1235" spans="1:24" s="26" customFormat="1" x14ac:dyDescent="0.3">
      <c r="A1235" s="165">
        <v>44307</v>
      </c>
      <c r="B1235" s="166" t="s">
        <v>343</v>
      </c>
      <c r="C1235" s="189">
        <v>22018.32</v>
      </c>
      <c r="D1235" s="167"/>
      <c r="E1235" s="168">
        <f t="shared" si="19"/>
        <v>4641122.1980000893</v>
      </c>
      <c r="F1235" s="134"/>
      <c r="G1235" s="202"/>
      <c r="H1235" s="203"/>
      <c r="I1235" s="170"/>
      <c r="J1235" s="179"/>
      <c r="K1235" s="171"/>
      <c r="L1235" s="172"/>
      <c r="M1235" s="173"/>
      <c r="N1235" s="174"/>
      <c r="O1235"/>
      <c r="P1235"/>
      <c r="Q1235"/>
      <c r="R1235"/>
      <c r="S1235"/>
      <c r="T1235"/>
      <c r="U1235"/>
      <c r="V1235"/>
      <c r="W1235"/>
      <c r="X1235"/>
    </row>
    <row r="1236" spans="1:24" s="26" customFormat="1" x14ac:dyDescent="0.3">
      <c r="A1236" s="165">
        <v>44307</v>
      </c>
      <c r="B1236" s="166" t="s">
        <v>310</v>
      </c>
      <c r="C1236" s="189">
        <v>30000.74</v>
      </c>
      <c r="D1236" s="167"/>
      <c r="E1236" s="168">
        <f t="shared" si="19"/>
        <v>4671122.9380000895</v>
      </c>
      <c r="F1236" s="134"/>
      <c r="G1236" s="202"/>
      <c r="H1236" s="203"/>
      <c r="I1236" s="170"/>
      <c r="J1236" s="179"/>
      <c r="K1236" s="171"/>
      <c r="L1236" s="172"/>
      <c r="M1236" s="173"/>
      <c r="N1236" s="174"/>
      <c r="O1236"/>
      <c r="P1236"/>
      <c r="Q1236"/>
      <c r="R1236"/>
      <c r="S1236"/>
      <c r="T1236"/>
      <c r="U1236"/>
      <c r="V1236"/>
      <c r="W1236"/>
      <c r="X1236"/>
    </row>
    <row r="1237" spans="1:24" s="26" customFormat="1" x14ac:dyDescent="0.3">
      <c r="A1237" s="165">
        <v>44308</v>
      </c>
      <c r="B1237" s="166" t="s">
        <v>288</v>
      </c>
      <c r="C1237" s="189">
        <v>11140.47</v>
      </c>
      <c r="D1237" s="167"/>
      <c r="E1237" s="168">
        <f t="shared" si="19"/>
        <v>4682263.4080000892</v>
      </c>
      <c r="F1237" s="134"/>
      <c r="G1237" s="202"/>
      <c r="H1237" s="203"/>
      <c r="I1237" s="170"/>
      <c r="J1237" s="179"/>
      <c r="K1237" s="171"/>
      <c r="L1237" s="172"/>
      <c r="M1237" s="173"/>
      <c r="N1237" s="174"/>
      <c r="O1237"/>
      <c r="P1237"/>
      <c r="Q1237"/>
      <c r="R1237"/>
      <c r="S1237"/>
      <c r="T1237"/>
      <c r="U1237"/>
      <c r="V1237"/>
      <c r="W1237"/>
      <c r="X1237"/>
    </row>
    <row r="1238" spans="1:24" s="26" customFormat="1" x14ac:dyDescent="0.3">
      <c r="A1238" s="165">
        <v>44308</v>
      </c>
      <c r="B1238" s="166" t="s">
        <v>294</v>
      </c>
      <c r="C1238" s="189">
        <v>11739.42</v>
      </c>
      <c r="D1238" s="167"/>
      <c r="E1238" s="168">
        <f t="shared" si="19"/>
        <v>4694002.8280000892</v>
      </c>
      <c r="F1238" s="134"/>
      <c r="G1238" s="202"/>
      <c r="H1238" s="203"/>
      <c r="I1238" s="170"/>
      <c r="J1238" s="179"/>
      <c r="K1238" s="171"/>
      <c r="L1238" s="172"/>
      <c r="M1238" s="173"/>
      <c r="N1238" s="174"/>
      <c r="O1238"/>
      <c r="P1238"/>
      <c r="Q1238"/>
      <c r="R1238"/>
      <c r="S1238"/>
      <c r="T1238"/>
      <c r="U1238"/>
      <c r="V1238"/>
      <c r="W1238"/>
      <c r="X1238"/>
    </row>
    <row r="1239" spans="1:24" s="26" customFormat="1" x14ac:dyDescent="0.3">
      <c r="A1239" s="165">
        <v>44308</v>
      </c>
      <c r="B1239" s="166" t="s">
        <v>327</v>
      </c>
      <c r="C1239" s="189">
        <v>63739.17</v>
      </c>
      <c r="D1239" s="167"/>
      <c r="E1239" s="168">
        <f t="shared" si="19"/>
        <v>4757741.9980000891</v>
      </c>
      <c r="F1239" s="134"/>
      <c r="G1239" s="202"/>
      <c r="H1239" s="203"/>
      <c r="I1239" s="170"/>
      <c r="J1239" s="179"/>
      <c r="K1239" s="171"/>
      <c r="L1239" s="172"/>
      <c r="M1239" s="173"/>
      <c r="N1239" s="174"/>
      <c r="O1239"/>
      <c r="P1239"/>
      <c r="Q1239"/>
      <c r="R1239"/>
      <c r="S1239"/>
      <c r="T1239"/>
      <c r="U1239"/>
      <c r="V1239"/>
      <c r="W1239"/>
      <c r="X1239"/>
    </row>
    <row r="1240" spans="1:24" s="26" customFormat="1" x14ac:dyDescent="0.3">
      <c r="A1240" s="165">
        <v>44309</v>
      </c>
      <c r="B1240" s="166" t="s">
        <v>254</v>
      </c>
      <c r="C1240" s="189">
        <v>38133.15</v>
      </c>
      <c r="D1240" s="167"/>
      <c r="E1240" s="168">
        <f t="shared" si="19"/>
        <v>4795875.1480000895</v>
      </c>
      <c r="F1240" s="134"/>
      <c r="G1240" s="202"/>
      <c r="H1240" s="203"/>
      <c r="I1240" s="170"/>
      <c r="J1240" s="179"/>
      <c r="K1240" s="171"/>
      <c r="L1240" s="172"/>
      <c r="M1240" s="173"/>
      <c r="N1240" s="174"/>
      <c r="O1240"/>
      <c r="P1240"/>
      <c r="Q1240"/>
      <c r="R1240"/>
      <c r="S1240"/>
      <c r="T1240"/>
      <c r="U1240"/>
      <c r="V1240"/>
      <c r="W1240"/>
      <c r="X1240"/>
    </row>
    <row r="1241" spans="1:24" s="26" customFormat="1" x14ac:dyDescent="0.3">
      <c r="A1241" s="165">
        <v>44309</v>
      </c>
      <c r="B1241" s="166" t="s">
        <v>258</v>
      </c>
      <c r="C1241" s="189">
        <v>11739.42</v>
      </c>
      <c r="D1241" s="167"/>
      <c r="E1241" s="168">
        <f t="shared" si="19"/>
        <v>4807614.5680000894</v>
      </c>
      <c r="F1241" s="134"/>
      <c r="G1241" s="202"/>
      <c r="H1241" s="203"/>
      <c r="I1241" s="170"/>
      <c r="J1241" s="179"/>
      <c r="K1241" s="171"/>
      <c r="L1241" s="172"/>
      <c r="M1241" s="173"/>
      <c r="N1241" s="174"/>
      <c r="O1241"/>
      <c r="P1241"/>
      <c r="Q1241"/>
      <c r="R1241"/>
      <c r="S1241"/>
      <c r="T1241"/>
      <c r="U1241"/>
      <c r="V1241"/>
      <c r="W1241"/>
      <c r="X1241"/>
    </row>
    <row r="1242" spans="1:24" s="26" customFormat="1" x14ac:dyDescent="0.3">
      <c r="A1242" s="165">
        <v>44309</v>
      </c>
      <c r="B1242" s="166" t="s">
        <v>259</v>
      </c>
      <c r="C1242" s="189">
        <v>26087.599999999999</v>
      </c>
      <c r="D1242" s="167"/>
      <c r="E1242" s="168">
        <f t="shared" si="19"/>
        <v>4833702.168000089</v>
      </c>
      <c r="F1242" s="134"/>
      <c r="G1242" s="202"/>
      <c r="H1242" s="203"/>
      <c r="I1242" s="170"/>
      <c r="J1242" s="179"/>
      <c r="K1242" s="171"/>
      <c r="L1242" s="172"/>
      <c r="M1242" s="173"/>
      <c r="N1242" s="174"/>
      <c r="O1242"/>
      <c r="P1242"/>
      <c r="Q1242"/>
      <c r="R1242"/>
      <c r="S1242"/>
      <c r="T1242"/>
      <c r="U1242"/>
      <c r="V1242"/>
      <c r="W1242"/>
      <c r="X1242"/>
    </row>
    <row r="1243" spans="1:24" s="26" customFormat="1" x14ac:dyDescent="0.3">
      <c r="A1243" s="165">
        <v>44309</v>
      </c>
      <c r="B1243" s="166" t="s">
        <v>261</v>
      </c>
      <c r="C1243" s="189">
        <v>13043.8</v>
      </c>
      <c r="D1243" s="167"/>
      <c r="E1243" s="168">
        <f t="shared" si="19"/>
        <v>4846745.9680000888</v>
      </c>
      <c r="F1243" s="134"/>
      <c r="G1243" s="202"/>
      <c r="H1243" s="203"/>
      <c r="I1243" s="170"/>
      <c r="J1243" s="179"/>
      <c r="K1243" s="171"/>
      <c r="L1243" s="172"/>
      <c r="M1243" s="173"/>
      <c r="N1243" s="174"/>
      <c r="O1243"/>
      <c r="P1243"/>
      <c r="Q1243"/>
      <c r="R1243"/>
      <c r="S1243"/>
      <c r="T1243"/>
      <c r="U1243"/>
      <c r="V1243"/>
      <c r="W1243"/>
      <c r="X1243"/>
    </row>
    <row r="1244" spans="1:24" s="26" customFormat="1" x14ac:dyDescent="0.3">
      <c r="A1244" s="165">
        <v>44309</v>
      </c>
      <c r="B1244" s="166" t="s">
        <v>349</v>
      </c>
      <c r="C1244" s="189">
        <v>19565.7</v>
      </c>
      <c r="D1244" s="167"/>
      <c r="E1244" s="168">
        <f t="shared" si="19"/>
        <v>4866311.668000089</v>
      </c>
      <c r="F1244" s="134"/>
      <c r="G1244" s="202"/>
      <c r="H1244" s="203"/>
      <c r="I1244" s="170"/>
      <c r="J1244" s="179"/>
      <c r="K1244" s="171"/>
      <c r="L1244" s="172"/>
      <c r="M1244" s="173"/>
      <c r="N1244" s="174"/>
      <c r="O1244"/>
      <c r="P1244"/>
      <c r="Q1244"/>
      <c r="R1244"/>
      <c r="S1244"/>
      <c r="T1244"/>
      <c r="U1244"/>
      <c r="V1244"/>
      <c r="W1244"/>
      <c r="X1244"/>
    </row>
    <row r="1245" spans="1:24" s="26" customFormat="1" x14ac:dyDescent="0.3">
      <c r="A1245" s="165">
        <v>44309</v>
      </c>
      <c r="B1245" s="166" t="s">
        <v>263</v>
      </c>
      <c r="C1245" s="189">
        <v>7826.28</v>
      </c>
      <c r="D1245" s="167"/>
      <c r="E1245" s="168">
        <f t="shared" si="19"/>
        <v>4874137.9480000893</v>
      </c>
      <c r="F1245" s="134"/>
      <c r="G1245" s="202"/>
      <c r="H1245" s="203"/>
      <c r="I1245" s="170"/>
      <c r="J1245" s="179"/>
      <c r="K1245" s="171"/>
      <c r="L1245" s="172"/>
      <c r="M1245" s="173"/>
      <c r="N1245" s="174"/>
      <c r="O1245"/>
      <c r="P1245"/>
      <c r="Q1245"/>
      <c r="R1245"/>
      <c r="S1245"/>
      <c r="T1245"/>
      <c r="U1245"/>
      <c r="V1245"/>
      <c r="W1245"/>
      <c r="X1245"/>
    </row>
    <row r="1246" spans="1:24" s="26" customFormat="1" x14ac:dyDescent="0.3">
      <c r="A1246" s="165">
        <v>44309</v>
      </c>
      <c r="B1246" s="166" t="s">
        <v>264</v>
      </c>
      <c r="C1246" s="189">
        <v>19565.7</v>
      </c>
      <c r="D1246" s="167"/>
      <c r="E1246" s="168">
        <f t="shared" si="19"/>
        <v>4893703.6480000895</v>
      </c>
      <c r="F1246" s="134"/>
      <c r="G1246" s="202"/>
      <c r="H1246" s="203"/>
      <c r="I1246" s="170"/>
      <c r="J1246" s="179"/>
      <c r="K1246" s="171"/>
      <c r="L1246" s="172"/>
      <c r="M1246" s="173"/>
      <c r="N1246" s="174"/>
      <c r="O1246"/>
      <c r="P1246"/>
      <c r="Q1246"/>
      <c r="R1246"/>
      <c r="S1246"/>
      <c r="T1246"/>
      <c r="U1246"/>
      <c r="V1246"/>
      <c r="W1246"/>
      <c r="X1246"/>
    </row>
    <row r="1247" spans="1:24" s="26" customFormat="1" x14ac:dyDescent="0.3">
      <c r="A1247" s="165">
        <v>44309</v>
      </c>
      <c r="B1247" s="166" t="s">
        <v>265</v>
      </c>
      <c r="C1247" s="189">
        <v>33913.879999999997</v>
      </c>
      <c r="D1247" s="167"/>
      <c r="E1247" s="168">
        <f t="shared" si="19"/>
        <v>4927617.5280000893</v>
      </c>
      <c r="F1247" s="134"/>
      <c r="G1247" s="202"/>
      <c r="H1247" s="203"/>
      <c r="I1247" s="170"/>
      <c r="J1247" s="179"/>
      <c r="K1247" s="171"/>
      <c r="L1247" s="172"/>
      <c r="M1247" s="173"/>
      <c r="N1247" s="174"/>
      <c r="O1247"/>
      <c r="P1247"/>
      <c r="Q1247"/>
      <c r="R1247"/>
      <c r="S1247"/>
      <c r="T1247"/>
      <c r="U1247"/>
      <c r="V1247"/>
      <c r="W1247"/>
      <c r="X1247"/>
    </row>
    <row r="1248" spans="1:24" s="26" customFormat="1" x14ac:dyDescent="0.3">
      <c r="A1248" s="165">
        <v>44309</v>
      </c>
      <c r="B1248" s="166" t="s">
        <v>333</v>
      </c>
      <c r="C1248" s="189">
        <v>2608.7600000000002</v>
      </c>
      <c r="D1248" s="167"/>
      <c r="E1248" s="168">
        <f t="shared" si="19"/>
        <v>4930226.2880000891</v>
      </c>
      <c r="F1248" s="134"/>
      <c r="G1248" s="202"/>
      <c r="H1248" s="203"/>
      <c r="I1248" s="170"/>
      <c r="J1248" s="179"/>
      <c r="K1248" s="171"/>
      <c r="L1248" s="172"/>
      <c r="M1248" s="173"/>
      <c r="N1248" s="174"/>
      <c r="O1248"/>
      <c r="P1248"/>
      <c r="Q1248"/>
      <c r="R1248"/>
      <c r="S1248"/>
      <c r="T1248"/>
      <c r="U1248"/>
      <c r="V1248"/>
      <c r="W1248"/>
      <c r="X1248"/>
    </row>
    <row r="1249" spans="1:24" s="26" customFormat="1" x14ac:dyDescent="0.3">
      <c r="A1249" s="165">
        <v>44309</v>
      </c>
      <c r="B1249" s="166" t="s">
        <v>266</v>
      </c>
      <c r="C1249" s="189">
        <v>70436.52</v>
      </c>
      <c r="D1249" s="167"/>
      <c r="E1249" s="168">
        <f t="shared" si="19"/>
        <v>5000662.8080000887</v>
      </c>
      <c r="F1249" s="134"/>
      <c r="G1249" s="202"/>
      <c r="H1249" s="203"/>
      <c r="I1249" s="170"/>
      <c r="J1249" s="179"/>
      <c r="K1249" s="171"/>
      <c r="L1249" s="172"/>
      <c r="M1249" s="173"/>
      <c r="N1249" s="174"/>
      <c r="O1249"/>
      <c r="P1249"/>
      <c r="Q1249"/>
      <c r="R1249"/>
      <c r="S1249"/>
      <c r="T1249"/>
      <c r="U1249"/>
      <c r="V1249"/>
      <c r="W1249"/>
      <c r="X1249"/>
    </row>
    <row r="1250" spans="1:24" s="26" customFormat="1" x14ac:dyDescent="0.3">
      <c r="A1250" s="165">
        <v>44309</v>
      </c>
      <c r="B1250" s="166" t="s">
        <v>268</v>
      </c>
      <c r="C1250" s="189">
        <v>52175.199999999997</v>
      </c>
      <c r="D1250" s="167"/>
      <c r="E1250" s="168">
        <f t="shared" si="19"/>
        <v>5052838.0080000889</v>
      </c>
      <c r="F1250" s="134"/>
      <c r="G1250" s="202"/>
      <c r="H1250" s="203"/>
      <c r="I1250" s="170"/>
      <c r="J1250" s="179"/>
      <c r="K1250" s="171"/>
      <c r="L1250" s="172"/>
      <c r="M1250" s="173"/>
      <c r="N1250" s="174"/>
      <c r="O1250"/>
      <c r="P1250"/>
      <c r="Q1250"/>
      <c r="R1250"/>
      <c r="S1250"/>
      <c r="T1250"/>
      <c r="U1250"/>
      <c r="V1250"/>
      <c r="W1250"/>
      <c r="X1250"/>
    </row>
    <row r="1251" spans="1:24" s="26" customFormat="1" x14ac:dyDescent="0.3">
      <c r="A1251" s="165">
        <v>44309</v>
      </c>
      <c r="B1251" s="166" t="s">
        <v>269</v>
      </c>
      <c r="C1251" s="189">
        <v>97828.5</v>
      </c>
      <c r="D1251" s="167"/>
      <c r="E1251" s="168">
        <f t="shared" si="19"/>
        <v>5150666.5080000889</v>
      </c>
      <c r="F1251" s="134"/>
      <c r="G1251" s="202"/>
      <c r="H1251" s="203"/>
      <c r="I1251" s="170"/>
      <c r="J1251" s="179"/>
      <c r="K1251" s="171"/>
      <c r="L1251" s="172"/>
      <c r="M1251" s="173"/>
      <c r="N1251" s="174"/>
      <c r="O1251"/>
      <c r="P1251"/>
      <c r="Q1251"/>
      <c r="R1251"/>
      <c r="S1251"/>
      <c r="T1251"/>
      <c r="U1251"/>
      <c r="V1251"/>
      <c r="W1251"/>
      <c r="X1251"/>
    </row>
    <row r="1252" spans="1:24" s="26" customFormat="1" x14ac:dyDescent="0.3">
      <c r="A1252" s="165">
        <v>44309</v>
      </c>
      <c r="B1252" s="166" t="s">
        <v>105</v>
      </c>
      <c r="C1252" s="189">
        <v>6521.9</v>
      </c>
      <c r="D1252" s="167"/>
      <c r="E1252" s="168">
        <f t="shared" si="19"/>
        <v>5157188.4080000892</v>
      </c>
      <c r="F1252" s="134"/>
      <c r="G1252" s="202"/>
      <c r="H1252" s="203"/>
      <c r="I1252" s="170"/>
      <c r="J1252" s="179"/>
      <c r="K1252" s="171"/>
      <c r="L1252" s="172"/>
      <c r="M1252" s="173"/>
      <c r="N1252" s="174"/>
      <c r="O1252"/>
      <c r="P1252"/>
      <c r="Q1252"/>
      <c r="R1252"/>
      <c r="S1252"/>
      <c r="T1252"/>
      <c r="U1252"/>
      <c r="V1252"/>
      <c r="W1252"/>
      <c r="X1252"/>
    </row>
    <row r="1253" spans="1:24" s="26" customFormat="1" x14ac:dyDescent="0.3">
      <c r="A1253" s="165">
        <v>44309</v>
      </c>
      <c r="B1253" s="166" t="s">
        <v>365</v>
      </c>
      <c r="C1253" s="189">
        <v>11739.42</v>
      </c>
      <c r="D1253" s="167"/>
      <c r="E1253" s="168">
        <f t="shared" si="19"/>
        <v>5168927.8280000892</v>
      </c>
      <c r="F1253" s="134"/>
      <c r="G1253" s="202"/>
      <c r="H1253" s="203"/>
      <c r="I1253" s="170"/>
      <c r="J1253" s="179"/>
      <c r="K1253" s="171"/>
      <c r="L1253" s="172"/>
      <c r="M1253" s="173"/>
      <c r="N1253" s="174"/>
      <c r="O1253"/>
      <c r="P1253"/>
      <c r="Q1253"/>
      <c r="R1253"/>
      <c r="S1253"/>
      <c r="T1253"/>
      <c r="U1253"/>
      <c r="V1253"/>
      <c r="W1253"/>
      <c r="X1253"/>
    </row>
    <row r="1254" spans="1:24" s="26" customFormat="1" x14ac:dyDescent="0.3">
      <c r="A1254" s="165">
        <v>44309</v>
      </c>
      <c r="B1254" s="166" t="s">
        <v>272</v>
      </c>
      <c r="C1254" s="189">
        <v>6521.9</v>
      </c>
      <c r="D1254" s="167"/>
      <c r="E1254" s="168">
        <f t="shared" si="19"/>
        <v>5175449.7280000895</v>
      </c>
      <c r="F1254" s="134"/>
      <c r="G1254" s="202"/>
      <c r="H1254" s="203"/>
      <c r="I1254" s="170"/>
      <c r="J1254" s="179"/>
      <c r="K1254" s="171"/>
      <c r="L1254" s="172"/>
      <c r="M1254" s="173"/>
      <c r="N1254" s="174"/>
      <c r="O1254"/>
      <c r="P1254"/>
      <c r="Q1254"/>
      <c r="R1254"/>
      <c r="S1254"/>
      <c r="T1254"/>
      <c r="U1254"/>
      <c r="V1254"/>
      <c r="W1254"/>
      <c r="X1254"/>
    </row>
    <row r="1255" spans="1:24" s="26" customFormat="1" x14ac:dyDescent="0.3">
      <c r="A1255" s="165">
        <v>44309</v>
      </c>
      <c r="B1255" s="166" t="s">
        <v>273</v>
      </c>
      <c r="C1255" s="189">
        <v>75654.039999999994</v>
      </c>
      <c r="D1255" s="167"/>
      <c r="E1255" s="168">
        <f t="shared" si="19"/>
        <v>5251103.7680000896</v>
      </c>
      <c r="F1255" s="134"/>
      <c r="G1255" s="202"/>
      <c r="H1255" s="203"/>
      <c r="I1255" s="170"/>
      <c r="J1255" s="179"/>
      <c r="K1255" s="171"/>
      <c r="L1255" s="172"/>
      <c r="M1255" s="173"/>
      <c r="N1255" s="174"/>
      <c r="O1255"/>
      <c r="P1255"/>
      <c r="Q1255"/>
      <c r="R1255"/>
      <c r="S1255"/>
      <c r="T1255"/>
      <c r="U1255"/>
      <c r="V1255"/>
      <c r="W1255"/>
      <c r="X1255"/>
    </row>
    <row r="1256" spans="1:24" s="26" customFormat="1" x14ac:dyDescent="0.3">
      <c r="A1256" s="165">
        <v>44309</v>
      </c>
      <c r="B1256" s="166" t="s">
        <v>274</v>
      </c>
      <c r="C1256" s="189">
        <v>11739.42</v>
      </c>
      <c r="D1256" s="167"/>
      <c r="E1256" s="168">
        <f t="shared" si="19"/>
        <v>5262843.1880000895</v>
      </c>
      <c r="F1256" s="134"/>
      <c r="G1256" s="202"/>
      <c r="H1256" s="203"/>
      <c r="I1256" s="170"/>
      <c r="J1256" s="179"/>
      <c r="K1256" s="171"/>
      <c r="L1256" s="172"/>
      <c r="M1256" s="173"/>
      <c r="N1256" s="174"/>
      <c r="O1256"/>
      <c r="P1256"/>
      <c r="Q1256"/>
      <c r="R1256"/>
      <c r="S1256"/>
      <c r="T1256"/>
      <c r="U1256"/>
      <c r="V1256"/>
      <c r="W1256"/>
      <c r="X1256"/>
    </row>
    <row r="1257" spans="1:24" s="26" customFormat="1" x14ac:dyDescent="0.3">
      <c r="A1257" s="165">
        <v>44309</v>
      </c>
      <c r="B1257" s="166" t="s">
        <v>275</v>
      </c>
      <c r="C1257" s="189">
        <v>11739.42</v>
      </c>
      <c r="D1257" s="167"/>
      <c r="E1257" s="168">
        <f t="shared" si="19"/>
        <v>5274582.6080000894</v>
      </c>
      <c r="F1257" s="134"/>
      <c r="G1257" s="202"/>
      <c r="H1257" s="203"/>
      <c r="I1257" s="170"/>
      <c r="J1257" s="179"/>
      <c r="K1257" s="171"/>
      <c r="L1257" s="172"/>
      <c r="M1257" s="173"/>
      <c r="N1257" s="174"/>
      <c r="O1257"/>
      <c r="P1257"/>
      <c r="Q1257"/>
      <c r="R1257"/>
      <c r="S1257"/>
      <c r="T1257"/>
      <c r="U1257"/>
      <c r="V1257"/>
      <c r="W1257"/>
      <c r="X1257"/>
    </row>
    <row r="1258" spans="1:24" s="26" customFormat="1" x14ac:dyDescent="0.3">
      <c r="A1258" s="165">
        <v>44309</v>
      </c>
      <c r="B1258" s="166" t="s">
        <v>303</v>
      </c>
      <c r="C1258" s="189">
        <v>33913.879999999997</v>
      </c>
      <c r="D1258" s="167"/>
      <c r="E1258" s="168">
        <f t="shared" si="19"/>
        <v>5308496.4880000893</v>
      </c>
      <c r="F1258" s="134"/>
      <c r="G1258" s="202"/>
      <c r="H1258" s="203"/>
      <c r="I1258" s="170"/>
      <c r="J1258" s="179"/>
      <c r="K1258" s="171"/>
      <c r="L1258" s="172"/>
      <c r="M1258" s="173"/>
      <c r="N1258" s="174"/>
      <c r="O1258"/>
      <c r="P1258"/>
      <c r="Q1258"/>
      <c r="R1258"/>
      <c r="S1258"/>
      <c r="T1258"/>
      <c r="U1258"/>
      <c r="V1258"/>
      <c r="W1258"/>
      <c r="X1258"/>
    </row>
    <row r="1259" spans="1:24" s="26" customFormat="1" x14ac:dyDescent="0.3">
      <c r="A1259" s="165">
        <v>44309</v>
      </c>
      <c r="B1259" s="166" t="s">
        <v>280</v>
      </c>
      <c r="C1259" s="189">
        <v>2608.7600000000002</v>
      </c>
      <c r="D1259" s="167"/>
      <c r="E1259" s="168">
        <f t="shared" si="19"/>
        <v>5311105.2480000891</v>
      </c>
      <c r="F1259" s="134"/>
      <c r="G1259" s="202"/>
      <c r="H1259" s="203"/>
      <c r="I1259" s="170"/>
      <c r="J1259" s="179"/>
      <c r="K1259" s="171"/>
      <c r="L1259" s="172"/>
      <c r="M1259" s="173"/>
      <c r="N1259" s="174"/>
      <c r="O1259"/>
      <c r="P1259"/>
      <c r="Q1259"/>
      <c r="R1259"/>
      <c r="S1259"/>
      <c r="T1259"/>
      <c r="U1259"/>
      <c r="V1259"/>
      <c r="W1259"/>
      <c r="X1259"/>
    </row>
    <row r="1260" spans="1:24" s="26" customFormat="1" x14ac:dyDescent="0.3">
      <c r="A1260" s="165">
        <v>44309</v>
      </c>
      <c r="B1260" s="166" t="s">
        <v>212</v>
      </c>
      <c r="C1260" s="189">
        <v>11739.42</v>
      </c>
      <c r="D1260" s="167"/>
      <c r="E1260" s="168">
        <f t="shared" si="19"/>
        <v>5322844.668000089</v>
      </c>
      <c r="F1260" s="134"/>
      <c r="G1260" s="202"/>
      <c r="H1260" s="203"/>
      <c r="I1260" s="170"/>
      <c r="J1260" s="179"/>
      <c r="K1260" s="171"/>
      <c r="L1260" s="172"/>
      <c r="M1260" s="173"/>
      <c r="N1260" s="174"/>
      <c r="O1260"/>
      <c r="P1260"/>
      <c r="Q1260"/>
      <c r="R1260"/>
      <c r="S1260"/>
      <c r="T1260"/>
      <c r="U1260"/>
      <c r="V1260"/>
      <c r="W1260"/>
      <c r="X1260"/>
    </row>
    <row r="1261" spans="1:24" s="26" customFormat="1" x14ac:dyDescent="0.3">
      <c r="A1261" s="165">
        <v>44309</v>
      </c>
      <c r="B1261" s="166" t="s">
        <v>281</v>
      </c>
      <c r="C1261" s="189">
        <v>3913.14</v>
      </c>
      <c r="D1261" s="167"/>
      <c r="E1261" s="168">
        <f t="shared" si="19"/>
        <v>5326757.8080000887</v>
      </c>
      <c r="F1261" s="134"/>
      <c r="G1261" s="202"/>
      <c r="H1261" s="203"/>
      <c r="I1261" s="170"/>
      <c r="J1261" s="179"/>
      <c r="K1261" s="171"/>
      <c r="L1261" s="172"/>
      <c r="M1261" s="173"/>
      <c r="N1261" s="174"/>
      <c r="O1261"/>
      <c r="P1261"/>
      <c r="Q1261"/>
      <c r="R1261"/>
      <c r="S1261"/>
      <c r="T1261"/>
      <c r="U1261"/>
      <c r="V1261"/>
      <c r="W1261"/>
      <c r="X1261"/>
    </row>
    <row r="1262" spans="1:24" s="26" customFormat="1" x14ac:dyDescent="0.3">
      <c r="A1262" s="165">
        <v>44309</v>
      </c>
      <c r="B1262" s="166" t="s">
        <v>360</v>
      </c>
      <c r="C1262" s="189">
        <v>19565.7</v>
      </c>
      <c r="D1262" s="167"/>
      <c r="E1262" s="168">
        <f t="shared" si="19"/>
        <v>5346323.5080000889</v>
      </c>
      <c r="F1262" s="134"/>
      <c r="G1262" s="202"/>
      <c r="H1262" s="203"/>
      <c r="I1262" s="170"/>
      <c r="J1262" s="179"/>
      <c r="K1262" s="171"/>
      <c r="L1262" s="172"/>
      <c r="M1262" s="173"/>
      <c r="N1262" s="174"/>
      <c r="O1262"/>
      <c r="P1262"/>
      <c r="Q1262"/>
      <c r="R1262"/>
      <c r="S1262"/>
      <c r="T1262"/>
      <c r="U1262"/>
      <c r="V1262"/>
      <c r="W1262"/>
      <c r="X1262"/>
    </row>
    <row r="1263" spans="1:24" s="26" customFormat="1" x14ac:dyDescent="0.3">
      <c r="A1263" s="165">
        <v>44312</v>
      </c>
      <c r="B1263" s="166" t="s">
        <v>313</v>
      </c>
      <c r="C1263" s="189">
        <v>26087.599999999999</v>
      </c>
      <c r="D1263" s="167"/>
      <c r="E1263" s="168">
        <f t="shared" si="19"/>
        <v>5372411.1080000885</v>
      </c>
      <c r="F1263" s="134"/>
      <c r="G1263" s="202"/>
      <c r="H1263" s="203"/>
      <c r="I1263" s="170"/>
      <c r="J1263" s="179"/>
      <c r="K1263" s="171"/>
      <c r="L1263" s="172"/>
      <c r="M1263" s="173"/>
      <c r="N1263" s="174"/>
      <c r="O1263"/>
      <c r="P1263"/>
      <c r="Q1263"/>
      <c r="R1263"/>
      <c r="S1263"/>
      <c r="T1263"/>
      <c r="U1263"/>
      <c r="V1263"/>
      <c r="W1263"/>
      <c r="X1263"/>
    </row>
    <row r="1264" spans="1:24" s="26" customFormat="1" x14ac:dyDescent="0.3">
      <c r="A1264" s="165">
        <v>44312</v>
      </c>
      <c r="B1264" s="166" t="s">
        <v>290</v>
      </c>
      <c r="C1264" s="189">
        <v>11739.42</v>
      </c>
      <c r="D1264" s="167"/>
      <c r="E1264" s="168">
        <f t="shared" si="19"/>
        <v>5384150.5280000884</v>
      </c>
      <c r="F1264" s="134"/>
      <c r="G1264" s="202"/>
      <c r="H1264" s="203"/>
      <c r="I1264" s="170"/>
      <c r="J1264" s="179"/>
      <c r="K1264" s="171"/>
      <c r="L1264" s="172"/>
      <c r="M1264" s="173"/>
      <c r="N1264" s="174"/>
      <c r="O1264"/>
      <c r="P1264"/>
      <c r="Q1264"/>
      <c r="R1264"/>
      <c r="S1264"/>
      <c r="T1264"/>
      <c r="U1264"/>
      <c r="V1264"/>
      <c r="W1264"/>
      <c r="X1264"/>
    </row>
    <row r="1265" spans="1:24" s="26" customFormat="1" x14ac:dyDescent="0.3">
      <c r="A1265" s="165">
        <v>44312</v>
      </c>
      <c r="B1265" s="166" t="s">
        <v>284</v>
      </c>
      <c r="C1265" s="189">
        <v>84784.7</v>
      </c>
      <c r="D1265" s="167"/>
      <c r="E1265" s="168">
        <f t="shared" si="19"/>
        <v>5468935.2280000886</v>
      </c>
      <c r="F1265" s="134"/>
      <c r="G1265" s="202"/>
      <c r="H1265" s="203"/>
      <c r="I1265" s="170"/>
      <c r="J1265" s="179"/>
      <c r="K1265" s="171"/>
      <c r="L1265" s="172"/>
      <c r="M1265" s="173"/>
      <c r="N1265" s="174"/>
      <c r="O1265"/>
      <c r="P1265"/>
      <c r="Q1265"/>
      <c r="R1265"/>
      <c r="S1265"/>
      <c r="T1265"/>
      <c r="U1265"/>
      <c r="V1265"/>
      <c r="W1265"/>
      <c r="X1265"/>
    </row>
    <row r="1266" spans="1:24" s="26" customFormat="1" x14ac:dyDescent="0.3">
      <c r="A1266" s="165">
        <v>44312</v>
      </c>
      <c r="B1266" s="166" t="s">
        <v>242</v>
      </c>
      <c r="C1266" s="189">
        <v>37827.019999999997</v>
      </c>
      <c r="D1266" s="167"/>
      <c r="E1266" s="168">
        <f t="shared" si="19"/>
        <v>5506762.2480000881</v>
      </c>
      <c r="F1266" s="134"/>
      <c r="G1266" s="202"/>
      <c r="H1266" s="203"/>
      <c r="I1266" s="170"/>
      <c r="J1266" s="179"/>
      <c r="K1266" s="171"/>
      <c r="L1266" s="172"/>
      <c r="M1266" s="173"/>
      <c r="N1266" s="174"/>
      <c r="O1266"/>
      <c r="P1266"/>
      <c r="Q1266"/>
      <c r="R1266"/>
      <c r="S1266"/>
      <c r="T1266"/>
      <c r="U1266"/>
      <c r="V1266"/>
      <c r="W1266"/>
      <c r="X1266"/>
    </row>
    <row r="1267" spans="1:24" s="26" customFormat="1" x14ac:dyDescent="0.3">
      <c r="A1267" s="165">
        <v>44312</v>
      </c>
      <c r="B1267" s="166" t="s">
        <v>314</v>
      </c>
      <c r="C1267" s="189">
        <v>246527.82</v>
      </c>
      <c r="D1267" s="167"/>
      <c r="E1267" s="168">
        <f t="shared" si="19"/>
        <v>5753290.0680000884</v>
      </c>
      <c r="F1267" s="134"/>
      <c r="G1267" s="202"/>
      <c r="H1267" s="203"/>
      <c r="I1267" s="170"/>
      <c r="J1267" s="179"/>
      <c r="K1267" s="171"/>
      <c r="L1267" s="172"/>
      <c r="M1267" s="173"/>
      <c r="N1267" s="174"/>
      <c r="O1267"/>
      <c r="P1267"/>
      <c r="Q1267"/>
      <c r="R1267"/>
      <c r="S1267"/>
      <c r="T1267"/>
      <c r="U1267"/>
      <c r="V1267"/>
      <c r="W1267"/>
      <c r="X1267"/>
    </row>
    <row r="1268" spans="1:24" s="26" customFormat="1" x14ac:dyDescent="0.3">
      <c r="A1268" s="165">
        <v>44312</v>
      </c>
      <c r="B1268" s="166" t="s">
        <v>285</v>
      </c>
      <c r="C1268" s="189">
        <v>6521.9</v>
      </c>
      <c r="D1268" s="167"/>
      <c r="E1268" s="168">
        <f t="shared" si="19"/>
        <v>5759811.9680000888</v>
      </c>
      <c r="F1268" s="134"/>
      <c r="G1268" s="202"/>
      <c r="H1268" s="203"/>
      <c r="I1268" s="170"/>
      <c r="J1268" s="179"/>
      <c r="K1268" s="171"/>
      <c r="L1268" s="172"/>
      <c r="M1268" s="173"/>
      <c r="N1268" s="174"/>
      <c r="O1268"/>
      <c r="P1268"/>
      <c r="Q1268"/>
      <c r="R1268"/>
      <c r="S1268"/>
      <c r="T1268"/>
      <c r="U1268"/>
      <c r="V1268"/>
      <c r="W1268"/>
      <c r="X1268"/>
    </row>
    <row r="1269" spans="1:24" s="26" customFormat="1" x14ac:dyDescent="0.3">
      <c r="A1269" s="165">
        <v>44312</v>
      </c>
      <c r="B1269" s="166" t="s">
        <v>309</v>
      </c>
      <c r="C1269" s="189">
        <v>36522.639999999999</v>
      </c>
      <c r="D1269" s="167"/>
      <c r="E1269" s="168">
        <f t="shared" si="19"/>
        <v>5796334.6080000885</v>
      </c>
      <c r="F1269" s="134"/>
      <c r="G1269" s="202"/>
      <c r="H1269" s="203"/>
      <c r="I1269" s="170"/>
      <c r="J1269" s="179"/>
      <c r="K1269" s="171"/>
      <c r="L1269" s="172"/>
      <c r="M1269" s="173"/>
      <c r="N1269" s="174"/>
      <c r="O1269"/>
      <c r="P1269"/>
      <c r="Q1269"/>
      <c r="R1269"/>
      <c r="S1269"/>
      <c r="T1269"/>
      <c r="U1269"/>
      <c r="V1269"/>
      <c r="W1269"/>
      <c r="X1269"/>
    </row>
    <row r="1270" spans="1:24" s="26" customFormat="1" x14ac:dyDescent="0.3">
      <c r="A1270" s="165">
        <v>44312</v>
      </c>
      <c r="B1270" s="166" t="s">
        <v>271</v>
      </c>
      <c r="C1270" s="189">
        <v>50870.82</v>
      </c>
      <c r="D1270" s="167"/>
      <c r="E1270" s="168">
        <f t="shared" si="19"/>
        <v>5847205.4280000888</v>
      </c>
      <c r="F1270" s="134"/>
      <c r="G1270" s="202"/>
      <c r="H1270" s="203"/>
      <c r="I1270" s="170"/>
      <c r="J1270" s="179"/>
      <c r="K1270" s="171"/>
      <c r="L1270" s="172"/>
      <c r="M1270" s="173"/>
      <c r="N1270" s="174"/>
      <c r="O1270"/>
      <c r="P1270"/>
      <c r="Q1270"/>
      <c r="R1270"/>
      <c r="S1270"/>
      <c r="T1270"/>
      <c r="U1270"/>
      <c r="V1270"/>
      <c r="W1270"/>
      <c r="X1270"/>
    </row>
    <row r="1271" spans="1:24" s="26" customFormat="1" x14ac:dyDescent="0.3">
      <c r="A1271" s="165">
        <v>44312</v>
      </c>
      <c r="B1271" s="166" t="s">
        <v>299</v>
      </c>
      <c r="C1271" s="189">
        <v>37827.019999999997</v>
      </c>
      <c r="D1271" s="167"/>
      <c r="E1271" s="168">
        <f t="shared" si="19"/>
        <v>5885032.4480000883</v>
      </c>
      <c r="F1271" s="134"/>
      <c r="G1271" s="202"/>
      <c r="H1271" s="203"/>
      <c r="I1271" s="170"/>
      <c r="J1271" s="179"/>
      <c r="K1271" s="171"/>
      <c r="L1271" s="172"/>
      <c r="M1271" s="173"/>
      <c r="N1271" s="174"/>
      <c r="O1271"/>
      <c r="P1271"/>
      <c r="Q1271"/>
      <c r="R1271"/>
      <c r="S1271"/>
      <c r="T1271"/>
      <c r="U1271"/>
      <c r="V1271"/>
      <c r="W1271"/>
      <c r="X1271"/>
    </row>
    <row r="1272" spans="1:24" s="26" customFormat="1" x14ac:dyDescent="0.3">
      <c r="A1272" s="165">
        <v>44312</v>
      </c>
      <c r="B1272" s="166" t="s">
        <v>344</v>
      </c>
      <c r="C1272" s="189">
        <v>19565.7</v>
      </c>
      <c r="D1272" s="167"/>
      <c r="E1272" s="168">
        <f t="shared" si="19"/>
        <v>5904598.1480000885</v>
      </c>
      <c r="F1272" s="134"/>
      <c r="G1272" s="202"/>
      <c r="H1272" s="203"/>
      <c r="I1272" s="170"/>
      <c r="J1272" s="179"/>
      <c r="K1272" s="171"/>
      <c r="L1272" s="172"/>
      <c r="M1272" s="173"/>
      <c r="N1272" s="174"/>
      <c r="O1272"/>
      <c r="P1272"/>
      <c r="Q1272"/>
      <c r="R1272"/>
      <c r="S1272"/>
      <c r="T1272"/>
      <c r="U1272"/>
      <c r="V1272"/>
      <c r="W1272"/>
      <c r="X1272"/>
    </row>
    <row r="1273" spans="1:24" s="26" customFormat="1" x14ac:dyDescent="0.3">
      <c r="A1273" s="165">
        <v>44313</v>
      </c>
      <c r="B1273" s="341" t="s">
        <v>158</v>
      </c>
      <c r="C1273" s="189">
        <v>121617.35</v>
      </c>
      <c r="D1273" s="167"/>
      <c r="E1273" s="168">
        <f t="shared" si="19"/>
        <v>6026215.4980000881</v>
      </c>
      <c r="F1273" s="134"/>
      <c r="G1273" s="202"/>
      <c r="H1273" s="203"/>
      <c r="I1273" s="170"/>
      <c r="J1273" s="179"/>
      <c r="K1273" s="171"/>
      <c r="L1273" s="172"/>
      <c r="M1273" s="173"/>
      <c r="N1273" s="174"/>
      <c r="O1273"/>
      <c r="P1273"/>
      <c r="Q1273"/>
      <c r="R1273"/>
      <c r="S1273"/>
      <c r="T1273"/>
      <c r="U1273"/>
      <c r="V1273"/>
      <c r="W1273"/>
      <c r="X1273"/>
    </row>
    <row r="1274" spans="1:24" s="26" customFormat="1" x14ac:dyDescent="0.3">
      <c r="A1274" s="165">
        <v>44313</v>
      </c>
      <c r="B1274" s="166" t="s">
        <v>200</v>
      </c>
      <c r="C1274" s="189">
        <v>11739.42</v>
      </c>
      <c r="D1274" s="167"/>
      <c r="E1274" s="168">
        <f t="shared" si="19"/>
        <v>6037954.9180000881</v>
      </c>
      <c r="F1274" s="134"/>
      <c r="G1274" s="202"/>
      <c r="H1274" s="203"/>
      <c r="I1274" s="170"/>
      <c r="J1274" s="179"/>
      <c r="K1274" s="171"/>
      <c r="L1274" s="172"/>
      <c r="M1274" s="173"/>
      <c r="N1274" s="174"/>
      <c r="O1274"/>
      <c r="P1274"/>
      <c r="Q1274"/>
      <c r="R1274"/>
      <c r="S1274"/>
      <c r="T1274"/>
      <c r="U1274"/>
      <c r="V1274"/>
      <c r="W1274"/>
      <c r="X1274"/>
    </row>
    <row r="1275" spans="1:24" s="26" customFormat="1" x14ac:dyDescent="0.3">
      <c r="A1275" s="165">
        <v>44313</v>
      </c>
      <c r="B1275" s="166" t="s">
        <v>345</v>
      </c>
      <c r="C1275" s="189">
        <v>48521</v>
      </c>
      <c r="D1275" s="167"/>
      <c r="E1275" s="168">
        <f t="shared" si="19"/>
        <v>6086475.9180000881</v>
      </c>
      <c r="F1275" s="134"/>
      <c r="G1275" s="202"/>
      <c r="H1275" s="203"/>
      <c r="I1275" s="170"/>
      <c r="J1275" s="179"/>
      <c r="K1275" s="171"/>
      <c r="L1275" s="172"/>
      <c r="M1275" s="173"/>
      <c r="N1275" s="174"/>
      <c r="O1275"/>
      <c r="P1275"/>
      <c r="Q1275"/>
      <c r="R1275"/>
      <c r="S1275"/>
      <c r="T1275"/>
      <c r="U1275"/>
      <c r="V1275"/>
      <c r="W1275"/>
      <c r="X1275"/>
    </row>
    <row r="1276" spans="1:24" s="26" customFormat="1" x14ac:dyDescent="0.3">
      <c r="A1276" s="165">
        <v>44313</v>
      </c>
      <c r="B1276" s="166" t="s">
        <v>304</v>
      </c>
      <c r="C1276" s="189">
        <v>3913.14</v>
      </c>
      <c r="D1276" s="167"/>
      <c r="E1276" s="168">
        <f t="shared" si="19"/>
        <v>6090389.0580000877</v>
      </c>
      <c r="F1276" s="134"/>
      <c r="G1276" s="202"/>
      <c r="H1276" s="203"/>
      <c r="I1276" s="170"/>
      <c r="J1276" s="179"/>
      <c r="K1276" s="171"/>
      <c r="L1276" s="172"/>
      <c r="M1276" s="173"/>
      <c r="N1276" s="174"/>
      <c r="O1276"/>
      <c r="P1276"/>
      <c r="Q1276"/>
      <c r="R1276"/>
      <c r="S1276"/>
      <c r="T1276"/>
      <c r="U1276"/>
      <c r="V1276"/>
      <c r="W1276"/>
      <c r="X1276"/>
    </row>
    <row r="1277" spans="1:24" s="26" customFormat="1" x14ac:dyDescent="0.3">
      <c r="A1277" s="165">
        <v>44314</v>
      </c>
      <c r="B1277" s="166" t="s">
        <v>510</v>
      </c>
      <c r="C1277" s="189">
        <v>196500</v>
      </c>
      <c r="D1277" s="167"/>
      <c r="E1277" s="168">
        <f t="shared" si="19"/>
        <v>6286889.0580000877</v>
      </c>
      <c r="F1277" s="134"/>
      <c r="G1277" s="202"/>
      <c r="H1277" s="203"/>
      <c r="I1277" s="170"/>
      <c r="J1277" s="179"/>
      <c r="K1277" s="171"/>
      <c r="L1277" s="172"/>
      <c r="M1277" s="173"/>
      <c r="N1277" s="174"/>
      <c r="O1277"/>
      <c r="P1277"/>
      <c r="Q1277"/>
      <c r="R1277"/>
      <c r="S1277"/>
      <c r="T1277"/>
      <c r="U1277"/>
      <c r="V1277"/>
      <c r="W1277"/>
      <c r="X1277"/>
    </row>
    <row r="1278" spans="1:24" s="26" customFormat="1" x14ac:dyDescent="0.3">
      <c r="A1278" s="193"/>
      <c r="B1278" s="194" t="s">
        <v>529</v>
      </c>
      <c r="C1278" s="195"/>
      <c r="D1278" s="196">
        <v>49125</v>
      </c>
      <c r="E1278" s="168">
        <f t="shared" si="19"/>
        <v>6237764.0580000877</v>
      </c>
      <c r="F1278" s="134"/>
      <c r="G1278" s="169">
        <f>D1278</f>
        <v>49125</v>
      </c>
      <c r="H1278" s="203"/>
      <c r="I1278" s="170"/>
      <c r="J1278" s="179"/>
      <c r="K1278" s="171"/>
      <c r="L1278" s="172"/>
      <c r="M1278" s="173"/>
      <c r="N1278" s="174"/>
      <c r="O1278"/>
      <c r="P1278"/>
      <c r="Q1278"/>
      <c r="R1278"/>
      <c r="S1278"/>
      <c r="T1278"/>
      <c r="U1278"/>
      <c r="V1278"/>
      <c r="W1278"/>
      <c r="X1278"/>
    </row>
    <row r="1279" spans="1:24" s="26" customFormat="1" x14ac:dyDescent="0.3">
      <c r="A1279" s="165">
        <v>44314</v>
      </c>
      <c r="B1279" s="166" t="s">
        <v>319</v>
      </c>
      <c r="C1279" s="189">
        <v>19565.7</v>
      </c>
      <c r="D1279" s="167"/>
      <c r="E1279" s="168">
        <f t="shared" si="19"/>
        <v>6257329.7580000879</v>
      </c>
      <c r="F1279" s="134"/>
      <c r="G1279" s="202"/>
      <c r="H1279" s="203"/>
      <c r="I1279" s="170"/>
      <c r="J1279" s="179"/>
      <c r="K1279" s="171"/>
      <c r="L1279" s="172"/>
      <c r="M1279" s="173"/>
      <c r="N1279" s="174"/>
      <c r="O1279"/>
      <c r="P1279"/>
      <c r="Q1279"/>
      <c r="R1279"/>
      <c r="S1279"/>
      <c r="T1279"/>
      <c r="U1279"/>
      <c r="V1279"/>
      <c r="W1279"/>
      <c r="X1279"/>
    </row>
    <row r="1280" spans="1:24" s="26" customFormat="1" x14ac:dyDescent="0.3">
      <c r="A1280" s="165">
        <v>44314</v>
      </c>
      <c r="B1280" s="166" t="s">
        <v>305</v>
      </c>
      <c r="C1280" s="189">
        <v>7826.28</v>
      </c>
      <c r="D1280" s="167"/>
      <c r="E1280" s="168">
        <f t="shared" si="19"/>
        <v>6265156.0380000882</v>
      </c>
      <c r="F1280" s="134"/>
      <c r="G1280" s="169"/>
      <c r="H1280" s="203"/>
      <c r="I1280" s="170"/>
      <c r="J1280" s="179"/>
      <c r="K1280" s="171"/>
      <c r="L1280" s="172"/>
      <c r="M1280" s="173"/>
      <c r="N1280" s="174"/>
      <c r="O1280"/>
      <c r="P1280"/>
      <c r="Q1280"/>
      <c r="R1280"/>
      <c r="S1280"/>
      <c r="T1280"/>
      <c r="U1280"/>
      <c r="V1280"/>
      <c r="W1280"/>
      <c r="X1280"/>
    </row>
    <row r="1281" spans="1:24" s="26" customFormat="1" x14ac:dyDescent="0.3">
      <c r="A1281" s="165">
        <v>44315</v>
      </c>
      <c r="B1281" s="166" t="s">
        <v>260</v>
      </c>
      <c r="C1281" s="189">
        <v>19565.7</v>
      </c>
      <c r="D1281" s="167"/>
      <c r="E1281" s="168">
        <f t="shared" si="19"/>
        <v>6284721.7380000884</v>
      </c>
      <c r="F1281" s="134"/>
      <c r="G1281" s="202"/>
      <c r="H1281" s="203"/>
      <c r="I1281" s="170"/>
      <c r="J1281" s="179"/>
      <c r="K1281" s="171"/>
      <c r="L1281" s="172"/>
      <c r="M1281" s="173"/>
      <c r="N1281" s="174"/>
      <c r="O1281"/>
      <c r="P1281"/>
      <c r="Q1281"/>
      <c r="R1281"/>
      <c r="S1281"/>
      <c r="T1281"/>
      <c r="U1281"/>
      <c r="V1281"/>
      <c r="W1281"/>
      <c r="X1281"/>
    </row>
    <row r="1282" spans="1:24" s="26" customFormat="1" x14ac:dyDescent="0.3">
      <c r="A1282" s="165">
        <v>44315</v>
      </c>
      <c r="B1282" s="166" t="s">
        <v>293</v>
      </c>
      <c r="C1282" s="189">
        <v>2608.7600000000002</v>
      </c>
      <c r="D1282" s="167"/>
      <c r="E1282" s="168">
        <f t="shared" si="19"/>
        <v>6287330.4980000881</v>
      </c>
      <c r="F1282" s="134"/>
      <c r="G1282" s="202"/>
      <c r="H1282" s="203"/>
      <c r="I1282" s="170"/>
      <c r="J1282" s="179"/>
      <c r="K1282" s="171"/>
      <c r="L1282" s="172"/>
      <c r="M1282" s="173"/>
      <c r="N1282" s="174"/>
      <c r="O1282"/>
      <c r="P1282"/>
      <c r="Q1282"/>
      <c r="R1282"/>
      <c r="S1282"/>
      <c r="T1282"/>
      <c r="U1282"/>
      <c r="V1282"/>
      <c r="W1282"/>
      <c r="X1282"/>
    </row>
    <row r="1283" spans="1:24" s="26" customFormat="1" x14ac:dyDescent="0.3">
      <c r="A1283" s="165">
        <v>44315</v>
      </c>
      <c r="B1283" s="166" t="s">
        <v>338</v>
      </c>
      <c r="C1283" s="189">
        <v>170873.78</v>
      </c>
      <c r="D1283" s="167"/>
      <c r="E1283" s="168">
        <f t="shared" si="19"/>
        <v>6458204.2780000884</v>
      </c>
      <c r="F1283" s="134"/>
      <c r="G1283" s="202"/>
      <c r="H1283" s="203"/>
      <c r="I1283" s="170"/>
      <c r="J1283" s="179"/>
      <c r="K1283" s="171"/>
      <c r="L1283" s="172"/>
      <c r="M1283" s="173"/>
      <c r="N1283" s="174"/>
      <c r="O1283"/>
      <c r="P1283"/>
      <c r="Q1283"/>
      <c r="R1283"/>
      <c r="S1283"/>
      <c r="T1283"/>
      <c r="U1283"/>
      <c r="V1283"/>
      <c r="W1283"/>
      <c r="X1283"/>
    </row>
    <row r="1284" spans="1:24" s="26" customFormat="1" x14ac:dyDescent="0.3">
      <c r="A1284" s="165">
        <v>44315</v>
      </c>
      <c r="B1284" s="166" t="s">
        <v>321</v>
      </c>
      <c r="C1284" s="189">
        <v>11739.42</v>
      </c>
      <c r="D1284" s="167"/>
      <c r="E1284" s="168">
        <f t="shared" ref="E1284:E1290" si="20">E1283+C1284-D1284</f>
        <v>6469943.6980000883</v>
      </c>
      <c r="F1284" s="134"/>
      <c r="G1284" s="202"/>
      <c r="H1284" s="203"/>
      <c r="I1284" s="170"/>
      <c r="J1284" s="179"/>
      <c r="K1284" s="171"/>
      <c r="L1284" s="172"/>
      <c r="M1284" s="173"/>
      <c r="N1284" s="174"/>
      <c r="O1284"/>
      <c r="P1284"/>
      <c r="Q1284"/>
      <c r="R1284"/>
      <c r="S1284"/>
      <c r="T1284"/>
      <c r="U1284"/>
      <c r="V1284"/>
      <c r="W1284"/>
      <c r="X1284"/>
    </row>
    <row r="1285" spans="1:24" s="26" customFormat="1" x14ac:dyDescent="0.3">
      <c r="A1285" s="165">
        <v>44315</v>
      </c>
      <c r="B1285" s="166" t="s">
        <v>227</v>
      </c>
      <c r="C1285" s="189">
        <v>2608.7600000000002</v>
      </c>
      <c r="D1285" s="167"/>
      <c r="E1285" s="168">
        <f t="shared" si="20"/>
        <v>6472552.4580000881</v>
      </c>
      <c r="F1285" s="134"/>
      <c r="G1285" s="169"/>
      <c r="H1285" s="203"/>
      <c r="I1285" s="170"/>
      <c r="J1285" s="179"/>
      <c r="K1285" s="171"/>
      <c r="L1285" s="172"/>
      <c r="M1285" s="173"/>
      <c r="N1285" s="174"/>
      <c r="O1285"/>
      <c r="P1285"/>
      <c r="Q1285"/>
      <c r="R1285"/>
      <c r="S1285"/>
      <c r="T1285"/>
      <c r="U1285"/>
      <c r="V1285"/>
      <c r="W1285"/>
      <c r="X1285"/>
    </row>
    <row r="1286" spans="1:24" s="26" customFormat="1" x14ac:dyDescent="0.3">
      <c r="A1286" s="165">
        <v>44315</v>
      </c>
      <c r="B1286" s="166" t="s">
        <v>270</v>
      </c>
      <c r="C1286" s="189">
        <v>13090.77</v>
      </c>
      <c r="D1286" s="167"/>
      <c r="E1286" s="168">
        <f t="shared" si="20"/>
        <v>6485643.2280000877</v>
      </c>
      <c r="F1286" s="134"/>
      <c r="G1286" s="202"/>
      <c r="H1286" s="203"/>
      <c r="I1286" s="170"/>
      <c r="J1286" s="179"/>
      <c r="K1286" s="171"/>
      <c r="L1286" s="172"/>
      <c r="M1286" s="173"/>
      <c r="N1286" s="174"/>
      <c r="O1286"/>
      <c r="P1286"/>
      <c r="Q1286"/>
      <c r="R1286"/>
      <c r="S1286"/>
      <c r="T1286"/>
      <c r="U1286"/>
      <c r="V1286"/>
      <c r="W1286"/>
      <c r="X1286"/>
    </row>
    <row r="1287" spans="1:24" s="26" customFormat="1" x14ac:dyDescent="0.3">
      <c r="A1287" s="165">
        <v>44316</v>
      </c>
      <c r="B1287" s="166" t="s">
        <v>215</v>
      </c>
      <c r="C1287" s="189">
        <f>11739.42+11140.47</f>
        <v>22879.89</v>
      </c>
      <c r="D1287" s="167"/>
      <c r="E1287" s="168">
        <f t="shared" si="20"/>
        <v>6508523.1180000873</v>
      </c>
      <c r="F1287" s="134"/>
      <c r="G1287" s="202"/>
      <c r="H1287" s="203"/>
      <c r="I1287" s="170"/>
      <c r="J1287" s="179"/>
      <c r="K1287" s="171"/>
      <c r="L1287" s="172"/>
      <c r="M1287" s="173"/>
      <c r="N1287" s="174"/>
      <c r="O1287"/>
      <c r="P1287"/>
      <c r="Q1287"/>
      <c r="R1287"/>
      <c r="S1287"/>
      <c r="T1287"/>
      <c r="U1287"/>
      <c r="V1287"/>
      <c r="W1287"/>
      <c r="X1287"/>
    </row>
    <row r="1288" spans="1:24" s="26" customFormat="1" x14ac:dyDescent="0.3">
      <c r="A1288" s="165">
        <v>44316</v>
      </c>
      <c r="B1288" s="166" t="s">
        <v>231</v>
      </c>
      <c r="C1288" s="189">
        <v>7826.28</v>
      </c>
      <c r="D1288" s="167"/>
      <c r="E1288" s="168">
        <f t="shared" si="20"/>
        <v>6516349.3980000876</v>
      </c>
      <c r="F1288" s="134"/>
      <c r="G1288" s="202"/>
      <c r="H1288" s="203"/>
      <c r="I1288" s="170"/>
      <c r="J1288" s="179"/>
      <c r="K1288" s="171"/>
      <c r="L1288" s="172"/>
      <c r="M1288" s="173"/>
      <c r="N1288" s="174"/>
      <c r="O1288"/>
      <c r="P1288"/>
      <c r="Q1288"/>
      <c r="R1288"/>
      <c r="S1288"/>
      <c r="T1288"/>
      <c r="U1288"/>
      <c r="V1288"/>
      <c r="W1288"/>
      <c r="X1288"/>
    </row>
    <row r="1289" spans="1:24" s="26" customFormat="1" x14ac:dyDescent="0.3">
      <c r="A1289" s="165">
        <v>44316</v>
      </c>
      <c r="B1289" s="166" t="s">
        <v>308</v>
      </c>
      <c r="C1289" s="189">
        <v>11739.42</v>
      </c>
      <c r="D1289" s="167"/>
      <c r="E1289" s="168">
        <f t="shared" si="20"/>
        <v>6528088.8180000875</v>
      </c>
      <c r="F1289" s="134"/>
      <c r="G1289" s="202"/>
      <c r="H1289" s="203"/>
      <c r="I1289" s="170"/>
      <c r="J1289" s="179"/>
      <c r="K1289" s="171"/>
      <c r="L1289" s="172"/>
      <c r="M1289" s="173"/>
      <c r="N1289" s="174"/>
      <c r="O1289"/>
      <c r="P1289"/>
      <c r="Q1289"/>
      <c r="R1289"/>
      <c r="S1289"/>
      <c r="T1289"/>
      <c r="U1289"/>
      <c r="V1289"/>
      <c r="W1289"/>
      <c r="X1289"/>
    </row>
    <row r="1290" spans="1:24" s="26" customFormat="1" x14ac:dyDescent="0.3">
      <c r="A1290" s="165">
        <v>44316</v>
      </c>
      <c r="B1290" s="166" t="s">
        <v>237</v>
      </c>
      <c r="C1290" s="189">
        <v>11739.42</v>
      </c>
      <c r="D1290" s="167"/>
      <c r="E1290" s="168">
        <f t="shared" si="20"/>
        <v>6539828.2380000874</v>
      </c>
      <c r="F1290" s="134"/>
      <c r="G1290" s="202"/>
      <c r="H1290" s="203"/>
      <c r="I1290" s="170"/>
      <c r="J1290" s="179"/>
      <c r="K1290" s="171"/>
      <c r="L1290" s="172"/>
      <c r="M1290" s="173"/>
      <c r="N1290" s="174"/>
      <c r="O1290"/>
      <c r="P1290"/>
      <c r="Q1290"/>
      <c r="R1290"/>
      <c r="S1290"/>
      <c r="T1290"/>
      <c r="U1290"/>
      <c r="V1290"/>
      <c r="W1290"/>
      <c r="X1290"/>
    </row>
    <row r="1291" spans="1:24" s="26" customFormat="1" x14ac:dyDescent="0.3">
      <c r="A1291" s="165">
        <v>44316</v>
      </c>
      <c r="B1291" s="166" t="s">
        <v>270</v>
      </c>
      <c r="C1291" s="189">
        <f>100429.6+763.91</f>
        <v>101193.51000000001</v>
      </c>
      <c r="D1291" s="167"/>
      <c r="E1291" s="168">
        <f t="shared" ref="E1291:E1489" si="21">E1290+C1291-D1291</f>
        <v>6641021.7480000872</v>
      </c>
      <c r="F1291" s="134"/>
      <c r="G1291" s="202"/>
      <c r="H1291" s="203"/>
      <c r="I1291" s="170"/>
      <c r="J1291" s="179"/>
      <c r="K1291" s="171"/>
      <c r="L1291" s="172"/>
      <c r="M1291" s="173"/>
      <c r="N1291" s="174"/>
      <c r="O1291"/>
      <c r="P1291"/>
      <c r="Q1291"/>
      <c r="R1291"/>
      <c r="S1291"/>
      <c r="T1291"/>
      <c r="U1291"/>
      <c r="V1291"/>
      <c r="W1291"/>
      <c r="X1291"/>
    </row>
    <row r="1292" spans="1:24" s="26" customFormat="1" x14ac:dyDescent="0.3">
      <c r="A1292" s="165">
        <v>44316</v>
      </c>
      <c r="B1292" s="166" t="s">
        <v>218</v>
      </c>
      <c r="C1292" s="189">
        <v>26087.599999999999</v>
      </c>
      <c r="D1292" s="167"/>
      <c r="E1292" s="168">
        <f t="shared" si="21"/>
        <v>6667109.3480000868</v>
      </c>
      <c r="F1292" s="134"/>
      <c r="G1292" s="202"/>
      <c r="H1292" s="203"/>
      <c r="I1292" s="170"/>
      <c r="J1292" s="179"/>
      <c r="K1292" s="171"/>
      <c r="L1292" s="172"/>
      <c r="M1292" s="173"/>
      <c r="N1292" s="174"/>
      <c r="O1292"/>
      <c r="P1292"/>
      <c r="Q1292"/>
      <c r="R1292"/>
      <c r="S1292"/>
      <c r="T1292"/>
      <c r="U1292"/>
      <c r="V1292"/>
      <c r="W1292"/>
      <c r="X1292"/>
    </row>
    <row r="1293" spans="1:24" s="26" customFormat="1" x14ac:dyDescent="0.3">
      <c r="A1293" s="165">
        <v>44316</v>
      </c>
      <c r="B1293" s="166" t="s">
        <v>512</v>
      </c>
      <c r="C1293" s="189">
        <v>246527.82</v>
      </c>
      <c r="D1293" s="167"/>
      <c r="E1293" s="168">
        <f t="shared" si="21"/>
        <v>6913637.1680000871</v>
      </c>
      <c r="F1293" s="134"/>
      <c r="G1293" s="202"/>
      <c r="H1293" s="203"/>
      <c r="I1293" s="170"/>
      <c r="J1293" s="179"/>
      <c r="K1293" s="171"/>
      <c r="L1293" s="172"/>
      <c r="M1293" s="173"/>
      <c r="N1293" s="174"/>
      <c r="O1293"/>
      <c r="P1293"/>
      <c r="Q1293"/>
      <c r="R1293"/>
      <c r="S1293"/>
      <c r="T1293"/>
      <c r="U1293"/>
      <c r="V1293"/>
      <c r="W1293"/>
      <c r="X1293"/>
    </row>
    <row r="1294" spans="1:24" s="26" customFormat="1" x14ac:dyDescent="0.3">
      <c r="A1294" s="165">
        <v>44316</v>
      </c>
      <c r="B1294" s="166" t="s">
        <v>328</v>
      </c>
      <c r="C1294" s="189">
        <v>17823.3</v>
      </c>
      <c r="D1294" s="167"/>
      <c r="E1294" s="343">
        <f t="shared" si="21"/>
        <v>6931460.468000087</v>
      </c>
      <c r="F1294" s="134"/>
      <c r="G1294" s="202"/>
      <c r="H1294" s="203"/>
      <c r="I1294" s="170"/>
      <c r="J1294" s="179"/>
      <c r="K1294" s="171"/>
      <c r="L1294" s="172"/>
      <c r="M1294" s="173"/>
      <c r="N1294" s="174"/>
      <c r="O1294"/>
      <c r="P1294"/>
      <c r="Q1294"/>
      <c r="R1294"/>
      <c r="S1294"/>
      <c r="T1294"/>
      <c r="U1294"/>
      <c r="V1294"/>
      <c r="W1294"/>
      <c r="X1294"/>
    </row>
    <row r="1295" spans="1:24" s="26" customFormat="1" x14ac:dyDescent="0.3">
      <c r="A1295" s="165">
        <v>44322</v>
      </c>
      <c r="B1295" s="166" t="s">
        <v>232</v>
      </c>
      <c r="C1295" s="189">
        <v>3713.49</v>
      </c>
      <c r="D1295" s="167"/>
      <c r="E1295" s="168">
        <f t="shared" si="21"/>
        <v>6935173.9580000872</v>
      </c>
      <c r="F1295" s="134"/>
      <c r="G1295" s="202"/>
      <c r="H1295" s="203"/>
      <c r="I1295" s="170"/>
      <c r="J1295" s="179"/>
      <c r="K1295" s="171"/>
      <c r="L1295" s="172"/>
      <c r="M1295" s="173"/>
      <c r="N1295" s="174"/>
      <c r="O1295"/>
      <c r="P1295"/>
      <c r="Q1295"/>
      <c r="R1295"/>
      <c r="S1295"/>
      <c r="T1295"/>
      <c r="U1295"/>
      <c r="V1295"/>
      <c r="W1295"/>
      <c r="X1295"/>
    </row>
    <row r="1296" spans="1:24" s="26" customFormat="1" x14ac:dyDescent="0.3">
      <c r="A1296" s="165">
        <v>44322</v>
      </c>
      <c r="B1296" s="166" t="s">
        <v>250</v>
      </c>
      <c r="C1296" s="189">
        <v>14556.3</v>
      </c>
      <c r="D1296" s="167"/>
      <c r="E1296" s="168">
        <f t="shared" si="21"/>
        <v>6949730.258000087</v>
      </c>
      <c r="F1296" s="134"/>
      <c r="G1296" s="202"/>
      <c r="H1296" s="203"/>
      <c r="I1296" s="170"/>
      <c r="J1296" s="179"/>
      <c r="K1296" s="171"/>
      <c r="L1296" s="172"/>
      <c r="M1296" s="173"/>
      <c r="N1296" s="174"/>
      <c r="O1296"/>
      <c r="P1296"/>
      <c r="Q1296"/>
      <c r="R1296"/>
      <c r="S1296"/>
      <c r="T1296"/>
      <c r="U1296"/>
      <c r="V1296"/>
      <c r="W1296"/>
      <c r="X1296"/>
    </row>
    <row r="1297" spans="1:24" s="26" customFormat="1" x14ac:dyDescent="0.3">
      <c r="A1297" s="165">
        <v>44322</v>
      </c>
      <c r="B1297" s="166" t="s">
        <v>276</v>
      </c>
      <c r="C1297" s="189">
        <v>53479.58</v>
      </c>
      <c r="D1297" s="167"/>
      <c r="E1297" s="168">
        <f t="shared" si="21"/>
        <v>7003209.8380000871</v>
      </c>
      <c r="F1297" s="134"/>
      <c r="G1297" s="202"/>
      <c r="H1297" s="203"/>
      <c r="I1297" s="170"/>
      <c r="J1297" s="179"/>
      <c r="K1297" s="171"/>
      <c r="L1297" s="172"/>
      <c r="M1297" s="173"/>
      <c r="N1297" s="174"/>
      <c r="O1297"/>
      <c r="P1297"/>
      <c r="Q1297"/>
      <c r="R1297"/>
      <c r="S1297"/>
      <c r="T1297"/>
      <c r="U1297"/>
      <c r="V1297"/>
      <c r="W1297"/>
      <c r="X1297"/>
    </row>
    <row r="1298" spans="1:24" s="26" customFormat="1" x14ac:dyDescent="0.3">
      <c r="A1298" s="165">
        <v>44323</v>
      </c>
      <c r="B1298" s="166" t="s">
        <v>334</v>
      </c>
      <c r="C1298" s="189">
        <v>38133.15</v>
      </c>
      <c r="D1298" s="167"/>
      <c r="E1298" s="168">
        <f t="shared" si="21"/>
        <v>7041342.9880000874</v>
      </c>
      <c r="F1298" s="134"/>
      <c r="G1298" s="202"/>
      <c r="H1298" s="203"/>
      <c r="I1298" s="170"/>
      <c r="J1298" s="179"/>
      <c r="K1298" s="171"/>
      <c r="L1298" s="172"/>
      <c r="M1298" s="173"/>
      <c r="N1298" s="174"/>
      <c r="O1298"/>
      <c r="P1298"/>
      <c r="Q1298"/>
      <c r="R1298"/>
      <c r="S1298"/>
      <c r="T1298"/>
      <c r="U1298"/>
      <c r="V1298"/>
      <c r="W1298"/>
      <c r="X1298"/>
    </row>
    <row r="1299" spans="1:24" s="26" customFormat="1" x14ac:dyDescent="0.3">
      <c r="A1299" s="165">
        <v>44326</v>
      </c>
      <c r="B1299" s="166" t="s">
        <v>292</v>
      </c>
      <c r="C1299" s="189">
        <v>50870.82</v>
      </c>
      <c r="D1299" s="167"/>
      <c r="E1299" s="168">
        <f t="shared" si="21"/>
        <v>7092213.8080000877</v>
      </c>
      <c r="F1299" s="134"/>
      <c r="G1299" s="202"/>
      <c r="H1299" s="203"/>
      <c r="I1299" s="170"/>
      <c r="J1299" s="179"/>
      <c r="K1299" s="171"/>
      <c r="L1299" s="172"/>
      <c r="M1299" s="173"/>
      <c r="N1299" s="174"/>
      <c r="O1299"/>
      <c r="P1299"/>
      <c r="Q1299"/>
      <c r="R1299"/>
      <c r="S1299"/>
      <c r="T1299"/>
      <c r="U1299"/>
      <c r="V1299"/>
      <c r="W1299"/>
      <c r="X1299"/>
    </row>
    <row r="1300" spans="1:24" s="26" customFormat="1" x14ac:dyDescent="0.3">
      <c r="A1300" s="154"/>
      <c r="B1300" s="175" t="s">
        <v>513</v>
      </c>
      <c r="C1300" s="176"/>
      <c r="D1300" s="177">
        <v>1304284.4099999999</v>
      </c>
      <c r="E1300" s="168">
        <f t="shared" si="21"/>
        <v>5787929.3980000876</v>
      </c>
      <c r="F1300" s="134"/>
      <c r="G1300" s="202"/>
      <c r="H1300" s="203"/>
      <c r="I1300" s="170"/>
      <c r="J1300" s="179"/>
      <c r="K1300" s="171"/>
      <c r="L1300" s="172"/>
      <c r="M1300" s="173"/>
      <c r="N1300" s="174"/>
      <c r="O1300"/>
      <c r="P1300"/>
      <c r="Q1300"/>
      <c r="R1300"/>
      <c r="S1300"/>
      <c r="T1300"/>
      <c r="U1300"/>
      <c r="V1300"/>
      <c r="W1300"/>
      <c r="X1300"/>
    </row>
    <row r="1301" spans="1:24" s="26" customFormat="1" x14ac:dyDescent="0.3">
      <c r="A1301" s="154"/>
      <c r="B1301" s="175" t="s">
        <v>514</v>
      </c>
      <c r="C1301" s="176"/>
      <c r="D1301" s="177">
        <v>2847491.79</v>
      </c>
      <c r="E1301" s="168">
        <f t="shared" si="21"/>
        <v>2940437.6080000876</v>
      </c>
      <c r="F1301" s="134"/>
      <c r="G1301" s="202"/>
      <c r="H1301" s="203"/>
      <c r="I1301" s="170"/>
      <c r="J1301" s="179"/>
      <c r="K1301" s="171"/>
      <c r="L1301" s="172"/>
      <c r="M1301" s="173"/>
      <c r="N1301" s="174"/>
      <c r="O1301"/>
      <c r="P1301"/>
      <c r="Q1301"/>
      <c r="R1301"/>
      <c r="S1301"/>
      <c r="T1301"/>
      <c r="U1301"/>
      <c r="V1301"/>
      <c r="W1301"/>
      <c r="X1301"/>
    </row>
    <row r="1302" spans="1:24" s="26" customFormat="1" x14ac:dyDescent="0.3">
      <c r="A1302" s="154"/>
      <c r="B1302" s="175" t="s">
        <v>371</v>
      </c>
      <c r="C1302" s="176"/>
      <c r="D1302" s="177">
        <v>258812</v>
      </c>
      <c r="E1302" s="168">
        <f t="shared" si="21"/>
        <v>2681625.6080000876</v>
      </c>
      <c r="F1302" s="134"/>
      <c r="G1302" s="202"/>
      <c r="H1302" s="203"/>
      <c r="I1302" s="170"/>
      <c r="J1302" s="179"/>
      <c r="K1302" s="171"/>
      <c r="L1302" s="172"/>
      <c r="M1302" s="173"/>
      <c r="N1302" s="174"/>
      <c r="O1302"/>
      <c r="P1302"/>
      <c r="Q1302"/>
      <c r="R1302"/>
      <c r="S1302"/>
      <c r="T1302"/>
      <c r="U1302"/>
      <c r="V1302"/>
      <c r="W1302"/>
      <c r="X1302"/>
    </row>
    <row r="1303" spans="1:24" s="26" customFormat="1" x14ac:dyDescent="0.3">
      <c r="A1303" s="181"/>
      <c r="B1303" s="181" t="s">
        <v>198</v>
      </c>
      <c r="C1303" s="182"/>
      <c r="D1303" s="183"/>
      <c r="E1303" s="168">
        <f t="shared" si="21"/>
        <v>2681625.6080000876</v>
      </c>
      <c r="F1303" s="134"/>
      <c r="G1303" s="202"/>
      <c r="H1303" s="203"/>
      <c r="I1303" s="170">
        <v>495000</v>
      </c>
      <c r="J1303" s="179"/>
      <c r="K1303" s="171"/>
      <c r="L1303" s="172"/>
      <c r="M1303" s="173"/>
      <c r="N1303" s="174"/>
      <c r="O1303"/>
      <c r="P1303"/>
      <c r="Q1303"/>
      <c r="R1303"/>
      <c r="S1303"/>
      <c r="T1303"/>
      <c r="U1303"/>
      <c r="V1303"/>
      <c r="W1303"/>
      <c r="X1303"/>
    </row>
    <row r="1304" spans="1:24" s="26" customFormat="1" x14ac:dyDescent="0.3">
      <c r="A1304" s="165">
        <v>44328</v>
      </c>
      <c r="B1304" s="166" t="s">
        <v>515</v>
      </c>
      <c r="C1304" s="189">
        <v>17793.599999999999</v>
      </c>
      <c r="D1304" s="167"/>
      <c r="E1304" s="168">
        <f t="shared" si="21"/>
        <v>2699419.2080000876</v>
      </c>
      <c r="F1304" s="134"/>
      <c r="G1304" s="202"/>
      <c r="H1304" s="203"/>
      <c r="I1304" s="170"/>
      <c r="J1304" s="179"/>
      <c r="K1304" s="171"/>
      <c r="L1304" s="172"/>
      <c r="M1304" s="173"/>
      <c r="N1304" s="174"/>
      <c r="O1304"/>
      <c r="P1304"/>
      <c r="Q1304"/>
      <c r="R1304"/>
      <c r="S1304"/>
      <c r="T1304"/>
      <c r="U1304"/>
      <c r="V1304"/>
      <c r="W1304"/>
      <c r="X1304"/>
    </row>
    <row r="1305" spans="1:24" s="26" customFormat="1" x14ac:dyDescent="0.3">
      <c r="A1305" s="165">
        <v>44328</v>
      </c>
      <c r="B1305" s="166" t="s">
        <v>306</v>
      </c>
      <c r="C1305" s="189">
        <v>317520</v>
      </c>
      <c r="D1305" s="167"/>
      <c r="E1305" s="168">
        <f t="shared" si="21"/>
        <v>3016939.2080000876</v>
      </c>
      <c r="F1305" s="134"/>
      <c r="G1305" s="202"/>
      <c r="H1305" s="203"/>
      <c r="I1305" s="170"/>
      <c r="J1305" s="179"/>
      <c r="K1305" s="171"/>
      <c r="L1305" s="172"/>
      <c r="M1305" s="173"/>
      <c r="N1305" s="174"/>
      <c r="O1305"/>
      <c r="P1305"/>
      <c r="Q1305"/>
      <c r="R1305"/>
      <c r="S1305"/>
      <c r="T1305"/>
      <c r="U1305"/>
      <c r="V1305"/>
      <c r="W1305"/>
      <c r="X1305"/>
    </row>
    <row r="1306" spans="1:24" s="26" customFormat="1" x14ac:dyDescent="0.3">
      <c r="A1306" s="165">
        <v>44328</v>
      </c>
      <c r="B1306" s="166" t="s">
        <v>248</v>
      </c>
      <c r="C1306" s="189">
        <v>11739.42</v>
      </c>
      <c r="D1306" s="167"/>
      <c r="E1306" s="168">
        <f t="shared" si="21"/>
        <v>3028678.6280000876</v>
      </c>
      <c r="F1306" s="134"/>
      <c r="G1306" s="202"/>
      <c r="H1306" s="203"/>
      <c r="I1306" s="170"/>
      <c r="J1306" s="179"/>
      <c r="K1306" s="171"/>
      <c r="L1306" s="172"/>
      <c r="M1306" s="173"/>
      <c r="N1306" s="174"/>
      <c r="O1306"/>
      <c r="P1306"/>
      <c r="Q1306"/>
      <c r="R1306"/>
      <c r="S1306"/>
      <c r="T1306"/>
      <c r="U1306"/>
      <c r="V1306"/>
      <c r="W1306"/>
      <c r="X1306"/>
    </row>
    <row r="1307" spans="1:24" s="26" customFormat="1" x14ac:dyDescent="0.3">
      <c r="A1307" s="165">
        <v>44328</v>
      </c>
      <c r="B1307" s="166" t="s">
        <v>346</v>
      </c>
      <c r="C1307" s="189">
        <f>7372.4+288.08+592.47</f>
        <v>8252.9499999999989</v>
      </c>
      <c r="D1307" s="167"/>
      <c r="E1307" s="168">
        <f t="shared" si="21"/>
        <v>3036931.5780000878</v>
      </c>
      <c r="F1307" s="134"/>
      <c r="G1307" s="202"/>
      <c r="H1307" s="203"/>
      <c r="I1307" s="170"/>
      <c r="J1307" s="179"/>
      <c r="K1307" s="171"/>
      <c r="L1307" s="172"/>
      <c r="M1307" s="173"/>
      <c r="N1307" s="174"/>
      <c r="O1307"/>
      <c r="P1307"/>
      <c r="Q1307"/>
      <c r="R1307"/>
      <c r="S1307"/>
      <c r="T1307"/>
      <c r="U1307"/>
      <c r="V1307"/>
      <c r="W1307"/>
      <c r="X1307"/>
    </row>
    <row r="1308" spans="1:24" s="26" customFormat="1" x14ac:dyDescent="0.3">
      <c r="A1308" s="165">
        <v>44328</v>
      </c>
      <c r="B1308" s="166" t="s">
        <v>351</v>
      </c>
      <c r="C1308" s="189">
        <v>13637.91</v>
      </c>
      <c r="D1308" s="167"/>
      <c r="E1308" s="168">
        <f t="shared" si="21"/>
        <v>3050569.4880000879</v>
      </c>
      <c r="F1308" s="134"/>
      <c r="G1308" s="202"/>
      <c r="H1308" s="203"/>
      <c r="I1308" s="170"/>
      <c r="J1308" s="179"/>
      <c r="K1308" s="171"/>
      <c r="L1308" s="172"/>
      <c r="M1308" s="173"/>
      <c r="N1308" s="174"/>
      <c r="O1308"/>
      <c r="P1308"/>
      <c r="Q1308"/>
      <c r="R1308"/>
      <c r="S1308"/>
      <c r="T1308"/>
      <c r="U1308"/>
      <c r="V1308"/>
      <c r="W1308"/>
      <c r="X1308"/>
    </row>
    <row r="1309" spans="1:24" s="26" customFormat="1" x14ac:dyDescent="0.3">
      <c r="A1309" s="165">
        <v>44329</v>
      </c>
      <c r="B1309" s="341" t="s">
        <v>159</v>
      </c>
      <c r="C1309" s="189">
        <v>2103000</v>
      </c>
      <c r="D1309" s="167"/>
      <c r="E1309" s="168">
        <f t="shared" si="21"/>
        <v>5153569.4880000874</v>
      </c>
      <c r="F1309" s="134"/>
      <c r="G1309" s="202"/>
      <c r="H1309" s="203"/>
      <c r="I1309" s="170"/>
      <c r="J1309" s="179"/>
      <c r="K1309" s="171"/>
      <c r="L1309" s="172"/>
      <c r="M1309" s="173"/>
      <c r="N1309" s="174"/>
      <c r="O1309"/>
      <c r="P1309"/>
      <c r="Q1309"/>
      <c r="R1309"/>
      <c r="S1309"/>
      <c r="T1309"/>
      <c r="U1309"/>
      <c r="V1309"/>
      <c r="W1309"/>
      <c r="X1309"/>
    </row>
    <row r="1310" spans="1:24" s="26" customFormat="1" x14ac:dyDescent="0.3">
      <c r="A1310" s="165">
        <v>44329</v>
      </c>
      <c r="B1310" s="166" t="s">
        <v>377</v>
      </c>
      <c r="C1310" s="189">
        <v>5173.96</v>
      </c>
      <c r="D1310" s="167"/>
      <c r="E1310" s="168">
        <f t="shared" si="21"/>
        <v>5158743.4480000874</v>
      </c>
      <c r="F1310" s="134"/>
      <c r="G1310" s="202"/>
      <c r="H1310" s="203"/>
      <c r="I1310" s="170"/>
      <c r="J1310" s="179"/>
      <c r="K1310" s="171"/>
      <c r="L1310" s="172"/>
      <c r="M1310" s="173"/>
      <c r="N1310" s="174"/>
      <c r="O1310"/>
      <c r="P1310"/>
      <c r="Q1310"/>
      <c r="R1310"/>
      <c r="S1310"/>
      <c r="T1310"/>
      <c r="U1310"/>
      <c r="V1310"/>
      <c r="W1310"/>
      <c r="X1310"/>
    </row>
    <row r="1311" spans="1:24" s="26" customFormat="1" x14ac:dyDescent="0.3">
      <c r="A1311" s="165">
        <v>44329</v>
      </c>
      <c r="B1311" s="166" t="s">
        <v>322</v>
      </c>
      <c r="C1311" s="189">
        <v>11543.4</v>
      </c>
      <c r="D1311" s="167"/>
      <c r="E1311" s="168">
        <f t="shared" si="21"/>
        <v>5170286.8480000878</v>
      </c>
      <c r="F1311" s="134"/>
      <c r="G1311" s="202"/>
      <c r="H1311" s="203"/>
      <c r="I1311" s="170"/>
      <c r="J1311" s="179"/>
      <c r="K1311" s="171"/>
      <c r="L1311" s="172"/>
      <c r="M1311" s="173"/>
      <c r="N1311" s="174"/>
      <c r="O1311"/>
      <c r="P1311"/>
      <c r="Q1311"/>
      <c r="R1311"/>
      <c r="S1311"/>
      <c r="T1311"/>
      <c r="U1311"/>
      <c r="V1311"/>
      <c r="W1311"/>
      <c r="X1311"/>
    </row>
    <row r="1312" spans="1:24" s="26" customFormat="1" x14ac:dyDescent="0.3">
      <c r="A1312" s="165">
        <v>44329</v>
      </c>
      <c r="B1312" s="166" t="s">
        <v>201</v>
      </c>
      <c r="C1312" s="189">
        <v>246527.82</v>
      </c>
      <c r="D1312" s="167"/>
      <c r="E1312" s="168">
        <f t="shared" si="21"/>
        <v>5416814.6680000881</v>
      </c>
      <c r="F1312" s="134"/>
      <c r="G1312" s="202"/>
      <c r="H1312" s="203"/>
      <c r="I1312" s="170"/>
      <c r="J1312" s="179"/>
      <c r="K1312" s="171"/>
      <c r="L1312" s="172"/>
      <c r="M1312" s="173"/>
      <c r="N1312" s="174"/>
      <c r="O1312"/>
      <c r="P1312"/>
      <c r="Q1312"/>
      <c r="R1312"/>
      <c r="S1312"/>
      <c r="T1312"/>
      <c r="U1312"/>
      <c r="V1312"/>
      <c r="W1312"/>
      <c r="X1312"/>
    </row>
    <row r="1313" spans="1:24" s="26" customFormat="1" x14ac:dyDescent="0.3">
      <c r="A1313" s="165">
        <v>44329</v>
      </c>
      <c r="B1313" s="166" t="s">
        <v>491</v>
      </c>
      <c r="C1313" s="189">
        <v>7695.6</v>
      </c>
      <c r="D1313" s="167"/>
      <c r="E1313" s="168">
        <f t="shared" si="21"/>
        <v>5424510.2680000877</v>
      </c>
      <c r="F1313" s="134"/>
      <c r="G1313" s="202"/>
      <c r="H1313" s="203"/>
      <c r="I1313" s="170"/>
      <c r="J1313" s="179"/>
      <c r="K1313" s="171"/>
      <c r="L1313" s="172"/>
      <c r="M1313" s="173"/>
      <c r="N1313" s="174"/>
      <c r="O1313"/>
      <c r="P1313"/>
      <c r="Q1313"/>
      <c r="R1313"/>
      <c r="S1313"/>
      <c r="T1313"/>
      <c r="U1313"/>
      <c r="V1313"/>
      <c r="W1313"/>
      <c r="X1313"/>
    </row>
    <row r="1314" spans="1:24" s="26" customFormat="1" x14ac:dyDescent="0.3">
      <c r="A1314" s="165">
        <v>44329</v>
      </c>
      <c r="B1314" s="166" t="s">
        <v>221</v>
      </c>
      <c r="C1314" s="189">
        <v>5130.3999999999996</v>
      </c>
      <c r="D1314" s="167"/>
      <c r="E1314" s="168">
        <f t="shared" si="21"/>
        <v>5429640.6680000881</v>
      </c>
      <c r="F1314" s="134"/>
      <c r="G1314" s="202"/>
      <c r="H1314" s="203"/>
      <c r="I1314" s="170"/>
      <c r="J1314" s="179"/>
      <c r="K1314" s="171"/>
      <c r="L1314" s="172"/>
      <c r="M1314" s="173"/>
      <c r="N1314" s="174"/>
      <c r="O1314"/>
      <c r="P1314"/>
      <c r="Q1314"/>
      <c r="R1314"/>
      <c r="S1314"/>
      <c r="T1314"/>
      <c r="U1314"/>
      <c r="V1314"/>
      <c r="W1314"/>
      <c r="X1314"/>
    </row>
    <row r="1315" spans="1:24" s="26" customFormat="1" x14ac:dyDescent="0.3">
      <c r="A1315" s="165">
        <v>44329</v>
      </c>
      <c r="B1315" s="166" t="s">
        <v>271</v>
      </c>
      <c r="C1315" s="189">
        <v>50021.4</v>
      </c>
      <c r="D1315" s="167"/>
      <c r="E1315" s="168">
        <f t="shared" si="21"/>
        <v>5479662.0680000884</v>
      </c>
      <c r="F1315" s="134"/>
      <c r="G1315" s="202"/>
      <c r="H1315" s="203"/>
      <c r="I1315" s="170"/>
      <c r="J1315" s="179"/>
      <c r="K1315" s="171"/>
      <c r="L1315" s="172"/>
      <c r="M1315" s="173"/>
      <c r="N1315" s="174"/>
      <c r="O1315"/>
      <c r="P1315"/>
      <c r="Q1315"/>
      <c r="R1315"/>
      <c r="S1315"/>
      <c r="T1315"/>
      <c r="U1315"/>
      <c r="V1315"/>
      <c r="W1315"/>
      <c r="X1315"/>
    </row>
    <row r="1316" spans="1:24" s="26" customFormat="1" x14ac:dyDescent="0.3">
      <c r="A1316" s="165">
        <v>44329</v>
      </c>
      <c r="B1316" s="166" t="s">
        <v>245</v>
      </c>
      <c r="C1316" s="189">
        <v>88697.84</v>
      </c>
      <c r="D1316" s="167"/>
      <c r="E1316" s="168">
        <f t="shared" si="21"/>
        <v>5568359.9080000883</v>
      </c>
      <c r="F1316" s="134"/>
      <c r="G1316" s="202"/>
      <c r="H1316" s="203"/>
      <c r="I1316" s="170"/>
      <c r="J1316" s="179"/>
      <c r="K1316" s="171"/>
      <c r="L1316" s="172"/>
      <c r="M1316" s="173"/>
      <c r="N1316" s="174"/>
      <c r="O1316"/>
      <c r="P1316"/>
      <c r="Q1316"/>
      <c r="R1316"/>
      <c r="S1316"/>
      <c r="T1316"/>
      <c r="U1316"/>
      <c r="V1316"/>
      <c r="W1316"/>
      <c r="X1316"/>
    </row>
    <row r="1317" spans="1:24" s="26" customFormat="1" x14ac:dyDescent="0.3">
      <c r="A1317" s="165">
        <v>44330</v>
      </c>
      <c r="B1317" s="166" t="s">
        <v>230</v>
      </c>
      <c r="C1317" s="189">
        <v>3847.8</v>
      </c>
      <c r="D1317" s="167"/>
      <c r="E1317" s="168">
        <f t="shared" si="21"/>
        <v>5572207.7080000881</v>
      </c>
      <c r="F1317" s="134"/>
      <c r="G1317" s="202"/>
      <c r="H1317" s="203"/>
      <c r="I1317" s="170"/>
      <c r="J1317" s="179"/>
      <c r="K1317" s="171"/>
      <c r="L1317" s="172"/>
      <c r="M1317" s="173"/>
      <c r="N1317" s="174"/>
      <c r="O1317"/>
      <c r="P1317"/>
      <c r="Q1317"/>
      <c r="R1317"/>
      <c r="S1317"/>
      <c r="T1317"/>
      <c r="U1317"/>
      <c r="V1317"/>
      <c r="W1317"/>
      <c r="X1317"/>
    </row>
    <row r="1318" spans="1:24" s="26" customFormat="1" x14ac:dyDescent="0.3">
      <c r="A1318" s="165">
        <v>44330</v>
      </c>
      <c r="B1318" s="166" t="s">
        <v>216</v>
      </c>
      <c r="C1318" s="189">
        <v>7695.6</v>
      </c>
      <c r="D1318" s="167"/>
      <c r="E1318" s="168">
        <f t="shared" si="21"/>
        <v>5579903.3080000877</v>
      </c>
      <c r="F1318" s="134"/>
      <c r="G1318" s="202"/>
      <c r="H1318" s="203"/>
      <c r="I1318" s="170"/>
      <c r="J1318" s="179"/>
      <c r="K1318" s="171"/>
      <c r="L1318" s="172"/>
      <c r="M1318" s="173"/>
      <c r="N1318" s="174"/>
      <c r="O1318"/>
      <c r="P1318"/>
      <c r="Q1318"/>
      <c r="R1318"/>
      <c r="S1318"/>
      <c r="T1318"/>
      <c r="U1318"/>
      <c r="V1318"/>
      <c r="W1318"/>
      <c r="X1318"/>
    </row>
    <row r="1319" spans="1:24" s="26" customFormat="1" x14ac:dyDescent="0.3">
      <c r="A1319" s="165">
        <v>44330</v>
      </c>
      <c r="B1319" s="166" t="s">
        <v>217</v>
      </c>
      <c r="C1319" s="189">
        <v>11543.4</v>
      </c>
      <c r="D1319" s="167"/>
      <c r="E1319" s="168">
        <f t="shared" si="21"/>
        <v>5591446.7080000881</v>
      </c>
      <c r="F1319" s="134"/>
      <c r="G1319" s="202"/>
      <c r="H1319" s="203"/>
      <c r="I1319" s="170"/>
      <c r="J1319" s="179"/>
      <c r="K1319" s="171"/>
      <c r="L1319" s="172"/>
      <c r="M1319" s="173"/>
      <c r="N1319" s="174"/>
      <c r="O1319"/>
      <c r="P1319"/>
      <c r="Q1319"/>
      <c r="R1319"/>
      <c r="S1319"/>
      <c r="T1319"/>
      <c r="U1319"/>
      <c r="V1319"/>
      <c r="W1319"/>
      <c r="X1319"/>
    </row>
    <row r="1320" spans="1:24" s="26" customFormat="1" x14ac:dyDescent="0.3">
      <c r="A1320" s="165">
        <v>44330</v>
      </c>
      <c r="B1320" s="166" t="s">
        <v>234</v>
      </c>
      <c r="C1320" s="189">
        <v>7695.6</v>
      </c>
      <c r="D1320" s="167"/>
      <c r="E1320" s="168">
        <f t="shared" si="21"/>
        <v>5599142.3080000877</v>
      </c>
      <c r="F1320" s="134"/>
      <c r="G1320" s="202"/>
      <c r="H1320" s="203"/>
      <c r="I1320" s="170"/>
      <c r="J1320" s="179"/>
      <c r="K1320" s="171"/>
      <c r="L1320" s="172"/>
      <c r="M1320" s="173"/>
      <c r="N1320" s="174"/>
      <c r="O1320"/>
      <c r="P1320"/>
      <c r="Q1320"/>
      <c r="R1320"/>
      <c r="S1320"/>
      <c r="T1320"/>
      <c r="U1320"/>
      <c r="V1320"/>
      <c r="W1320"/>
      <c r="X1320"/>
    </row>
    <row r="1321" spans="1:24" s="26" customFormat="1" x14ac:dyDescent="0.3">
      <c r="A1321" s="165">
        <v>44330</v>
      </c>
      <c r="B1321" s="166" t="s">
        <v>339</v>
      </c>
      <c r="C1321" s="189">
        <v>7695.6</v>
      </c>
      <c r="D1321" s="167"/>
      <c r="E1321" s="168">
        <f t="shared" si="21"/>
        <v>5606837.9080000874</v>
      </c>
      <c r="F1321" s="134"/>
      <c r="G1321" s="202"/>
      <c r="H1321" s="203"/>
      <c r="I1321" s="170"/>
      <c r="J1321" s="179"/>
      <c r="K1321" s="171"/>
      <c r="L1321" s="172"/>
      <c r="M1321" s="173"/>
      <c r="N1321" s="174"/>
      <c r="O1321"/>
      <c r="P1321"/>
      <c r="Q1321"/>
      <c r="R1321"/>
      <c r="S1321"/>
      <c r="T1321"/>
      <c r="U1321"/>
      <c r="V1321"/>
      <c r="W1321"/>
      <c r="X1321"/>
    </row>
    <row r="1322" spans="1:24" s="26" customFormat="1" x14ac:dyDescent="0.3">
      <c r="A1322" s="165">
        <v>44330</v>
      </c>
      <c r="B1322" s="166" t="s">
        <v>241</v>
      </c>
      <c r="C1322" s="189">
        <v>3847.8</v>
      </c>
      <c r="D1322" s="167"/>
      <c r="E1322" s="168">
        <f t="shared" si="21"/>
        <v>5610685.7080000872</v>
      </c>
      <c r="F1322" s="134"/>
      <c r="G1322" s="202"/>
      <c r="H1322" s="203"/>
      <c r="I1322" s="170"/>
      <c r="J1322" s="179"/>
      <c r="K1322" s="171"/>
      <c r="L1322" s="172"/>
      <c r="M1322" s="173"/>
      <c r="N1322" s="174"/>
      <c r="O1322"/>
      <c r="P1322"/>
      <c r="Q1322"/>
      <c r="R1322"/>
      <c r="S1322"/>
      <c r="T1322"/>
      <c r="U1322"/>
      <c r="V1322"/>
      <c r="W1322"/>
      <c r="X1322"/>
    </row>
    <row r="1323" spans="1:24" s="26" customFormat="1" x14ac:dyDescent="0.3">
      <c r="A1323" s="165">
        <v>44330</v>
      </c>
      <c r="B1323" s="166" t="s">
        <v>219</v>
      </c>
      <c r="C1323" s="189">
        <v>3913.14</v>
      </c>
      <c r="D1323" s="167"/>
      <c r="E1323" s="168">
        <f t="shared" si="21"/>
        <v>5614598.8480000868</v>
      </c>
      <c r="F1323" s="134"/>
      <c r="G1323" s="202"/>
      <c r="H1323" s="203"/>
      <c r="I1323" s="170"/>
      <c r="J1323" s="179"/>
      <c r="K1323" s="171"/>
      <c r="L1323" s="172"/>
      <c r="M1323" s="173"/>
      <c r="N1323" s="174"/>
      <c r="O1323"/>
      <c r="P1323"/>
      <c r="Q1323"/>
      <c r="R1323"/>
      <c r="S1323"/>
      <c r="T1323"/>
      <c r="U1323"/>
      <c r="V1323"/>
      <c r="W1323"/>
      <c r="X1323"/>
    </row>
    <row r="1324" spans="1:24" s="26" customFormat="1" x14ac:dyDescent="0.3">
      <c r="A1324" s="165">
        <v>44330</v>
      </c>
      <c r="B1324" s="166" t="s">
        <v>292</v>
      </c>
      <c r="C1324" s="189">
        <v>50021.4</v>
      </c>
      <c r="D1324" s="167"/>
      <c r="E1324" s="168">
        <f t="shared" si="21"/>
        <v>5664620.2480000872</v>
      </c>
      <c r="F1324" s="134"/>
      <c r="G1324" s="202"/>
      <c r="H1324" s="203"/>
      <c r="I1324" s="170"/>
      <c r="J1324" s="179"/>
      <c r="K1324" s="171"/>
      <c r="L1324" s="172"/>
      <c r="M1324" s="173"/>
      <c r="N1324" s="174"/>
      <c r="O1324"/>
      <c r="P1324"/>
      <c r="Q1324"/>
      <c r="R1324"/>
      <c r="S1324"/>
      <c r="T1324"/>
      <c r="U1324"/>
      <c r="V1324"/>
      <c r="W1324"/>
      <c r="X1324"/>
    </row>
    <row r="1325" spans="1:24" s="26" customFormat="1" x14ac:dyDescent="0.3">
      <c r="A1325" s="165">
        <v>44330</v>
      </c>
      <c r="B1325" s="166" t="s">
        <v>276</v>
      </c>
      <c r="C1325" s="189">
        <v>52586.6</v>
      </c>
      <c r="D1325" s="167"/>
      <c r="E1325" s="168">
        <f t="shared" si="21"/>
        <v>5717206.8480000868</v>
      </c>
      <c r="F1325" s="134"/>
      <c r="G1325" s="202"/>
      <c r="H1325" s="203"/>
      <c r="I1325" s="170"/>
      <c r="J1325" s="179"/>
      <c r="K1325" s="171"/>
      <c r="L1325" s="172"/>
      <c r="M1325" s="173"/>
      <c r="N1325" s="174"/>
      <c r="O1325"/>
      <c r="P1325"/>
      <c r="Q1325"/>
      <c r="R1325"/>
      <c r="S1325"/>
      <c r="T1325"/>
      <c r="U1325"/>
      <c r="V1325"/>
      <c r="W1325"/>
      <c r="X1325"/>
    </row>
    <row r="1326" spans="1:24" s="26" customFormat="1" x14ac:dyDescent="0.3">
      <c r="A1326" s="165">
        <v>44330</v>
      </c>
      <c r="B1326" s="166" t="s">
        <v>312</v>
      </c>
      <c r="C1326" s="189">
        <v>28217.200000000001</v>
      </c>
      <c r="D1326" s="167"/>
      <c r="E1326" s="168">
        <f t="shared" si="21"/>
        <v>5745424.048000087</v>
      </c>
      <c r="F1326" s="134"/>
      <c r="G1326" s="202"/>
      <c r="H1326" s="203"/>
      <c r="I1326" s="170"/>
      <c r="J1326" s="179"/>
      <c r="K1326" s="171"/>
      <c r="L1326" s="172"/>
      <c r="M1326" s="173"/>
      <c r="N1326" s="174"/>
      <c r="O1326"/>
      <c r="P1326"/>
      <c r="Q1326"/>
      <c r="R1326"/>
      <c r="S1326"/>
      <c r="T1326"/>
      <c r="U1326"/>
      <c r="V1326"/>
      <c r="W1326"/>
      <c r="X1326"/>
    </row>
    <row r="1327" spans="1:24" s="26" customFormat="1" x14ac:dyDescent="0.3">
      <c r="A1327" s="165">
        <v>44333</v>
      </c>
      <c r="B1327" s="166" t="s">
        <v>229</v>
      </c>
      <c r="C1327" s="189">
        <v>11543.4</v>
      </c>
      <c r="D1327" s="167"/>
      <c r="E1327" s="168">
        <f t="shared" si="21"/>
        <v>5756967.4480000874</v>
      </c>
      <c r="F1327" s="134"/>
      <c r="G1327" s="202"/>
      <c r="H1327" s="203"/>
      <c r="I1327" s="170"/>
      <c r="J1327" s="179"/>
      <c r="K1327" s="171"/>
      <c r="L1327" s="172"/>
      <c r="M1327" s="173"/>
      <c r="N1327" s="174"/>
      <c r="O1327"/>
      <c r="P1327"/>
      <c r="Q1327"/>
      <c r="R1327"/>
      <c r="S1327"/>
      <c r="T1327"/>
      <c r="U1327"/>
      <c r="V1327"/>
      <c r="W1327"/>
      <c r="X1327"/>
    </row>
    <row r="1328" spans="1:24" s="26" customFormat="1" x14ac:dyDescent="0.3">
      <c r="A1328" s="165">
        <v>44333</v>
      </c>
      <c r="B1328" s="166" t="s">
        <v>289</v>
      </c>
      <c r="C1328" s="189">
        <v>30782.400000000001</v>
      </c>
      <c r="D1328" s="167"/>
      <c r="E1328" s="168">
        <f t="shared" si="21"/>
        <v>5787749.8480000878</v>
      </c>
      <c r="F1328" s="134"/>
      <c r="G1328" s="202"/>
      <c r="H1328" s="203"/>
      <c r="I1328" s="170"/>
      <c r="J1328" s="179"/>
      <c r="K1328" s="171"/>
      <c r="L1328" s="172"/>
      <c r="M1328" s="173"/>
      <c r="N1328" s="174"/>
      <c r="O1328"/>
      <c r="P1328"/>
      <c r="Q1328"/>
      <c r="R1328"/>
      <c r="S1328"/>
      <c r="T1328"/>
      <c r="U1328"/>
      <c r="V1328"/>
      <c r="W1328"/>
      <c r="X1328"/>
    </row>
    <row r="1329" spans="1:24" s="26" customFormat="1" x14ac:dyDescent="0.3">
      <c r="A1329" s="165">
        <v>44333</v>
      </c>
      <c r="B1329" s="166" t="s">
        <v>507</v>
      </c>
      <c r="C1329" s="189">
        <v>64000</v>
      </c>
      <c r="D1329" s="167"/>
      <c r="E1329" s="168">
        <f t="shared" si="21"/>
        <v>5851749.8480000878</v>
      </c>
      <c r="F1329" s="134"/>
      <c r="G1329" s="202"/>
      <c r="H1329" s="203"/>
      <c r="I1329" s="170"/>
      <c r="J1329" s="179"/>
      <c r="K1329" s="171"/>
      <c r="L1329" s="172"/>
      <c r="M1329" s="173"/>
      <c r="N1329" s="174"/>
      <c r="O1329"/>
      <c r="P1329"/>
      <c r="Q1329"/>
      <c r="R1329"/>
      <c r="S1329"/>
      <c r="T1329"/>
      <c r="U1329"/>
      <c r="V1329"/>
      <c r="W1329"/>
      <c r="X1329"/>
    </row>
    <row r="1330" spans="1:24" s="26" customFormat="1" x14ac:dyDescent="0.3">
      <c r="A1330" s="165">
        <v>44333</v>
      </c>
      <c r="B1330" s="166" t="s">
        <v>239</v>
      </c>
      <c r="C1330" s="189">
        <v>11739.42</v>
      </c>
      <c r="D1330" s="167"/>
      <c r="E1330" s="168">
        <f t="shared" si="21"/>
        <v>5863489.2680000877</v>
      </c>
      <c r="F1330" s="134"/>
      <c r="G1330" s="202"/>
      <c r="H1330" s="203"/>
      <c r="I1330" s="170"/>
      <c r="J1330" s="179"/>
      <c r="K1330" s="171"/>
      <c r="L1330" s="172"/>
      <c r="M1330" s="173"/>
      <c r="N1330" s="174"/>
      <c r="O1330"/>
      <c r="P1330"/>
      <c r="Q1330"/>
      <c r="R1330"/>
      <c r="S1330"/>
      <c r="T1330"/>
      <c r="U1330"/>
      <c r="V1330"/>
      <c r="W1330"/>
      <c r="X1330"/>
    </row>
    <row r="1331" spans="1:24" s="26" customFormat="1" x14ac:dyDescent="0.3">
      <c r="A1331" s="165">
        <v>44333</v>
      </c>
      <c r="B1331" s="166" t="s">
        <v>298</v>
      </c>
      <c r="C1331" s="189">
        <v>7826.28</v>
      </c>
      <c r="D1331" s="167"/>
      <c r="E1331" s="168">
        <f t="shared" si="21"/>
        <v>5871315.548000088</v>
      </c>
      <c r="F1331" s="134"/>
      <c r="G1331" s="202"/>
      <c r="H1331" s="203"/>
      <c r="I1331" s="170"/>
      <c r="J1331" s="179"/>
      <c r="K1331" s="171"/>
      <c r="L1331" s="172"/>
      <c r="M1331" s="173"/>
      <c r="N1331" s="174"/>
      <c r="O1331"/>
      <c r="P1331"/>
      <c r="Q1331"/>
      <c r="R1331"/>
      <c r="S1331"/>
      <c r="T1331"/>
      <c r="U1331"/>
      <c r="V1331"/>
      <c r="W1331"/>
      <c r="X1331"/>
    </row>
    <row r="1332" spans="1:24" s="26" customFormat="1" x14ac:dyDescent="0.3">
      <c r="A1332" s="165">
        <v>44333</v>
      </c>
      <c r="B1332" s="166" t="s">
        <v>279</v>
      </c>
      <c r="C1332" s="189">
        <v>3913.14</v>
      </c>
      <c r="D1332" s="167"/>
      <c r="E1332" s="168">
        <f t="shared" si="21"/>
        <v>5875228.6880000876</v>
      </c>
      <c r="F1332" s="134"/>
      <c r="G1332" s="202"/>
      <c r="H1332" s="203"/>
      <c r="I1332" s="170"/>
      <c r="J1332" s="179"/>
      <c r="K1332" s="171"/>
      <c r="L1332" s="172"/>
      <c r="M1332" s="173"/>
      <c r="N1332" s="174"/>
      <c r="O1332"/>
      <c r="P1332"/>
      <c r="Q1332"/>
      <c r="R1332"/>
      <c r="S1332"/>
      <c r="T1332"/>
      <c r="U1332"/>
      <c r="V1332"/>
      <c r="W1332"/>
      <c r="X1332"/>
    </row>
    <row r="1333" spans="1:24" s="26" customFormat="1" x14ac:dyDescent="0.3">
      <c r="A1333" s="165">
        <v>44333</v>
      </c>
      <c r="B1333" s="166" t="s">
        <v>246</v>
      </c>
      <c r="C1333" s="189">
        <v>19239</v>
      </c>
      <c r="D1333" s="167"/>
      <c r="E1333" s="168">
        <f t="shared" si="21"/>
        <v>5894467.6880000876</v>
      </c>
      <c r="F1333" s="134"/>
      <c r="G1333" s="202"/>
      <c r="H1333" s="203"/>
      <c r="I1333" s="170"/>
      <c r="J1333" s="179"/>
      <c r="K1333" s="171"/>
      <c r="L1333" s="172"/>
      <c r="M1333" s="173"/>
      <c r="N1333" s="174"/>
      <c r="O1333"/>
      <c r="P1333"/>
      <c r="Q1333"/>
      <c r="R1333"/>
      <c r="S1333"/>
      <c r="T1333"/>
      <c r="U1333"/>
      <c r="V1333"/>
      <c r="W1333"/>
      <c r="X1333"/>
    </row>
    <row r="1334" spans="1:24" s="26" customFormat="1" x14ac:dyDescent="0.3">
      <c r="A1334" s="165">
        <v>44334</v>
      </c>
      <c r="B1334" s="166" t="s">
        <v>247</v>
      </c>
      <c r="C1334" s="189">
        <v>242411.4</v>
      </c>
      <c r="D1334" s="167"/>
      <c r="E1334" s="168">
        <f t="shared" si="21"/>
        <v>6136879.088000088</v>
      </c>
      <c r="F1334" s="134"/>
      <c r="G1334" s="202"/>
      <c r="H1334" s="203"/>
      <c r="I1334" s="170"/>
      <c r="J1334" s="179"/>
      <c r="K1334" s="171"/>
      <c r="L1334" s="172"/>
      <c r="M1334" s="173"/>
      <c r="N1334" s="174"/>
      <c r="O1334"/>
      <c r="P1334"/>
      <c r="Q1334"/>
      <c r="R1334"/>
      <c r="S1334"/>
      <c r="T1334"/>
      <c r="U1334"/>
      <c r="V1334"/>
      <c r="W1334"/>
      <c r="X1334"/>
    </row>
    <row r="1335" spans="1:24" s="26" customFormat="1" x14ac:dyDescent="0.3">
      <c r="A1335" s="165">
        <v>44334</v>
      </c>
      <c r="B1335" s="166" t="s">
        <v>308</v>
      </c>
      <c r="C1335" s="189">
        <v>11543.4</v>
      </c>
      <c r="D1335" s="167"/>
      <c r="E1335" s="168">
        <f t="shared" si="21"/>
        <v>6148422.4880000884</v>
      </c>
      <c r="F1335" s="134"/>
      <c r="G1335" s="202"/>
      <c r="H1335" s="203"/>
      <c r="I1335" s="170"/>
      <c r="J1335" s="179"/>
      <c r="K1335" s="171"/>
      <c r="L1335" s="172"/>
      <c r="M1335" s="173"/>
      <c r="N1335" s="174"/>
      <c r="O1335"/>
      <c r="P1335"/>
      <c r="Q1335"/>
      <c r="R1335"/>
      <c r="S1335"/>
      <c r="T1335"/>
      <c r="U1335"/>
      <c r="V1335"/>
      <c r="W1335"/>
      <c r="X1335"/>
    </row>
    <row r="1336" spans="1:24" s="26" customFormat="1" x14ac:dyDescent="0.3">
      <c r="A1336" s="165">
        <v>44334</v>
      </c>
      <c r="B1336" s="166" t="s">
        <v>348</v>
      </c>
      <c r="C1336" s="189">
        <v>66921.47</v>
      </c>
      <c r="D1336" s="167"/>
      <c r="E1336" s="168">
        <f t="shared" si="21"/>
        <v>6215343.9580000881</v>
      </c>
      <c r="F1336" s="134"/>
      <c r="G1336" s="202"/>
      <c r="H1336" s="203"/>
      <c r="I1336" s="170"/>
      <c r="J1336" s="179"/>
      <c r="K1336" s="171"/>
      <c r="L1336" s="172"/>
      <c r="M1336" s="173"/>
      <c r="N1336" s="174"/>
      <c r="O1336"/>
      <c r="P1336"/>
      <c r="Q1336"/>
      <c r="R1336"/>
      <c r="S1336"/>
      <c r="T1336"/>
      <c r="U1336"/>
      <c r="V1336"/>
      <c r="W1336"/>
      <c r="X1336"/>
    </row>
    <row r="1337" spans="1:24" s="26" customFormat="1" x14ac:dyDescent="0.3">
      <c r="A1337" s="165">
        <v>44334</v>
      </c>
      <c r="B1337" s="166" t="s">
        <v>237</v>
      </c>
      <c r="C1337" s="189">
        <v>11543.4</v>
      </c>
      <c r="D1337" s="167"/>
      <c r="E1337" s="168">
        <f t="shared" si="21"/>
        <v>6226887.3580000885</v>
      </c>
      <c r="F1337" s="134"/>
      <c r="G1337" s="202"/>
      <c r="H1337" s="203"/>
      <c r="I1337" s="170"/>
      <c r="J1337" s="179"/>
      <c r="K1337" s="171"/>
      <c r="L1337" s="172"/>
      <c r="M1337" s="173"/>
      <c r="N1337" s="174"/>
      <c r="O1337"/>
      <c r="P1337"/>
      <c r="Q1337"/>
      <c r="R1337"/>
      <c r="S1337"/>
      <c r="T1337"/>
      <c r="U1337"/>
      <c r="V1337"/>
      <c r="W1337"/>
      <c r="X1337"/>
    </row>
    <row r="1338" spans="1:24" s="26" customFormat="1" x14ac:dyDescent="0.3">
      <c r="A1338" s="165">
        <v>44334</v>
      </c>
      <c r="B1338" s="166" t="s">
        <v>204</v>
      </c>
      <c r="C1338" s="189">
        <v>2565.1999999999998</v>
      </c>
      <c r="D1338" s="167"/>
      <c r="E1338" s="168">
        <f t="shared" si="21"/>
        <v>6229452.5580000887</v>
      </c>
      <c r="F1338" s="134"/>
      <c r="G1338" s="202"/>
      <c r="H1338" s="203"/>
      <c r="I1338" s="170"/>
      <c r="J1338" s="179"/>
      <c r="K1338" s="171"/>
      <c r="L1338" s="172"/>
      <c r="M1338" s="173"/>
      <c r="N1338" s="174"/>
      <c r="O1338"/>
      <c r="P1338"/>
      <c r="Q1338"/>
      <c r="R1338"/>
      <c r="S1338"/>
      <c r="T1338"/>
      <c r="U1338"/>
      <c r="V1338"/>
      <c r="W1338"/>
      <c r="X1338"/>
    </row>
    <row r="1339" spans="1:24" s="26" customFormat="1" x14ac:dyDescent="0.3">
      <c r="A1339" s="165">
        <v>44334</v>
      </c>
      <c r="B1339" s="166" t="s">
        <v>222</v>
      </c>
      <c r="C1339" s="189">
        <v>6413</v>
      </c>
      <c r="D1339" s="167"/>
      <c r="E1339" s="168">
        <f t="shared" si="21"/>
        <v>6235865.5580000887</v>
      </c>
      <c r="F1339" s="134"/>
      <c r="G1339" s="202"/>
      <c r="H1339" s="203"/>
      <c r="I1339" s="170"/>
      <c r="J1339" s="179"/>
      <c r="K1339" s="171"/>
      <c r="L1339" s="172"/>
      <c r="M1339" s="173"/>
      <c r="N1339" s="174"/>
      <c r="O1339"/>
      <c r="P1339"/>
      <c r="Q1339"/>
      <c r="R1339"/>
      <c r="S1339"/>
      <c r="T1339"/>
      <c r="U1339"/>
      <c r="V1339"/>
      <c r="W1339"/>
      <c r="X1339"/>
    </row>
    <row r="1340" spans="1:24" s="26" customFormat="1" x14ac:dyDescent="0.3">
      <c r="A1340" s="165">
        <v>44334</v>
      </c>
      <c r="B1340" s="166" t="s">
        <v>252</v>
      </c>
      <c r="C1340" s="189">
        <v>11543.4</v>
      </c>
      <c r="D1340" s="167"/>
      <c r="E1340" s="168">
        <f t="shared" si="21"/>
        <v>6247408.958000089</v>
      </c>
      <c r="F1340" s="134"/>
      <c r="G1340" s="202"/>
      <c r="H1340" s="203"/>
      <c r="I1340" s="170"/>
      <c r="J1340" s="179"/>
      <c r="K1340" s="171"/>
      <c r="L1340" s="172"/>
      <c r="M1340" s="173"/>
      <c r="N1340" s="174"/>
      <c r="O1340"/>
      <c r="P1340"/>
      <c r="Q1340"/>
      <c r="R1340"/>
      <c r="S1340"/>
      <c r="T1340"/>
      <c r="U1340"/>
      <c r="V1340"/>
      <c r="W1340"/>
      <c r="X1340"/>
    </row>
    <row r="1341" spans="1:24" s="26" customFormat="1" x14ac:dyDescent="0.3">
      <c r="A1341" s="165">
        <v>44334</v>
      </c>
      <c r="B1341" s="166" t="s">
        <v>356</v>
      </c>
      <c r="C1341" s="189">
        <v>11543.4</v>
      </c>
      <c r="D1341" s="167"/>
      <c r="E1341" s="168">
        <f t="shared" si="21"/>
        <v>6258952.3580000894</v>
      </c>
      <c r="F1341" s="134"/>
      <c r="G1341" s="202"/>
      <c r="H1341" s="203"/>
      <c r="I1341" s="170"/>
      <c r="J1341" s="179"/>
      <c r="K1341" s="171"/>
      <c r="L1341" s="172"/>
      <c r="M1341" s="173"/>
      <c r="N1341" s="174"/>
      <c r="O1341"/>
      <c r="P1341"/>
      <c r="Q1341"/>
      <c r="R1341"/>
      <c r="S1341"/>
      <c r="T1341"/>
      <c r="U1341"/>
      <c r="V1341"/>
      <c r="W1341"/>
      <c r="X1341"/>
    </row>
    <row r="1342" spans="1:24" s="26" customFormat="1" x14ac:dyDescent="0.3">
      <c r="A1342" s="165">
        <v>44335</v>
      </c>
      <c r="B1342" s="166" t="s">
        <v>282</v>
      </c>
      <c r="C1342" s="189">
        <v>64130</v>
      </c>
      <c r="D1342" s="167"/>
      <c r="E1342" s="168">
        <f t="shared" si="21"/>
        <v>6323082.3580000894</v>
      </c>
      <c r="F1342" s="134"/>
      <c r="G1342" s="202"/>
      <c r="H1342" s="203"/>
      <c r="I1342" s="170"/>
      <c r="J1342" s="179"/>
      <c r="K1342" s="171"/>
      <c r="L1342" s="172"/>
      <c r="M1342" s="173"/>
      <c r="N1342" s="174"/>
      <c r="O1342"/>
      <c r="P1342"/>
      <c r="Q1342"/>
      <c r="R1342"/>
      <c r="S1342"/>
      <c r="T1342"/>
      <c r="U1342"/>
      <c r="V1342"/>
      <c r="W1342"/>
      <c r="X1342"/>
    </row>
    <row r="1343" spans="1:24" s="26" customFormat="1" x14ac:dyDescent="0.3">
      <c r="A1343" s="165">
        <v>44335</v>
      </c>
      <c r="B1343" s="166" t="s">
        <v>516</v>
      </c>
      <c r="C1343" s="189">
        <v>11543.4</v>
      </c>
      <c r="D1343" s="167"/>
      <c r="E1343" s="168">
        <f t="shared" si="21"/>
        <v>6334625.7580000898</v>
      </c>
      <c r="F1343" s="134"/>
      <c r="G1343" s="202"/>
      <c r="H1343" s="203"/>
      <c r="I1343" s="170"/>
      <c r="J1343" s="179"/>
      <c r="K1343" s="171"/>
      <c r="L1343" s="172"/>
      <c r="M1343" s="173"/>
      <c r="N1343" s="174"/>
      <c r="O1343"/>
      <c r="P1343"/>
      <c r="Q1343"/>
      <c r="R1343"/>
      <c r="S1343"/>
      <c r="T1343"/>
      <c r="U1343"/>
      <c r="V1343"/>
      <c r="W1343"/>
      <c r="X1343"/>
    </row>
    <row r="1344" spans="1:24" s="26" customFormat="1" x14ac:dyDescent="0.3">
      <c r="A1344" s="165">
        <v>44335</v>
      </c>
      <c r="B1344" s="166" t="s">
        <v>324</v>
      </c>
      <c r="C1344" s="189">
        <v>19565.7</v>
      </c>
      <c r="D1344" s="167"/>
      <c r="E1344" s="168">
        <f t="shared" si="21"/>
        <v>6354191.45800009</v>
      </c>
      <c r="F1344" s="134"/>
      <c r="G1344" s="202"/>
      <c r="H1344" s="203"/>
      <c r="I1344" s="170"/>
      <c r="J1344" s="179"/>
      <c r="K1344" s="171"/>
      <c r="L1344" s="172"/>
      <c r="M1344" s="173"/>
      <c r="N1344" s="174"/>
      <c r="O1344"/>
      <c r="P1344"/>
      <c r="Q1344"/>
      <c r="R1344"/>
      <c r="S1344"/>
      <c r="T1344"/>
      <c r="U1344"/>
      <c r="V1344"/>
      <c r="W1344"/>
      <c r="X1344"/>
    </row>
    <row r="1345" spans="1:24" s="26" customFormat="1" x14ac:dyDescent="0.3">
      <c r="A1345" s="165">
        <v>44335</v>
      </c>
      <c r="B1345" s="166" t="s">
        <v>291</v>
      </c>
      <c r="C1345" s="189">
        <v>7695.6</v>
      </c>
      <c r="D1345" s="167"/>
      <c r="E1345" s="168">
        <f t="shared" si="21"/>
        <v>6361887.0580000896</v>
      </c>
      <c r="F1345" s="134"/>
      <c r="G1345" s="202"/>
      <c r="H1345" s="203"/>
      <c r="I1345" s="170"/>
      <c r="J1345" s="179"/>
      <c r="K1345" s="171"/>
      <c r="L1345" s="172"/>
      <c r="M1345" s="173"/>
      <c r="N1345" s="174"/>
      <c r="O1345"/>
      <c r="P1345"/>
      <c r="Q1345"/>
      <c r="R1345"/>
      <c r="S1345"/>
      <c r="T1345"/>
      <c r="U1345"/>
      <c r="V1345"/>
      <c r="W1345"/>
      <c r="X1345"/>
    </row>
    <row r="1346" spans="1:24" s="26" customFormat="1" x14ac:dyDescent="0.3">
      <c r="A1346" s="165">
        <v>44335</v>
      </c>
      <c r="B1346" s="166" t="s">
        <v>220</v>
      </c>
      <c r="C1346" s="189">
        <v>25652</v>
      </c>
      <c r="D1346" s="167"/>
      <c r="E1346" s="168">
        <f t="shared" si="21"/>
        <v>6387539.0580000896</v>
      </c>
      <c r="F1346" s="134"/>
      <c r="G1346" s="202"/>
      <c r="H1346" s="203"/>
      <c r="I1346" s="170"/>
      <c r="J1346" s="179"/>
      <c r="K1346" s="171"/>
      <c r="L1346" s="172"/>
      <c r="M1346" s="173"/>
      <c r="N1346" s="174"/>
      <c r="O1346"/>
      <c r="P1346"/>
      <c r="Q1346"/>
      <c r="R1346"/>
      <c r="S1346"/>
      <c r="T1346"/>
      <c r="U1346"/>
      <c r="V1346"/>
      <c r="W1346"/>
      <c r="X1346"/>
    </row>
    <row r="1347" spans="1:24" s="26" customFormat="1" x14ac:dyDescent="0.3">
      <c r="A1347" s="165">
        <v>44335</v>
      </c>
      <c r="B1347" s="166" t="s">
        <v>367</v>
      </c>
      <c r="C1347" s="189">
        <v>19239</v>
      </c>
      <c r="D1347" s="167"/>
      <c r="E1347" s="168">
        <f t="shared" si="21"/>
        <v>6406778.0580000896</v>
      </c>
      <c r="F1347" s="134"/>
      <c r="G1347" s="202"/>
      <c r="H1347" s="203"/>
      <c r="I1347" s="170"/>
      <c r="J1347" s="179"/>
      <c r="K1347" s="171"/>
      <c r="L1347" s="172"/>
      <c r="M1347" s="173"/>
      <c r="N1347" s="174"/>
      <c r="O1347"/>
      <c r="P1347"/>
      <c r="Q1347"/>
      <c r="R1347"/>
      <c r="S1347"/>
      <c r="T1347"/>
      <c r="U1347"/>
      <c r="V1347"/>
      <c r="W1347"/>
      <c r="X1347"/>
    </row>
    <row r="1348" spans="1:24" s="26" customFormat="1" x14ac:dyDescent="0.3">
      <c r="A1348" s="165">
        <v>44335</v>
      </c>
      <c r="B1348" s="166" t="s">
        <v>287</v>
      </c>
      <c r="C1348" s="189">
        <v>19239</v>
      </c>
      <c r="D1348" s="167"/>
      <c r="E1348" s="168">
        <f t="shared" si="21"/>
        <v>6426017.0580000896</v>
      </c>
      <c r="F1348" s="134"/>
      <c r="G1348" s="202"/>
      <c r="H1348" s="203"/>
      <c r="I1348" s="170"/>
      <c r="J1348" s="179"/>
      <c r="K1348" s="171"/>
      <c r="L1348" s="172"/>
      <c r="M1348" s="173"/>
      <c r="N1348" s="174"/>
      <c r="O1348"/>
      <c r="P1348"/>
      <c r="Q1348"/>
      <c r="R1348"/>
      <c r="S1348"/>
      <c r="T1348"/>
      <c r="U1348"/>
      <c r="V1348"/>
      <c r="W1348"/>
      <c r="X1348"/>
    </row>
    <row r="1349" spans="1:24" s="26" customFormat="1" x14ac:dyDescent="0.3">
      <c r="A1349" s="165">
        <v>44335</v>
      </c>
      <c r="B1349" s="166" t="s">
        <v>246</v>
      </c>
      <c r="C1349" s="189">
        <v>19565.7</v>
      </c>
      <c r="D1349" s="167"/>
      <c r="E1349" s="168">
        <f t="shared" si="21"/>
        <v>6445582.7580000898</v>
      </c>
      <c r="F1349" s="134"/>
      <c r="G1349" s="202"/>
      <c r="H1349" s="203"/>
      <c r="I1349" s="170"/>
      <c r="J1349" s="179"/>
      <c r="K1349" s="171"/>
      <c r="L1349" s="172"/>
      <c r="M1349" s="173"/>
      <c r="N1349" s="174"/>
      <c r="O1349"/>
      <c r="P1349"/>
      <c r="Q1349"/>
      <c r="R1349"/>
      <c r="S1349"/>
      <c r="T1349"/>
      <c r="U1349"/>
      <c r="V1349"/>
      <c r="W1349"/>
      <c r="X1349"/>
    </row>
    <row r="1350" spans="1:24" s="26" customFormat="1" x14ac:dyDescent="0.3">
      <c r="A1350" s="165">
        <v>44336</v>
      </c>
      <c r="B1350" s="166" t="s">
        <v>331</v>
      </c>
      <c r="C1350" s="189">
        <v>167397.45000000001</v>
      </c>
      <c r="D1350" s="167"/>
      <c r="E1350" s="168">
        <f t="shared" si="21"/>
        <v>6612980.20800009</v>
      </c>
      <c r="F1350" s="134"/>
      <c r="G1350" s="202"/>
      <c r="H1350" s="203"/>
      <c r="I1350" s="170"/>
      <c r="J1350" s="179"/>
      <c r="K1350" s="171"/>
      <c r="L1350" s="172"/>
      <c r="M1350" s="173"/>
      <c r="N1350" s="174"/>
      <c r="O1350"/>
      <c r="P1350"/>
      <c r="Q1350"/>
      <c r="R1350"/>
      <c r="S1350"/>
      <c r="T1350"/>
      <c r="U1350"/>
      <c r="V1350"/>
      <c r="W1350"/>
      <c r="X1350"/>
    </row>
    <row r="1351" spans="1:24" s="26" customFormat="1" x14ac:dyDescent="0.3">
      <c r="A1351" s="165">
        <v>44336</v>
      </c>
      <c r="B1351" s="166" t="s">
        <v>215</v>
      </c>
      <c r="C1351" s="189">
        <v>11543.4</v>
      </c>
      <c r="D1351" s="167"/>
      <c r="E1351" s="168">
        <f t="shared" si="21"/>
        <v>6624523.6080000903</v>
      </c>
      <c r="F1351" s="134"/>
      <c r="G1351" s="202"/>
      <c r="H1351" s="203"/>
      <c r="I1351" s="170"/>
      <c r="J1351" s="179"/>
      <c r="K1351" s="171"/>
      <c r="L1351" s="172"/>
      <c r="M1351" s="173"/>
      <c r="N1351" s="174"/>
      <c r="O1351"/>
      <c r="P1351"/>
      <c r="Q1351"/>
      <c r="R1351"/>
      <c r="S1351"/>
      <c r="T1351"/>
      <c r="U1351"/>
      <c r="V1351"/>
      <c r="W1351"/>
      <c r="X1351"/>
    </row>
    <row r="1352" spans="1:24" s="26" customFormat="1" x14ac:dyDescent="0.3">
      <c r="A1352" s="165">
        <v>44336</v>
      </c>
      <c r="B1352" s="166" t="s">
        <v>231</v>
      </c>
      <c r="C1352" s="189">
        <v>7695.6</v>
      </c>
      <c r="D1352" s="167"/>
      <c r="E1352" s="168">
        <f t="shared" si="21"/>
        <v>6632219.20800009</v>
      </c>
      <c r="F1352" s="134"/>
      <c r="G1352" s="202"/>
      <c r="H1352" s="203"/>
      <c r="I1352" s="170"/>
      <c r="J1352" s="179"/>
      <c r="K1352" s="171"/>
      <c r="L1352" s="172"/>
      <c r="M1352" s="173"/>
      <c r="N1352" s="174"/>
      <c r="O1352"/>
      <c r="P1352"/>
      <c r="Q1352"/>
      <c r="R1352"/>
      <c r="S1352"/>
      <c r="T1352"/>
      <c r="U1352"/>
      <c r="V1352"/>
      <c r="W1352"/>
      <c r="X1352"/>
    </row>
    <row r="1353" spans="1:24" s="26" customFormat="1" x14ac:dyDescent="0.3">
      <c r="A1353" s="165">
        <v>44336</v>
      </c>
      <c r="B1353" s="166" t="s">
        <v>332</v>
      </c>
      <c r="C1353" s="189">
        <v>7626.63</v>
      </c>
      <c r="D1353" s="167"/>
      <c r="E1353" s="168">
        <f t="shared" si="21"/>
        <v>6639845.8380000899</v>
      </c>
      <c r="F1353" s="134"/>
      <c r="G1353" s="202"/>
      <c r="H1353" s="203"/>
      <c r="I1353" s="170"/>
      <c r="J1353" s="179"/>
      <c r="K1353" s="171"/>
      <c r="L1353" s="172"/>
      <c r="M1353" s="173"/>
      <c r="N1353" s="174"/>
      <c r="O1353"/>
      <c r="P1353"/>
      <c r="Q1353"/>
      <c r="R1353"/>
      <c r="S1353"/>
      <c r="T1353"/>
      <c r="U1353"/>
      <c r="V1353"/>
      <c r="W1353"/>
      <c r="X1353"/>
    </row>
    <row r="1354" spans="1:24" s="26" customFormat="1" x14ac:dyDescent="0.3">
      <c r="A1354" s="165">
        <v>44336</v>
      </c>
      <c r="B1354" s="166" t="s">
        <v>233</v>
      </c>
      <c r="C1354" s="189">
        <v>50021.4</v>
      </c>
      <c r="D1354" s="167"/>
      <c r="E1354" s="168">
        <f t="shared" si="21"/>
        <v>6689867.2380000902</v>
      </c>
      <c r="F1354" s="134"/>
      <c r="G1354" s="202"/>
      <c r="H1354" s="203"/>
      <c r="I1354" s="170"/>
      <c r="J1354" s="179"/>
      <c r="K1354" s="171"/>
      <c r="L1354" s="172"/>
      <c r="M1354" s="173"/>
      <c r="N1354" s="174"/>
      <c r="O1354"/>
      <c r="P1354"/>
      <c r="Q1354"/>
      <c r="R1354"/>
      <c r="S1354"/>
      <c r="T1354"/>
      <c r="U1354"/>
      <c r="V1354"/>
      <c r="W1354"/>
      <c r="X1354"/>
    </row>
    <row r="1355" spans="1:24" s="26" customFormat="1" x14ac:dyDescent="0.3">
      <c r="A1355" s="165">
        <v>44336</v>
      </c>
      <c r="B1355" s="166" t="s">
        <v>240</v>
      </c>
      <c r="C1355" s="189">
        <v>19239</v>
      </c>
      <c r="D1355" s="167"/>
      <c r="E1355" s="168">
        <f t="shared" si="21"/>
        <v>6709106.2380000902</v>
      </c>
      <c r="F1355" s="134"/>
      <c r="G1355" s="202"/>
      <c r="H1355" s="203"/>
      <c r="I1355" s="170"/>
      <c r="J1355" s="179"/>
      <c r="K1355" s="171"/>
      <c r="L1355" s="172"/>
      <c r="M1355" s="173"/>
      <c r="N1355" s="174"/>
      <c r="O1355"/>
      <c r="P1355"/>
      <c r="Q1355"/>
      <c r="R1355"/>
      <c r="S1355"/>
      <c r="T1355"/>
      <c r="U1355"/>
      <c r="V1355"/>
      <c r="W1355"/>
      <c r="X1355"/>
    </row>
    <row r="1356" spans="1:24" s="26" customFormat="1" x14ac:dyDescent="0.3">
      <c r="A1356" s="165">
        <v>44336</v>
      </c>
      <c r="B1356" s="166" t="s">
        <v>295</v>
      </c>
      <c r="C1356" s="189">
        <v>26087.599999999999</v>
      </c>
      <c r="D1356" s="167"/>
      <c r="E1356" s="168">
        <f t="shared" si="21"/>
        <v>6735193.8380000899</v>
      </c>
      <c r="F1356" s="134"/>
      <c r="G1356" s="202"/>
      <c r="H1356" s="203"/>
      <c r="I1356" s="170"/>
      <c r="J1356" s="179"/>
      <c r="K1356" s="171"/>
      <c r="L1356" s="172"/>
      <c r="M1356" s="173"/>
      <c r="N1356" s="174"/>
      <c r="O1356"/>
      <c r="P1356"/>
      <c r="Q1356"/>
      <c r="R1356"/>
      <c r="S1356"/>
      <c r="T1356"/>
      <c r="U1356"/>
      <c r="V1356"/>
      <c r="W1356"/>
      <c r="X1356"/>
    </row>
    <row r="1357" spans="1:24" s="26" customFormat="1" x14ac:dyDescent="0.3">
      <c r="A1357" s="165">
        <v>44336</v>
      </c>
      <c r="B1357" s="166" t="s">
        <v>236</v>
      </c>
      <c r="C1357" s="189">
        <v>21804.2</v>
      </c>
      <c r="D1357" s="167"/>
      <c r="E1357" s="168">
        <f t="shared" si="21"/>
        <v>6756998.03800009</v>
      </c>
      <c r="F1357" s="134"/>
      <c r="G1357" s="202"/>
      <c r="H1357" s="203"/>
      <c r="I1357" s="170"/>
      <c r="J1357" s="179"/>
      <c r="K1357" s="171"/>
      <c r="L1357" s="172"/>
      <c r="M1357" s="173"/>
      <c r="N1357" s="174"/>
      <c r="O1357"/>
      <c r="P1357"/>
      <c r="Q1357"/>
      <c r="R1357"/>
      <c r="S1357"/>
      <c r="T1357"/>
      <c r="U1357"/>
      <c r="V1357"/>
      <c r="W1357"/>
      <c r="X1357"/>
    </row>
    <row r="1358" spans="1:24" s="26" customFormat="1" x14ac:dyDescent="0.3">
      <c r="A1358" s="165">
        <v>44336</v>
      </c>
      <c r="B1358" s="166" t="s">
        <v>327</v>
      </c>
      <c r="C1358" s="189">
        <v>11543.4</v>
      </c>
      <c r="D1358" s="167"/>
      <c r="E1358" s="168">
        <f t="shared" si="21"/>
        <v>6768541.4380000904</v>
      </c>
      <c r="F1358" s="134"/>
      <c r="G1358" s="202"/>
      <c r="H1358" s="203"/>
      <c r="I1358" s="170"/>
      <c r="J1358" s="179"/>
      <c r="K1358" s="171"/>
      <c r="L1358" s="172"/>
      <c r="M1358" s="173"/>
      <c r="N1358" s="174"/>
      <c r="O1358"/>
      <c r="P1358"/>
      <c r="Q1358"/>
      <c r="R1358"/>
      <c r="S1358"/>
      <c r="T1358"/>
      <c r="U1358"/>
      <c r="V1358"/>
      <c r="W1358"/>
      <c r="X1358"/>
    </row>
    <row r="1359" spans="1:24" s="26" customFormat="1" x14ac:dyDescent="0.3">
      <c r="A1359" s="165">
        <v>44336</v>
      </c>
      <c r="B1359" s="166" t="s">
        <v>207</v>
      </c>
      <c r="C1359" s="189">
        <v>33573.870000000003</v>
      </c>
      <c r="D1359" s="167"/>
      <c r="E1359" s="168">
        <f t="shared" si="21"/>
        <v>6802115.3080000905</v>
      </c>
      <c r="F1359" s="134"/>
      <c r="G1359" s="202"/>
      <c r="H1359" s="203"/>
      <c r="I1359" s="170"/>
      <c r="J1359" s="179"/>
      <c r="K1359" s="171"/>
      <c r="L1359" s="172"/>
      <c r="M1359" s="173"/>
      <c r="N1359" s="174"/>
      <c r="O1359"/>
      <c r="P1359"/>
      <c r="Q1359"/>
      <c r="R1359"/>
      <c r="S1359"/>
      <c r="T1359"/>
      <c r="U1359"/>
      <c r="V1359"/>
      <c r="W1359"/>
      <c r="X1359"/>
    </row>
    <row r="1360" spans="1:24" s="26" customFormat="1" x14ac:dyDescent="0.3">
      <c r="A1360" s="165">
        <v>44336</v>
      </c>
      <c r="B1360" s="166" t="s">
        <v>208</v>
      </c>
      <c r="C1360" s="189">
        <v>18567.45</v>
      </c>
      <c r="D1360" s="167"/>
      <c r="E1360" s="168">
        <f t="shared" si="21"/>
        <v>6820682.7580000907</v>
      </c>
      <c r="F1360" s="134"/>
      <c r="G1360" s="202"/>
      <c r="H1360" s="203"/>
      <c r="I1360" s="170"/>
      <c r="J1360" s="179"/>
      <c r="K1360" s="171"/>
      <c r="L1360" s="172"/>
      <c r="M1360" s="173"/>
      <c r="N1360" s="174"/>
      <c r="O1360"/>
      <c r="P1360"/>
      <c r="Q1360"/>
      <c r="R1360"/>
      <c r="S1360"/>
      <c r="T1360"/>
      <c r="U1360"/>
      <c r="V1360"/>
      <c r="W1360"/>
      <c r="X1360"/>
    </row>
    <row r="1361" spans="1:24" s="26" customFormat="1" x14ac:dyDescent="0.3">
      <c r="A1361" s="165">
        <v>44336</v>
      </c>
      <c r="B1361" s="166" t="s">
        <v>225</v>
      </c>
      <c r="C1361" s="189">
        <v>23086.799999999999</v>
      </c>
      <c r="D1361" s="167"/>
      <c r="E1361" s="168">
        <f t="shared" si="21"/>
        <v>6843769.5580000905</v>
      </c>
      <c r="F1361" s="134"/>
      <c r="G1361" s="202"/>
      <c r="H1361" s="203"/>
      <c r="I1361" s="170"/>
      <c r="J1361" s="179"/>
      <c r="K1361" s="171"/>
      <c r="L1361" s="172"/>
      <c r="M1361" s="173"/>
      <c r="N1361" s="174"/>
      <c r="O1361"/>
      <c r="P1361"/>
      <c r="Q1361"/>
      <c r="R1361"/>
      <c r="S1361"/>
      <c r="T1361"/>
      <c r="U1361"/>
      <c r="V1361"/>
      <c r="W1361"/>
      <c r="X1361"/>
    </row>
    <row r="1362" spans="1:24" s="26" customFormat="1" x14ac:dyDescent="0.3">
      <c r="A1362" s="165">
        <v>44336</v>
      </c>
      <c r="B1362" s="166" t="s">
        <v>209</v>
      </c>
      <c r="C1362" s="189">
        <v>96524.12</v>
      </c>
      <c r="D1362" s="167"/>
      <c r="E1362" s="168">
        <f t="shared" si="21"/>
        <v>6940293.6780000906</v>
      </c>
      <c r="F1362" s="134"/>
      <c r="G1362" s="202"/>
      <c r="H1362" s="203"/>
      <c r="I1362" s="170"/>
      <c r="J1362" s="179"/>
      <c r="K1362" s="171"/>
      <c r="L1362" s="172"/>
      <c r="M1362" s="173"/>
      <c r="N1362" s="174"/>
      <c r="O1362"/>
      <c r="P1362"/>
      <c r="Q1362"/>
      <c r="R1362"/>
      <c r="S1362"/>
      <c r="T1362"/>
      <c r="U1362"/>
      <c r="V1362"/>
      <c r="W1362"/>
      <c r="X1362"/>
    </row>
    <row r="1363" spans="1:24" s="26" customFormat="1" x14ac:dyDescent="0.3">
      <c r="A1363" s="165">
        <v>44336</v>
      </c>
      <c r="B1363" s="166" t="s">
        <v>262</v>
      </c>
      <c r="C1363" s="189">
        <v>5130.3999999999996</v>
      </c>
      <c r="D1363" s="167"/>
      <c r="E1363" s="168">
        <f t="shared" si="21"/>
        <v>6945424.078000091</v>
      </c>
      <c r="F1363" s="134"/>
      <c r="G1363" s="202"/>
      <c r="H1363" s="203"/>
      <c r="I1363" s="170"/>
      <c r="J1363" s="179"/>
      <c r="K1363" s="171"/>
      <c r="L1363" s="172"/>
      <c r="M1363" s="173"/>
      <c r="N1363" s="174"/>
      <c r="O1363"/>
      <c r="P1363"/>
      <c r="Q1363"/>
      <c r="R1363"/>
      <c r="S1363"/>
      <c r="T1363"/>
      <c r="U1363"/>
      <c r="V1363"/>
      <c r="W1363"/>
      <c r="X1363"/>
    </row>
    <row r="1364" spans="1:24" s="26" customFormat="1" x14ac:dyDescent="0.3">
      <c r="A1364" s="165">
        <v>44337</v>
      </c>
      <c r="B1364" s="166" t="s">
        <v>349</v>
      </c>
      <c r="C1364" s="189">
        <v>19239</v>
      </c>
      <c r="D1364" s="167"/>
      <c r="E1364" s="168">
        <f t="shared" si="21"/>
        <v>6964663.078000091</v>
      </c>
      <c r="F1364" s="134"/>
      <c r="G1364" s="202"/>
      <c r="H1364" s="203"/>
      <c r="I1364" s="170"/>
      <c r="J1364" s="179"/>
      <c r="K1364" s="171"/>
      <c r="L1364" s="172"/>
      <c r="M1364" s="173"/>
      <c r="N1364" s="174"/>
      <c r="O1364"/>
      <c r="P1364"/>
      <c r="Q1364"/>
      <c r="R1364"/>
      <c r="S1364"/>
      <c r="T1364"/>
      <c r="U1364"/>
      <c r="V1364"/>
      <c r="W1364"/>
      <c r="X1364"/>
    </row>
    <row r="1365" spans="1:24" s="26" customFormat="1" x14ac:dyDescent="0.3">
      <c r="A1365" s="165">
        <v>44337</v>
      </c>
      <c r="B1365" s="166" t="s">
        <v>211</v>
      </c>
      <c r="C1365" s="189">
        <v>78262.8</v>
      </c>
      <c r="D1365" s="167"/>
      <c r="E1365" s="168">
        <f t="shared" si="21"/>
        <v>7042925.8780000908</v>
      </c>
      <c r="F1365" s="134"/>
      <c r="G1365" s="202"/>
      <c r="H1365" s="203"/>
      <c r="I1365" s="170"/>
      <c r="J1365" s="179"/>
      <c r="K1365" s="171"/>
      <c r="L1365" s="172"/>
      <c r="M1365" s="173"/>
      <c r="N1365" s="174"/>
      <c r="O1365"/>
      <c r="P1365"/>
      <c r="Q1365"/>
      <c r="R1365"/>
      <c r="S1365"/>
      <c r="T1365"/>
      <c r="U1365"/>
      <c r="V1365"/>
      <c r="W1365"/>
      <c r="X1365"/>
    </row>
    <row r="1366" spans="1:24" s="26" customFormat="1" x14ac:dyDescent="0.3">
      <c r="A1366" s="165">
        <v>44337</v>
      </c>
      <c r="B1366" s="166" t="s">
        <v>301</v>
      </c>
      <c r="C1366" s="189">
        <v>14108.6</v>
      </c>
      <c r="D1366" s="167"/>
      <c r="E1366" s="168">
        <f t="shared" si="21"/>
        <v>7057034.4780000905</v>
      </c>
      <c r="F1366" s="134"/>
      <c r="G1366" s="202"/>
      <c r="H1366" s="203"/>
      <c r="I1366" s="170"/>
      <c r="J1366" s="179"/>
      <c r="K1366" s="171"/>
      <c r="L1366" s="172"/>
      <c r="M1366" s="173"/>
      <c r="N1366" s="174"/>
      <c r="O1366"/>
      <c r="P1366"/>
      <c r="Q1366"/>
      <c r="R1366"/>
      <c r="S1366"/>
      <c r="T1366"/>
      <c r="U1366"/>
      <c r="V1366"/>
      <c r="W1366"/>
      <c r="X1366"/>
    </row>
    <row r="1367" spans="1:24" s="26" customFormat="1" x14ac:dyDescent="0.3">
      <c r="A1367" s="165">
        <v>44337</v>
      </c>
      <c r="B1367" s="166" t="s">
        <v>202</v>
      </c>
      <c r="C1367" s="189">
        <v>3847.8</v>
      </c>
      <c r="D1367" s="167"/>
      <c r="E1367" s="168">
        <f t="shared" si="21"/>
        <v>7060882.2780000903</v>
      </c>
      <c r="F1367" s="134"/>
      <c r="G1367" s="202"/>
      <c r="H1367" s="203"/>
      <c r="I1367" s="170"/>
      <c r="J1367" s="179"/>
      <c r="K1367" s="171"/>
      <c r="L1367" s="172"/>
      <c r="M1367" s="173"/>
      <c r="N1367" s="174"/>
      <c r="O1367"/>
      <c r="P1367"/>
      <c r="Q1367"/>
      <c r="R1367"/>
      <c r="S1367"/>
      <c r="T1367"/>
      <c r="U1367"/>
      <c r="V1367"/>
      <c r="W1367"/>
      <c r="X1367"/>
    </row>
    <row r="1368" spans="1:24" s="26" customFormat="1" x14ac:dyDescent="0.3">
      <c r="A1368" s="165">
        <v>44337</v>
      </c>
      <c r="B1368" s="166" t="s">
        <v>265</v>
      </c>
      <c r="C1368" s="189">
        <v>33347.599999999999</v>
      </c>
      <c r="D1368" s="167"/>
      <c r="E1368" s="168">
        <f t="shared" si="21"/>
        <v>7094229.8780000899</v>
      </c>
      <c r="F1368" s="134"/>
      <c r="G1368" s="202"/>
      <c r="H1368" s="203"/>
      <c r="I1368" s="170"/>
      <c r="J1368" s="179"/>
      <c r="K1368" s="171"/>
      <c r="L1368" s="172"/>
      <c r="M1368" s="173"/>
      <c r="N1368" s="174"/>
      <c r="O1368"/>
      <c r="P1368"/>
      <c r="Q1368"/>
      <c r="R1368"/>
      <c r="S1368"/>
      <c r="T1368"/>
      <c r="U1368"/>
      <c r="V1368"/>
      <c r="W1368"/>
      <c r="X1368"/>
    </row>
    <row r="1369" spans="1:24" s="26" customFormat="1" x14ac:dyDescent="0.3">
      <c r="A1369" s="165">
        <v>44337</v>
      </c>
      <c r="B1369" s="166" t="s">
        <v>333</v>
      </c>
      <c r="C1369" s="189">
        <v>3847.8</v>
      </c>
      <c r="D1369" s="167"/>
      <c r="E1369" s="168">
        <f t="shared" si="21"/>
        <v>7098077.6780000897</v>
      </c>
      <c r="F1369" s="134"/>
      <c r="G1369" s="202"/>
      <c r="H1369" s="203"/>
      <c r="I1369" s="170"/>
      <c r="J1369" s="179"/>
      <c r="K1369" s="171"/>
      <c r="L1369" s="172"/>
      <c r="M1369" s="173"/>
      <c r="N1369" s="174"/>
      <c r="O1369"/>
      <c r="P1369"/>
      <c r="Q1369"/>
      <c r="R1369"/>
      <c r="S1369"/>
      <c r="T1369"/>
      <c r="U1369"/>
      <c r="V1369"/>
      <c r="W1369"/>
      <c r="X1369"/>
    </row>
    <row r="1370" spans="1:24" s="26" customFormat="1" x14ac:dyDescent="0.3">
      <c r="A1370" s="165">
        <v>44337</v>
      </c>
      <c r="B1370" s="166" t="s">
        <v>238</v>
      </c>
      <c r="C1370" s="189">
        <v>19239</v>
      </c>
      <c r="D1370" s="167"/>
      <c r="E1370" s="168">
        <f t="shared" si="21"/>
        <v>7117316.6780000897</v>
      </c>
      <c r="F1370" s="134"/>
      <c r="G1370" s="202"/>
      <c r="H1370" s="203"/>
      <c r="I1370" s="170"/>
      <c r="J1370" s="179"/>
      <c r="K1370" s="171"/>
      <c r="L1370" s="172"/>
      <c r="M1370" s="173"/>
      <c r="N1370" s="174"/>
      <c r="O1370"/>
      <c r="P1370"/>
      <c r="Q1370"/>
      <c r="R1370"/>
      <c r="S1370"/>
      <c r="T1370"/>
      <c r="U1370"/>
      <c r="V1370"/>
      <c r="W1370"/>
      <c r="X1370"/>
    </row>
    <row r="1371" spans="1:24" s="26" customFormat="1" x14ac:dyDescent="0.3">
      <c r="A1371" s="165">
        <v>44337</v>
      </c>
      <c r="B1371" s="166" t="s">
        <v>303</v>
      </c>
      <c r="C1371" s="189">
        <v>33347.599999999999</v>
      </c>
      <c r="D1371" s="167"/>
      <c r="E1371" s="168">
        <f t="shared" si="21"/>
        <v>7150664.2780000893</v>
      </c>
      <c r="F1371" s="134"/>
      <c r="G1371" s="202"/>
      <c r="H1371" s="203"/>
      <c r="I1371" s="170"/>
      <c r="J1371" s="179"/>
      <c r="K1371" s="171"/>
      <c r="L1371" s="172"/>
      <c r="M1371" s="173"/>
      <c r="N1371" s="174"/>
      <c r="O1371"/>
      <c r="P1371"/>
      <c r="Q1371"/>
      <c r="R1371"/>
      <c r="S1371"/>
      <c r="T1371"/>
      <c r="U1371"/>
      <c r="V1371"/>
      <c r="W1371"/>
      <c r="X1371"/>
    </row>
    <row r="1372" spans="1:24" s="26" customFormat="1" x14ac:dyDescent="0.3">
      <c r="A1372" s="165">
        <v>44337</v>
      </c>
      <c r="B1372" s="166" t="s">
        <v>311</v>
      </c>
      <c r="C1372" s="189">
        <v>33913.879999999997</v>
      </c>
      <c r="D1372" s="167"/>
      <c r="E1372" s="168">
        <f t="shared" si="21"/>
        <v>7184578.1580000892</v>
      </c>
      <c r="F1372" s="134"/>
      <c r="G1372" s="202"/>
      <c r="H1372" s="203"/>
      <c r="I1372" s="170"/>
      <c r="J1372" s="179"/>
      <c r="K1372" s="171"/>
      <c r="L1372" s="172"/>
      <c r="M1372" s="173"/>
      <c r="N1372" s="174"/>
      <c r="O1372"/>
      <c r="P1372"/>
      <c r="Q1372"/>
      <c r="R1372"/>
      <c r="S1372"/>
      <c r="T1372"/>
      <c r="U1372"/>
      <c r="V1372"/>
      <c r="W1372"/>
      <c r="X1372"/>
    </row>
    <row r="1373" spans="1:24" s="26" customFormat="1" x14ac:dyDescent="0.3">
      <c r="A1373" s="165">
        <v>44337</v>
      </c>
      <c r="B1373" s="166" t="s">
        <v>254</v>
      </c>
      <c r="C1373" s="189">
        <v>19239</v>
      </c>
      <c r="D1373" s="167"/>
      <c r="E1373" s="168">
        <f t="shared" si="21"/>
        <v>7203817.1580000892</v>
      </c>
      <c r="F1373" s="134"/>
      <c r="G1373" s="202"/>
      <c r="H1373" s="203"/>
      <c r="I1373" s="170"/>
      <c r="J1373" s="179"/>
      <c r="K1373" s="171"/>
      <c r="L1373" s="172"/>
      <c r="M1373" s="173"/>
      <c r="N1373" s="174"/>
      <c r="O1373"/>
      <c r="P1373"/>
      <c r="Q1373"/>
      <c r="R1373"/>
      <c r="S1373"/>
      <c r="T1373"/>
      <c r="U1373"/>
      <c r="V1373"/>
      <c r="W1373"/>
      <c r="X1373"/>
    </row>
    <row r="1374" spans="1:24" s="26" customFormat="1" x14ac:dyDescent="0.3">
      <c r="A1374" s="165">
        <v>44337</v>
      </c>
      <c r="B1374" s="166" t="s">
        <v>258</v>
      </c>
      <c r="C1374" s="189">
        <v>11543.4</v>
      </c>
      <c r="D1374" s="167"/>
      <c r="E1374" s="168">
        <f t="shared" si="21"/>
        <v>7215360.5580000896</v>
      </c>
      <c r="F1374" s="134"/>
      <c r="G1374" s="202"/>
      <c r="H1374" s="203"/>
      <c r="I1374" s="170"/>
      <c r="J1374" s="179"/>
      <c r="K1374" s="171"/>
      <c r="L1374" s="172"/>
      <c r="M1374" s="173"/>
      <c r="N1374" s="174"/>
      <c r="O1374"/>
      <c r="P1374"/>
      <c r="Q1374"/>
      <c r="R1374"/>
      <c r="S1374"/>
      <c r="T1374"/>
      <c r="U1374"/>
      <c r="V1374"/>
      <c r="W1374"/>
      <c r="X1374"/>
    </row>
    <row r="1375" spans="1:24" s="26" customFormat="1" x14ac:dyDescent="0.3">
      <c r="A1375" s="165">
        <v>44337</v>
      </c>
      <c r="B1375" s="166" t="s">
        <v>259</v>
      </c>
      <c r="C1375" s="189">
        <v>25652</v>
      </c>
      <c r="D1375" s="167"/>
      <c r="E1375" s="168">
        <f t="shared" si="21"/>
        <v>7241012.5580000896</v>
      </c>
      <c r="F1375" s="134"/>
      <c r="G1375" s="202"/>
      <c r="H1375" s="203"/>
      <c r="I1375" s="170"/>
      <c r="J1375" s="179"/>
      <c r="K1375" s="171"/>
      <c r="L1375" s="172"/>
      <c r="M1375" s="173"/>
      <c r="N1375" s="174"/>
      <c r="O1375"/>
      <c r="P1375"/>
      <c r="Q1375"/>
      <c r="R1375"/>
      <c r="S1375"/>
      <c r="T1375"/>
      <c r="U1375"/>
      <c r="V1375"/>
      <c r="W1375"/>
      <c r="X1375"/>
    </row>
    <row r="1376" spans="1:24" s="26" customFormat="1" x14ac:dyDescent="0.3">
      <c r="A1376" s="165">
        <v>44337</v>
      </c>
      <c r="B1376" s="166" t="s">
        <v>261</v>
      </c>
      <c r="C1376" s="189">
        <v>20521.599999999999</v>
      </c>
      <c r="D1376" s="167"/>
      <c r="E1376" s="168">
        <f t="shared" si="21"/>
        <v>7261534.1580000892</v>
      </c>
      <c r="F1376" s="134"/>
      <c r="G1376" s="202"/>
      <c r="H1376" s="203"/>
      <c r="I1376" s="170"/>
      <c r="J1376" s="179"/>
      <c r="K1376" s="171"/>
      <c r="L1376" s="172"/>
      <c r="M1376" s="173"/>
      <c r="N1376" s="174"/>
      <c r="O1376"/>
      <c r="P1376"/>
      <c r="Q1376"/>
      <c r="R1376"/>
      <c r="S1376"/>
      <c r="T1376"/>
      <c r="U1376"/>
      <c r="V1376"/>
      <c r="W1376"/>
      <c r="X1376"/>
    </row>
    <row r="1377" spans="1:24" s="26" customFormat="1" x14ac:dyDescent="0.3">
      <c r="A1377" s="165">
        <v>44337</v>
      </c>
      <c r="B1377" s="166" t="s">
        <v>263</v>
      </c>
      <c r="C1377" s="189">
        <v>11543.4</v>
      </c>
      <c r="D1377" s="167"/>
      <c r="E1377" s="168">
        <f t="shared" si="21"/>
        <v>7273077.5580000896</v>
      </c>
      <c r="F1377" s="134"/>
      <c r="G1377" s="202"/>
      <c r="H1377" s="203"/>
      <c r="I1377" s="170"/>
      <c r="J1377" s="179"/>
      <c r="K1377" s="171"/>
      <c r="L1377" s="172"/>
      <c r="M1377" s="173"/>
      <c r="N1377" s="174"/>
      <c r="O1377"/>
      <c r="P1377"/>
      <c r="Q1377"/>
      <c r="R1377"/>
      <c r="S1377"/>
      <c r="T1377"/>
      <c r="U1377"/>
      <c r="V1377"/>
      <c r="W1377"/>
      <c r="X1377"/>
    </row>
    <row r="1378" spans="1:24" s="26" customFormat="1" x14ac:dyDescent="0.3">
      <c r="A1378" s="165">
        <v>44337</v>
      </c>
      <c r="B1378" s="166" t="s">
        <v>266</v>
      </c>
      <c r="C1378" s="189">
        <v>79521.2</v>
      </c>
      <c r="D1378" s="167"/>
      <c r="E1378" s="168">
        <f t="shared" si="21"/>
        <v>7352598.7580000898</v>
      </c>
      <c r="F1378" s="134"/>
      <c r="G1378" s="202"/>
      <c r="H1378" s="203"/>
      <c r="I1378" s="170"/>
      <c r="J1378" s="179"/>
      <c r="K1378" s="171"/>
      <c r="L1378" s="172"/>
      <c r="M1378" s="173"/>
      <c r="N1378" s="174"/>
      <c r="O1378"/>
      <c r="P1378"/>
      <c r="Q1378"/>
      <c r="R1378"/>
      <c r="S1378"/>
      <c r="T1378"/>
      <c r="U1378"/>
      <c r="V1378"/>
      <c r="W1378"/>
      <c r="X1378"/>
    </row>
    <row r="1379" spans="1:24" s="26" customFormat="1" x14ac:dyDescent="0.3">
      <c r="A1379" s="165">
        <v>44337</v>
      </c>
      <c r="B1379" s="166" t="s">
        <v>268</v>
      </c>
      <c r="C1379" s="189">
        <v>53869.2</v>
      </c>
      <c r="D1379" s="167"/>
      <c r="E1379" s="168">
        <f t="shared" si="21"/>
        <v>7406467.95800009</v>
      </c>
      <c r="F1379" s="134"/>
      <c r="G1379" s="202"/>
      <c r="H1379" s="203"/>
      <c r="I1379" s="170"/>
      <c r="J1379" s="179"/>
      <c r="K1379" s="171"/>
      <c r="L1379" s="172"/>
      <c r="M1379" s="173"/>
      <c r="N1379" s="174"/>
      <c r="O1379"/>
      <c r="P1379"/>
      <c r="Q1379"/>
      <c r="R1379"/>
      <c r="S1379"/>
      <c r="T1379"/>
      <c r="U1379"/>
      <c r="V1379"/>
      <c r="W1379"/>
      <c r="X1379"/>
    </row>
    <row r="1380" spans="1:24" s="26" customFormat="1" x14ac:dyDescent="0.3">
      <c r="A1380" s="165">
        <v>44337</v>
      </c>
      <c r="B1380" s="166" t="s">
        <v>269</v>
      </c>
      <c r="C1380" s="189">
        <v>101325.4</v>
      </c>
      <c r="D1380" s="167"/>
      <c r="E1380" s="168">
        <f t="shared" si="21"/>
        <v>7507793.3580000903</v>
      </c>
      <c r="F1380" s="134"/>
      <c r="G1380" s="202"/>
      <c r="H1380" s="203"/>
      <c r="I1380" s="170"/>
      <c r="J1380" s="179"/>
      <c r="K1380" s="171"/>
      <c r="L1380" s="172"/>
      <c r="M1380" s="173"/>
      <c r="N1380" s="174"/>
      <c r="O1380"/>
      <c r="P1380"/>
      <c r="Q1380"/>
      <c r="R1380"/>
      <c r="S1380"/>
      <c r="T1380"/>
      <c r="U1380"/>
      <c r="V1380"/>
      <c r="W1380"/>
      <c r="X1380"/>
    </row>
    <row r="1381" spans="1:24" s="26" customFormat="1" x14ac:dyDescent="0.3">
      <c r="A1381" s="165">
        <v>44337</v>
      </c>
      <c r="B1381" s="166" t="s">
        <v>105</v>
      </c>
      <c r="C1381" s="189">
        <v>6413</v>
      </c>
      <c r="D1381" s="167"/>
      <c r="E1381" s="168">
        <f t="shared" si="21"/>
        <v>7514206.3580000903</v>
      </c>
      <c r="F1381" s="134"/>
      <c r="G1381" s="202"/>
      <c r="H1381" s="203"/>
      <c r="I1381" s="170"/>
      <c r="J1381" s="179"/>
      <c r="K1381" s="171"/>
      <c r="L1381" s="172"/>
      <c r="M1381" s="173"/>
      <c r="N1381" s="174"/>
      <c r="O1381"/>
      <c r="P1381"/>
      <c r="Q1381"/>
      <c r="R1381"/>
      <c r="S1381"/>
      <c r="T1381"/>
      <c r="U1381"/>
      <c r="V1381"/>
      <c r="W1381"/>
      <c r="X1381"/>
    </row>
    <row r="1382" spans="1:24" s="26" customFormat="1" x14ac:dyDescent="0.3">
      <c r="A1382" s="165">
        <v>44337</v>
      </c>
      <c r="B1382" s="166" t="s">
        <v>365</v>
      </c>
      <c r="C1382" s="189">
        <v>11543.4</v>
      </c>
      <c r="D1382" s="167"/>
      <c r="E1382" s="168">
        <f t="shared" si="21"/>
        <v>7525749.7580000907</v>
      </c>
      <c r="F1382" s="134"/>
      <c r="G1382" s="202"/>
      <c r="H1382" s="203"/>
      <c r="I1382" s="170"/>
      <c r="J1382" s="179"/>
      <c r="K1382" s="171"/>
      <c r="L1382" s="172"/>
      <c r="M1382" s="173"/>
      <c r="N1382" s="174"/>
      <c r="O1382"/>
      <c r="P1382"/>
      <c r="Q1382"/>
      <c r="R1382"/>
      <c r="S1382"/>
      <c r="T1382"/>
      <c r="U1382"/>
      <c r="V1382"/>
      <c r="W1382"/>
      <c r="X1382"/>
    </row>
    <row r="1383" spans="1:24" s="26" customFormat="1" x14ac:dyDescent="0.3">
      <c r="A1383" s="165">
        <v>44337</v>
      </c>
      <c r="B1383" s="166" t="s">
        <v>272</v>
      </c>
      <c r="C1383" s="189">
        <v>6413</v>
      </c>
      <c r="D1383" s="167"/>
      <c r="E1383" s="168">
        <f t="shared" si="21"/>
        <v>7532162.7580000907</v>
      </c>
      <c r="F1383" s="134"/>
      <c r="G1383" s="202"/>
      <c r="H1383" s="203"/>
      <c r="I1383" s="170"/>
      <c r="J1383" s="179"/>
      <c r="K1383" s="171"/>
      <c r="L1383" s="172"/>
      <c r="M1383" s="173"/>
      <c r="N1383" s="174"/>
      <c r="O1383"/>
      <c r="P1383"/>
      <c r="Q1383"/>
      <c r="R1383"/>
      <c r="S1383"/>
      <c r="T1383"/>
      <c r="U1383"/>
      <c r="V1383"/>
      <c r="W1383"/>
      <c r="X1383"/>
    </row>
    <row r="1384" spans="1:24" s="26" customFormat="1" x14ac:dyDescent="0.3">
      <c r="A1384" s="165">
        <v>44337</v>
      </c>
      <c r="B1384" s="166" t="s">
        <v>273</v>
      </c>
      <c r="C1384" s="189">
        <v>105173.2</v>
      </c>
      <c r="D1384" s="167"/>
      <c r="E1384" s="168">
        <f t="shared" si="21"/>
        <v>7637335.9580000909</v>
      </c>
      <c r="F1384" s="134"/>
      <c r="G1384" s="202"/>
      <c r="H1384" s="203"/>
      <c r="I1384" s="170"/>
      <c r="J1384" s="179"/>
      <c r="K1384" s="171"/>
      <c r="L1384" s="172"/>
      <c r="M1384" s="173"/>
      <c r="N1384" s="174"/>
      <c r="O1384"/>
      <c r="P1384"/>
      <c r="Q1384"/>
      <c r="R1384"/>
      <c r="S1384"/>
      <c r="T1384"/>
      <c r="U1384"/>
      <c r="V1384"/>
      <c r="W1384"/>
      <c r="X1384"/>
    </row>
    <row r="1385" spans="1:24" s="26" customFormat="1" x14ac:dyDescent="0.3">
      <c r="A1385" s="165">
        <v>44337</v>
      </c>
      <c r="B1385" s="166" t="s">
        <v>274</v>
      </c>
      <c r="C1385" s="189">
        <v>11543.4</v>
      </c>
      <c r="D1385" s="167"/>
      <c r="E1385" s="168">
        <f t="shared" si="21"/>
        <v>7648879.3580000913</v>
      </c>
      <c r="F1385" s="134"/>
      <c r="G1385" s="202"/>
      <c r="H1385" s="203"/>
      <c r="I1385" s="170"/>
      <c r="J1385" s="179"/>
      <c r="K1385" s="171"/>
      <c r="L1385" s="172"/>
      <c r="M1385" s="173"/>
      <c r="N1385" s="174"/>
      <c r="O1385"/>
      <c r="P1385"/>
      <c r="Q1385"/>
      <c r="R1385"/>
      <c r="S1385"/>
      <c r="T1385"/>
      <c r="U1385"/>
      <c r="V1385"/>
      <c r="W1385"/>
      <c r="X1385"/>
    </row>
    <row r="1386" spans="1:24" s="26" customFormat="1" x14ac:dyDescent="0.3">
      <c r="A1386" s="165">
        <v>44337</v>
      </c>
      <c r="B1386" s="166" t="s">
        <v>275</v>
      </c>
      <c r="C1386" s="189">
        <v>11543.4</v>
      </c>
      <c r="D1386" s="167"/>
      <c r="E1386" s="168">
        <f t="shared" si="21"/>
        <v>7660422.7580000916</v>
      </c>
      <c r="F1386" s="134"/>
      <c r="G1386" s="202"/>
      <c r="H1386" s="203"/>
      <c r="I1386" s="170"/>
      <c r="J1386" s="179"/>
      <c r="K1386" s="171"/>
      <c r="L1386" s="172"/>
      <c r="M1386" s="173"/>
      <c r="N1386" s="174"/>
      <c r="O1386"/>
      <c r="P1386"/>
      <c r="Q1386"/>
      <c r="R1386"/>
      <c r="S1386"/>
      <c r="T1386"/>
      <c r="U1386"/>
      <c r="V1386"/>
      <c r="W1386"/>
      <c r="X1386"/>
    </row>
    <row r="1387" spans="1:24" s="26" customFormat="1" x14ac:dyDescent="0.3">
      <c r="A1387" s="165">
        <v>44337</v>
      </c>
      <c r="B1387" s="166" t="s">
        <v>280</v>
      </c>
      <c r="C1387" s="189">
        <v>2565.1999999999998</v>
      </c>
      <c r="D1387" s="167"/>
      <c r="E1387" s="168">
        <f t="shared" si="21"/>
        <v>7662987.9580000918</v>
      </c>
      <c r="F1387" s="134"/>
      <c r="G1387" s="202"/>
      <c r="H1387" s="203"/>
      <c r="I1387" s="170"/>
      <c r="J1387" s="179"/>
      <c r="K1387" s="171"/>
      <c r="L1387" s="172"/>
      <c r="M1387" s="173"/>
      <c r="N1387" s="174"/>
      <c r="O1387"/>
      <c r="P1387"/>
      <c r="Q1387"/>
      <c r="R1387"/>
      <c r="S1387"/>
      <c r="T1387"/>
      <c r="U1387"/>
      <c r="V1387"/>
      <c r="W1387"/>
      <c r="X1387"/>
    </row>
    <row r="1388" spans="1:24" s="26" customFormat="1" x14ac:dyDescent="0.3">
      <c r="A1388" s="165">
        <v>44337</v>
      </c>
      <c r="B1388" s="166" t="s">
        <v>212</v>
      </c>
      <c r="C1388" s="189">
        <v>11543.4</v>
      </c>
      <c r="D1388" s="167"/>
      <c r="E1388" s="168">
        <f t="shared" si="21"/>
        <v>7674531.3580000922</v>
      </c>
      <c r="F1388" s="134"/>
      <c r="G1388" s="202"/>
      <c r="H1388" s="203"/>
      <c r="I1388" s="170"/>
      <c r="J1388" s="179"/>
      <c r="K1388" s="171"/>
      <c r="L1388" s="172"/>
      <c r="M1388" s="173"/>
      <c r="N1388" s="174"/>
      <c r="O1388"/>
      <c r="P1388"/>
      <c r="Q1388"/>
      <c r="R1388"/>
      <c r="S1388"/>
      <c r="T1388"/>
      <c r="U1388"/>
      <c r="V1388"/>
      <c r="W1388"/>
      <c r="X1388"/>
    </row>
    <row r="1389" spans="1:24" s="26" customFormat="1" x14ac:dyDescent="0.3">
      <c r="A1389" s="165">
        <v>44337</v>
      </c>
      <c r="B1389" s="166" t="s">
        <v>281</v>
      </c>
      <c r="C1389" s="189">
        <v>7695.6</v>
      </c>
      <c r="D1389" s="167"/>
      <c r="E1389" s="168">
        <f t="shared" si="21"/>
        <v>7682226.9580000918</v>
      </c>
      <c r="F1389" s="134"/>
      <c r="G1389" s="202"/>
      <c r="H1389" s="203"/>
      <c r="I1389" s="170"/>
      <c r="J1389" s="179"/>
      <c r="K1389" s="171"/>
      <c r="L1389" s="172"/>
      <c r="M1389" s="173"/>
      <c r="N1389" s="174"/>
      <c r="O1389"/>
      <c r="P1389"/>
      <c r="Q1389"/>
      <c r="R1389"/>
      <c r="S1389"/>
      <c r="T1389"/>
      <c r="U1389"/>
      <c r="V1389"/>
      <c r="W1389"/>
      <c r="X1389"/>
    </row>
    <row r="1390" spans="1:24" s="26" customFormat="1" x14ac:dyDescent="0.3">
      <c r="A1390" s="165">
        <v>44337</v>
      </c>
      <c r="B1390" s="166" t="s">
        <v>360</v>
      </c>
      <c r="C1390" s="189">
        <v>19239</v>
      </c>
      <c r="D1390" s="167"/>
      <c r="E1390" s="168">
        <f t="shared" si="21"/>
        <v>7701465.9580000918</v>
      </c>
      <c r="F1390" s="134"/>
      <c r="G1390" s="202"/>
      <c r="H1390" s="203"/>
      <c r="I1390" s="170"/>
      <c r="J1390" s="179"/>
      <c r="K1390" s="171"/>
      <c r="L1390" s="172"/>
      <c r="M1390" s="173"/>
      <c r="N1390" s="174"/>
      <c r="O1390"/>
      <c r="P1390"/>
      <c r="Q1390"/>
      <c r="R1390"/>
      <c r="S1390"/>
      <c r="T1390"/>
      <c r="U1390"/>
      <c r="V1390"/>
      <c r="W1390"/>
      <c r="X1390"/>
    </row>
    <row r="1391" spans="1:24" s="26" customFormat="1" x14ac:dyDescent="0.3">
      <c r="A1391" s="165">
        <v>44342</v>
      </c>
      <c r="B1391" s="166" t="s">
        <v>214</v>
      </c>
      <c r="C1391" s="189">
        <v>19239</v>
      </c>
      <c r="D1391" s="167"/>
      <c r="E1391" s="168">
        <f t="shared" si="21"/>
        <v>7720704.9580000918</v>
      </c>
      <c r="F1391" s="134"/>
      <c r="G1391" s="202"/>
      <c r="H1391" s="203"/>
      <c r="I1391" s="170"/>
      <c r="J1391" s="179"/>
      <c r="K1391" s="171"/>
      <c r="L1391" s="172"/>
      <c r="M1391" s="173"/>
      <c r="N1391" s="174"/>
      <c r="O1391"/>
      <c r="P1391"/>
      <c r="Q1391"/>
      <c r="R1391"/>
      <c r="S1391"/>
      <c r="T1391"/>
      <c r="U1391"/>
      <c r="V1391"/>
      <c r="W1391"/>
      <c r="X1391"/>
    </row>
    <row r="1392" spans="1:24" s="26" customFormat="1" x14ac:dyDescent="0.3">
      <c r="A1392" s="165">
        <v>44342</v>
      </c>
      <c r="B1392" s="166" t="s">
        <v>199</v>
      </c>
      <c r="C1392" s="189">
        <v>174433.6</v>
      </c>
      <c r="D1392" s="167"/>
      <c r="E1392" s="168">
        <f t="shared" si="21"/>
        <v>7895138.5580000915</v>
      </c>
      <c r="F1392" s="134"/>
      <c r="G1392" s="202"/>
      <c r="H1392" s="203"/>
      <c r="I1392" s="170"/>
      <c r="J1392" s="179"/>
      <c r="K1392" s="171"/>
      <c r="L1392" s="172"/>
      <c r="M1392" s="173"/>
      <c r="N1392" s="174"/>
      <c r="O1392"/>
      <c r="P1392"/>
      <c r="Q1392"/>
      <c r="R1392"/>
      <c r="S1392"/>
      <c r="T1392"/>
      <c r="U1392"/>
      <c r="V1392"/>
      <c r="W1392"/>
      <c r="X1392"/>
    </row>
    <row r="1393" spans="1:24" s="26" customFormat="1" x14ac:dyDescent="0.3">
      <c r="A1393" s="165">
        <v>44342</v>
      </c>
      <c r="B1393" s="166" t="s">
        <v>310</v>
      </c>
      <c r="C1393" s="189">
        <v>37195.4</v>
      </c>
      <c r="D1393" s="167"/>
      <c r="E1393" s="168">
        <f t="shared" si="21"/>
        <v>7932333.9580000918</v>
      </c>
      <c r="F1393" s="134"/>
      <c r="G1393" s="202"/>
      <c r="H1393" s="203"/>
      <c r="I1393" s="170"/>
      <c r="J1393" s="179"/>
      <c r="K1393" s="171"/>
      <c r="L1393" s="172"/>
      <c r="M1393" s="173"/>
      <c r="N1393" s="174"/>
      <c r="O1393"/>
      <c r="P1393"/>
      <c r="Q1393"/>
      <c r="R1393"/>
      <c r="S1393"/>
      <c r="T1393"/>
      <c r="U1393"/>
      <c r="V1393"/>
      <c r="W1393"/>
      <c r="X1393"/>
    </row>
    <row r="1394" spans="1:24" s="26" customFormat="1" x14ac:dyDescent="0.3">
      <c r="A1394" s="165">
        <v>44342</v>
      </c>
      <c r="B1394" s="166" t="s">
        <v>277</v>
      </c>
      <c r="C1394" s="189">
        <v>19239</v>
      </c>
      <c r="D1394" s="167"/>
      <c r="E1394" s="168">
        <f t="shared" si="21"/>
        <v>7951572.9580000918</v>
      </c>
      <c r="F1394" s="134"/>
      <c r="G1394" s="202"/>
      <c r="H1394" s="203"/>
      <c r="I1394" s="170"/>
      <c r="J1394" s="179"/>
      <c r="K1394" s="171"/>
      <c r="L1394" s="172"/>
      <c r="M1394" s="173"/>
      <c r="N1394" s="174"/>
      <c r="O1394"/>
      <c r="P1394"/>
      <c r="Q1394"/>
      <c r="R1394"/>
      <c r="S1394"/>
      <c r="T1394"/>
      <c r="U1394"/>
      <c r="V1394"/>
      <c r="W1394"/>
      <c r="X1394"/>
    </row>
    <row r="1395" spans="1:24" s="26" customFormat="1" x14ac:dyDescent="0.3">
      <c r="A1395" s="165">
        <v>44342</v>
      </c>
      <c r="B1395" s="166" t="s">
        <v>338</v>
      </c>
      <c r="C1395" s="189">
        <v>176998.8</v>
      </c>
      <c r="D1395" s="167"/>
      <c r="E1395" s="168">
        <f t="shared" si="21"/>
        <v>8128571.7580000916</v>
      </c>
      <c r="F1395" s="134"/>
      <c r="G1395" s="202"/>
      <c r="H1395" s="203"/>
      <c r="I1395" s="170"/>
      <c r="J1395" s="179"/>
      <c r="K1395" s="171"/>
      <c r="L1395" s="172"/>
      <c r="M1395" s="173"/>
      <c r="N1395" s="174"/>
      <c r="O1395"/>
      <c r="P1395"/>
      <c r="Q1395"/>
      <c r="R1395"/>
      <c r="S1395"/>
      <c r="T1395"/>
      <c r="U1395"/>
      <c r="V1395"/>
      <c r="W1395"/>
      <c r="X1395"/>
    </row>
    <row r="1396" spans="1:24" s="26" customFormat="1" x14ac:dyDescent="0.3">
      <c r="A1396" s="165">
        <v>44342</v>
      </c>
      <c r="B1396" s="166" t="s">
        <v>299</v>
      </c>
      <c r="C1396" s="189">
        <v>37195.4</v>
      </c>
      <c r="D1396" s="167"/>
      <c r="E1396" s="168">
        <f t="shared" si="21"/>
        <v>8165767.158000092</v>
      </c>
      <c r="F1396" s="134"/>
      <c r="G1396" s="202"/>
      <c r="H1396" s="203"/>
      <c r="I1396" s="170"/>
      <c r="J1396" s="179"/>
      <c r="K1396" s="171"/>
      <c r="L1396" s="172"/>
      <c r="M1396" s="173"/>
      <c r="N1396" s="174"/>
      <c r="O1396"/>
      <c r="P1396"/>
      <c r="Q1396"/>
      <c r="R1396"/>
      <c r="S1396"/>
      <c r="T1396"/>
      <c r="U1396"/>
      <c r="V1396"/>
      <c r="W1396"/>
      <c r="X1396"/>
    </row>
    <row r="1397" spans="1:24" s="26" customFormat="1" x14ac:dyDescent="0.3">
      <c r="A1397" s="165">
        <v>44342</v>
      </c>
      <c r="B1397" s="166" t="s">
        <v>344</v>
      </c>
      <c r="C1397" s="189">
        <v>19239</v>
      </c>
      <c r="D1397" s="167"/>
      <c r="E1397" s="168">
        <f t="shared" si="21"/>
        <v>8185006.158000092</v>
      </c>
      <c r="F1397" s="134"/>
      <c r="G1397" s="202"/>
      <c r="H1397" s="203"/>
      <c r="I1397" s="170"/>
      <c r="J1397" s="179"/>
      <c r="K1397" s="171"/>
      <c r="L1397" s="172"/>
      <c r="M1397" s="173"/>
      <c r="N1397" s="174"/>
      <c r="O1397"/>
      <c r="P1397"/>
      <c r="Q1397"/>
      <c r="R1397"/>
      <c r="S1397"/>
      <c r="T1397"/>
      <c r="U1397"/>
      <c r="V1397"/>
      <c r="W1397"/>
      <c r="X1397"/>
    </row>
    <row r="1398" spans="1:24" s="26" customFormat="1" x14ac:dyDescent="0.3">
      <c r="A1398" s="165">
        <v>44342</v>
      </c>
      <c r="B1398" s="341" t="s">
        <v>519</v>
      </c>
      <c r="C1398" s="189">
        <v>428000</v>
      </c>
      <c r="D1398" s="167"/>
      <c r="E1398" s="168">
        <f t="shared" si="21"/>
        <v>8613006.158000093</v>
      </c>
      <c r="F1398" s="134"/>
      <c r="G1398" s="202"/>
      <c r="H1398" s="203"/>
      <c r="I1398" s="170"/>
      <c r="J1398" s="179"/>
      <c r="K1398" s="171"/>
      <c r="L1398" s="172"/>
      <c r="M1398" s="173"/>
      <c r="N1398" s="174"/>
      <c r="O1398"/>
      <c r="P1398"/>
      <c r="Q1398"/>
      <c r="R1398"/>
      <c r="S1398"/>
      <c r="T1398"/>
      <c r="U1398"/>
      <c r="V1398"/>
      <c r="W1398"/>
      <c r="X1398"/>
    </row>
    <row r="1399" spans="1:24" s="26" customFormat="1" x14ac:dyDescent="0.3">
      <c r="A1399" s="165">
        <v>44342</v>
      </c>
      <c r="B1399" s="166" t="s">
        <v>320</v>
      </c>
      <c r="C1399" s="189">
        <v>62847.4</v>
      </c>
      <c r="D1399" s="167"/>
      <c r="E1399" s="168">
        <f t="shared" si="21"/>
        <v>8675853.5580000933</v>
      </c>
      <c r="F1399" s="134"/>
      <c r="G1399" s="202"/>
      <c r="H1399" s="203"/>
      <c r="I1399" s="170"/>
      <c r="J1399" s="179"/>
      <c r="K1399" s="171"/>
      <c r="L1399" s="172"/>
      <c r="M1399" s="173"/>
      <c r="N1399" s="174"/>
      <c r="O1399"/>
      <c r="P1399"/>
      <c r="Q1399"/>
      <c r="R1399"/>
      <c r="S1399"/>
      <c r="T1399"/>
      <c r="U1399"/>
      <c r="V1399"/>
      <c r="W1399"/>
      <c r="X1399"/>
    </row>
    <row r="1400" spans="1:24" s="26" customFormat="1" x14ac:dyDescent="0.3">
      <c r="A1400" s="165">
        <v>44343</v>
      </c>
      <c r="B1400" s="166" t="s">
        <v>359</v>
      </c>
      <c r="C1400" s="189">
        <v>57372.15</v>
      </c>
      <c r="D1400" s="167"/>
      <c r="E1400" s="168">
        <f t="shared" si="21"/>
        <v>8733225.7080000937</v>
      </c>
      <c r="F1400" s="134"/>
      <c r="G1400" s="202"/>
      <c r="H1400" s="203"/>
      <c r="I1400" s="170"/>
      <c r="J1400" s="179"/>
      <c r="K1400" s="171"/>
      <c r="L1400" s="172"/>
      <c r="M1400" s="173"/>
      <c r="N1400" s="174"/>
      <c r="O1400"/>
      <c r="P1400"/>
      <c r="Q1400"/>
      <c r="R1400"/>
      <c r="S1400"/>
      <c r="T1400"/>
      <c r="U1400"/>
      <c r="V1400"/>
      <c r="W1400"/>
      <c r="X1400"/>
    </row>
    <row r="1401" spans="1:24" s="26" customFormat="1" x14ac:dyDescent="0.3">
      <c r="A1401" s="165">
        <v>44343</v>
      </c>
      <c r="B1401" s="166" t="s">
        <v>232</v>
      </c>
      <c r="C1401" s="189">
        <v>3913.14</v>
      </c>
      <c r="D1401" s="167"/>
      <c r="E1401" s="168">
        <f t="shared" si="21"/>
        <v>8737138.8480000943</v>
      </c>
      <c r="F1401" s="134"/>
      <c r="G1401" s="202"/>
      <c r="H1401" s="203"/>
      <c r="I1401" s="170"/>
      <c r="J1401" s="179"/>
      <c r="K1401" s="171"/>
      <c r="L1401" s="172"/>
      <c r="M1401" s="173"/>
      <c r="N1401" s="174"/>
      <c r="O1401"/>
      <c r="P1401"/>
      <c r="Q1401"/>
      <c r="R1401"/>
      <c r="S1401"/>
      <c r="T1401"/>
      <c r="U1401"/>
      <c r="V1401"/>
      <c r="W1401"/>
      <c r="X1401"/>
    </row>
    <row r="1402" spans="1:24" s="26" customFormat="1" x14ac:dyDescent="0.3">
      <c r="A1402" s="165">
        <v>44343</v>
      </c>
      <c r="B1402" s="166" t="s">
        <v>200</v>
      </c>
      <c r="C1402" s="189">
        <v>7695.6</v>
      </c>
      <c r="D1402" s="167"/>
      <c r="E1402" s="168">
        <f t="shared" si="21"/>
        <v>8744834.4480000939</v>
      </c>
      <c r="F1402" s="134"/>
      <c r="G1402" s="202"/>
      <c r="H1402" s="203"/>
      <c r="I1402" s="170"/>
      <c r="J1402" s="179"/>
      <c r="K1402" s="171"/>
      <c r="L1402" s="172"/>
      <c r="M1402" s="173"/>
      <c r="N1402" s="174"/>
      <c r="O1402"/>
      <c r="P1402"/>
      <c r="Q1402"/>
      <c r="R1402"/>
      <c r="S1402"/>
      <c r="T1402"/>
      <c r="U1402"/>
      <c r="V1402"/>
      <c r="W1402"/>
      <c r="X1402"/>
    </row>
    <row r="1403" spans="1:24" s="26" customFormat="1" x14ac:dyDescent="0.3">
      <c r="A1403" s="165">
        <v>44343</v>
      </c>
      <c r="B1403" s="166" t="s">
        <v>294</v>
      </c>
      <c r="C1403" s="189">
        <v>11543.4</v>
      </c>
      <c r="D1403" s="167"/>
      <c r="E1403" s="168">
        <f t="shared" si="21"/>
        <v>8756377.8480000943</v>
      </c>
      <c r="F1403" s="134"/>
      <c r="G1403" s="202"/>
      <c r="H1403" s="203"/>
      <c r="I1403" s="170"/>
      <c r="J1403" s="179"/>
      <c r="K1403" s="171"/>
      <c r="L1403" s="172"/>
      <c r="M1403" s="173"/>
      <c r="N1403" s="174"/>
      <c r="O1403"/>
      <c r="P1403"/>
      <c r="Q1403"/>
      <c r="R1403"/>
      <c r="S1403"/>
      <c r="T1403"/>
      <c r="U1403"/>
      <c r="V1403"/>
      <c r="W1403"/>
      <c r="X1403"/>
    </row>
    <row r="1404" spans="1:24" s="26" customFormat="1" x14ac:dyDescent="0.3">
      <c r="A1404" s="165">
        <v>44343</v>
      </c>
      <c r="B1404" s="166" t="s">
        <v>284</v>
      </c>
      <c r="C1404" s="189">
        <v>83369</v>
      </c>
      <c r="D1404" s="167"/>
      <c r="E1404" s="168">
        <f t="shared" si="21"/>
        <v>8839746.8480000943</v>
      </c>
      <c r="F1404" s="134"/>
      <c r="G1404" s="202"/>
      <c r="H1404" s="203"/>
      <c r="I1404" s="170"/>
      <c r="J1404" s="179"/>
      <c r="K1404" s="171"/>
      <c r="L1404" s="172"/>
      <c r="M1404" s="173"/>
      <c r="N1404" s="174"/>
      <c r="O1404"/>
      <c r="P1404"/>
      <c r="Q1404"/>
      <c r="R1404"/>
      <c r="S1404"/>
      <c r="T1404"/>
      <c r="U1404"/>
      <c r="V1404"/>
      <c r="W1404"/>
      <c r="X1404"/>
    </row>
    <row r="1405" spans="1:24" s="26" customFormat="1" x14ac:dyDescent="0.3">
      <c r="A1405" s="165">
        <v>44343</v>
      </c>
      <c r="B1405" s="166" t="s">
        <v>249</v>
      </c>
      <c r="C1405" s="189">
        <v>50021.4</v>
      </c>
      <c r="D1405" s="167"/>
      <c r="E1405" s="168">
        <f t="shared" si="21"/>
        <v>8889768.2480000947</v>
      </c>
      <c r="F1405" s="134"/>
      <c r="G1405" s="202"/>
      <c r="H1405" s="203"/>
      <c r="I1405" s="170"/>
      <c r="J1405" s="179"/>
      <c r="K1405" s="171"/>
      <c r="L1405" s="172"/>
      <c r="M1405" s="173"/>
      <c r="N1405" s="174"/>
      <c r="O1405"/>
      <c r="P1405"/>
      <c r="Q1405"/>
      <c r="R1405"/>
      <c r="S1405"/>
      <c r="T1405"/>
      <c r="U1405"/>
      <c r="V1405"/>
      <c r="W1405"/>
      <c r="X1405"/>
    </row>
    <row r="1406" spans="1:24" s="26" customFormat="1" x14ac:dyDescent="0.3">
      <c r="A1406" s="165">
        <v>44343</v>
      </c>
      <c r="B1406" s="166" t="s">
        <v>285</v>
      </c>
      <c r="C1406" s="189">
        <v>6413</v>
      </c>
      <c r="D1406" s="167"/>
      <c r="E1406" s="168">
        <f t="shared" si="21"/>
        <v>8896181.2480000947</v>
      </c>
      <c r="F1406" s="134"/>
      <c r="G1406" s="202"/>
      <c r="H1406" s="203"/>
      <c r="I1406" s="170"/>
      <c r="J1406" s="179"/>
      <c r="K1406" s="171"/>
      <c r="L1406" s="172"/>
      <c r="M1406" s="173"/>
      <c r="N1406" s="174"/>
      <c r="O1406"/>
      <c r="P1406"/>
      <c r="Q1406"/>
      <c r="R1406"/>
      <c r="S1406"/>
      <c r="T1406"/>
      <c r="U1406"/>
      <c r="V1406"/>
      <c r="W1406"/>
      <c r="X1406"/>
    </row>
    <row r="1407" spans="1:24" s="26" customFormat="1" x14ac:dyDescent="0.3">
      <c r="A1407" s="165">
        <v>44343</v>
      </c>
      <c r="B1407" s="166" t="s">
        <v>286</v>
      </c>
      <c r="C1407" s="189">
        <v>11543.4</v>
      </c>
      <c r="D1407" s="167"/>
      <c r="E1407" s="168">
        <f t="shared" si="21"/>
        <v>8907724.648000095</v>
      </c>
      <c r="F1407" s="134"/>
      <c r="G1407" s="202"/>
      <c r="H1407" s="203"/>
      <c r="I1407" s="170"/>
      <c r="J1407" s="179"/>
      <c r="K1407" s="171"/>
      <c r="L1407" s="172"/>
      <c r="M1407" s="173"/>
      <c r="N1407" s="174"/>
      <c r="O1407"/>
      <c r="P1407"/>
      <c r="Q1407"/>
      <c r="R1407"/>
      <c r="S1407"/>
      <c r="T1407"/>
      <c r="U1407"/>
      <c r="V1407"/>
      <c r="W1407"/>
      <c r="X1407"/>
    </row>
    <row r="1408" spans="1:24" s="26" customFormat="1" x14ac:dyDescent="0.3">
      <c r="A1408" s="165">
        <v>44343</v>
      </c>
      <c r="B1408" s="166" t="s">
        <v>227</v>
      </c>
      <c r="C1408" s="189">
        <v>2565.1999999999998</v>
      </c>
      <c r="D1408" s="167"/>
      <c r="E1408" s="168">
        <f t="shared" si="21"/>
        <v>8910289.8480000943</v>
      </c>
      <c r="F1408" s="134"/>
      <c r="G1408" s="202"/>
      <c r="H1408" s="203"/>
      <c r="I1408" s="170"/>
      <c r="J1408" s="179"/>
      <c r="K1408" s="171"/>
      <c r="L1408" s="172"/>
      <c r="M1408" s="173"/>
      <c r="N1408" s="174"/>
      <c r="O1408"/>
      <c r="P1408"/>
      <c r="Q1408"/>
      <c r="R1408"/>
      <c r="S1408"/>
      <c r="T1408"/>
      <c r="U1408"/>
      <c r="V1408"/>
      <c r="W1408"/>
      <c r="X1408"/>
    </row>
    <row r="1409" spans="1:24" s="26" customFormat="1" x14ac:dyDescent="0.3">
      <c r="A1409" s="165">
        <v>44344</v>
      </c>
      <c r="B1409" s="166" t="s">
        <v>313</v>
      </c>
      <c r="C1409" s="189">
        <v>25652</v>
      </c>
      <c r="D1409" s="167"/>
      <c r="E1409" s="168">
        <f t="shared" si="21"/>
        <v>8935941.8480000943</v>
      </c>
      <c r="F1409" s="134"/>
      <c r="G1409" s="202"/>
      <c r="H1409" s="203"/>
      <c r="I1409" s="170"/>
      <c r="J1409" s="179"/>
      <c r="K1409" s="171"/>
      <c r="L1409" s="172"/>
      <c r="M1409" s="173"/>
      <c r="N1409" s="174"/>
      <c r="O1409"/>
      <c r="P1409"/>
      <c r="Q1409"/>
      <c r="R1409"/>
      <c r="S1409"/>
      <c r="T1409"/>
      <c r="U1409"/>
      <c r="V1409"/>
      <c r="W1409"/>
      <c r="X1409"/>
    </row>
    <row r="1410" spans="1:24" s="26" customFormat="1" x14ac:dyDescent="0.3">
      <c r="A1410" s="165">
        <v>44344</v>
      </c>
      <c r="B1410" s="166" t="s">
        <v>319</v>
      </c>
      <c r="C1410" s="189">
        <v>19239</v>
      </c>
      <c r="D1410" s="167"/>
      <c r="E1410" s="168">
        <f t="shared" si="21"/>
        <v>8955180.8480000943</v>
      </c>
      <c r="F1410" s="134"/>
      <c r="G1410" s="202"/>
      <c r="H1410" s="203"/>
      <c r="I1410" s="170"/>
      <c r="J1410" s="179"/>
      <c r="K1410" s="171"/>
      <c r="L1410" s="172"/>
      <c r="M1410" s="173"/>
      <c r="N1410" s="174"/>
      <c r="O1410"/>
      <c r="P1410"/>
      <c r="Q1410"/>
      <c r="R1410"/>
      <c r="S1410"/>
      <c r="T1410"/>
      <c r="U1410"/>
      <c r="V1410"/>
      <c r="W1410"/>
      <c r="X1410"/>
    </row>
    <row r="1411" spans="1:24" s="26" customFormat="1" x14ac:dyDescent="0.3">
      <c r="A1411" s="165">
        <v>44344</v>
      </c>
      <c r="B1411" s="166" t="s">
        <v>206</v>
      </c>
      <c r="C1411" s="189">
        <f>43990.4+2044.16+630.8+10693.98</f>
        <v>57359.340000000011</v>
      </c>
      <c r="D1411" s="167"/>
      <c r="E1411" s="168">
        <f t="shared" si="21"/>
        <v>9012540.1880000941</v>
      </c>
      <c r="F1411" s="134"/>
      <c r="G1411" s="202"/>
      <c r="H1411" s="203"/>
      <c r="I1411" s="170"/>
      <c r="J1411" s="179"/>
      <c r="K1411" s="171"/>
      <c r="L1411" s="172"/>
      <c r="M1411" s="173"/>
      <c r="N1411" s="174"/>
      <c r="O1411"/>
      <c r="P1411"/>
      <c r="Q1411"/>
      <c r="R1411"/>
      <c r="S1411"/>
      <c r="T1411"/>
      <c r="U1411"/>
      <c r="V1411"/>
      <c r="W1411"/>
      <c r="X1411"/>
    </row>
    <row r="1412" spans="1:24" s="26" customFormat="1" x14ac:dyDescent="0.3">
      <c r="A1412" s="165">
        <v>44347</v>
      </c>
      <c r="B1412" s="166" t="s">
        <v>228</v>
      </c>
      <c r="C1412" s="189">
        <v>28217.200000000001</v>
      </c>
      <c r="D1412" s="167"/>
      <c r="E1412" s="168">
        <f t="shared" si="21"/>
        <v>9040757.3880000934</v>
      </c>
      <c r="F1412" s="134"/>
      <c r="G1412" s="202"/>
      <c r="H1412" s="203"/>
      <c r="I1412" s="170"/>
      <c r="J1412" s="179"/>
      <c r="K1412" s="171"/>
      <c r="L1412" s="172"/>
      <c r="M1412" s="173"/>
      <c r="N1412" s="174"/>
      <c r="O1412"/>
      <c r="P1412"/>
      <c r="Q1412"/>
      <c r="R1412"/>
      <c r="S1412"/>
      <c r="T1412"/>
      <c r="U1412"/>
      <c r="V1412"/>
      <c r="W1412"/>
      <c r="X1412"/>
    </row>
    <row r="1413" spans="1:24" s="26" customFormat="1" x14ac:dyDescent="0.3">
      <c r="A1413" s="165">
        <v>44347</v>
      </c>
      <c r="B1413" s="166" t="s">
        <v>288</v>
      </c>
      <c r="C1413" s="189">
        <v>11739.42</v>
      </c>
      <c r="D1413" s="167"/>
      <c r="E1413" s="168">
        <f t="shared" si="21"/>
        <v>9052496.8080000933</v>
      </c>
      <c r="F1413" s="134"/>
      <c r="G1413" s="202"/>
      <c r="H1413" s="203"/>
      <c r="I1413" s="170"/>
      <c r="J1413" s="179"/>
      <c r="K1413" s="171"/>
      <c r="L1413" s="172"/>
      <c r="M1413" s="173"/>
      <c r="N1413" s="174"/>
      <c r="O1413"/>
      <c r="P1413"/>
      <c r="Q1413"/>
      <c r="R1413"/>
      <c r="S1413"/>
      <c r="T1413"/>
      <c r="U1413"/>
      <c r="V1413"/>
      <c r="W1413"/>
      <c r="X1413"/>
    </row>
    <row r="1414" spans="1:24" s="26" customFormat="1" x14ac:dyDescent="0.3">
      <c r="A1414" s="165">
        <v>44347</v>
      </c>
      <c r="B1414" s="166" t="s">
        <v>199</v>
      </c>
      <c r="C1414" s="189">
        <v>185063.86</v>
      </c>
      <c r="D1414" s="167"/>
      <c r="E1414" s="168">
        <f t="shared" si="21"/>
        <v>9237560.6680000927</v>
      </c>
      <c r="F1414" s="134"/>
      <c r="G1414" s="202"/>
      <c r="H1414" s="203"/>
      <c r="I1414" s="170"/>
      <c r="J1414" s="179"/>
      <c r="K1414" s="171"/>
      <c r="L1414" s="172"/>
      <c r="M1414" s="173"/>
      <c r="N1414" s="174"/>
      <c r="O1414"/>
      <c r="P1414"/>
      <c r="Q1414"/>
      <c r="R1414"/>
      <c r="S1414"/>
      <c r="T1414"/>
      <c r="U1414"/>
      <c r="V1414"/>
      <c r="W1414"/>
      <c r="X1414"/>
    </row>
    <row r="1415" spans="1:24" s="26" customFormat="1" x14ac:dyDescent="0.3">
      <c r="A1415" s="165">
        <v>44347</v>
      </c>
      <c r="B1415" s="166" t="s">
        <v>248</v>
      </c>
      <c r="C1415" s="189">
        <v>11543.4</v>
      </c>
      <c r="D1415" s="167"/>
      <c r="E1415" s="168">
        <f t="shared" si="21"/>
        <v>9249104.0680000931</v>
      </c>
      <c r="F1415" s="134"/>
      <c r="G1415" s="202"/>
      <c r="H1415" s="203"/>
      <c r="I1415" s="170"/>
      <c r="J1415" s="179"/>
      <c r="K1415" s="171"/>
      <c r="L1415" s="172"/>
      <c r="M1415" s="173"/>
      <c r="N1415" s="174"/>
      <c r="O1415"/>
      <c r="P1415"/>
      <c r="Q1415"/>
      <c r="R1415"/>
      <c r="S1415"/>
      <c r="T1415"/>
      <c r="U1415"/>
      <c r="V1415"/>
      <c r="W1415"/>
      <c r="X1415"/>
    </row>
    <row r="1416" spans="1:24" s="26" customFormat="1" x14ac:dyDescent="0.3">
      <c r="A1416" s="165">
        <v>44347</v>
      </c>
      <c r="B1416" s="166" t="s">
        <v>260</v>
      </c>
      <c r="C1416" s="189">
        <v>19239</v>
      </c>
      <c r="D1416" s="167"/>
      <c r="E1416" s="168">
        <f t="shared" si="21"/>
        <v>9268343.0680000931</v>
      </c>
      <c r="F1416" s="134"/>
      <c r="G1416" s="202"/>
      <c r="H1416" s="203"/>
      <c r="I1416" s="170"/>
      <c r="J1416" s="179"/>
      <c r="K1416" s="171"/>
      <c r="L1416" s="172"/>
      <c r="M1416" s="173"/>
      <c r="N1416" s="174"/>
      <c r="O1416"/>
      <c r="P1416"/>
      <c r="Q1416"/>
      <c r="R1416"/>
      <c r="S1416"/>
      <c r="T1416"/>
      <c r="U1416"/>
      <c r="V1416"/>
      <c r="W1416"/>
      <c r="X1416"/>
    </row>
    <row r="1417" spans="1:24" s="26" customFormat="1" x14ac:dyDescent="0.3">
      <c r="A1417" s="165">
        <v>44347</v>
      </c>
      <c r="B1417" s="166" t="s">
        <v>242</v>
      </c>
      <c r="C1417" s="189">
        <v>37195.4</v>
      </c>
      <c r="D1417" s="167"/>
      <c r="E1417" s="168">
        <f t="shared" si="21"/>
        <v>9305538.4680000935</v>
      </c>
      <c r="F1417" s="134"/>
      <c r="G1417" s="202"/>
      <c r="H1417" s="203"/>
      <c r="I1417" s="170"/>
      <c r="J1417" s="179"/>
      <c r="K1417" s="171"/>
      <c r="L1417" s="172"/>
      <c r="M1417" s="173"/>
      <c r="N1417" s="174"/>
      <c r="O1417"/>
      <c r="P1417"/>
      <c r="Q1417"/>
      <c r="R1417"/>
      <c r="S1417"/>
      <c r="T1417"/>
      <c r="U1417"/>
      <c r="V1417"/>
      <c r="W1417"/>
      <c r="X1417"/>
    </row>
    <row r="1418" spans="1:24" s="26" customFormat="1" x14ac:dyDescent="0.3">
      <c r="A1418" s="165">
        <v>44347</v>
      </c>
      <c r="B1418" s="166" t="s">
        <v>343</v>
      </c>
      <c r="C1418" s="189">
        <v>15253.26</v>
      </c>
      <c r="D1418" s="167"/>
      <c r="E1418" s="168">
        <f t="shared" si="21"/>
        <v>9320791.7280000933</v>
      </c>
      <c r="F1418" s="134"/>
      <c r="G1418" s="202"/>
      <c r="H1418" s="203"/>
      <c r="I1418" s="170"/>
      <c r="J1418" s="179"/>
      <c r="K1418" s="171"/>
      <c r="L1418" s="172"/>
      <c r="M1418" s="173"/>
      <c r="N1418" s="174"/>
      <c r="O1418"/>
      <c r="P1418"/>
      <c r="Q1418"/>
      <c r="R1418"/>
      <c r="S1418"/>
      <c r="T1418"/>
      <c r="U1418"/>
      <c r="V1418"/>
      <c r="W1418"/>
      <c r="X1418"/>
    </row>
    <row r="1419" spans="1:24" s="26" customFormat="1" x14ac:dyDescent="0.3">
      <c r="A1419" s="165">
        <v>44347</v>
      </c>
      <c r="B1419" s="166" t="s">
        <v>286</v>
      </c>
      <c r="C1419" s="189">
        <v>11739.42</v>
      </c>
      <c r="D1419" s="167"/>
      <c r="E1419" s="168">
        <f t="shared" si="21"/>
        <v>9332531.1480000932</v>
      </c>
      <c r="F1419" s="134"/>
      <c r="G1419" s="202"/>
      <c r="H1419" s="203"/>
      <c r="I1419" s="170"/>
      <c r="J1419" s="179"/>
      <c r="K1419" s="171"/>
      <c r="L1419" s="172"/>
      <c r="M1419" s="173"/>
      <c r="N1419" s="174"/>
      <c r="O1419"/>
      <c r="P1419"/>
      <c r="Q1419"/>
      <c r="R1419"/>
      <c r="S1419"/>
      <c r="T1419"/>
      <c r="U1419"/>
      <c r="V1419"/>
      <c r="W1419"/>
      <c r="X1419"/>
    </row>
    <row r="1420" spans="1:24" s="26" customFormat="1" x14ac:dyDescent="0.3">
      <c r="A1420" s="165">
        <v>44347</v>
      </c>
      <c r="B1420" s="166" t="s">
        <v>209</v>
      </c>
      <c r="C1420" s="189">
        <v>110303.6</v>
      </c>
      <c r="D1420" s="167"/>
      <c r="E1420" s="168">
        <f t="shared" si="21"/>
        <v>9442834.7480000928</v>
      </c>
      <c r="F1420" s="134"/>
      <c r="G1420" s="202"/>
      <c r="H1420" s="203"/>
      <c r="I1420" s="170"/>
      <c r="J1420" s="179"/>
      <c r="K1420" s="171"/>
      <c r="L1420" s="172"/>
      <c r="M1420" s="173"/>
      <c r="N1420" s="174"/>
      <c r="O1420"/>
      <c r="P1420"/>
      <c r="Q1420"/>
      <c r="R1420"/>
      <c r="S1420"/>
      <c r="T1420"/>
      <c r="U1420"/>
      <c r="V1420"/>
      <c r="W1420"/>
      <c r="X1420"/>
    </row>
    <row r="1421" spans="1:24" s="26" customFormat="1" x14ac:dyDescent="0.3">
      <c r="A1421" s="165">
        <v>44347</v>
      </c>
      <c r="B1421" s="166" t="s">
        <v>340</v>
      </c>
      <c r="C1421" s="189">
        <v>5217.5200000000004</v>
      </c>
      <c r="D1421" s="167"/>
      <c r="E1421" s="168">
        <f t="shared" si="21"/>
        <v>9448052.2680000924</v>
      </c>
      <c r="F1421" s="134"/>
      <c r="G1421" s="202"/>
      <c r="H1421" s="203"/>
      <c r="I1421" s="170"/>
      <c r="J1421" s="179"/>
      <c r="K1421" s="171"/>
      <c r="L1421" s="172"/>
      <c r="M1421" s="173"/>
      <c r="N1421" s="174"/>
      <c r="O1421"/>
      <c r="P1421"/>
      <c r="Q1421"/>
      <c r="R1421"/>
      <c r="S1421"/>
      <c r="T1421"/>
      <c r="U1421"/>
      <c r="V1421"/>
      <c r="W1421"/>
      <c r="X1421"/>
    </row>
    <row r="1422" spans="1:24" s="26" customFormat="1" x14ac:dyDescent="0.3">
      <c r="A1422" s="165">
        <v>44347</v>
      </c>
      <c r="B1422" s="166" t="s">
        <v>218</v>
      </c>
      <c r="C1422" s="189">
        <v>33347.599999999999</v>
      </c>
      <c r="D1422" s="167"/>
      <c r="E1422" s="168">
        <f t="shared" si="21"/>
        <v>9481399.868000092</v>
      </c>
      <c r="F1422" s="134"/>
      <c r="G1422" s="202"/>
      <c r="H1422" s="203"/>
      <c r="I1422" s="170"/>
      <c r="J1422" s="179"/>
      <c r="K1422" s="171"/>
      <c r="L1422" s="172"/>
      <c r="M1422" s="173"/>
      <c r="N1422" s="174"/>
      <c r="O1422"/>
      <c r="P1422"/>
      <c r="Q1422"/>
      <c r="R1422"/>
      <c r="S1422"/>
      <c r="T1422"/>
      <c r="U1422"/>
      <c r="V1422"/>
      <c r="W1422"/>
      <c r="X1422"/>
    </row>
    <row r="1423" spans="1:24" s="26" customFormat="1" x14ac:dyDescent="0.3">
      <c r="A1423" s="165">
        <v>44347</v>
      </c>
      <c r="B1423" s="166" t="s">
        <v>293</v>
      </c>
      <c r="C1423" s="189">
        <v>2565.1999999999998</v>
      </c>
      <c r="D1423" s="167"/>
      <c r="E1423" s="168">
        <f t="shared" si="21"/>
        <v>9483965.0680000912</v>
      </c>
      <c r="F1423" s="134"/>
      <c r="G1423" s="202"/>
      <c r="H1423" s="203"/>
      <c r="I1423" s="170"/>
      <c r="J1423" s="179"/>
      <c r="K1423" s="171"/>
      <c r="L1423" s="172"/>
      <c r="M1423" s="173"/>
      <c r="N1423" s="174"/>
      <c r="O1423"/>
      <c r="P1423"/>
      <c r="Q1423"/>
      <c r="R1423"/>
      <c r="S1423"/>
      <c r="T1423"/>
      <c r="U1423"/>
      <c r="V1423"/>
      <c r="W1423"/>
      <c r="X1423"/>
    </row>
    <row r="1424" spans="1:24" s="26" customFormat="1" x14ac:dyDescent="0.3">
      <c r="A1424" s="165">
        <v>44347</v>
      </c>
      <c r="B1424" s="166" t="s">
        <v>270</v>
      </c>
      <c r="C1424" s="189">
        <v>85377.9</v>
      </c>
      <c r="D1424" s="167"/>
      <c r="E1424" s="168">
        <f t="shared" si="21"/>
        <v>9569342.9680000916</v>
      </c>
      <c r="F1424" s="134"/>
      <c r="G1424" s="202"/>
      <c r="H1424" s="203"/>
      <c r="I1424" s="170"/>
      <c r="J1424" s="179"/>
      <c r="K1424" s="171"/>
      <c r="L1424" s="172"/>
      <c r="M1424" s="173"/>
      <c r="N1424" s="174"/>
      <c r="O1424"/>
      <c r="P1424"/>
      <c r="Q1424"/>
      <c r="R1424"/>
      <c r="S1424"/>
      <c r="T1424"/>
      <c r="U1424"/>
      <c r="V1424"/>
      <c r="W1424"/>
      <c r="X1424"/>
    </row>
    <row r="1425" spans="1:24" s="26" customFormat="1" x14ac:dyDescent="0.3">
      <c r="A1425" s="165">
        <v>44347</v>
      </c>
      <c r="B1425" s="166" t="s">
        <v>304</v>
      </c>
      <c r="C1425" s="189">
        <v>3847.8</v>
      </c>
      <c r="D1425" s="167"/>
      <c r="E1425" s="168">
        <f t="shared" si="21"/>
        <v>9573190.7680000924</v>
      </c>
      <c r="F1425" s="134"/>
      <c r="G1425" s="202"/>
      <c r="H1425" s="203"/>
      <c r="I1425" s="170"/>
      <c r="J1425" s="179"/>
      <c r="K1425" s="171"/>
      <c r="L1425" s="172"/>
      <c r="M1425" s="173"/>
      <c r="N1425" s="174"/>
      <c r="O1425"/>
      <c r="P1425"/>
      <c r="Q1425"/>
      <c r="R1425"/>
      <c r="S1425"/>
      <c r="T1425"/>
      <c r="U1425"/>
      <c r="V1425"/>
      <c r="W1425"/>
      <c r="X1425"/>
    </row>
    <row r="1426" spans="1:24" s="26" customFormat="1" x14ac:dyDescent="0.3">
      <c r="A1426" s="165">
        <v>44347</v>
      </c>
      <c r="B1426" s="166" t="s">
        <v>296</v>
      </c>
      <c r="C1426" s="189">
        <v>7695.6</v>
      </c>
      <c r="D1426" s="167"/>
      <c r="E1426" s="343">
        <f t="shared" si="21"/>
        <v>9580886.368000092</v>
      </c>
      <c r="F1426" s="134"/>
      <c r="G1426" s="202"/>
      <c r="H1426" s="203"/>
      <c r="I1426" s="170"/>
      <c r="J1426" s="179"/>
      <c r="K1426" s="171"/>
      <c r="L1426" s="172"/>
      <c r="M1426" s="173"/>
      <c r="N1426" s="174"/>
      <c r="O1426"/>
      <c r="P1426"/>
      <c r="Q1426"/>
      <c r="R1426"/>
      <c r="S1426"/>
      <c r="T1426"/>
      <c r="U1426"/>
      <c r="V1426"/>
      <c r="W1426"/>
      <c r="X1426"/>
    </row>
    <row r="1427" spans="1:24" s="26" customFormat="1" x14ac:dyDescent="0.3">
      <c r="A1427" s="165">
        <v>44317</v>
      </c>
      <c r="B1427" s="166" t="s">
        <v>506</v>
      </c>
      <c r="C1427" s="189">
        <v>42118.89</v>
      </c>
      <c r="D1427" s="167"/>
      <c r="E1427" s="168">
        <f t="shared" si="21"/>
        <v>9623005.2580000926</v>
      </c>
      <c r="F1427" s="134"/>
      <c r="G1427" s="202"/>
      <c r="H1427" s="203"/>
      <c r="I1427" s="170"/>
      <c r="J1427" s="179"/>
      <c r="K1427" s="171"/>
      <c r="L1427" s="172"/>
      <c r="M1427" s="173"/>
      <c r="N1427" s="174"/>
      <c r="O1427"/>
      <c r="P1427"/>
      <c r="Q1427"/>
      <c r="R1427"/>
      <c r="S1427"/>
      <c r="T1427"/>
      <c r="U1427"/>
      <c r="V1427"/>
      <c r="W1427"/>
      <c r="X1427"/>
    </row>
    <row r="1428" spans="1:24" s="26" customFormat="1" x14ac:dyDescent="0.3">
      <c r="A1428" s="165">
        <v>44350</v>
      </c>
      <c r="B1428" s="166" t="s">
        <v>245</v>
      </c>
      <c r="C1428" s="189">
        <v>88499.4</v>
      </c>
      <c r="D1428" s="167"/>
      <c r="E1428" s="168">
        <f t="shared" si="21"/>
        <v>9711504.658000093</v>
      </c>
      <c r="F1428" s="134"/>
      <c r="G1428" s="202"/>
      <c r="H1428" s="203"/>
      <c r="I1428" s="170"/>
      <c r="J1428" s="179"/>
      <c r="K1428" s="171"/>
      <c r="L1428" s="172"/>
      <c r="M1428" s="173"/>
      <c r="N1428" s="174"/>
      <c r="O1428"/>
      <c r="P1428"/>
      <c r="Q1428"/>
      <c r="R1428"/>
      <c r="S1428"/>
      <c r="T1428"/>
      <c r="U1428"/>
      <c r="V1428"/>
      <c r="W1428"/>
      <c r="X1428"/>
    </row>
    <row r="1429" spans="1:24" s="26" customFormat="1" x14ac:dyDescent="0.3">
      <c r="A1429" s="165">
        <v>44350</v>
      </c>
      <c r="B1429" s="166" t="s">
        <v>515</v>
      </c>
      <c r="C1429" s="189">
        <v>17952.240000000002</v>
      </c>
      <c r="D1429" s="167"/>
      <c r="E1429" s="168">
        <f t="shared" si="21"/>
        <v>9729456.8980000932</v>
      </c>
      <c r="F1429" s="134"/>
      <c r="G1429" s="202"/>
      <c r="H1429" s="203"/>
      <c r="I1429" s="170"/>
      <c r="J1429" s="179"/>
      <c r="K1429" s="171"/>
      <c r="L1429" s="172"/>
      <c r="M1429" s="173"/>
      <c r="N1429" s="174"/>
      <c r="O1429"/>
      <c r="P1429"/>
      <c r="Q1429"/>
      <c r="R1429"/>
      <c r="S1429"/>
      <c r="T1429"/>
      <c r="U1429"/>
      <c r="V1429"/>
      <c r="W1429"/>
      <c r="X1429"/>
    </row>
    <row r="1430" spans="1:24" s="26" customFormat="1" x14ac:dyDescent="0.3">
      <c r="A1430" s="165">
        <v>44350</v>
      </c>
      <c r="B1430" s="166" t="s">
        <v>315</v>
      </c>
      <c r="C1430" s="189">
        <v>63785.15</v>
      </c>
      <c r="D1430" s="167"/>
      <c r="E1430" s="168">
        <f t="shared" si="21"/>
        <v>9793242.0480000935</v>
      </c>
      <c r="F1430" s="134"/>
      <c r="G1430" s="202"/>
      <c r="H1430" s="203"/>
      <c r="I1430" s="170"/>
      <c r="J1430" s="179"/>
      <c r="K1430" s="171"/>
      <c r="L1430" s="172"/>
      <c r="M1430" s="173"/>
      <c r="N1430" s="174"/>
      <c r="O1430"/>
      <c r="P1430"/>
      <c r="Q1430"/>
      <c r="R1430"/>
      <c r="S1430"/>
      <c r="T1430"/>
      <c r="U1430"/>
      <c r="V1430"/>
      <c r="W1430"/>
      <c r="X1430"/>
    </row>
    <row r="1431" spans="1:24" s="26" customFormat="1" x14ac:dyDescent="0.3">
      <c r="A1431" s="165">
        <v>44350</v>
      </c>
      <c r="B1431" s="166" t="s">
        <v>305</v>
      </c>
      <c r="C1431" s="189">
        <v>7695.6</v>
      </c>
      <c r="D1431" s="167"/>
      <c r="E1431" s="168">
        <f t="shared" si="21"/>
        <v>9800937.6480000932</v>
      </c>
      <c r="F1431" s="134"/>
      <c r="G1431" s="202"/>
      <c r="H1431" s="203"/>
      <c r="I1431" s="170"/>
      <c r="J1431" s="179"/>
      <c r="K1431" s="171"/>
      <c r="L1431" s="172"/>
      <c r="M1431" s="173"/>
      <c r="N1431" s="174"/>
      <c r="O1431"/>
      <c r="P1431"/>
      <c r="Q1431"/>
      <c r="R1431"/>
      <c r="S1431"/>
      <c r="T1431"/>
      <c r="U1431"/>
      <c r="V1431"/>
      <c r="W1431"/>
      <c r="X1431"/>
    </row>
    <row r="1432" spans="1:24" s="26" customFormat="1" x14ac:dyDescent="0.3">
      <c r="A1432" s="165">
        <v>44351</v>
      </c>
      <c r="B1432" s="166" t="s">
        <v>307</v>
      </c>
      <c r="C1432" s="189">
        <v>158166.35999999999</v>
      </c>
      <c r="D1432" s="167"/>
      <c r="E1432" s="168">
        <f t="shared" si="21"/>
        <v>9959104.0080000926</v>
      </c>
      <c r="F1432" s="134"/>
      <c r="G1432" s="202"/>
      <c r="H1432" s="203"/>
      <c r="I1432" s="170"/>
      <c r="J1432" s="179"/>
      <c r="K1432" s="171"/>
      <c r="L1432" s="172"/>
      <c r="M1432" s="173"/>
      <c r="N1432" s="174"/>
      <c r="O1432"/>
      <c r="P1432"/>
      <c r="Q1432"/>
      <c r="R1432"/>
      <c r="S1432"/>
      <c r="T1432"/>
      <c r="U1432"/>
      <c r="V1432"/>
      <c r="W1432"/>
      <c r="X1432"/>
    </row>
    <row r="1433" spans="1:24" s="26" customFormat="1" x14ac:dyDescent="0.3">
      <c r="A1433" s="165">
        <v>44351</v>
      </c>
      <c r="B1433" s="166" t="s">
        <v>279</v>
      </c>
      <c r="C1433" s="189">
        <v>6413</v>
      </c>
      <c r="D1433" s="167"/>
      <c r="E1433" s="168">
        <f t="shared" si="21"/>
        <v>9965517.0080000926</v>
      </c>
      <c r="F1433" s="134"/>
      <c r="G1433" s="202"/>
      <c r="H1433" s="203"/>
      <c r="I1433" s="170"/>
      <c r="J1433" s="179"/>
      <c r="K1433" s="171"/>
      <c r="L1433" s="172"/>
      <c r="M1433" s="173"/>
      <c r="N1433" s="174"/>
      <c r="O1433"/>
      <c r="P1433"/>
      <c r="Q1433"/>
      <c r="R1433"/>
      <c r="S1433"/>
      <c r="T1433"/>
      <c r="U1433"/>
      <c r="V1433"/>
      <c r="W1433"/>
      <c r="X1433"/>
    </row>
    <row r="1434" spans="1:24" s="26" customFormat="1" x14ac:dyDescent="0.3">
      <c r="A1434" s="165">
        <v>44351</v>
      </c>
      <c r="B1434" s="166" t="s">
        <v>311</v>
      </c>
      <c r="C1434" s="189">
        <v>42325.8</v>
      </c>
      <c r="D1434" s="167"/>
      <c r="E1434" s="168">
        <f t="shared" si="21"/>
        <v>10007842.808000093</v>
      </c>
      <c r="F1434" s="134"/>
      <c r="G1434" s="202"/>
      <c r="H1434" s="203"/>
      <c r="I1434" s="170"/>
      <c r="J1434" s="179"/>
      <c r="K1434" s="171"/>
      <c r="L1434" s="172"/>
      <c r="M1434" s="173"/>
      <c r="N1434" s="174"/>
      <c r="O1434"/>
      <c r="P1434"/>
      <c r="Q1434"/>
      <c r="R1434"/>
      <c r="S1434"/>
      <c r="T1434"/>
      <c r="U1434"/>
      <c r="V1434"/>
      <c r="W1434"/>
      <c r="X1434"/>
    </row>
    <row r="1435" spans="1:24" s="26" customFormat="1" x14ac:dyDescent="0.3">
      <c r="A1435" s="165">
        <v>44354</v>
      </c>
      <c r="B1435" s="166" t="s">
        <v>199</v>
      </c>
      <c r="C1435" s="189">
        <v>1486.68</v>
      </c>
      <c r="D1435" s="167"/>
      <c r="E1435" s="168">
        <f t="shared" si="21"/>
        <v>10009329.488000093</v>
      </c>
      <c r="F1435" s="134"/>
      <c r="G1435" s="202"/>
      <c r="H1435" s="203"/>
      <c r="I1435" s="170"/>
      <c r="J1435" s="179"/>
      <c r="K1435" s="171"/>
      <c r="L1435" s="172"/>
      <c r="M1435" s="173"/>
      <c r="N1435" s="174"/>
      <c r="O1435"/>
      <c r="P1435"/>
      <c r="Q1435"/>
      <c r="R1435"/>
      <c r="S1435"/>
      <c r="T1435"/>
      <c r="U1435"/>
      <c r="V1435"/>
      <c r="W1435"/>
      <c r="X1435"/>
    </row>
    <row r="1436" spans="1:24" s="26" customFormat="1" x14ac:dyDescent="0.3">
      <c r="A1436" s="154"/>
      <c r="B1436" s="175" t="s">
        <v>523</v>
      </c>
      <c r="C1436" s="176"/>
      <c r="D1436" s="177">
        <v>1381634.8699999999</v>
      </c>
      <c r="E1436" s="168">
        <f t="shared" si="21"/>
        <v>8627694.6180000938</v>
      </c>
      <c r="F1436" s="134"/>
      <c r="G1436" s="202"/>
      <c r="H1436" s="203"/>
      <c r="I1436" s="170"/>
      <c r="J1436" s="179"/>
      <c r="K1436" s="171"/>
      <c r="L1436" s="172"/>
      <c r="M1436" s="173"/>
      <c r="N1436" s="174"/>
      <c r="O1436"/>
      <c r="P1436"/>
      <c r="Q1436"/>
      <c r="R1436"/>
      <c r="S1436"/>
      <c r="T1436"/>
      <c r="U1436"/>
      <c r="V1436"/>
      <c r="W1436"/>
      <c r="X1436"/>
    </row>
    <row r="1437" spans="1:24" s="26" customFormat="1" x14ac:dyDescent="0.3">
      <c r="A1437" s="154"/>
      <c r="B1437" s="175" t="s">
        <v>524</v>
      </c>
      <c r="C1437" s="176"/>
      <c r="D1437" s="177">
        <v>2505471.98</v>
      </c>
      <c r="E1437" s="168">
        <f t="shared" si="21"/>
        <v>6122222.6380000934</v>
      </c>
      <c r="F1437" s="134"/>
      <c r="G1437" s="202"/>
      <c r="H1437" s="203"/>
      <c r="I1437" s="170"/>
      <c r="J1437" s="179"/>
      <c r="K1437" s="171"/>
      <c r="L1437" s="172"/>
      <c r="M1437" s="173"/>
      <c r="N1437" s="174"/>
      <c r="O1437"/>
      <c r="P1437"/>
      <c r="Q1437"/>
      <c r="R1437"/>
      <c r="S1437"/>
      <c r="T1437"/>
      <c r="U1437"/>
      <c r="V1437"/>
      <c r="W1437"/>
      <c r="X1437"/>
    </row>
    <row r="1438" spans="1:24" s="26" customFormat="1" x14ac:dyDescent="0.3">
      <c r="A1438" s="154"/>
      <c r="B1438" s="175" t="s">
        <v>371</v>
      </c>
      <c r="C1438" s="176"/>
      <c r="D1438" s="177">
        <v>256886</v>
      </c>
      <c r="E1438" s="168">
        <f t="shared" si="21"/>
        <v>5865336.6380000934</v>
      </c>
      <c r="F1438" s="134"/>
      <c r="G1438" s="202"/>
      <c r="H1438" s="203"/>
      <c r="I1438" s="170"/>
      <c r="J1438" s="179"/>
      <c r="K1438" s="171"/>
      <c r="L1438" s="172"/>
      <c r="M1438" s="173"/>
      <c r="N1438" s="174"/>
      <c r="O1438"/>
      <c r="P1438"/>
      <c r="Q1438"/>
      <c r="R1438"/>
      <c r="S1438"/>
      <c r="T1438"/>
      <c r="U1438"/>
      <c r="V1438"/>
      <c r="W1438"/>
      <c r="X1438"/>
    </row>
    <row r="1439" spans="1:24" s="26" customFormat="1" x14ac:dyDescent="0.3">
      <c r="A1439" s="181"/>
      <c r="B1439" s="181" t="s">
        <v>198</v>
      </c>
      <c r="C1439" s="182"/>
      <c r="D1439" s="183"/>
      <c r="E1439" s="168">
        <f t="shared" si="21"/>
        <v>5865336.6380000934</v>
      </c>
      <c r="F1439" s="134"/>
      <c r="G1439" s="202"/>
      <c r="H1439" s="203"/>
      <c r="I1439" s="170">
        <v>500000</v>
      </c>
      <c r="J1439" s="179"/>
      <c r="K1439" s="171"/>
      <c r="L1439" s="172"/>
      <c r="M1439" s="173"/>
      <c r="N1439" s="174"/>
      <c r="O1439"/>
      <c r="P1439"/>
      <c r="Q1439"/>
      <c r="R1439"/>
      <c r="S1439"/>
      <c r="T1439"/>
      <c r="U1439"/>
      <c r="V1439"/>
      <c r="W1439"/>
      <c r="X1439"/>
    </row>
    <row r="1440" spans="1:24" s="26" customFormat="1" x14ac:dyDescent="0.3">
      <c r="A1440" s="165">
        <v>44355</v>
      </c>
      <c r="B1440" s="166" t="s">
        <v>290</v>
      </c>
      <c r="C1440" s="189">
        <v>11543.4</v>
      </c>
      <c r="D1440" s="167"/>
      <c r="E1440" s="168">
        <f t="shared" si="21"/>
        <v>5876880.0380000938</v>
      </c>
      <c r="F1440" s="134"/>
      <c r="G1440" s="202"/>
      <c r="H1440" s="203"/>
      <c r="I1440" s="170"/>
      <c r="J1440" s="179"/>
      <c r="K1440" s="171"/>
      <c r="L1440" s="172"/>
      <c r="M1440" s="173"/>
      <c r="N1440" s="174"/>
      <c r="O1440"/>
      <c r="P1440"/>
      <c r="Q1440"/>
      <c r="R1440"/>
      <c r="S1440"/>
      <c r="T1440"/>
      <c r="U1440"/>
      <c r="V1440"/>
      <c r="W1440"/>
      <c r="X1440"/>
    </row>
    <row r="1441" spans="1:24" s="26" customFormat="1" x14ac:dyDescent="0.3">
      <c r="A1441" s="165">
        <v>44355</v>
      </c>
      <c r="B1441" s="166" t="s">
        <v>321</v>
      </c>
      <c r="C1441" s="189">
        <v>11543.4</v>
      </c>
      <c r="D1441" s="167"/>
      <c r="E1441" s="168">
        <f t="shared" si="21"/>
        <v>5888423.4380000941</v>
      </c>
      <c r="F1441" s="134"/>
      <c r="G1441" s="202"/>
      <c r="H1441" s="203"/>
      <c r="I1441" s="170"/>
      <c r="J1441" s="179"/>
      <c r="K1441" s="171"/>
      <c r="L1441" s="172"/>
      <c r="M1441" s="173"/>
      <c r="N1441" s="174"/>
      <c r="O1441"/>
      <c r="P1441"/>
      <c r="Q1441"/>
      <c r="R1441"/>
      <c r="S1441"/>
      <c r="T1441"/>
      <c r="U1441"/>
      <c r="V1441"/>
      <c r="W1441"/>
      <c r="X1441"/>
    </row>
    <row r="1442" spans="1:24" s="26" customFormat="1" x14ac:dyDescent="0.3">
      <c r="A1442" s="165">
        <v>44356</v>
      </c>
      <c r="B1442" s="166" t="s">
        <v>498</v>
      </c>
      <c r="C1442" s="189">
        <v>1190.77</v>
      </c>
      <c r="D1442" s="167"/>
      <c r="E1442" s="168">
        <f t="shared" si="21"/>
        <v>5889614.2080000937</v>
      </c>
      <c r="F1442" s="134"/>
      <c r="G1442" s="202"/>
      <c r="H1442" s="203"/>
      <c r="I1442" s="170"/>
      <c r="J1442" s="179"/>
      <c r="K1442" s="171"/>
      <c r="L1442" s="172"/>
      <c r="M1442" s="173"/>
      <c r="N1442" s="174"/>
      <c r="O1442"/>
      <c r="P1442"/>
      <c r="Q1442"/>
      <c r="R1442"/>
      <c r="S1442"/>
      <c r="T1442"/>
      <c r="U1442"/>
      <c r="V1442"/>
      <c r="W1442"/>
      <c r="X1442"/>
    </row>
    <row r="1443" spans="1:24" s="26" customFormat="1" x14ac:dyDescent="0.3">
      <c r="A1443" s="165">
        <v>44357</v>
      </c>
      <c r="B1443" s="166" t="s">
        <v>229</v>
      </c>
      <c r="C1443" s="189">
        <v>10508.85</v>
      </c>
      <c r="D1443" s="167"/>
      <c r="E1443" s="168">
        <f t="shared" si="21"/>
        <v>5900123.0580000933</v>
      </c>
      <c r="F1443" s="134"/>
      <c r="G1443" s="202"/>
      <c r="H1443" s="203"/>
      <c r="I1443" s="170"/>
      <c r="J1443" s="179"/>
      <c r="K1443" s="171"/>
      <c r="L1443" s="172"/>
      <c r="M1443" s="173"/>
      <c r="N1443" s="174"/>
      <c r="O1443"/>
      <c r="P1443"/>
      <c r="Q1443"/>
      <c r="R1443"/>
      <c r="S1443"/>
      <c r="T1443"/>
      <c r="U1443"/>
      <c r="V1443"/>
      <c r="W1443"/>
      <c r="X1443"/>
    </row>
    <row r="1444" spans="1:24" s="26" customFormat="1" x14ac:dyDescent="0.3">
      <c r="A1444" s="165">
        <v>44357</v>
      </c>
      <c r="B1444" s="166" t="s">
        <v>216</v>
      </c>
      <c r="C1444" s="189">
        <v>7005.9</v>
      </c>
      <c r="D1444" s="167"/>
      <c r="E1444" s="168">
        <f t="shared" si="21"/>
        <v>5907128.9580000937</v>
      </c>
      <c r="F1444" s="134"/>
      <c r="G1444" s="202"/>
      <c r="H1444" s="203"/>
      <c r="I1444" s="170"/>
      <c r="J1444" s="179"/>
      <c r="K1444" s="171"/>
      <c r="L1444" s="172"/>
      <c r="M1444" s="173"/>
      <c r="N1444" s="174"/>
      <c r="O1444"/>
      <c r="P1444"/>
      <c r="Q1444"/>
      <c r="R1444"/>
      <c r="S1444"/>
      <c r="T1444"/>
      <c r="U1444"/>
      <c r="V1444"/>
      <c r="W1444"/>
      <c r="X1444"/>
    </row>
    <row r="1445" spans="1:24" s="26" customFormat="1" x14ac:dyDescent="0.3">
      <c r="A1445" s="165">
        <v>44357</v>
      </c>
      <c r="B1445" s="166" t="s">
        <v>217</v>
      </c>
      <c r="C1445" s="189">
        <v>10508.85</v>
      </c>
      <c r="D1445" s="167"/>
      <c r="E1445" s="168">
        <f t="shared" si="21"/>
        <v>5917637.8080000933</v>
      </c>
      <c r="F1445" s="134"/>
      <c r="G1445" s="202"/>
      <c r="H1445" s="203"/>
      <c r="I1445" s="170"/>
      <c r="J1445" s="179"/>
      <c r="K1445" s="171"/>
      <c r="L1445" s="172"/>
      <c r="M1445" s="173"/>
      <c r="N1445" s="174"/>
      <c r="O1445"/>
      <c r="P1445"/>
      <c r="Q1445"/>
      <c r="R1445"/>
      <c r="S1445"/>
      <c r="T1445"/>
      <c r="U1445"/>
      <c r="V1445"/>
      <c r="W1445"/>
      <c r="X1445"/>
    </row>
    <row r="1446" spans="1:24" s="26" customFormat="1" x14ac:dyDescent="0.3">
      <c r="A1446" s="165">
        <v>44357</v>
      </c>
      <c r="B1446" s="166" t="s">
        <v>322</v>
      </c>
      <c r="C1446" s="189">
        <v>10508.85</v>
      </c>
      <c r="D1446" s="167"/>
      <c r="E1446" s="168">
        <f t="shared" si="21"/>
        <v>5928146.658000093</v>
      </c>
      <c r="F1446" s="134"/>
      <c r="G1446" s="202"/>
      <c r="H1446" s="203"/>
      <c r="I1446" s="170"/>
      <c r="J1446" s="179"/>
      <c r="K1446" s="171"/>
      <c r="L1446" s="172"/>
      <c r="M1446" s="173"/>
      <c r="N1446" s="174"/>
      <c r="O1446"/>
      <c r="P1446"/>
      <c r="Q1446"/>
      <c r="R1446"/>
      <c r="S1446"/>
      <c r="T1446"/>
      <c r="U1446"/>
      <c r="V1446"/>
      <c r="W1446"/>
      <c r="X1446"/>
    </row>
    <row r="1447" spans="1:24" s="26" customFormat="1" x14ac:dyDescent="0.3">
      <c r="A1447" s="165">
        <v>44357</v>
      </c>
      <c r="B1447" s="166" t="s">
        <v>234</v>
      </c>
      <c r="C1447" s="189">
        <v>7005.9</v>
      </c>
      <c r="D1447" s="167"/>
      <c r="E1447" s="168">
        <f t="shared" si="21"/>
        <v>5935152.5580000933</v>
      </c>
      <c r="F1447" s="134"/>
      <c r="G1447" s="202"/>
      <c r="H1447" s="203"/>
      <c r="I1447" s="170"/>
      <c r="J1447" s="179"/>
      <c r="K1447" s="171"/>
      <c r="L1447" s="172"/>
      <c r="M1447" s="173"/>
      <c r="N1447" s="174"/>
      <c r="O1447"/>
      <c r="P1447"/>
      <c r="Q1447"/>
      <c r="R1447"/>
      <c r="S1447"/>
      <c r="T1447"/>
      <c r="U1447"/>
      <c r="V1447"/>
      <c r="W1447"/>
      <c r="X1447"/>
    </row>
    <row r="1448" spans="1:24" s="26" customFormat="1" x14ac:dyDescent="0.3">
      <c r="A1448" s="165">
        <v>44357</v>
      </c>
      <c r="B1448" s="166" t="s">
        <v>334</v>
      </c>
      <c r="C1448" s="189">
        <v>19239</v>
      </c>
      <c r="D1448" s="167"/>
      <c r="E1448" s="168">
        <f t="shared" si="21"/>
        <v>5954391.5580000933</v>
      </c>
      <c r="F1448" s="134"/>
      <c r="G1448" s="202"/>
      <c r="H1448" s="203"/>
      <c r="I1448" s="170"/>
      <c r="J1448" s="179"/>
      <c r="K1448" s="171"/>
      <c r="L1448" s="172"/>
      <c r="M1448" s="173"/>
      <c r="N1448" s="174"/>
      <c r="O1448"/>
      <c r="P1448"/>
      <c r="Q1448"/>
      <c r="R1448"/>
      <c r="S1448"/>
      <c r="T1448"/>
      <c r="U1448"/>
      <c r="V1448"/>
      <c r="W1448"/>
      <c r="X1448"/>
    </row>
    <row r="1449" spans="1:24" s="26" customFormat="1" x14ac:dyDescent="0.3">
      <c r="A1449" s="165">
        <v>44357</v>
      </c>
      <c r="B1449" s="166" t="s">
        <v>241</v>
      </c>
      <c r="C1449" s="189">
        <v>3502.95</v>
      </c>
      <c r="D1449" s="167"/>
      <c r="E1449" s="168">
        <f t="shared" si="21"/>
        <v>5957894.5080000935</v>
      </c>
      <c r="F1449" s="134"/>
      <c r="G1449" s="202"/>
      <c r="H1449" s="203"/>
      <c r="I1449" s="170"/>
      <c r="J1449" s="179"/>
      <c r="K1449" s="171"/>
      <c r="L1449" s="172"/>
      <c r="M1449" s="173"/>
      <c r="N1449" s="174"/>
      <c r="O1449"/>
      <c r="P1449"/>
      <c r="Q1449"/>
      <c r="R1449"/>
      <c r="S1449"/>
      <c r="T1449"/>
      <c r="U1449"/>
      <c r="V1449"/>
      <c r="W1449"/>
      <c r="X1449"/>
    </row>
    <row r="1450" spans="1:24" s="26" customFormat="1" x14ac:dyDescent="0.3">
      <c r="A1450" s="165">
        <v>44357</v>
      </c>
      <c r="B1450" s="166" t="s">
        <v>201</v>
      </c>
      <c r="C1450" s="189">
        <v>242411.4</v>
      </c>
      <c r="D1450" s="167"/>
      <c r="E1450" s="168">
        <f t="shared" si="21"/>
        <v>6200305.9080000939</v>
      </c>
      <c r="F1450" s="134"/>
      <c r="G1450" s="202"/>
      <c r="H1450" s="203"/>
      <c r="I1450" s="170"/>
      <c r="J1450" s="179"/>
      <c r="K1450" s="171"/>
      <c r="L1450" s="172"/>
      <c r="M1450" s="173"/>
      <c r="N1450" s="174"/>
      <c r="O1450"/>
      <c r="P1450"/>
      <c r="Q1450"/>
      <c r="R1450"/>
      <c r="S1450"/>
      <c r="T1450"/>
      <c r="U1450"/>
      <c r="V1450"/>
      <c r="W1450"/>
      <c r="X1450"/>
    </row>
    <row r="1451" spans="1:24" s="26" customFormat="1" x14ac:dyDescent="0.3">
      <c r="A1451" s="165">
        <v>44357</v>
      </c>
      <c r="B1451" s="166" t="s">
        <v>525</v>
      </c>
      <c r="C1451" s="189">
        <v>1807545.24</v>
      </c>
      <c r="D1451" s="167"/>
      <c r="E1451" s="168">
        <f t="shared" si="21"/>
        <v>8007851.1480000941</v>
      </c>
      <c r="F1451" s="134"/>
      <c r="G1451" s="202"/>
      <c r="H1451" s="203"/>
      <c r="I1451" s="170"/>
      <c r="J1451" s="179"/>
      <c r="K1451" s="171"/>
      <c r="L1451" s="172"/>
      <c r="M1451" s="173"/>
      <c r="N1451" s="174"/>
      <c r="O1451"/>
      <c r="P1451"/>
      <c r="Q1451"/>
      <c r="R1451"/>
      <c r="S1451"/>
      <c r="T1451"/>
      <c r="U1451"/>
      <c r="V1451"/>
      <c r="W1451"/>
      <c r="X1451"/>
    </row>
    <row r="1452" spans="1:24" s="26" customFormat="1" x14ac:dyDescent="0.3">
      <c r="A1452" s="165">
        <v>44357</v>
      </c>
      <c r="B1452" s="166" t="s">
        <v>218</v>
      </c>
      <c r="C1452" s="189">
        <v>30358.9</v>
      </c>
      <c r="D1452" s="167"/>
      <c r="E1452" s="168">
        <f t="shared" si="21"/>
        <v>8038210.0480000945</v>
      </c>
      <c r="F1452" s="134"/>
      <c r="G1452" s="202"/>
      <c r="H1452" s="203"/>
      <c r="I1452" s="170"/>
      <c r="J1452" s="179"/>
      <c r="K1452" s="171"/>
      <c r="L1452" s="172"/>
      <c r="M1452" s="173"/>
      <c r="N1452" s="174"/>
      <c r="O1452"/>
      <c r="P1452"/>
      <c r="Q1452"/>
      <c r="R1452"/>
      <c r="S1452"/>
      <c r="T1452"/>
      <c r="U1452"/>
      <c r="V1452"/>
      <c r="W1452"/>
      <c r="X1452"/>
    </row>
    <row r="1453" spans="1:24" s="26" customFormat="1" x14ac:dyDescent="0.3">
      <c r="A1453" s="165">
        <v>44357</v>
      </c>
      <c r="B1453" s="166" t="s">
        <v>296</v>
      </c>
      <c r="C1453" s="189">
        <v>7005.9</v>
      </c>
      <c r="D1453" s="167"/>
      <c r="E1453" s="168">
        <f t="shared" si="21"/>
        <v>8045215.9480000949</v>
      </c>
      <c r="F1453" s="134"/>
      <c r="G1453" s="202"/>
      <c r="H1453" s="203"/>
      <c r="I1453" s="170"/>
      <c r="J1453" s="179"/>
      <c r="K1453" s="171"/>
      <c r="L1453" s="172"/>
      <c r="M1453" s="173"/>
      <c r="N1453" s="174"/>
      <c r="O1453"/>
      <c r="P1453"/>
      <c r="Q1453"/>
      <c r="R1453"/>
      <c r="S1453"/>
      <c r="T1453"/>
      <c r="U1453"/>
      <c r="V1453"/>
      <c r="W1453"/>
      <c r="X1453"/>
    </row>
    <row r="1454" spans="1:24" s="26" customFormat="1" x14ac:dyDescent="0.3">
      <c r="A1454" s="165">
        <v>44357</v>
      </c>
      <c r="B1454" s="166" t="s">
        <v>491</v>
      </c>
      <c r="C1454" s="189">
        <v>7005.9</v>
      </c>
      <c r="D1454" s="167"/>
      <c r="E1454" s="168">
        <f t="shared" si="21"/>
        <v>8052221.8480000952</v>
      </c>
      <c r="F1454" s="134"/>
      <c r="G1454" s="202"/>
      <c r="H1454" s="203"/>
      <c r="I1454" s="170"/>
      <c r="J1454" s="179"/>
      <c r="K1454" s="171"/>
      <c r="L1454" s="172"/>
      <c r="M1454" s="173"/>
      <c r="N1454" s="174"/>
      <c r="O1454"/>
      <c r="P1454"/>
      <c r="Q1454"/>
      <c r="R1454"/>
      <c r="S1454"/>
      <c r="T1454"/>
      <c r="U1454"/>
      <c r="V1454"/>
      <c r="W1454"/>
      <c r="X1454"/>
    </row>
    <row r="1455" spans="1:24" s="26" customFormat="1" x14ac:dyDescent="0.3">
      <c r="A1455" s="165">
        <v>44357</v>
      </c>
      <c r="B1455" s="166" t="s">
        <v>221</v>
      </c>
      <c r="C1455" s="189">
        <v>4670.6000000000004</v>
      </c>
      <c r="D1455" s="167"/>
      <c r="E1455" s="168">
        <f t="shared" si="21"/>
        <v>8056892.4480000949</v>
      </c>
      <c r="F1455" s="134"/>
      <c r="G1455" s="202"/>
      <c r="H1455" s="203"/>
      <c r="I1455" s="170"/>
      <c r="J1455" s="179"/>
      <c r="K1455" s="171"/>
      <c r="L1455" s="172"/>
      <c r="M1455" s="173"/>
      <c r="N1455" s="174"/>
      <c r="O1455"/>
      <c r="P1455"/>
      <c r="Q1455"/>
      <c r="R1455"/>
      <c r="S1455"/>
      <c r="T1455"/>
      <c r="U1455"/>
      <c r="V1455"/>
      <c r="W1455"/>
      <c r="X1455"/>
    </row>
    <row r="1456" spans="1:24" s="26" customFormat="1" x14ac:dyDescent="0.3">
      <c r="A1456" s="165">
        <v>44357</v>
      </c>
      <c r="B1456" s="166" t="s">
        <v>222</v>
      </c>
      <c r="C1456" s="189">
        <v>5838.25</v>
      </c>
      <c r="D1456" s="167"/>
      <c r="E1456" s="168">
        <f t="shared" si="21"/>
        <v>8062730.6980000949</v>
      </c>
      <c r="F1456" s="134"/>
      <c r="G1456" s="202"/>
      <c r="H1456" s="203"/>
      <c r="I1456" s="170"/>
      <c r="J1456" s="179"/>
      <c r="K1456" s="171"/>
      <c r="L1456" s="172"/>
      <c r="M1456" s="173"/>
      <c r="N1456" s="174"/>
      <c r="O1456"/>
      <c r="P1456"/>
      <c r="Q1456"/>
      <c r="R1456"/>
      <c r="S1456"/>
      <c r="T1456"/>
      <c r="U1456"/>
      <c r="V1456"/>
      <c r="W1456"/>
      <c r="X1456"/>
    </row>
    <row r="1457" spans="1:24" s="26" customFormat="1" x14ac:dyDescent="0.3">
      <c r="A1457" s="165">
        <v>44357</v>
      </c>
      <c r="B1457" s="166" t="s">
        <v>367</v>
      </c>
      <c r="C1457" s="189">
        <v>17514.75</v>
      </c>
      <c r="D1457" s="167"/>
      <c r="E1457" s="168">
        <f t="shared" si="21"/>
        <v>8080245.4480000949</v>
      </c>
      <c r="F1457" s="134"/>
      <c r="G1457" s="202"/>
      <c r="H1457" s="203"/>
      <c r="I1457" s="170"/>
      <c r="J1457" s="179"/>
      <c r="K1457" s="171"/>
      <c r="L1457" s="172"/>
      <c r="M1457" s="173"/>
      <c r="N1457" s="174"/>
      <c r="O1457"/>
      <c r="P1457"/>
      <c r="Q1457"/>
      <c r="R1457"/>
      <c r="S1457"/>
      <c r="T1457"/>
      <c r="U1457"/>
      <c r="V1457"/>
      <c r="W1457"/>
      <c r="X1457"/>
    </row>
    <row r="1458" spans="1:24" s="26" customFormat="1" x14ac:dyDescent="0.3">
      <c r="A1458" s="165">
        <v>44357</v>
      </c>
      <c r="B1458" s="166" t="s">
        <v>271</v>
      </c>
      <c r="C1458" s="189">
        <v>45538.35</v>
      </c>
      <c r="D1458" s="167"/>
      <c r="E1458" s="168">
        <f t="shared" si="21"/>
        <v>8125783.7980000945</v>
      </c>
      <c r="F1458" s="134"/>
      <c r="G1458" s="202"/>
      <c r="H1458" s="203"/>
      <c r="I1458" s="170"/>
      <c r="J1458" s="179"/>
      <c r="K1458" s="171"/>
      <c r="L1458" s="172"/>
      <c r="M1458" s="173"/>
      <c r="N1458" s="174"/>
      <c r="O1458"/>
      <c r="P1458"/>
      <c r="Q1458"/>
      <c r="R1458"/>
      <c r="S1458"/>
      <c r="T1458"/>
      <c r="U1458"/>
      <c r="V1458"/>
      <c r="W1458"/>
      <c r="X1458"/>
    </row>
    <row r="1459" spans="1:24" s="26" customFormat="1" x14ac:dyDescent="0.3">
      <c r="A1459" s="165">
        <v>44357</v>
      </c>
      <c r="B1459" s="166" t="s">
        <v>276</v>
      </c>
      <c r="C1459" s="189">
        <v>78232.55</v>
      </c>
      <c r="D1459" s="167"/>
      <c r="E1459" s="168">
        <f t="shared" si="21"/>
        <v>8204016.3480000943</v>
      </c>
      <c r="F1459" s="134"/>
      <c r="G1459" s="202"/>
      <c r="H1459" s="203"/>
      <c r="I1459" s="170"/>
      <c r="J1459" s="179"/>
      <c r="K1459" s="171"/>
      <c r="L1459" s="172"/>
      <c r="M1459" s="173"/>
      <c r="N1459" s="174"/>
      <c r="O1459"/>
      <c r="P1459"/>
      <c r="Q1459"/>
      <c r="R1459"/>
      <c r="S1459"/>
      <c r="T1459"/>
      <c r="U1459"/>
      <c r="V1459"/>
      <c r="W1459"/>
      <c r="X1459"/>
    </row>
    <row r="1460" spans="1:24" s="26" customFormat="1" x14ac:dyDescent="0.3">
      <c r="A1460" s="165">
        <v>44357</v>
      </c>
      <c r="B1460" s="166" t="s">
        <v>320</v>
      </c>
      <c r="C1460" s="189">
        <v>57214.85</v>
      </c>
      <c r="D1460" s="167"/>
      <c r="E1460" s="168">
        <f t="shared" si="21"/>
        <v>8261231.1980000939</v>
      </c>
      <c r="F1460" s="134"/>
      <c r="G1460" s="202"/>
      <c r="H1460" s="203"/>
      <c r="I1460" s="170"/>
      <c r="J1460" s="179"/>
      <c r="K1460" s="171"/>
      <c r="L1460" s="172"/>
      <c r="M1460" s="173"/>
      <c r="N1460" s="174"/>
      <c r="O1460"/>
      <c r="P1460"/>
      <c r="Q1460"/>
      <c r="R1460"/>
      <c r="S1460"/>
      <c r="T1460"/>
      <c r="U1460"/>
      <c r="V1460"/>
      <c r="W1460"/>
      <c r="X1460"/>
    </row>
    <row r="1461" spans="1:24" s="26" customFormat="1" x14ac:dyDescent="0.3">
      <c r="A1461" s="165">
        <v>44358</v>
      </c>
      <c r="B1461" s="166" t="s">
        <v>214</v>
      </c>
      <c r="C1461" s="189">
        <v>17514.75</v>
      </c>
      <c r="D1461" s="167"/>
      <c r="E1461" s="168">
        <f t="shared" si="21"/>
        <v>8278745.9480000939</v>
      </c>
      <c r="F1461" s="134"/>
      <c r="G1461" s="202"/>
      <c r="H1461" s="203"/>
      <c r="I1461" s="170"/>
      <c r="J1461" s="179"/>
      <c r="K1461" s="171"/>
      <c r="L1461" s="172"/>
      <c r="M1461" s="173"/>
      <c r="N1461" s="174"/>
      <c r="O1461"/>
      <c r="P1461"/>
      <c r="Q1461"/>
      <c r="R1461"/>
      <c r="S1461"/>
      <c r="T1461"/>
      <c r="U1461"/>
      <c r="V1461"/>
      <c r="W1461"/>
      <c r="X1461"/>
    </row>
    <row r="1462" spans="1:24" s="26" customFormat="1" x14ac:dyDescent="0.3">
      <c r="A1462" s="165">
        <v>44358</v>
      </c>
      <c r="B1462" s="166" t="s">
        <v>377</v>
      </c>
      <c r="C1462" s="189">
        <v>3502.95</v>
      </c>
      <c r="D1462" s="167"/>
      <c r="E1462" s="168">
        <f t="shared" si="21"/>
        <v>8282248.8980000941</v>
      </c>
      <c r="F1462" s="134"/>
      <c r="G1462" s="202"/>
      <c r="H1462" s="203"/>
      <c r="I1462" s="170"/>
      <c r="J1462" s="179"/>
      <c r="K1462" s="171"/>
      <c r="L1462" s="172"/>
      <c r="M1462" s="173"/>
      <c r="N1462" s="174"/>
      <c r="O1462"/>
      <c r="P1462"/>
      <c r="Q1462"/>
      <c r="R1462"/>
      <c r="S1462"/>
      <c r="T1462"/>
      <c r="U1462"/>
      <c r="V1462"/>
      <c r="W1462"/>
      <c r="X1462"/>
    </row>
    <row r="1463" spans="1:24" s="26" customFormat="1" x14ac:dyDescent="0.3">
      <c r="A1463" s="165">
        <v>44358</v>
      </c>
      <c r="B1463" s="166" t="s">
        <v>324</v>
      </c>
      <c r="C1463" s="189">
        <v>19239</v>
      </c>
      <c r="D1463" s="167"/>
      <c r="E1463" s="168">
        <f t="shared" si="21"/>
        <v>8301487.8980000941</v>
      </c>
      <c r="F1463" s="134"/>
      <c r="G1463" s="202"/>
      <c r="H1463" s="203"/>
      <c r="I1463" s="170"/>
      <c r="J1463" s="179"/>
      <c r="K1463" s="171"/>
      <c r="L1463" s="172"/>
      <c r="M1463" s="173"/>
      <c r="N1463" s="174"/>
      <c r="O1463"/>
      <c r="P1463"/>
      <c r="Q1463"/>
      <c r="R1463"/>
      <c r="S1463"/>
      <c r="T1463"/>
      <c r="U1463"/>
      <c r="V1463"/>
      <c r="W1463"/>
      <c r="X1463"/>
    </row>
    <row r="1464" spans="1:24" s="26" customFormat="1" x14ac:dyDescent="0.3">
      <c r="A1464" s="165">
        <v>44358</v>
      </c>
      <c r="B1464" s="166" t="s">
        <v>287</v>
      </c>
      <c r="C1464" s="189">
        <v>17514.75</v>
      </c>
      <c r="D1464" s="167"/>
      <c r="E1464" s="168">
        <f t="shared" si="21"/>
        <v>8319002.6480000941</v>
      </c>
      <c r="F1464" s="134"/>
      <c r="G1464" s="202"/>
      <c r="H1464" s="203"/>
      <c r="I1464" s="170"/>
      <c r="J1464" s="179"/>
      <c r="K1464" s="171"/>
      <c r="L1464" s="172"/>
      <c r="M1464" s="173"/>
      <c r="N1464" s="174"/>
      <c r="O1464"/>
      <c r="P1464"/>
      <c r="Q1464"/>
      <c r="R1464"/>
      <c r="S1464"/>
      <c r="T1464"/>
      <c r="U1464"/>
      <c r="V1464"/>
      <c r="W1464"/>
      <c r="X1464"/>
    </row>
    <row r="1465" spans="1:24" s="26" customFormat="1" x14ac:dyDescent="0.3">
      <c r="A1465" s="165">
        <v>44358</v>
      </c>
      <c r="B1465" s="166" t="s">
        <v>246</v>
      </c>
      <c r="C1465" s="189">
        <v>17514.75</v>
      </c>
      <c r="D1465" s="167"/>
      <c r="E1465" s="168">
        <f t="shared" si="21"/>
        <v>8336517.3980000941</v>
      </c>
      <c r="F1465" s="134"/>
      <c r="G1465" s="202"/>
      <c r="H1465" s="203"/>
      <c r="I1465" s="170"/>
      <c r="J1465" s="179"/>
      <c r="K1465" s="171"/>
      <c r="L1465" s="172"/>
      <c r="M1465" s="173"/>
      <c r="N1465" s="174"/>
      <c r="O1465"/>
      <c r="P1465"/>
      <c r="Q1465"/>
      <c r="R1465"/>
      <c r="S1465"/>
      <c r="T1465"/>
      <c r="U1465"/>
      <c r="V1465"/>
      <c r="W1465"/>
      <c r="X1465"/>
    </row>
    <row r="1466" spans="1:24" s="26" customFormat="1" x14ac:dyDescent="0.3">
      <c r="A1466" s="165">
        <v>44361</v>
      </c>
      <c r="B1466" s="166" t="s">
        <v>247</v>
      </c>
      <c r="C1466" s="189">
        <v>220685.85</v>
      </c>
      <c r="D1466" s="167"/>
      <c r="E1466" s="168">
        <f t="shared" si="21"/>
        <v>8557203.2480000947</v>
      </c>
      <c r="F1466" s="134"/>
      <c r="G1466" s="202"/>
      <c r="H1466" s="203"/>
      <c r="I1466" s="170"/>
      <c r="J1466" s="179"/>
      <c r="K1466" s="171"/>
      <c r="L1466" s="172"/>
      <c r="M1466" s="173"/>
      <c r="N1466" s="174"/>
      <c r="O1466"/>
      <c r="P1466"/>
      <c r="Q1466"/>
      <c r="R1466"/>
      <c r="S1466"/>
      <c r="T1466"/>
      <c r="U1466"/>
      <c r="V1466"/>
      <c r="W1466"/>
      <c r="X1466"/>
    </row>
    <row r="1467" spans="1:24" s="26" customFormat="1" x14ac:dyDescent="0.3">
      <c r="A1467" s="165">
        <v>44361</v>
      </c>
      <c r="B1467" s="166" t="s">
        <v>516</v>
      </c>
      <c r="C1467" s="189">
        <v>10508.85</v>
      </c>
      <c r="D1467" s="167"/>
      <c r="E1467" s="168">
        <f t="shared" si="21"/>
        <v>8567712.0980000943</v>
      </c>
      <c r="F1467" s="134"/>
      <c r="G1467" s="202"/>
      <c r="H1467" s="203"/>
      <c r="I1467" s="170"/>
      <c r="J1467" s="179"/>
      <c r="K1467" s="171"/>
      <c r="L1467" s="172"/>
      <c r="M1467" s="173"/>
      <c r="N1467" s="174"/>
      <c r="O1467"/>
      <c r="P1467"/>
      <c r="Q1467"/>
      <c r="R1467"/>
      <c r="S1467"/>
      <c r="T1467"/>
      <c r="U1467"/>
      <c r="V1467"/>
      <c r="W1467"/>
      <c r="X1467"/>
    </row>
    <row r="1468" spans="1:24" s="26" customFormat="1" x14ac:dyDescent="0.3">
      <c r="A1468" s="165">
        <v>44361</v>
      </c>
      <c r="B1468" s="166" t="s">
        <v>220</v>
      </c>
      <c r="C1468" s="189">
        <v>23353</v>
      </c>
      <c r="D1468" s="167"/>
      <c r="E1468" s="168">
        <f t="shared" si="21"/>
        <v>8591065.0980000943</v>
      </c>
      <c r="F1468" s="134"/>
      <c r="G1468" s="202"/>
      <c r="H1468" s="203"/>
      <c r="I1468" s="170"/>
      <c r="J1468" s="179"/>
      <c r="K1468" s="171"/>
      <c r="L1468" s="172"/>
      <c r="M1468" s="173"/>
      <c r="N1468" s="174"/>
      <c r="O1468"/>
      <c r="P1468"/>
      <c r="Q1468"/>
      <c r="R1468"/>
      <c r="S1468"/>
      <c r="T1468"/>
      <c r="U1468"/>
      <c r="V1468"/>
      <c r="W1468"/>
      <c r="X1468"/>
    </row>
    <row r="1469" spans="1:24" s="26" customFormat="1" x14ac:dyDescent="0.3">
      <c r="A1469" s="165">
        <v>44362</v>
      </c>
      <c r="B1469" s="166" t="s">
        <v>339</v>
      </c>
      <c r="C1469" s="189">
        <v>7005.9</v>
      </c>
      <c r="D1469" s="167"/>
      <c r="E1469" s="168">
        <f t="shared" si="21"/>
        <v>8598070.9980000947</v>
      </c>
      <c r="F1469" s="134"/>
      <c r="G1469" s="202"/>
      <c r="H1469" s="203"/>
      <c r="I1469" s="170"/>
      <c r="J1469" s="179"/>
      <c r="K1469" s="171"/>
      <c r="L1469" s="172"/>
      <c r="M1469" s="173"/>
      <c r="N1469" s="174"/>
      <c r="O1469"/>
      <c r="P1469"/>
      <c r="Q1469"/>
      <c r="R1469"/>
      <c r="S1469"/>
      <c r="T1469"/>
      <c r="U1469"/>
      <c r="V1469"/>
      <c r="W1469"/>
      <c r="X1469"/>
    </row>
    <row r="1470" spans="1:24" s="26" customFormat="1" x14ac:dyDescent="0.3">
      <c r="A1470" s="165">
        <v>44362</v>
      </c>
      <c r="B1470" s="166" t="s">
        <v>526</v>
      </c>
      <c r="C1470" s="189">
        <v>169575</v>
      </c>
      <c r="D1470" s="167"/>
      <c r="E1470" s="168">
        <f t="shared" si="21"/>
        <v>8767645.9980000947</v>
      </c>
      <c r="F1470" s="134"/>
      <c r="G1470" s="202"/>
      <c r="H1470" s="203"/>
      <c r="I1470" s="170"/>
      <c r="J1470" s="179"/>
      <c r="K1470" s="171"/>
      <c r="L1470" s="172"/>
      <c r="M1470" s="173"/>
      <c r="N1470" s="174"/>
      <c r="O1470"/>
      <c r="P1470"/>
      <c r="Q1470"/>
      <c r="R1470"/>
      <c r="S1470"/>
      <c r="T1470"/>
      <c r="U1470"/>
      <c r="V1470"/>
      <c r="W1470"/>
      <c r="X1470"/>
    </row>
    <row r="1471" spans="1:24" s="26" customFormat="1" x14ac:dyDescent="0.3">
      <c r="A1471" s="193"/>
      <c r="B1471" s="194" t="s">
        <v>530</v>
      </c>
      <c r="C1471" s="195"/>
      <c r="D1471" s="196">
        <v>49875</v>
      </c>
      <c r="E1471" s="168">
        <f t="shared" si="21"/>
        <v>8717770.9980000947</v>
      </c>
      <c r="F1471" s="134"/>
      <c r="G1471" s="169">
        <f>D1471</f>
        <v>49875</v>
      </c>
      <c r="H1471" s="203"/>
      <c r="I1471" s="170"/>
      <c r="J1471" s="179"/>
      <c r="K1471" s="171"/>
      <c r="L1471" s="172"/>
      <c r="M1471" s="173"/>
      <c r="N1471" s="174"/>
      <c r="O1471"/>
      <c r="P1471"/>
      <c r="Q1471"/>
      <c r="R1471"/>
      <c r="S1471"/>
      <c r="T1471"/>
      <c r="U1471"/>
      <c r="V1471"/>
      <c r="W1471"/>
      <c r="X1471"/>
    </row>
    <row r="1472" spans="1:24" s="26" customFormat="1" x14ac:dyDescent="0.3">
      <c r="A1472" s="165">
        <v>44362</v>
      </c>
      <c r="B1472" s="166" t="s">
        <v>292</v>
      </c>
      <c r="C1472" s="189">
        <v>75897.25</v>
      </c>
      <c r="D1472" s="167"/>
      <c r="E1472" s="168">
        <f t="shared" si="21"/>
        <v>8793668.2480000947</v>
      </c>
      <c r="F1472" s="134"/>
      <c r="G1472" s="202"/>
      <c r="H1472" s="203"/>
      <c r="I1472" s="170"/>
      <c r="J1472" s="179"/>
      <c r="K1472" s="171"/>
      <c r="L1472" s="172"/>
      <c r="M1472" s="173"/>
      <c r="N1472" s="174"/>
      <c r="O1472"/>
      <c r="P1472"/>
      <c r="Q1472"/>
      <c r="R1472"/>
      <c r="S1472"/>
      <c r="T1472"/>
      <c r="U1472"/>
      <c r="V1472"/>
      <c r="W1472"/>
      <c r="X1472"/>
    </row>
    <row r="1473" spans="1:24" s="26" customFormat="1" x14ac:dyDescent="0.3">
      <c r="A1473" s="165">
        <v>44362</v>
      </c>
      <c r="B1473" s="166" t="s">
        <v>239</v>
      </c>
      <c r="C1473" s="189">
        <v>11543.4</v>
      </c>
      <c r="D1473" s="167"/>
      <c r="E1473" s="168">
        <f t="shared" si="21"/>
        <v>8805211.648000095</v>
      </c>
      <c r="F1473" s="134"/>
      <c r="G1473" s="202"/>
      <c r="H1473" s="203"/>
      <c r="I1473" s="170"/>
      <c r="J1473" s="179"/>
      <c r="K1473" s="171"/>
      <c r="L1473" s="172"/>
      <c r="M1473" s="173"/>
      <c r="N1473" s="174"/>
      <c r="O1473"/>
      <c r="P1473"/>
      <c r="Q1473"/>
      <c r="R1473"/>
      <c r="S1473"/>
      <c r="T1473"/>
      <c r="U1473"/>
      <c r="V1473"/>
      <c r="W1473"/>
      <c r="X1473"/>
    </row>
    <row r="1474" spans="1:24" s="26" customFormat="1" x14ac:dyDescent="0.3">
      <c r="A1474" s="165">
        <v>44332</v>
      </c>
      <c r="B1474" s="166" t="s">
        <v>282</v>
      </c>
      <c r="C1474" s="189">
        <v>89909.05</v>
      </c>
      <c r="D1474" s="167"/>
      <c r="E1474" s="168">
        <f t="shared" si="21"/>
        <v>8895120.6980000958</v>
      </c>
      <c r="F1474" s="134"/>
      <c r="G1474" s="202"/>
      <c r="H1474" s="203"/>
      <c r="I1474" s="170"/>
      <c r="J1474" s="179"/>
      <c r="K1474" s="171"/>
      <c r="L1474" s="172"/>
      <c r="M1474" s="173"/>
      <c r="N1474" s="174"/>
      <c r="O1474"/>
      <c r="P1474"/>
      <c r="Q1474"/>
      <c r="R1474"/>
      <c r="S1474"/>
      <c r="T1474"/>
      <c r="U1474"/>
      <c r="V1474"/>
      <c r="W1474"/>
      <c r="X1474"/>
    </row>
    <row r="1475" spans="1:24" s="26" customFormat="1" x14ac:dyDescent="0.3">
      <c r="A1475" s="165">
        <v>44332</v>
      </c>
      <c r="B1475" s="166" t="s">
        <v>233</v>
      </c>
      <c r="C1475" s="189">
        <v>45538.35</v>
      </c>
      <c r="D1475" s="167"/>
      <c r="E1475" s="168">
        <f t="shared" si="21"/>
        <v>8940659.0480000954</v>
      </c>
      <c r="F1475" s="134"/>
      <c r="G1475" s="202"/>
      <c r="H1475" s="203"/>
      <c r="I1475" s="170"/>
      <c r="J1475" s="179"/>
      <c r="K1475" s="171"/>
      <c r="L1475" s="172"/>
      <c r="M1475" s="173"/>
      <c r="N1475" s="174"/>
      <c r="O1475"/>
      <c r="P1475"/>
      <c r="Q1475"/>
      <c r="R1475"/>
      <c r="S1475"/>
      <c r="T1475"/>
      <c r="U1475"/>
      <c r="V1475"/>
      <c r="W1475"/>
      <c r="X1475"/>
    </row>
    <row r="1476" spans="1:24" s="26" customFormat="1" x14ac:dyDescent="0.3">
      <c r="A1476" s="165">
        <v>44332</v>
      </c>
      <c r="B1476" s="166" t="s">
        <v>507</v>
      </c>
      <c r="C1476" s="189">
        <v>64000</v>
      </c>
      <c r="D1476" s="167"/>
      <c r="E1476" s="168">
        <f t="shared" si="21"/>
        <v>9004659.0480000954</v>
      </c>
      <c r="F1476" s="134"/>
      <c r="G1476" s="202"/>
      <c r="H1476" s="203"/>
      <c r="I1476" s="170"/>
      <c r="J1476" s="179"/>
      <c r="K1476" s="171"/>
      <c r="L1476" s="172"/>
      <c r="M1476" s="173"/>
      <c r="N1476" s="174"/>
      <c r="O1476"/>
      <c r="P1476"/>
      <c r="Q1476"/>
      <c r="R1476"/>
      <c r="S1476"/>
      <c r="T1476"/>
      <c r="U1476"/>
      <c r="V1476"/>
      <c r="W1476"/>
      <c r="X1476"/>
    </row>
    <row r="1477" spans="1:24" s="26" customFormat="1" x14ac:dyDescent="0.3">
      <c r="A1477" s="165">
        <v>44332</v>
      </c>
      <c r="B1477" s="166" t="s">
        <v>237</v>
      </c>
      <c r="C1477" s="189">
        <v>10508.85</v>
      </c>
      <c r="D1477" s="167"/>
      <c r="E1477" s="168">
        <f t="shared" si="21"/>
        <v>9015167.898000095</v>
      </c>
      <c r="F1477" s="134"/>
      <c r="G1477" s="202"/>
      <c r="H1477" s="203"/>
      <c r="I1477" s="170"/>
      <c r="J1477" s="179"/>
      <c r="K1477" s="171"/>
      <c r="L1477" s="172"/>
      <c r="M1477" s="173"/>
      <c r="N1477" s="174"/>
      <c r="O1477"/>
      <c r="P1477"/>
      <c r="Q1477"/>
      <c r="R1477"/>
      <c r="S1477"/>
      <c r="T1477"/>
      <c r="U1477"/>
      <c r="V1477"/>
      <c r="W1477"/>
      <c r="X1477"/>
    </row>
    <row r="1478" spans="1:24" s="26" customFormat="1" x14ac:dyDescent="0.3">
      <c r="A1478" s="165">
        <v>44332</v>
      </c>
      <c r="B1478" s="166" t="s">
        <v>204</v>
      </c>
      <c r="C1478" s="189">
        <v>10508.85</v>
      </c>
      <c r="D1478" s="167"/>
      <c r="E1478" s="168">
        <f t="shared" si="21"/>
        <v>9025676.7480000947</v>
      </c>
      <c r="F1478" s="134"/>
      <c r="G1478" s="202"/>
      <c r="H1478" s="203"/>
      <c r="I1478" s="170"/>
      <c r="J1478" s="179"/>
      <c r="K1478" s="171"/>
      <c r="L1478" s="172"/>
      <c r="M1478" s="173"/>
      <c r="N1478" s="174"/>
      <c r="O1478"/>
      <c r="P1478"/>
      <c r="Q1478"/>
      <c r="R1478"/>
      <c r="S1478"/>
      <c r="T1478"/>
      <c r="U1478"/>
      <c r="V1478"/>
      <c r="W1478"/>
      <c r="X1478"/>
    </row>
    <row r="1479" spans="1:24" s="26" customFormat="1" x14ac:dyDescent="0.3">
      <c r="A1479" s="165">
        <v>44332</v>
      </c>
      <c r="B1479" s="166" t="s">
        <v>253</v>
      </c>
      <c r="C1479" s="189">
        <v>7649.62</v>
      </c>
      <c r="D1479" s="167"/>
      <c r="E1479" s="168">
        <f t="shared" si="21"/>
        <v>9033326.3680000938</v>
      </c>
      <c r="F1479" s="134"/>
      <c r="G1479" s="202"/>
      <c r="H1479" s="203"/>
      <c r="I1479" s="170"/>
      <c r="J1479" s="179"/>
      <c r="K1479" s="171"/>
      <c r="L1479" s="172"/>
      <c r="M1479" s="173"/>
      <c r="N1479" s="174"/>
      <c r="O1479"/>
      <c r="P1479"/>
      <c r="Q1479"/>
      <c r="R1479"/>
      <c r="S1479"/>
      <c r="T1479"/>
      <c r="U1479"/>
      <c r="V1479"/>
      <c r="W1479"/>
      <c r="X1479"/>
    </row>
    <row r="1480" spans="1:24" s="26" customFormat="1" x14ac:dyDescent="0.3">
      <c r="A1480" s="165">
        <v>44332</v>
      </c>
      <c r="B1480" s="166" t="s">
        <v>225</v>
      </c>
      <c r="C1480" s="189">
        <v>21017.7</v>
      </c>
      <c r="D1480" s="167"/>
      <c r="E1480" s="168">
        <f t="shared" si="21"/>
        <v>9054344.0680000931</v>
      </c>
      <c r="F1480" s="134"/>
      <c r="G1480" s="202"/>
      <c r="H1480" s="203"/>
      <c r="I1480" s="170"/>
      <c r="J1480" s="179"/>
      <c r="K1480" s="171"/>
      <c r="L1480" s="172"/>
      <c r="M1480" s="173"/>
      <c r="N1480" s="174"/>
      <c r="O1480"/>
      <c r="P1480"/>
      <c r="Q1480"/>
      <c r="R1480"/>
      <c r="S1480"/>
      <c r="T1480"/>
      <c r="U1480"/>
      <c r="V1480"/>
      <c r="W1480"/>
      <c r="X1480"/>
    </row>
    <row r="1481" spans="1:24" s="26" customFormat="1" x14ac:dyDescent="0.3">
      <c r="A1481" s="165">
        <v>44364</v>
      </c>
      <c r="B1481" s="166" t="s">
        <v>228</v>
      </c>
      <c r="C1481" s="189">
        <v>25688.3</v>
      </c>
      <c r="D1481" s="167"/>
      <c r="E1481" s="168">
        <f t="shared" si="21"/>
        <v>9080032.3680000938</v>
      </c>
      <c r="F1481" s="134"/>
      <c r="G1481" s="202"/>
      <c r="H1481" s="203"/>
      <c r="I1481" s="170"/>
      <c r="J1481" s="179"/>
      <c r="K1481" s="171"/>
      <c r="L1481" s="172"/>
      <c r="M1481" s="173"/>
      <c r="N1481" s="174"/>
      <c r="O1481"/>
      <c r="P1481"/>
      <c r="Q1481"/>
      <c r="R1481"/>
      <c r="S1481"/>
      <c r="T1481"/>
      <c r="U1481"/>
      <c r="V1481"/>
      <c r="W1481"/>
      <c r="X1481"/>
    </row>
    <row r="1482" spans="1:24" s="26" customFormat="1" x14ac:dyDescent="0.3">
      <c r="A1482" s="165">
        <v>44364</v>
      </c>
      <c r="B1482" s="166" t="s">
        <v>230</v>
      </c>
      <c r="C1482" s="189">
        <v>3502.95</v>
      </c>
      <c r="D1482" s="167"/>
      <c r="E1482" s="168">
        <f t="shared" si="21"/>
        <v>9083535.3180000931</v>
      </c>
      <c r="F1482" s="134"/>
      <c r="G1482" s="202"/>
      <c r="H1482" s="203"/>
      <c r="I1482" s="170"/>
      <c r="J1482" s="179"/>
      <c r="K1482" s="171"/>
      <c r="L1482" s="172"/>
      <c r="M1482" s="173"/>
      <c r="N1482" s="174"/>
      <c r="O1482"/>
      <c r="P1482"/>
      <c r="Q1482"/>
      <c r="R1482"/>
      <c r="S1482"/>
      <c r="T1482"/>
      <c r="U1482"/>
      <c r="V1482"/>
      <c r="W1482"/>
      <c r="X1482"/>
    </row>
    <row r="1483" spans="1:24" s="26" customFormat="1" x14ac:dyDescent="0.3">
      <c r="A1483" s="165">
        <v>44364</v>
      </c>
      <c r="B1483" s="166" t="s">
        <v>262</v>
      </c>
      <c r="C1483" s="189">
        <v>4670.6000000000004</v>
      </c>
      <c r="D1483" s="167"/>
      <c r="E1483" s="168">
        <f t="shared" si="21"/>
        <v>9088205.9180000927</v>
      </c>
      <c r="F1483" s="134"/>
      <c r="G1483" s="202"/>
      <c r="H1483" s="203"/>
      <c r="I1483" s="170"/>
      <c r="J1483" s="179"/>
      <c r="K1483" s="171"/>
      <c r="L1483" s="172"/>
      <c r="M1483" s="173"/>
      <c r="N1483" s="174"/>
      <c r="O1483"/>
      <c r="P1483"/>
      <c r="Q1483"/>
      <c r="R1483"/>
      <c r="S1483"/>
      <c r="T1483"/>
      <c r="U1483"/>
      <c r="V1483"/>
      <c r="W1483"/>
      <c r="X1483"/>
    </row>
    <row r="1484" spans="1:24" s="26" customFormat="1" x14ac:dyDescent="0.3">
      <c r="A1484" s="165">
        <v>44364</v>
      </c>
      <c r="B1484" s="166" t="s">
        <v>525</v>
      </c>
      <c r="C1484" s="189">
        <v>317611.26</v>
      </c>
      <c r="D1484" s="167"/>
      <c r="E1484" s="168">
        <f t="shared" si="21"/>
        <v>9405817.1780000925</v>
      </c>
      <c r="F1484" s="134"/>
      <c r="G1484" s="202"/>
      <c r="H1484" s="203"/>
      <c r="I1484" s="170"/>
      <c r="J1484" s="179"/>
      <c r="K1484" s="171"/>
      <c r="L1484" s="172"/>
      <c r="M1484" s="173"/>
      <c r="N1484" s="174"/>
      <c r="O1484"/>
      <c r="P1484"/>
      <c r="Q1484"/>
      <c r="R1484"/>
      <c r="S1484"/>
      <c r="T1484"/>
      <c r="U1484"/>
      <c r="V1484"/>
      <c r="W1484"/>
      <c r="X1484"/>
    </row>
    <row r="1485" spans="1:24" s="26" customFormat="1" x14ac:dyDescent="0.3">
      <c r="A1485" s="165">
        <v>44364</v>
      </c>
      <c r="B1485" s="166" t="s">
        <v>329</v>
      </c>
      <c r="C1485" s="189">
        <v>124535.62</v>
      </c>
      <c r="D1485" s="167"/>
      <c r="E1485" s="168">
        <f t="shared" si="21"/>
        <v>9530352.7980000917</v>
      </c>
      <c r="F1485" s="134"/>
      <c r="G1485" s="202"/>
      <c r="H1485" s="203"/>
      <c r="I1485" s="170"/>
      <c r="J1485" s="179"/>
      <c r="K1485" s="171"/>
      <c r="L1485" s="172"/>
      <c r="M1485" s="173"/>
      <c r="N1485" s="174"/>
      <c r="O1485"/>
      <c r="P1485"/>
      <c r="Q1485"/>
      <c r="R1485"/>
      <c r="S1485"/>
      <c r="T1485"/>
      <c r="U1485"/>
      <c r="V1485"/>
      <c r="W1485"/>
      <c r="X1485"/>
    </row>
    <row r="1486" spans="1:24" s="26" customFormat="1" x14ac:dyDescent="0.3">
      <c r="A1486" s="165">
        <v>44364</v>
      </c>
      <c r="B1486" s="166" t="s">
        <v>333</v>
      </c>
      <c r="C1486" s="189">
        <v>3502.95</v>
      </c>
      <c r="D1486" s="167"/>
      <c r="E1486" s="168">
        <f t="shared" si="21"/>
        <v>9533855.7480000909</v>
      </c>
      <c r="F1486" s="134"/>
      <c r="G1486" s="202"/>
      <c r="H1486" s="203"/>
      <c r="I1486" s="170"/>
      <c r="J1486" s="179"/>
      <c r="K1486" s="171"/>
      <c r="L1486" s="172"/>
      <c r="M1486" s="173"/>
      <c r="N1486" s="174"/>
      <c r="O1486"/>
      <c r="P1486"/>
      <c r="Q1486"/>
      <c r="R1486"/>
      <c r="S1486"/>
      <c r="T1486"/>
      <c r="U1486"/>
      <c r="V1486"/>
      <c r="W1486"/>
      <c r="X1486"/>
    </row>
    <row r="1487" spans="1:24" s="26" customFormat="1" x14ac:dyDescent="0.3">
      <c r="A1487" s="165">
        <v>44364</v>
      </c>
      <c r="B1487" s="166" t="s">
        <v>251</v>
      </c>
      <c r="C1487" s="189">
        <v>19969.84</v>
      </c>
      <c r="D1487" s="167"/>
      <c r="E1487" s="168">
        <f t="shared" si="21"/>
        <v>9553825.5880000908</v>
      </c>
      <c r="F1487" s="134"/>
      <c r="G1487" s="202"/>
      <c r="H1487" s="203"/>
      <c r="I1487" s="170"/>
      <c r="J1487" s="179"/>
      <c r="K1487" s="171"/>
      <c r="L1487" s="172"/>
      <c r="M1487" s="173"/>
      <c r="N1487" s="174"/>
      <c r="O1487"/>
      <c r="P1487"/>
      <c r="Q1487"/>
      <c r="R1487"/>
      <c r="S1487"/>
      <c r="T1487"/>
      <c r="U1487"/>
      <c r="V1487"/>
      <c r="W1487"/>
      <c r="X1487"/>
    </row>
    <row r="1488" spans="1:24" s="26" customFormat="1" x14ac:dyDescent="0.3">
      <c r="A1488" s="165">
        <v>44364</v>
      </c>
      <c r="B1488" s="166" t="s">
        <v>356</v>
      </c>
      <c r="C1488" s="189">
        <v>10508.85</v>
      </c>
      <c r="D1488" s="167"/>
      <c r="E1488" s="168">
        <f t="shared" si="21"/>
        <v>9564334.4380000904</v>
      </c>
      <c r="F1488" s="134"/>
      <c r="G1488" s="202"/>
      <c r="H1488" s="203"/>
      <c r="I1488" s="170"/>
      <c r="J1488" s="179"/>
      <c r="K1488" s="171"/>
      <c r="L1488" s="172"/>
      <c r="M1488" s="173"/>
      <c r="N1488" s="174"/>
      <c r="O1488"/>
      <c r="P1488"/>
      <c r="Q1488"/>
      <c r="R1488"/>
      <c r="S1488"/>
      <c r="T1488"/>
      <c r="U1488"/>
      <c r="V1488"/>
      <c r="W1488"/>
      <c r="X1488"/>
    </row>
    <row r="1489" spans="1:24" s="26" customFormat="1" x14ac:dyDescent="0.3">
      <c r="A1489" s="165">
        <v>44364</v>
      </c>
      <c r="B1489" s="166" t="s">
        <v>298</v>
      </c>
      <c r="C1489" s="189">
        <v>22052.25</v>
      </c>
      <c r="D1489" s="167"/>
      <c r="E1489" s="168">
        <f t="shared" si="21"/>
        <v>9586386.6880000904</v>
      </c>
      <c r="F1489" s="134"/>
      <c r="G1489" s="202"/>
      <c r="H1489" s="203"/>
      <c r="I1489" s="170"/>
      <c r="J1489" s="179"/>
      <c r="K1489" s="171"/>
      <c r="L1489" s="172"/>
      <c r="M1489" s="173"/>
      <c r="N1489" s="174"/>
      <c r="O1489"/>
      <c r="P1489"/>
      <c r="Q1489"/>
      <c r="R1489"/>
      <c r="S1489"/>
      <c r="T1489"/>
      <c r="U1489"/>
      <c r="V1489"/>
      <c r="W1489"/>
      <c r="X1489"/>
    </row>
    <row r="1490" spans="1:24" s="26" customFormat="1" x14ac:dyDescent="0.3">
      <c r="A1490" s="165">
        <v>44364</v>
      </c>
      <c r="B1490" s="166" t="s">
        <v>315</v>
      </c>
      <c r="C1490" s="189">
        <v>23353</v>
      </c>
      <c r="D1490" s="167"/>
      <c r="E1490" s="168">
        <f t="shared" ref="E1490:E1535" si="22">E1489+C1490-D1490</f>
        <v>9609739.6880000904</v>
      </c>
      <c r="F1490" s="134"/>
      <c r="G1490" s="202"/>
      <c r="H1490" s="203"/>
      <c r="I1490" s="170"/>
      <c r="J1490" s="179"/>
      <c r="K1490" s="171"/>
      <c r="L1490" s="172"/>
      <c r="M1490" s="173"/>
      <c r="N1490" s="174"/>
      <c r="O1490"/>
      <c r="P1490"/>
      <c r="Q1490"/>
      <c r="R1490"/>
      <c r="S1490"/>
      <c r="T1490"/>
      <c r="U1490"/>
      <c r="V1490"/>
      <c r="W1490"/>
      <c r="X1490"/>
    </row>
    <row r="1491" spans="1:24" s="26" customFormat="1" x14ac:dyDescent="0.3">
      <c r="A1491" s="165">
        <v>44364</v>
      </c>
      <c r="B1491" s="166" t="s">
        <v>199</v>
      </c>
      <c r="C1491" s="189">
        <v>158800.4</v>
      </c>
      <c r="D1491" s="167"/>
      <c r="E1491" s="168">
        <f t="shared" si="22"/>
        <v>9768540.0880000908</v>
      </c>
      <c r="F1491" s="134"/>
      <c r="G1491" s="202"/>
      <c r="H1491" s="203"/>
      <c r="I1491" s="170"/>
      <c r="J1491" s="179"/>
      <c r="K1491" s="171"/>
      <c r="L1491" s="172"/>
      <c r="M1491" s="173"/>
      <c r="N1491" s="174"/>
      <c r="O1491"/>
      <c r="P1491"/>
      <c r="Q1491"/>
      <c r="R1491"/>
      <c r="S1491"/>
      <c r="T1491"/>
      <c r="U1491"/>
      <c r="V1491"/>
      <c r="W1491"/>
      <c r="X1491"/>
    </row>
    <row r="1492" spans="1:24" s="26" customFormat="1" x14ac:dyDescent="0.3">
      <c r="A1492" s="165">
        <v>44364</v>
      </c>
      <c r="B1492" s="166" t="s">
        <v>307</v>
      </c>
      <c r="C1492" s="189">
        <v>48470.63</v>
      </c>
      <c r="D1492" s="167"/>
      <c r="E1492" s="168">
        <f t="shared" si="22"/>
        <v>9817010.7180000916</v>
      </c>
      <c r="F1492" s="134"/>
      <c r="G1492" s="202"/>
      <c r="H1492" s="203"/>
      <c r="I1492" s="170"/>
      <c r="J1492" s="179"/>
      <c r="K1492" s="171"/>
      <c r="L1492" s="172"/>
      <c r="M1492" s="173"/>
      <c r="N1492" s="174"/>
      <c r="O1492"/>
      <c r="P1492"/>
      <c r="Q1492"/>
      <c r="R1492"/>
      <c r="S1492"/>
      <c r="T1492"/>
      <c r="U1492"/>
      <c r="V1492"/>
      <c r="W1492"/>
      <c r="X1492"/>
    </row>
    <row r="1493" spans="1:24" s="26" customFormat="1" x14ac:dyDescent="0.3">
      <c r="A1493" s="165"/>
      <c r="B1493" s="166"/>
      <c r="C1493" s="189"/>
      <c r="D1493" s="167"/>
      <c r="E1493" s="168">
        <f t="shared" si="22"/>
        <v>9817010.7180000916</v>
      </c>
      <c r="F1493" s="134"/>
      <c r="G1493" s="202"/>
      <c r="H1493" s="203"/>
      <c r="I1493" s="170"/>
      <c r="J1493" s="179"/>
      <c r="K1493" s="171"/>
      <c r="L1493" s="172"/>
      <c r="M1493" s="173"/>
      <c r="N1493" s="174"/>
      <c r="O1493"/>
      <c r="P1493"/>
      <c r="Q1493"/>
      <c r="R1493"/>
      <c r="S1493"/>
      <c r="T1493"/>
      <c r="U1493"/>
      <c r="V1493"/>
      <c r="W1493"/>
      <c r="X1493"/>
    </row>
    <row r="1494" spans="1:24" s="26" customFormat="1" x14ac:dyDescent="0.3">
      <c r="A1494" s="165"/>
      <c r="B1494" s="166"/>
      <c r="C1494" s="189"/>
      <c r="D1494" s="167"/>
      <c r="E1494" s="168">
        <f t="shared" si="22"/>
        <v>9817010.7180000916</v>
      </c>
      <c r="F1494" s="134"/>
      <c r="G1494" s="202"/>
      <c r="H1494" s="203"/>
      <c r="I1494" s="170"/>
      <c r="J1494" s="179"/>
      <c r="K1494" s="171"/>
      <c r="L1494" s="172"/>
      <c r="M1494" s="173"/>
      <c r="N1494" s="174"/>
      <c r="O1494"/>
      <c r="P1494"/>
      <c r="Q1494"/>
      <c r="R1494"/>
      <c r="S1494"/>
      <c r="T1494"/>
      <c r="U1494"/>
      <c r="V1494"/>
      <c r="W1494"/>
      <c r="X1494"/>
    </row>
    <row r="1495" spans="1:24" s="26" customFormat="1" x14ac:dyDescent="0.3">
      <c r="A1495" s="165"/>
      <c r="B1495" s="166"/>
      <c r="C1495" s="189"/>
      <c r="D1495" s="167"/>
      <c r="E1495" s="168">
        <f t="shared" si="22"/>
        <v>9817010.7180000916</v>
      </c>
      <c r="F1495" s="134"/>
      <c r="G1495" s="202"/>
      <c r="H1495" s="203"/>
      <c r="I1495" s="170"/>
      <c r="J1495" s="179"/>
      <c r="K1495" s="171"/>
      <c r="L1495" s="172"/>
      <c r="M1495" s="173"/>
      <c r="N1495" s="174"/>
      <c r="O1495"/>
      <c r="P1495"/>
      <c r="Q1495"/>
      <c r="R1495"/>
      <c r="S1495"/>
      <c r="T1495"/>
      <c r="U1495"/>
      <c r="V1495"/>
      <c r="W1495"/>
      <c r="X1495"/>
    </row>
    <row r="1496" spans="1:24" s="26" customFormat="1" x14ac:dyDescent="0.3">
      <c r="A1496" s="165"/>
      <c r="B1496" s="166"/>
      <c r="C1496" s="189"/>
      <c r="D1496" s="167"/>
      <c r="E1496" s="168">
        <f t="shared" si="22"/>
        <v>9817010.7180000916</v>
      </c>
      <c r="F1496" s="134"/>
      <c r="G1496" s="202"/>
      <c r="H1496" s="203"/>
      <c r="I1496" s="170"/>
      <c r="J1496" s="179"/>
      <c r="K1496" s="171"/>
      <c r="L1496" s="172"/>
      <c r="M1496" s="173"/>
      <c r="N1496" s="174"/>
      <c r="O1496"/>
      <c r="P1496"/>
      <c r="Q1496"/>
      <c r="R1496"/>
      <c r="S1496"/>
      <c r="T1496"/>
      <c r="U1496"/>
      <c r="V1496"/>
      <c r="W1496"/>
      <c r="X1496"/>
    </row>
    <row r="1497" spans="1:24" s="26" customFormat="1" x14ac:dyDescent="0.3">
      <c r="A1497" s="165"/>
      <c r="B1497" s="166"/>
      <c r="C1497" s="189"/>
      <c r="D1497" s="167"/>
      <c r="E1497" s="168">
        <f t="shared" si="22"/>
        <v>9817010.7180000916</v>
      </c>
      <c r="F1497" s="134"/>
      <c r="G1497" s="202"/>
      <c r="H1497" s="203"/>
      <c r="I1497" s="170"/>
      <c r="J1497" s="179"/>
      <c r="K1497" s="171"/>
      <c r="L1497" s="172"/>
      <c r="M1497" s="173"/>
      <c r="N1497" s="174"/>
      <c r="O1497"/>
      <c r="P1497"/>
      <c r="Q1497"/>
      <c r="R1497"/>
      <c r="S1497"/>
      <c r="T1497"/>
      <c r="U1497"/>
      <c r="V1497"/>
      <c r="W1497"/>
      <c r="X1497"/>
    </row>
    <row r="1498" spans="1:24" s="26" customFormat="1" x14ac:dyDescent="0.3">
      <c r="A1498" s="165"/>
      <c r="B1498" s="166"/>
      <c r="C1498" s="189"/>
      <c r="D1498" s="167"/>
      <c r="E1498" s="168">
        <f t="shared" si="22"/>
        <v>9817010.7180000916</v>
      </c>
      <c r="F1498" s="134"/>
      <c r="G1498" s="202"/>
      <c r="H1498" s="203"/>
      <c r="I1498" s="170"/>
      <c r="J1498" s="179"/>
      <c r="K1498" s="171"/>
      <c r="L1498" s="172"/>
      <c r="M1498" s="173"/>
      <c r="N1498" s="174"/>
      <c r="O1498"/>
      <c r="P1498"/>
      <c r="Q1498"/>
      <c r="R1498"/>
      <c r="S1498"/>
      <c r="T1498"/>
      <c r="U1498"/>
      <c r="V1498"/>
      <c r="W1498"/>
      <c r="X1498"/>
    </row>
    <row r="1499" spans="1:24" s="26" customFormat="1" x14ac:dyDescent="0.3">
      <c r="A1499" s="165"/>
      <c r="B1499" s="166"/>
      <c r="C1499" s="189"/>
      <c r="D1499" s="167"/>
      <c r="E1499" s="168">
        <f t="shared" si="22"/>
        <v>9817010.7180000916</v>
      </c>
      <c r="F1499" s="134"/>
      <c r="G1499" s="202"/>
      <c r="H1499" s="203"/>
      <c r="I1499" s="170"/>
      <c r="J1499" s="179"/>
      <c r="K1499" s="171"/>
      <c r="L1499" s="172"/>
      <c r="M1499" s="173"/>
      <c r="N1499" s="174"/>
      <c r="O1499"/>
      <c r="P1499"/>
      <c r="Q1499"/>
      <c r="R1499"/>
      <c r="S1499"/>
      <c r="T1499"/>
      <c r="U1499"/>
      <c r="V1499"/>
      <c r="W1499"/>
      <c r="X1499"/>
    </row>
    <row r="1500" spans="1:24" s="26" customFormat="1" x14ac:dyDescent="0.3">
      <c r="A1500" s="165"/>
      <c r="B1500" s="166"/>
      <c r="C1500" s="189"/>
      <c r="D1500" s="167"/>
      <c r="E1500" s="168">
        <f t="shared" si="22"/>
        <v>9817010.7180000916</v>
      </c>
      <c r="F1500" s="134"/>
      <c r="G1500" s="202"/>
      <c r="H1500" s="203"/>
      <c r="I1500" s="170"/>
      <c r="J1500" s="179"/>
      <c r="K1500" s="171"/>
      <c r="L1500" s="172"/>
      <c r="M1500" s="173"/>
      <c r="N1500" s="174"/>
      <c r="O1500"/>
      <c r="P1500"/>
      <c r="Q1500"/>
      <c r="R1500"/>
      <c r="S1500"/>
      <c r="T1500"/>
      <c r="U1500"/>
      <c r="V1500"/>
      <c r="W1500"/>
      <c r="X1500"/>
    </row>
    <row r="1501" spans="1:24" s="26" customFormat="1" x14ac:dyDescent="0.3">
      <c r="A1501" s="165"/>
      <c r="B1501" s="166"/>
      <c r="C1501" s="189"/>
      <c r="D1501" s="167"/>
      <c r="E1501" s="168">
        <f t="shared" si="22"/>
        <v>9817010.7180000916</v>
      </c>
      <c r="F1501" s="134"/>
      <c r="G1501" s="202"/>
      <c r="H1501" s="203"/>
      <c r="I1501" s="170"/>
      <c r="J1501" s="179"/>
      <c r="K1501" s="171"/>
      <c r="L1501" s="172"/>
      <c r="M1501" s="173"/>
      <c r="N1501" s="174"/>
      <c r="O1501"/>
      <c r="P1501"/>
      <c r="Q1501"/>
      <c r="R1501"/>
      <c r="S1501"/>
      <c r="T1501"/>
      <c r="U1501"/>
      <c r="V1501"/>
      <c r="W1501"/>
      <c r="X1501"/>
    </row>
    <row r="1502" spans="1:24" s="26" customFormat="1" x14ac:dyDescent="0.3">
      <c r="A1502" s="165"/>
      <c r="B1502" s="166"/>
      <c r="C1502" s="189"/>
      <c r="D1502" s="167"/>
      <c r="E1502" s="168">
        <f t="shared" si="22"/>
        <v>9817010.7180000916</v>
      </c>
      <c r="F1502" s="134"/>
      <c r="G1502" s="202"/>
      <c r="H1502" s="203"/>
      <c r="I1502" s="170"/>
      <c r="J1502" s="179"/>
      <c r="K1502" s="171"/>
      <c r="L1502" s="172"/>
      <c r="M1502" s="173"/>
      <c r="N1502" s="174"/>
      <c r="O1502"/>
      <c r="P1502"/>
      <c r="Q1502"/>
      <c r="R1502"/>
      <c r="S1502"/>
      <c r="T1502"/>
      <c r="U1502"/>
      <c r="V1502"/>
      <c r="W1502"/>
      <c r="X1502"/>
    </row>
    <row r="1503" spans="1:24" s="26" customFormat="1" x14ac:dyDescent="0.3">
      <c r="A1503" s="165"/>
      <c r="B1503" s="166"/>
      <c r="C1503" s="189"/>
      <c r="D1503" s="167"/>
      <c r="E1503" s="168">
        <f t="shared" si="22"/>
        <v>9817010.7180000916</v>
      </c>
      <c r="F1503" s="134"/>
      <c r="G1503" s="202"/>
      <c r="H1503" s="203"/>
      <c r="I1503" s="170"/>
      <c r="J1503" s="179"/>
      <c r="K1503" s="171"/>
      <c r="L1503" s="172"/>
      <c r="M1503" s="173"/>
      <c r="N1503" s="174"/>
      <c r="O1503"/>
      <c r="P1503"/>
      <c r="Q1503"/>
      <c r="R1503"/>
      <c r="S1503"/>
      <c r="T1503"/>
      <c r="U1503"/>
      <c r="V1503"/>
      <c r="W1503"/>
      <c r="X1503"/>
    </row>
    <row r="1504" spans="1:24" s="26" customFormat="1" x14ac:dyDescent="0.3">
      <c r="A1504" s="165"/>
      <c r="B1504" s="166"/>
      <c r="C1504" s="189"/>
      <c r="D1504" s="167"/>
      <c r="E1504" s="168">
        <f t="shared" si="22"/>
        <v>9817010.7180000916</v>
      </c>
      <c r="F1504" s="134"/>
      <c r="G1504" s="202"/>
      <c r="H1504" s="203"/>
      <c r="I1504" s="170"/>
      <c r="J1504" s="179"/>
      <c r="K1504" s="171"/>
      <c r="L1504" s="172"/>
      <c r="M1504" s="173"/>
      <c r="N1504" s="174"/>
      <c r="O1504"/>
      <c r="P1504"/>
      <c r="Q1504"/>
      <c r="R1504"/>
      <c r="S1504"/>
      <c r="T1504"/>
      <c r="U1504"/>
      <c r="V1504"/>
      <c r="W1504"/>
      <c r="X1504"/>
    </row>
    <row r="1505" spans="1:24" s="26" customFormat="1" x14ac:dyDescent="0.3">
      <c r="A1505" s="165"/>
      <c r="B1505" s="166"/>
      <c r="C1505" s="189"/>
      <c r="D1505" s="167"/>
      <c r="E1505" s="168">
        <f t="shared" si="22"/>
        <v>9817010.7180000916</v>
      </c>
      <c r="F1505" s="134"/>
      <c r="G1505" s="202"/>
      <c r="H1505" s="203"/>
      <c r="I1505" s="170"/>
      <c r="J1505" s="179"/>
      <c r="K1505" s="171"/>
      <c r="L1505" s="172"/>
      <c r="M1505" s="173"/>
      <c r="N1505" s="174"/>
      <c r="O1505"/>
      <c r="P1505"/>
      <c r="Q1505"/>
      <c r="R1505"/>
      <c r="S1505"/>
      <c r="T1505"/>
      <c r="U1505"/>
      <c r="V1505"/>
      <c r="W1505"/>
      <c r="X1505"/>
    </row>
    <row r="1506" spans="1:24" s="26" customFormat="1" x14ac:dyDescent="0.3">
      <c r="A1506" s="165"/>
      <c r="B1506" s="166"/>
      <c r="C1506" s="189"/>
      <c r="D1506" s="167"/>
      <c r="E1506" s="168">
        <f t="shared" si="22"/>
        <v>9817010.7180000916</v>
      </c>
      <c r="F1506" s="134"/>
      <c r="G1506" s="202"/>
      <c r="H1506" s="203"/>
      <c r="I1506" s="170"/>
      <c r="J1506" s="179"/>
      <c r="K1506" s="171"/>
      <c r="L1506" s="172"/>
      <c r="M1506" s="173"/>
      <c r="N1506" s="174"/>
      <c r="O1506"/>
      <c r="P1506"/>
      <c r="Q1506"/>
      <c r="R1506"/>
      <c r="S1506"/>
      <c r="T1506"/>
      <c r="U1506"/>
      <c r="V1506"/>
      <c r="W1506"/>
      <c r="X1506"/>
    </row>
    <row r="1507" spans="1:24" s="26" customFormat="1" x14ac:dyDescent="0.3">
      <c r="A1507" s="165"/>
      <c r="B1507" s="166"/>
      <c r="C1507" s="189"/>
      <c r="D1507" s="167"/>
      <c r="E1507" s="168">
        <f t="shared" si="22"/>
        <v>9817010.7180000916</v>
      </c>
      <c r="F1507" s="134"/>
      <c r="G1507" s="202"/>
      <c r="H1507" s="203"/>
      <c r="I1507" s="170"/>
      <c r="J1507" s="179"/>
      <c r="K1507" s="171"/>
      <c r="L1507" s="172"/>
      <c r="M1507" s="173"/>
      <c r="N1507" s="174"/>
      <c r="O1507"/>
      <c r="P1507"/>
      <c r="Q1507"/>
      <c r="R1507"/>
      <c r="S1507"/>
      <c r="T1507"/>
      <c r="U1507"/>
      <c r="V1507"/>
      <c r="W1507"/>
      <c r="X1507"/>
    </row>
    <row r="1508" spans="1:24" s="26" customFormat="1" x14ac:dyDescent="0.3">
      <c r="A1508" s="165"/>
      <c r="B1508" s="166"/>
      <c r="C1508" s="189"/>
      <c r="D1508" s="167"/>
      <c r="E1508" s="168">
        <f t="shared" si="22"/>
        <v>9817010.7180000916</v>
      </c>
      <c r="F1508" s="134"/>
      <c r="G1508" s="202"/>
      <c r="H1508" s="203"/>
      <c r="I1508" s="170"/>
      <c r="J1508" s="179"/>
      <c r="K1508" s="171"/>
      <c r="L1508" s="172"/>
      <c r="M1508" s="173"/>
      <c r="N1508" s="174"/>
      <c r="O1508"/>
      <c r="P1508"/>
      <c r="Q1508"/>
      <c r="R1508"/>
      <c r="S1508"/>
      <c r="T1508"/>
      <c r="U1508"/>
      <c r="V1508"/>
      <c r="W1508"/>
      <c r="X1508"/>
    </row>
    <row r="1509" spans="1:24" s="26" customFormat="1" x14ac:dyDescent="0.3">
      <c r="A1509" s="165"/>
      <c r="B1509" s="166"/>
      <c r="C1509" s="189"/>
      <c r="D1509" s="167"/>
      <c r="E1509" s="168">
        <f t="shared" si="22"/>
        <v>9817010.7180000916</v>
      </c>
      <c r="F1509" s="134"/>
      <c r="G1509" s="202"/>
      <c r="H1509" s="203"/>
      <c r="I1509" s="170"/>
      <c r="J1509" s="179"/>
      <c r="K1509" s="171"/>
      <c r="L1509" s="172"/>
      <c r="M1509" s="173"/>
      <c r="N1509" s="174"/>
      <c r="O1509"/>
      <c r="P1509"/>
      <c r="Q1509"/>
      <c r="R1509"/>
      <c r="S1509"/>
      <c r="T1509"/>
      <c r="U1509"/>
      <c r="V1509"/>
      <c r="W1509"/>
      <c r="X1509"/>
    </row>
    <row r="1510" spans="1:24" s="26" customFormat="1" x14ac:dyDescent="0.3">
      <c r="A1510" s="165"/>
      <c r="B1510" s="166"/>
      <c r="C1510" s="189"/>
      <c r="D1510" s="167"/>
      <c r="E1510" s="168">
        <f t="shared" si="22"/>
        <v>9817010.7180000916</v>
      </c>
      <c r="F1510" s="134"/>
      <c r="G1510" s="202"/>
      <c r="H1510" s="203"/>
      <c r="I1510" s="170"/>
      <c r="J1510" s="179"/>
      <c r="K1510" s="171"/>
      <c r="L1510" s="172"/>
      <c r="M1510" s="173"/>
      <c r="N1510" s="174"/>
      <c r="O1510"/>
      <c r="P1510"/>
      <c r="Q1510"/>
      <c r="R1510"/>
      <c r="S1510"/>
      <c r="T1510"/>
      <c r="U1510"/>
      <c r="V1510"/>
      <c r="W1510"/>
      <c r="X1510"/>
    </row>
    <row r="1511" spans="1:24" s="26" customFormat="1" x14ac:dyDescent="0.3">
      <c r="A1511" s="165"/>
      <c r="B1511" s="166"/>
      <c r="C1511" s="189"/>
      <c r="D1511" s="167"/>
      <c r="E1511" s="168">
        <f t="shared" si="22"/>
        <v>9817010.7180000916</v>
      </c>
      <c r="F1511" s="134"/>
      <c r="G1511" s="202"/>
      <c r="H1511" s="203"/>
      <c r="I1511" s="170"/>
      <c r="J1511" s="179"/>
      <c r="K1511" s="171"/>
      <c r="L1511" s="172"/>
      <c r="M1511" s="173"/>
      <c r="N1511" s="174"/>
      <c r="O1511"/>
      <c r="P1511"/>
      <c r="Q1511"/>
      <c r="R1511"/>
      <c r="S1511"/>
      <c r="T1511"/>
      <c r="U1511"/>
      <c r="V1511"/>
      <c r="W1511"/>
      <c r="X1511"/>
    </row>
    <row r="1512" spans="1:24" s="26" customFormat="1" x14ac:dyDescent="0.3">
      <c r="A1512" s="165"/>
      <c r="B1512" s="166"/>
      <c r="C1512" s="189"/>
      <c r="D1512" s="167"/>
      <c r="E1512" s="168">
        <f t="shared" si="22"/>
        <v>9817010.7180000916</v>
      </c>
      <c r="F1512" s="134"/>
      <c r="G1512" s="202"/>
      <c r="H1512" s="203"/>
      <c r="I1512" s="170"/>
      <c r="J1512" s="179"/>
      <c r="K1512" s="171"/>
      <c r="L1512" s="172"/>
      <c r="M1512" s="173"/>
      <c r="N1512" s="174"/>
      <c r="O1512"/>
      <c r="P1512"/>
      <c r="Q1512"/>
      <c r="R1512"/>
      <c r="S1512"/>
      <c r="T1512"/>
      <c r="U1512"/>
      <c r="V1512"/>
      <c r="W1512"/>
      <c r="X1512"/>
    </row>
    <row r="1513" spans="1:24" s="26" customFormat="1" x14ac:dyDescent="0.3">
      <c r="A1513" s="165"/>
      <c r="B1513" s="166"/>
      <c r="C1513" s="189"/>
      <c r="D1513" s="167"/>
      <c r="E1513" s="168">
        <f t="shared" si="22"/>
        <v>9817010.7180000916</v>
      </c>
      <c r="F1513" s="134"/>
      <c r="G1513" s="202"/>
      <c r="H1513" s="203"/>
      <c r="I1513" s="170"/>
      <c r="J1513" s="179"/>
      <c r="K1513" s="171"/>
      <c r="L1513" s="172"/>
      <c r="M1513" s="173"/>
      <c r="N1513" s="174"/>
      <c r="O1513"/>
      <c r="P1513"/>
      <c r="Q1513"/>
      <c r="R1513"/>
      <c r="S1513"/>
      <c r="T1513"/>
      <c r="U1513"/>
      <c r="V1513"/>
      <c r="W1513"/>
      <c r="X1513"/>
    </row>
    <row r="1514" spans="1:24" s="26" customFormat="1" x14ac:dyDescent="0.3">
      <c r="A1514" s="165"/>
      <c r="B1514" s="166"/>
      <c r="C1514" s="189"/>
      <c r="D1514" s="167"/>
      <c r="E1514" s="168">
        <f t="shared" si="22"/>
        <v>9817010.7180000916</v>
      </c>
      <c r="F1514" s="134"/>
      <c r="G1514" s="202"/>
      <c r="H1514" s="203"/>
      <c r="I1514" s="170"/>
      <c r="J1514" s="179"/>
      <c r="K1514" s="171"/>
      <c r="L1514" s="172"/>
      <c r="M1514" s="173"/>
      <c r="N1514" s="174"/>
      <c r="O1514"/>
      <c r="P1514"/>
      <c r="Q1514"/>
      <c r="R1514"/>
      <c r="S1514"/>
      <c r="T1514"/>
      <c r="U1514"/>
      <c r="V1514"/>
      <c r="W1514"/>
      <c r="X1514"/>
    </row>
    <row r="1515" spans="1:24" s="26" customFormat="1" x14ac:dyDescent="0.3">
      <c r="A1515" s="165"/>
      <c r="B1515" s="166"/>
      <c r="C1515" s="189"/>
      <c r="D1515" s="167"/>
      <c r="E1515" s="168">
        <f t="shared" si="22"/>
        <v>9817010.7180000916</v>
      </c>
      <c r="F1515" s="134"/>
      <c r="G1515" s="202"/>
      <c r="H1515" s="203"/>
      <c r="I1515" s="170"/>
      <c r="J1515" s="179"/>
      <c r="K1515" s="171"/>
      <c r="L1515" s="172"/>
      <c r="M1515" s="173"/>
      <c r="N1515" s="174"/>
      <c r="O1515"/>
      <c r="P1515"/>
      <c r="Q1515"/>
      <c r="R1515"/>
      <c r="S1515"/>
      <c r="T1515"/>
      <c r="U1515"/>
      <c r="V1515"/>
      <c r="W1515"/>
      <c r="X1515"/>
    </row>
    <row r="1516" spans="1:24" s="26" customFormat="1" x14ac:dyDescent="0.3">
      <c r="A1516" s="165"/>
      <c r="B1516" s="166"/>
      <c r="C1516" s="189"/>
      <c r="D1516" s="167"/>
      <c r="E1516" s="168">
        <f t="shared" si="22"/>
        <v>9817010.7180000916</v>
      </c>
      <c r="F1516" s="134"/>
      <c r="G1516" s="202"/>
      <c r="H1516" s="203"/>
      <c r="I1516" s="170"/>
      <c r="J1516" s="179"/>
      <c r="K1516" s="171"/>
      <c r="L1516" s="172"/>
      <c r="M1516" s="173"/>
      <c r="N1516" s="174"/>
      <c r="O1516"/>
      <c r="P1516"/>
      <c r="Q1516"/>
      <c r="R1516"/>
      <c r="S1516"/>
      <c r="T1516"/>
      <c r="U1516"/>
      <c r="V1516"/>
      <c r="W1516"/>
      <c r="X1516"/>
    </row>
    <row r="1517" spans="1:24" s="26" customFormat="1" x14ac:dyDescent="0.3">
      <c r="A1517" s="165"/>
      <c r="B1517" s="166"/>
      <c r="C1517" s="189"/>
      <c r="D1517" s="167"/>
      <c r="E1517" s="168">
        <f t="shared" si="22"/>
        <v>9817010.7180000916</v>
      </c>
      <c r="F1517" s="134"/>
      <c r="G1517" s="202"/>
      <c r="H1517" s="203"/>
      <c r="I1517" s="170"/>
      <c r="J1517" s="179"/>
      <c r="K1517" s="171"/>
      <c r="L1517" s="172"/>
      <c r="M1517" s="173"/>
      <c r="N1517" s="174"/>
      <c r="O1517"/>
      <c r="P1517"/>
      <c r="Q1517"/>
      <c r="R1517"/>
      <c r="S1517"/>
      <c r="T1517"/>
      <c r="U1517"/>
      <c r="V1517"/>
      <c r="W1517"/>
      <c r="X1517"/>
    </row>
    <row r="1518" spans="1:24" s="26" customFormat="1" x14ac:dyDescent="0.3">
      <c r="A1518" s="165"/>
      <c r="B1518" s="166"/>
      <c r="C1518" s="189"/>
      <c r="D1518" s="167"/>
      <c r="E1518" s="168">
        <f t="shared" si="22"/>
        <v>9817010.7180000916</v>
      </c>
      <c r="F1518" s="134"/>
      <c r="G1518" s="202"/>
      <c r="H1518" s="203"/>
      <c r="I1518" s="170"/>
      <c r="J1518" s="179"/>
      <c r="K1518" s="171"/>
      <c r="L1518" s="172"/>
      <c r="M1518" s="173"/>
      <c r="N1518" s="174"/>
      <c r="O1518"/>
      <c r="P1518"/>
      <c r="Q1518"/>
      <c r="R1518"/>
      <c r="S1518"/>
      <c r="T1518"/>
      <c r="U1518"/>
      <c r="V1518"/>
      <c r="W1518"/>
      <c r="X1518"/>
    </row>
    <row r="1519" spans="1:24" s="26" customFormat="1" x14ac:dyDescent="0.3">
      <c r="A1519" s="165"/>
      <c r="B1519" s="166"/>
      <c r="C1519" s="189"/>
      <c r="D1519" s="167"/>
      <c r="E1519" s="168">
        <f t="shared" si="22"/>
        <v>9817010.7180000916</v>
      </c>
      <c r="F1519" s="134"/>
      <c r="G1519" s="202"/>
      <c r="H1519" s="203"/>
      <c r="I1519" s="170"/>
      <c r="J1519" s="179"/>
      <c r="K1519" s="171"/>
      <c r="L1519" s="172"/>
      <c r="M1519" s="173"/>
      <c r="N1519" s="174"/>
      <c r="O1519"/>
      <c r="P1519"/>
      <c r="Q1519"/>
      <c r="R1519"/>
      <c r="S1519"/>
      <c r="T1519"/>
      <c r="U1519"/>
      <c r="V1519"/>
      <c r="W1519"/>
      <c r="X1519"/>
    </row>
    <row r="1520" spans="1:24" s="26" customFormat="1" x14ac:dyDescent="0.3">
      <c r="A1520" s="165"/>
      <c r="B1520" s="166"/>
      <c r="C1520" s="189"/>
      <c r="D1520" s="167"/>
      <c r="E1520" s="168">
        <f t="shared" si="22"/>
        <v>9817010.7180000916</v>
      </c>
      <c r="F1520" s="134"/>
      <c r="G1520" s="202"/>
      <c r="H1520" s="203"/>
      <c r="I1520" s="170"/>
      <c r="J1520" s="179"/>
      <c r="K1520" s="171"/>
      <c r="L1520" s="172"/>
      <c r="M1520" s="173"/>
      <c r="N1520" s="174"/>
      <c r="O1520"/>
      <c r="P1520"/>
      <c r="Q1520"/>
      <c r="R1520"/>
      <c r="S1520"/>
      <c r="T1520"/>
      <c r="U1520"/>
      <c r="V1520"/>
      <c r="W1520"/>
      <c r="X1520"/>
    </row>
    <row r="1521" spans="1:24" s="26" customFormat="1" x14ac:dyDescent="0.3">
      <c r="A1521" s="165"/>
      <c r="B1521" s="166"/>
      <c r="C1521" s="189"/>
      <c r="D1521" s="167"/>
      <c r="E1521" s="168">
        <f t="shared" si="22"/>
        <v>9817010.7180000916</v>
      </c>
      <c r="F1521" s="134"/>
      <c r="G1521" s="202"/>
      <c r="H1521" s="203"/>
      <c r="I1521" s="170"/>
      <c r="J1521" s="179"/>
      <c r="K1521" s="171"/>
      <c r="L1521" s="172"/>
      <c r="M1521" s="173"/>
      <c r="N1521" s="174"/>
      <c r="O1521"/>
      <c r="P1521"/>
      <c r="Q1521"/>
      <c r="R1521"/>
      <c r="S1521"/>
      <c r="T1521"/>
      <c r="U1521"/>
      <c r="V1521"/>
      <c r="W1521"/>
      <c r="X1521"/>
    </row>
    <row r="1522" spans="1:24" s="26" customFormat="1" x14ac:dyDescent="0.3">
      <c r="A1522" s="165"/>
      <c r="B1522" s="166"/>
      <c r="C1522" s="189"/>
      <c r="D1522" s="167"/>
      <c r="E1522" s="168">
        <f t="shared" si="22"/>
        <v>9817010.7180000916</v>
      </c>
      <c r="F1522" s="134"/>
      <c r="G1522" s="202"/>
      <c r="H1522" s="203"/>
      <c r="I1522" s="170"/>
      <c r="J1522" s="179"/>
      <c r="K1522" s="171"/>
      <c r="L1522" s="172"/>
      <c r="M1522" s="173"/>
      <c r="N1522" s="174"/>
      <c r="O1522"/>
      <c r="P1522"/>
      <c r="Q1522"/>
      <c r="R1522"/>
      <c r="S1522"/>
      <c r="T1522"/>
      <c r="U1522"/>
      <c r="V1522"/>
      <c r="W1522"/>
      <c r="X1522"/>
    </row>
    <row r="1523" spans="1:24" s="26" customFormat="1" x14ac:dyDescent="0.3">
      <c r="A1523" s="165"/>
      <c r="B1523" s="166"/>
      <c r="C1523" s="189"/>
      <c r="D1523" s="167"/>
      <c r="E1523" s="168">
        <f t="shared" si="22"/>
        <v>9817010.7180000916</v>
      </c>
      <c r="F1523" s="134"/>
      <c r="G1523" s="202"/>
      <c r="H1523" s="203"/>
      <c r="I1523" s="170"/>
      <c r="J1523" s="179"/>
      <c r="K1523" s="171"/>
      <c r="L1523" s="172"/>
      <c r="M1523" s="173"/>
      <c r="N1523" s="174"/>
      <c r="O1523"/>
      <c r="P1523"/>
      <c r="Q1523"/>
      <c r="R1523"/>
      <c r="S1523"/>
      <c r="T1523"/>
      <c r="U1523"/>
      <c r="V1523"/>
      <c r="W1523"/>
      <c r="X1523"/>
    </row>
    <row r="1524" spans="1:24" s="26" customFormat="1" x14ac:dyDescent="0.3">
      <c r="A1524" s="165"/>
      <c r="B1524" s="166"/>
      <c r="C1524" s="189"/>
      <c r="D1524" s="167"/>
      <c r="E1524" s="168">
        <f t="shared" si="22"/>
        <v>9817010.7180000916</v>
      </c>
      <c r="F1524" s="134"/>
      <c r="G1524" s="202"/>
      <c r="H1524" s="203"/>
      <c r="I1524" s="170"/>
      <c r="J1524" s="179"/>
      <c r="K1524" s="171"/>
      <c r="L1524" s="172"/>
      <c r="M1524" s="173"/>
      <c r="N1524" s="174"/>
      <c r="O1524"/>
      <c r="P1524"/>
      <c r="Q1524"/>
      <c r="R1524"/>
      <c r="S1524"/>
      <c r="T1524"/>
      <c r="U1524"/>
      <c r="V1524"/>
      <c r="W1524"/>
      <c r="X1524"/>
    </row>
    <row r="1525" spans="1:24" s="26" customFormat="1" x14ac:dyDescent="0.3">
      <c r="A1525" s="165"/>
      <c r="B1525" s="166"/>
      <c r="C1525" s="189"/>
      <c r="D1525" s="167"/>
      <c r="E1525" s="168">
        <f t="shared" si="22"/>
        <v>9817010.7180000916</v>
      </c>
      <c r="F1525" s="134"/>
      <c r="G1525" s="202"/>
      <c r="H1525" s="203"/>
      <c r="I1525" s="170"/>
      <c r="J1525" s="179"/>
      <c r="K1525" s="171"/>
      <c r="L1525" s="172"/>
      <c r="M1525" s="173"/>
      <c r="N1525" s="174"/>
      <c r="O1525"/>
      <c r="P1525"/>
      <c r="Q1525"/>
      <c r="R1525"/>
      <c r="S1525"/>
      <c r="T1525"/>
      <c r="U1525"/>
      <c r="V1525"/>
      <c r="W1525"/>
      <c r="X1525"/>
    </row>
    <row r="1526" spans="1:24" s="26" customFormat="1" x14ac:dyDescent="0.3">
      <c r="A1526" s="165"/>
      <c r="B1526" s="166"/>
      <c r="C1526" s="189"/>
      <c r="D1526" s="167"/>
      <c r="E1526" s="168">
        <f t="shared" si="22"/>
        <v>9817010.7180000916</v>
      </c>
      <c r="F1526" s="134"/>
      <c r="G1526" s="202"/>
      <c r="H1526" s="203"/>
      <c r="I1526" s="170"/>
      <c r="J1526" s="179"/>
      <c r="K1526" s="171"/>
      <c r="L1526" s="172"/>
      <c r="M1526" s="173"/>
      <c r="N1526" s="174"/>
      <c r="O1526"/>
      <c r="P1526"/>
      <c r="Q1526"/>
      <c r="R1526"/>
      <c r="S1526"/>
      <c r="T1526"/>
      <c r="U1526"/>
      <c r="V1526"/>
      <c r="W1526"/>
      <c r="X1526"/>
    </row>
    <row r="1527" spans="1:24" s="26" customFormat="1" x14ac:dyDescent="0.3">
      <c r="A1527" s="165"/>
      <c r="B1527" s="166"/>
      <c r="C1527" s="189"/>
      <c r="D1527" s="167"/>
      <c r="E1527" s="168">
        <f t="shared" si="22"/>
        <v>9817010.7180000916</v>
      </c>
      <c r="F1527" s="134"/>
      <c r="G1527" s="202"/>
      <c r="H1527" s="203"/>
      <c r="I1527" s="170"/>
      <c r="J1527" s="179"/>
      <c r="K1527" s="171"/>
      <c r="L1527" s="172"/>
      <c r="M1527" s="173"/>
      <c r="N1527" s="174"/>
      <c r="O1527"/>
      <c r="P1527"/>
      <c r="Q1527"/>
      <c r="R1527"/>
      <c r="S1527"/>
      <c r="T1527"/>
      <c r="U1527"/>
      <c r="V1527"/>
      <c r="W1527"/>
      <c r="X1527"/>
    </row>
    <row r="1528" spans="1:24" s="26" customFormat="1" x14ac:dyDescent="0.3">
      <c r="A1528" s="165"/>
      <c r="B1528" s="166"/>
      <c r="C1528" s="189"/>
      <c r="D1528" s="167"/>
      <c r="E1528" s="168">
        <f t="shared" si="22"/>
        <v>9817010.7180000916</v>
      </c>
      <c r="F1528" s="134"/>
      <c r="G1528" s="202"/>
      <c r="H1528" s="203"/>
      <c r="I1528" s="170"/>
      <c r="J1528" s="179"/>
      <c r="K1528" s="171"/>
      <c r="L1528" s="172"/>
      <c r="M1528" s="173"/>
      <c r="N1528" s="174"/>
      <c r="O1528"/>
      <c r="P1528"/>
      <c r="Q1528"/>
      <c r="R1528"/>
      <c r="S1528"/>
      <c r="T1528"/>
      <c r="U1528"/>
      <c r="V1528"/>
      <c r="W1528"/>
      <c r="X1528"/>
    </row>
    <row r="1529" spans="1:24" s="26" customFormat="1" x14ac:dyDescent="0.3">
      <c r="A1529" s="165"/>
      <c r="B1529" s="166"/>
      <c r="C1529" s="189"/>
      <c r="D1529" s="167"/>
      <c r="E1529" s="168">
        <f t="shared" si="22"/>
        <v>9817010.7180000916</v>
      </c>
      <c r="F1529" s="134"/>
      <c r="G1529" s="202"/>
      <c r="H1529" s="203"/>
      <c r="I1529" s="170"/>
      <c r="J1529" s="179"/>
      <c r="K1529" s="171"/>
      <c r="L1529" s="172"/>
      <c r="M1529" s="173"/>
      <c r="N1529" s="174"/>
      <c r="O1529"/>
      <c r="P1529"/>
      <c r="Q1529"/>
      <c r="R1529"/>
      <c r="S1529"/>
      <c r="T1529"/>
      <c r="U1529"/>
      <c r="V1529"/>
      <c r="W1529"/>
      <c r="X1529"/>
    </row>
    <row r="1530" spans="1:24" s="26" customFormat="1" x14ac:dyDescent="0.3">
      <c r="A1530" s="165"/>
      <c r="B1530" s="166"/>
      <c r="C1530" s="189"/>
      <c r="D1530" s="167"/>
      <c r="E1530" s="168">
        <f t="shared" si="22"/>
        <v>9817010.7180000916</v>
      </c>
      <c r="F1530" s="134"/>
      <c r="G1530" s="202"/>
      <c r="H1530" s="203"/>
      <c r="I1530" s="170"/>
      <c r="J1530" s="179"/>
      <c r="K1530" s="171"/>
      <c r="L1530" s="172"/>
      <c r="M1530" s="173"/>
      <c r="N1530" s="174"/>
      <c r="O1530"/>
      <c r="P1530"/>
      <c r="Q1530"/>
      <c r="R1530"/>
      <c r="S1530"/>
      <c r="T1530"/>
      <c r="U1530"/>
      <c r="V1530"/>
      <c r="W1530"/>
      <c r="X1530"/>
    </row>
    <row r="1531" spans="1:24" s="26" customFormat="1" x14ac:dyDescent="0.3">
      <c r="A1531" s="165"/>
      <c r="B1531" s="166"/>
      <c r="C1531" s="189"/>
      <c r="D1531" s="167"/>
      <c r="E1531" s="168">
        <f t="shared" si="22"/>
        <v>9817010.7180000916</v>
      </c>
      <c r="F1531" s="134"/>
      <c r="G1531" s="202"/>
      <c r="H1531" s="203"/>
      <c r="I1531" s="170"/>
      <c r="J1531" s="179"/>
      <c r="K1531" s="171"/>
      <c r="L1531" s="172"/>
      <c r="M1531" s="173"/>
      <c r="N1531" s="174"/>
      <c r="O1531"/>
      <c r="P1531"/>
      <c r="Q1531"/>
      <c r="R1531"/>
      <c r="S1531"/>
      <c r="T1531"/>
      <c r="U1531"/>
      <c r="V1531"/>
      <c r="W1531"/>
      <c r="X1531"/>
    </row>
    <row r="1532" spans="1:24" s="26" customFormat="1" x14ac:dyDescent="0.3">
      <c r="A1532" s="165"/>
      <c r="B1532" s="166"/>
      <c r="C1532" s="189"/>
      <c r="D1532" s="167"/>
      <c r="E1532" s="168">
        <f t="shared" si="22"/>
        <v>9817010.7180000916</v>
      </c>
      <c r="F1532" s="134"/>
      <c r="G1532" s="202"/>
      <c r="H1532" s="203"/>
      <c r="I1532" s="170"/>
      <c r="J1532" s="179"/>
      <c r="K1532" s="171"/>
      <c r="L1532" s="172"/>
      <c r="M1532" s="173"/>
      <c r="N1532" s="174"/>
      <c r="O1532"/>
      <c r="P1532"/>
      <c r="Q1532"/>
      <c r="R1532"/>
      <c r="S1532"/>
      <c r="T1532"/>
      <c r="U1532"/>
      <c r="V1532"/>
      <c r="W1532"/>
      <c r="X1532"/>
    </row>
    <row r="1533" spans="1:24" s="26" customFormat="1" x14ac:dyDescent="0.3">
      <c r="A1533" s="165"/>
      <c r="B1533" s="166"/>
      <c r="C1533" s="189"/>
      <c r="D1533" s="167"/>
      <c r="E1533" s="168">
        <f t="shared" si="22"/>
        <v>9817010.7180000916</v>
      </c>
      <c r="F1533" s="134"/>
      <c r="G1533" s="202"/>
      <c r="H1533" s="203"/>
      <c r="I1533" s="170"/>
      <c r="J1533" s="179"/>
      <c r="K1533" s="171"/>
      <c r="L1533" s="172"/>
      <c r="M1533" s="173"/>
      <c r="N1533" s="174"/>
      <c r="O1533"/>
      <c r="P1533"/>
      <c r="Q1533"/>
      <c r="R1533"/>
      <c r="S1533"/>
      <c r="T1533"/>
      <c r="U1533"/>
      <c r="V1533"/>
      <c r="W1533"/>
      <c r="X1533"/>
    </row>
    <row r="1534" spans="1:24" s="26" customFormat="1" x14ac:dyDescent="0.3">
      <c r="A1534" s="165"/>
      <c r="B1534" s="166"/>
      <c r="C1534" s="189"/>
      <c r="D1534" s="167"/>
      <c r="E1534" s="168">
        <f t="shared" si="22"/>
        <v>9817010.7180000916</v>
      </c>
      <c r="F1534" s="134"/>
      <c r="G1534" s="202"/>
      <c r="H1534" s="203"/>
      <c r="I1534" s="170"/>
      <c r="J1534" s="179"/>
      <c r="K1534" s="171"/>
      <c r="L1534" s="172"/>
      <c r="M1534" s="173"/>
      <c r="N1534" s="174"/>
      <c r="O1534"/>
      <c r="P1534"/>
      <c r="Q1534"/>
      <c r="R1534"/>
      <c r="S1534"/>
      <c r="T1534"/>
      <c r="U1534"/>
      <c r="V1534"/>
      <c r="W1534"/>
      <c r="X1534"/>
    </row>
    <row r="1535" spans="1:24" s="26" customFormat="1" x14ac:dyDescent="0.3">
      <c r="A1535" s="165"/>
      <c r="B1535" s="166"/>
      <c r="C1535" s="189"/>
      <c r="D1535" s="167"/>
      <c r="E1535" s="168">
        <f t="shared" si="22"/>
        <v>9817010.7180000916</v>
      </c>
      <c r="F1535" s="134"/>
      <c r="G1535" s="202"/>
      <c r="H1535" s="203"/>
      <c r="I1535" s="170"/>
      <c r="J1535" s="179"/>
      <c r="K1535" s="171"/>
      <c r="L1535" s="172"/>
      <c r="M1535" s="173"/>
      <c r="N1535" s="174"/>
      <c r="O1535"/>
      <c r="P1535"/>
      <c r="Q1535"/>
      <c r="R1535"/>
      <c r="S1535"/>
      <c r="T1535"/>
      <c r="U1535"/>
      <c r="V1535"/>
      <c r="W1535"/>
      <c r="X1535"/>
    </row>
    <row r="1536" spans="1:24" s="26" customFormat="1" x14ac:dyDescent="0.3">
      <c r="A1536" s="154"/>
      <c r="C1536" s="204"/>
      <c r="D1536" s="204"/>
      <c r="E1536" s="205"/>
      <c r="F1536" s="134"/>
      <c r="G1536" s="202"/>
      <c r="H1536" s="203"/>
      <c r="I1536" s="170"/>
      <c r="J1536" s="179"/>
      <c r="K1536" s="171"/>
      <c r="L1536" s="172"/>
      <c r="M1536" s="173"/>
      <c r="N1536" s="174"/>
      <c r="O1536"/>
      <c r="P1536"/>
      <c r="Q1536"/>
      <c r="R1536"/>
      <c r="S1536"/>
      <c r="T1536"/>
      <c r="U1536"/>
      <c r="V1536"/>
      <c r="W1536"/>
      <c r="X1536"/>
    </row>
    <row r="1537" spans="1:24" s="26" customFormat="1" thickBot="1" x14ac:dyDescent="0.3">
      <c r="A1537" s="206"/>
      <c r="B1537" s="207"/>
      <c r="C1537" s="208"/>
      <c r="D1537" s="208"/>
      <c r="E1537" s="209"/>
      <c r="F1537" s="134"/>
      <c r="G1537" s="202"/>
      <c r="H1537" s="203"/>
      <c r="I1537" s="170"/>
      <c r="J1537" s="179"/>
      <c r="K1537" s="171"/>
      <c r="L1537" s="172"/>
      <c r="M1537" s="173"/>
      <c r="N1537" s="174"/>
      <c r="O1537"/>
      <c r="P1537"/>
      <c r="Q1537"/>
      <c r="R1537"/>
      <c r="S1537"/>
      <c r="T1537"/>
      <c r="U1537"/>
      <c r="V1537"/>
      <c r="W1537"/>
      <c r="X1537"/>
    </row>
    <row r="1538" spans="1:24" s="26" customFormat="1" thickBot="1" x14ac:dyDescent="0.3">
      <c r="A1538" s="206"/>
      <c r="B1538" s="210" t="s">
        <v>378</v>
      </c>
      <c r="C1538" s="208"/>
      <c r="D1538" s="208"/>
      <c r="E1538" s="211">
        <f>SUM(C$2:C1535)-SUM(D$2:D1535)</f>
        <v>9817010.718000032</v>
      </c>
      <c r="F1538" s="134"/>
      <c r="G1538" s="212">
        <f t="shared" ref="G1538:N1538" si="23">SUM(G2:G1537)</f>
        <v>1293085</v>
      </c>
      <c r="H1538" s="213">
        <f t="shared" si="23"/>
        <v>768982.98000000045</v>
      </c>
      <c r="I1538" s="214">
        <f t="shared" si="23"/>
        <v>6896270.7599999998</v>
      </c>
      <c r="J1538" s="215">
        <f t="shared" si="23"/>
        <v>4647901</v>
      </c>
      <c r="K1538" s="216">
        <f t="shared" si="23"/>
        <v>130421</v>
      </c>
      <c r="L1538" s="217">
        <f t="shared" si="23"/>
        <v>0</v>
      </c>
      <c r="M1538" s="218">
        <f t="shared" si="23"/>
        <v>0</v>
      </c>
      <c r="N1538" s="219">
        <f t="shared" si="23"/>
        <v>0</v>
      </c>
      <c r="O1538"/>
      <c r="P1538"/>
      <c r="Q1538"/>
      <c r="R1538"/>
      <c r="S1538"/>
      <c r="T1538"/>
      <c r="U1538"/>
      <c r="V1538"/>
      <c r="W1538"/>
      <c r="X1538"/>
    </row>
    <row r="1539" spans="1:24" s="26" customFormat="1" thickBot="1" x14ac:dyDescent="0.3">
      <c r="A1539" s="206"/>
      <c r="B1539" s="220"/>
      <c r="C1539" s="208"/>
      <c r="D1539" s="208"/>
      <c r="E1539" s="209"/>
      <c r="F1539" s="134"/>
      <c r="G1539" s="384">
        <f>G1538-H1538</f>
        <v>524102.01999999955</v>
      </c>
      <c r="H1539" s="385"/>
      <c r="I1539" s="386">
        <f>I1538-J1538</f>
        <v>2248369.7599999998</v>
      </c>
      <c r="J1539" s="387"/>
      <c r="K1539" s="388">
        <f>K1538-L1538</f>
        <v>130421</v>
      </c>
      <c r="L1539" s="389"/>
      <c r="M1539" s="390">
        <f>M1538-N1538</f>
        <v>0</v>
      </c>
      <c r="N1539" s="391"/>
      <c r="O1539"/>
      <c r="P1539"/>
      <c r="Q1539"/>
      <c r="R1539"/>
      <c r="S1539"/>
      <c r="T1539"/>
      <c r="U1539"/>
      <c r="V1539"/>
      <c r="W1539"/>
      <c r="X1539"/>
    </row>
    <row r="1540" spans="1:24" s="26" customFormat="1" thickBot="1" x14ac:dyDescent="0.3">
      <c r="A1540" s="206"/>
      <c r="B1540" s="220"/>
      <c r="C1540" s="208"/>
      <c r="D1540" s="208"/>
      <c r="E1540" s="209"/>
      <c r="F1540" s="134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</row>
    <row r="1541" spans="1:24" s="26" customFormat="1" ht="23.25" thickBot="1" x14ac:dyDescent="0.3">
      <c r="A1541" s="206"/>
      <c r="B1541" s="221" t="s">
        <v>379</v>
      </c>
      <c r="C1541" s="208"/>
      <c r="D1541" s="208"/>
      <c r="E1541" s="222">
        <f>G2+D23+D35+D203+D211+D363+D416+D431+D527+D601+D657+D904+D909+D1014+D1128+D1193+D1221+D1278+D1471</f>
        <v>1293085</v>
      </c>
      <c r="F1541" s="134"/>
      <c r="G1541" s="66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</row>
    <row r="1542" spans="1:24" s="26" customFormat="1" x14ac:dyDescent="0.3">
      <c r="A1542" s="193">
        <v>44208</v>
      </c>
      <c r="B1542" s="223" t="s">
        <v>375</v>
      </c>
      <c r="C1542" s="224"/>
      <c r="D1542" s="196"/>
      <c r="E1542" s="225">
        <f>-H803</f>
        <v>-768982.98000000045</v>
      </c>
      <c r="F1542" s="134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</row>
    <row r="1543" spans="1:24" s="26" customFormat="1" ht="16.5" thickBot="1" x14ac:dyDescent="0.35">
      <c r="A1543" s="154"/>
      <c r="B1543" s="226"/>
      <c r="C1543" s="227"/>
      <c r="D1543" s="196"/>
      <c r="E1543" s="228"/>
      <c r="F1543" s="200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</row>
    <row r="1544" spans="1:24" s="26" customFormat="1" ht="23.25" thickBot="1" x14ac:dyDescent="0.35">
      <c r="A1544" s="229"/>
      <c r="B1544" s="232" t="s">
        <v>379</v>
      </c>
      <c r="C1544" s="39"/>
      <c r="D1544" s="204"/>
      <c r="E1544" s="233">
        <f>SUM(E1541:E1543)</f>
        <v>524102.01999999955</v>
      </c>
      <c r="F1544" s="13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</row>
    <row r="1545" spans="1:24" s="26" customFormat="1" ht="15" x14ac:dyDescent="0.25">
      <c r="F1545" s="134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</row>
    <row r="1546" spans="1:24" s="26" customFormat="1" ht="16.5" thickBot="1" x14ac:dyDescent="0.35">
      <c r="A1546" s="229"/>
      <c r="B1546" s="231"/>
      <c r="C1546" s="39"/>
      <c r="D1546" s="204"/>
      <c r="E1546" s="205"/>
      <c r="F1546" s="134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</row>
    <row r="1547" spans="1:24" s="26" customFormat="1" ht="16.5" thickBot="1" x14ac:dyDescent="0.35">
      <c r="A1547" s="229"/>
      <c r="B1547" s="234" t="s">
        <v>380</v>
      </c>
      <c r="C1547" s="204"/>
      <c r="D1547" s="204"/>
      <c r="E1547" s="235">
        <f>I1538</f>
        <v>6896270.7599999998</v>
      </c>
      <c r="F1547" s="134"/>
      <c r="G1547" s="26">
        <v>4412683.9800000004</v>
      </c>
      <c r="H1547" s="26">
        <v>3643701</v>
      </c>
      <c r="I1547">
        <f>G1547-H1547</f>
        <v>768982.98000000045</v>
      </c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</row>
    <row r="1548" spans="1:24" s="26" customFormat="1" x14ac:dyDescent="0.3">
      <c r="A1548" s="348">
        <v>44053</v>
      </c>
      <c r="B1548" s="349" t="s">
        <v>318</v>
      </c>
      <c r="C1548" s="183"/>
      <c r="D1548" s="183"/>
      <c r="E1548" s="347">
        <f>-J144</f>
        <v>-990000</v>
      </c>
      <c r="F1548" s="134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</row>
    <row r="1549" spans="1:24" s="26" customFormat="1" x14ac:dyDescent="0.3">
      <c r="A1549" s="348"/>
      <c r="B1549" s="181" t="s">
        <v>352</v>
      </c>
      <c r="C1549" s="183"/>
      <c r="D1549" s="183"/>
      <c r="E1549" s="347">
        <f>-J383</f>
        <v>-14200</v>
      </c>
      <c r="F1549" s="134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</row>
    <row r="1550" spans="1:24" s="26" customFormat="1" ht="16.5" thickBot="1" x14ac:dyDescent="0.35">
      <c r="A1550" s="348">
        <v>44208</v>
      </c>
      <c r="B1550" s="181" t="s">
        <v>375</v>
      </c>
      <c r="C1550" s="183"/>
      <c r="D1550" s="183"/>
      <c r="E1550" s="347">
        <f>-J803</f>
        <v>-3643701</v>
      </c>
      <c r="F1550" s="134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</row>
    <row r="1551" spans="1:24" s="26" customFormat="1" ht="16.5" thickBot="1" x14ac:dyDescent="0.35">
      <c r="A1551" s="229"/>
      <c r="B1551" s="236"/>
      <c r="C1551" s="204"/>
      <c r="D1551" s="204"/>
      <c r="E1551" s="235">
        <f>SUM(E1547:E1550)</f>
        <v>2248369.7599999998</v>
      </c>
      <c r="F1551" s="134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</row>
    <row r="1552" spans="1:24" s="26" customFormat="1" x14ac:dyDescent="0.3">
      <c r="A1552" s="154"/>
      <c r="E1552" s="177"/>
      <c r="F1552" s="134"/>
      <c r="G1552" s="16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</row>
    <row r="1553" spans="1:24" s="26" customFormat="1" ht="16.5" thickBot="1" x14ac:dyDescent="0.35">
      <c r="A1553" s="154"/>
      <c r="B1553" s="237"/>
      <c r="C1553" s="204"/>
      <c r="D1553" s="204"/>
      <c r="E1553" s="177"/>
      <c r="F1553" s="134"/>
      <c r="G1553" s="34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</row>
    <row r="1554" spans="1:24" s="26" customFormat="1" ht="16.5" thickBot="1" x14ac:dyDescent="0.35">
      <c r="A1554" s="154"/>
      <c r="B1554" s="238" t="s">
        <v>381</v>
      </c>
      <c r="C1554" s="204"/>
      <c r="D1554" s="204"/>
      <c r="E1554" s="239">
        <f>K1539</f>
        <v>130421</v>
      </c>
      <c r="F1554" s="134"/>
      <c r="G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</row>
    <row r="1555" spans="1:24" s="26" customFormat="1" x14ac:dyDescent="0.3">
      <c r="A1555" s="154"/>
      <c r="B1555" s="237"/>
      <c r="C1555" s="204"/>
      <c r="D1555" s="204"/>
      <c r="E1555" s="205"/>
      <c r="F1555" s="134"/>
      <c r="G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</row>
    <row r="1556" spans="1:24" s="26" customFormat="1" x14ac:dyDescent="0.3">
      <c r="A1556" s="154"/>
      <c r="B1556" s="237"/>
      <c r="C1556" s="204"/>
      <c r="D1556" s="204"/>
      <c r="E1556" s="205"/>
      <c r="F1556" s="134"/>
      <c r="G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</row>
    <row r="1557" spans="1:24" s="26" customFormat="1" x14ac:dyDescent="0.3">
      <c r="A1557" s="154"/>
      <c r="B1557" s="237"/>
      <c r="C1557" s="204"/>
      <c r="D1557" s="204"/>
      <c r="E1557" s="205"/>
      <c r="F1557" s="134"/>
      <c r="G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</row>
    <row r="1558" spans="1:24" s="26" customFormat="1" x14ac:dyDescent="0.3">
      <c r="A1558" s="154"/>
      <c r="B1558" s="237"/>
      <c r="C1558" s="204"/>
      <c r="D1558" s="204"/>
      <c r="E1558" s="205"/>
      <c r="F1558" s="134"/>
      <c r="G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</row>
    <row r="1559" spans="1:24" s="26" customFormat="1" x14ac:dyDescent="0.3">
      <c r="A1559" s="154"/>
      <c r="B1559" s="237"/>
      <c r="C1559" s="204"/>
      <c r="D1559" s="204"/>
      <c r="E1559" s="205"/>
      <c r="F1559" s="134"/>
      <c r="G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</row>
    <row r="1560" spans="1:24" s="26" customFormat="1" x14ac:dyDescent="0.3">
      <c r="A1560" s="154"/>
      <c r="B1560" s="237"/>
      <c r="C1560" s="204"/>
      <c r="D1560" s="204"/>
      <c r="E1560" s="205"/>
      <c r="F1560" s="134"/>
      <c r="G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</row>
    <row r="1561" spans="1:24" s="26" customFormat="1" x14ac:dyDescent="0.3">
      <c r="A1561" s="154"/>
      <c r="B1561" s="237"/>
      <c r="C1561" s="204"/>
      <c r="D1561" s="204"/>
      <c r="E1561" s="205"/>
      <c r="F1561" s="134"/>
      <c r="G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</row>
    <row r="1562" spans="1:24" s="26" customFormat="1" x14ac:dyDescent="0.3">
      <c r="A1562" s="154"/>
      <c r="B1562" s="237"/>
      <c r="C1562" s="204"/>
      <c r="D1562" s="204"/>
      <c r="E1562" s="205"/>
      <c r="F1562" s="134"/>
      <c r="G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</row>
    <row r="1563" spans="1:24" s="26" customFormat="1" x14ac:dyDescent="0.3">
      <c r="A1563" s="154"/>
      <c r="B1563" s="237"/>
      <c r="C1563" s="204"/>
      <c r="D1563" s="204"/>
      <c r="E1563" s="205"/>
      <c r="F1563" s="134"/>
      <c r="G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</row>
    <row r="1564" spans="1:24" s="26" customFormat="1" x14ac:dyDescent="0.3">
      <c r="A1564" s="154"/>
      <c r="B1564" s="237"/>
      <c r="C1564" s="204"/>
      <c r="D1564" s="204"/>
      <c r="E1564" s="205"/>
      <c r="F1564" s="13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</row>
    <row r="1565" spans="1:24" s="26" customFormat="1" x14ac:dyDescent="0.3">
      <c r="A1565" s="154"/>
      <c r="B1565" s="237"/>
      <c r="C1565" s="204"/>
      <c r="D1565" s="204"/>
      <c r="E1565" s="205"/>
      <c r="F1565" s="134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</row>
    <row r="1566" spans="1:24" s="26" customFormat="1" x14ac:dyDescent="0.3">
      <c r="A1566" s="154"/>
      <c r="B1566" s="237"/>
      <c r="C1566" s="204"/>
      <c r="D1566" s="204"/>
      <c r="E1566" s="205"/>
      <c r="F1566" s="134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</row>
    <row r="1567" spans="1:24" s="26" customFormat="1" x14ac:dyDescent="0.3">
      <c r="A1567" s="154"/>
      <c r="B1567" s="237"/>
      <c r="C1567" s="204"/>
      <c r="D1567" s="204"/>
      <c r="E1567" s="205"/>
      <c r="F1567" s="134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</row>
    <row r="1568" spans="1:24" s="26" customFormat="1" x14ac:dyDescent="0.3">
      <c r="A1568" s="154"/>
      <c r="B1568" s="237"/>
      <c r="C1568" s="204"/>
      <c r="D1568" s="204"/>
      <c r="E1568" s="205"/>
      <c r="F1568" s="134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</row>
    <row r="1569" spans="1:24" s="26" customFormat="1" x14ac:dyDescent="0.3">
      <c r="A1569" s="154"/>
      <c r="B1569" s="237"/>
      <c r="C1569" s="204"/>
      <c r="D1569" s="204"/>
      <c r="E1569" s="205"/>
      <c r="F1569" s="134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</row>
    <row r="1570" spans="1:24" s="26" customFormat="1" x14ac:dyDescent="0.3">
      <c r="A1570" s="154"/>
      <c r="B1570" s="237"/>
      <c r="C1570" s="204"/>
      <c r="D1570" s="204"/>
      <c r="E1570" s="205"/>
      <c r="F1570" s="134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</row>
    <row r="1571" spans="1:24" s="26" customFormat="1" x14ac:dyDescent="0.3">
      <c r="A1571" s="154"/>
      <c r="B1571" s="237"/>
      <c r="C1571" s="204"/>
      <c r="D1571" s="204"/>
      <c r="E1571" s="205"/>
      <c r="F1571" s="134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</row>
    <row r="1572" spans="1:24" s="26" customFormat="1" x14ac:dyDescent="0.3">
      <c r="A1572" s="154"/>
      <c r="B1572" s="237"/>
      <c r="C1572" s="204"/>
      <c r="D1572" s="204"/>
      <c r="E1572" s="205"/>
      <c r="F1572" s="134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</row>
    <row r="1573" spans="1:24" s="26" customFormat="1" x14ac:dyDescent="0.3">
      <c r="A1573" s="154"/>
      <c r="B1573" s="237"/>
      <c r="C1573" s="204"/>
      <c r="D1573" s="204"/>
      <c r="E1573" s="205"/>
      <c r="F1573" s="134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</row>
    <row r="1574" spans="1:24" s="26" customFormat="1" x14ac:dyDescent="0.3">
      <c r="A1574" s="154"/>
      <c r="B1574" s="237"/>
      <c r="C1574" s="204"/>
      <c r="D1574" s="204"/>
      <c r="E1574" s="205"/>
      <c r="F1574" s="13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</row>
    <row r="1575" spans="1:24" s="26" customFormat="1" x14ac:dyDescent="0.3">
      <c r="A1575" s="154"/>
      <c r="B1575" s="237"/>
      <c r="C1575" s="204"/>
      <c r="D1575" s="204"/>
      <c r="E1575" s="205"/>
      <c r="F1575" s="134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</row>
    <row r="1576" spans="1:24" s="26" customFormat="1" x14ac:dyDescent="0.3">
      <c r="A1576" s="154"/>
      <c r="B1576" s="237"/>
      <c r="C1576" s="204"/>
      <c r="D1576" s="204"/>
      <c r="E1576" s="205"/>
      <c r="F1576" s="134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</row>
    <row r="1577" spans="1:24" s="26" customFormat="1" x14ac:dyDescent="0.3">
      <c r="A1577" s="154"/>
      <c r="B1577" s="237"/>
      <c r="C1577" s="204"/>
      <c r="D1577" s="204"/>
      <c r="E1577" s="205"/>
      <c r="F1577" s="134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</row>
    <row r="1578" spans="1:24" s="26" customFormat="1" x14ac:dyDescent="0.3">
      <c r="A1578" s="154"/>
      <c r="B1578" s="237"/>
      <c r="C1578" s="204"/>
      <c r="D1578" s="204"/>
      <c r="E1578" s="205"/>
      <c r="F1578" s="134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</row>
    <row r="1579" spans="1:24" s="26" customFormat="1" x14ac:dyDescent="0.3">
      <c r="A1579" s="154"/>
      <c r="B1579" s="237"/>
      <c r="C1579" s="204"/>
      <c r="D1579" s="204"/>
      <c r="E1579" s="205"/>
      <c r="F1579" s="134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</row>
    <row r="1580" spans="1:24" s="26" customFormat="1" x14ac:dyDescent="0.3">
      <c r="A1580" s="154"/>
      <c r="B1580" s="237"/>
      <c r="C1580" s="204"/>
      <c r="D1580" s="204"/>
      <c r="E1580" s="205"/>
      <c r="F1580" s="134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</row>
    <row r="1581" spans="1:24" s="26" customFormat="1" x14ac:dyDescent="0.3">
      <c r="A1581" s="154"/>
      <c r="B1581" s="237"/>
      <c r="C1581" s="204"/>
      <c r="D1581" s="204"/>
      <c r="E1581" s="205"/>
      <c r="F1581" s="134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</row>
    <row r="1582" spans="1:24" s="26" customFormat="1" x14ac:dyDescent="0.3">
      <c r="A1582" s="154"/>
      <c r="B1582" s="237"/>
      <c r="C1582" s="204"/>
      <c r="D1582" s="204"/>
      <c r="E1582" s="205"/>
      <c r="F1582" s="134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</row>
    <row r="1583" spans="1:24" s="26" customFormat="1" x14ac:dyDescent="0.3">
      <c r="A1583" s="154"/>
      <c r="B1583" s="237"/>
      <c r="C1583" s="204"/>
      <c r="D1583" s="204"/>
      <c r="E1583" s="205"/>
      <c r="F1583" s="134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</row>
    <row r="1584" spans="1:24" s="26" customFormat="1" x14ac:dyDescent="0.3">
      <c r="A1584" s="154"/>
      <c r="B1584" s="237"/>
      <c r="C1584" s="204"/>
      <c r="D1584" s="204"/>
      <c r="E1584" s="205"/>
      <c r="F1584" s="13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</row>
    <row r="1585" spans="1:24" s="26" customFormat="1" x14ac:dyDescent="0.3">
      <c r="A1585" s="154"/>
      <c r="B1585" s="237"/>
      <c r="C1585" s="204"/>
      <c r="D1585" s="204"/>
      <c r="E1585" s="205"/>
      <c r="F1585" s="134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</row>
    <row r="1586" spans="1:24" s="26" customFormat="1" x14ac:dyDescent="0.3">
      <c r="A1586" s="154"/>
      <c r="B1586" s="237"/>
      <c r="C1586" s="204"/>
      <c r="D1586" s="204"/>
      <c r="E1586" s="205"/>
      <c r="F1586" s="134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</row>
    <row r="1587" spans="1:24" s="26" customFormat="1" x14ac:dyDescent="0.3">
      <c r="A1587" s="154"/>
      <c r="B1587" s="237"/>
      <c r="C1587" s="204"/>
      <c r="D1587" s="204"/>
      <c r="E1587" s="205"/>
      <c r="F1587" s="134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</row>
    <row r="1588" spans="1:24" s="26" customFormat="1" x14ac:dyDescent="0.3">
      <c r="A1588" s="154"/>
      <c r="B1588" s="237"/>
      <c r="C1588" s="204"/>
      <c r="D1588" s="204"/>
      <c r="E1588" s="205"/>
      <c r="F1588" s="134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</row>
    <row r="1589" spans="1:24" s="26" customFormat="1" x14ac:dyDescent="0.3">
      <c r="A1589" s="154"/>
      <c r="B1589" s="237"/>
      <c r="C1589" s="204"/>
      <c r="D1589" s="204"/>
      <c r="E1589" s="205"/>
      <c r="F1589" s="134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</row>
    <row r="1590" spans="1:24" s="26" customFormat="1" x14ac:dyDescent="0.3">
      <c r="A1590" s="154"/>
      <c r="B1590" s="237"/>
      <c r="C1590" s="204"/>
      <c r="D1590" s="204"/>
      <c r="E1590" s="205"/>
      <c r="F1590" s="134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</row>
    <row r="1591" spans="1:24" s="26" customFormat="1" x14ac:dyDescent="0.3">
      <c r="A1591" s="154"/>
      <c r="B1591" s="237"/>
      <c r="C1591" s="204"/>
      <c r="D1591" s="204"/>
      <c r="E1591" s="205"/>
      <c r="F1591" s="134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</row>
    <row r="1592" spans="1:24" s="26" customFormat="1" x14ac:dyDescent="0.3">
      <c r="A1592" s="154"/>
      <c r="B1592" s="237"/>
      <c r="C1592" s="204"/>
      <c r="D1592" s="204"/>
      <c r="E1592" s="205"/>
      <c r="F1592" s="134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</row>
    <row r="1593" spans="1:24" s="26" customFormat="1" x14ac:dyDescent="0.3">
      <c r="A1593" s="154"/>
      <c r="B1593" s="237"/>
      <c r="C1593" s="204"/>
      <c r="D1593" s="204"/>
      <c r="E1593" s="205"/>
      <c r="F1593" s="134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</row>
    <row r="1594" spans="1:24" s="26" customFormat="1" x14ac:dyDescent="0.3">
      <c r="A1594" s="154"/>
      <c r="B1594" s="237"/>
      <c r="C1594" s="204"/>
      <c r="D1594" s="204"/>
      <c r="E1594" s="205"/>
      <c r="F1594" s="13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</row>
    <row r="1595" spans="1:24" s="26" customFormat="1" x14ac:dyDescent="0.3">
      <c r="A1595" s="154"/>
      <c r="B1595" s="237"/>
      <c r="C1595" s="204"/>
      <c r="D1595" s="204"/>
      <c r="E1595" s="205"/>
      <c r="F1595" s="134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</row>
    <row r="1596" spans="1:24" s="26" customFormat="1" x14ac:dyDescent="0.3">
      <c r="A1596" s="154"/>
      <c r="B1596" s="237"/>
      <c r="C1596" s="204"/>
      <c r="D1596" s="204"/>
      <c r="E1596" s="205"/>
      <c r="F1596" s="134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</row>
    <row r="1597" spans="1:24" s="26" customFormat="1" x14ac:dyDescent="0.3">
      <c r="A1597" s="154"/>
      <c r="B1597" s="237"/>
      <c r="C1597" s="204"/>
      <c r="D1597" s="204"/>
      <c r="E1597" s="205"/>
      <c r="F1597" s="134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</row>
    <row r="1598" spans="1:24" s="26" customFormat="1" x14ac:dyDescent="0.3">
      <c r="A1598" s="154"/>
      <c r="B1598" s="237"/>
      <c r="C1598" s="204"/>
      <c r="D1598" s="204"/>
      <c r="E1598" s="205"/>
      <c r="F1598" s="134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</row>
    <row r="1599" spans="1:24" s="26" customFormat="1" x14ac:dyDescent="0.3">
      <c r="A1599" s="154"/>
      <c r="B1599" s="237"/>
      <c r="C1599" s="204"/>
      <c r="D1599" s="204"/>
      <c r="E1599" s="205"/>
      <c r="F1599" s="134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</row>
    <row r="1600" spans="1:24" s="26" customFormat="1" x14ac:dyDescent="0.3">
      <c r="A1600" s="154"/>
      <c r="B1600" s="237"/>
      <c r="C1600" s="204"/>
      <c r="D1600" s="204"/>
      <c r="E1600" s="205"/>
      <c r="F1600" s="134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</row>
    <row r="1601" spans="1:24" s="26" customFormat="1" x14ac:dyDescent="0.3">
      <c r="A1601" s="154"/>
      <c r="B1601" s="236"/>
      <c r="C1601" s="204"/>
      <c r="D1601" s="204"/>
      <c r="E1601" s="205"/>
      <c r="F1601" s="134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</row>
    <row r="1602" spans="1:24" s="26" customFormat="1" x14ac:dyDescent="0.3">
      <c r="A1602" s="154"/>
      <c r="B1602" s="237"/>
      <c r="C1602" s="204"/>
      <c r="D1602" s="204"/>
      <c r="E1602" s="205"/>
      <c r="F1602" s="134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</row>
    <row r="1603" spans="1:24" s="26" customFormat="1" x14ac:dyDescent="0.3">
      <c r="A1603" s="154"/>
      <c r="B1603" s="237"/>
      <c r="C1603" s="204"/>
      <c r="D1603" s="204"/>
      <c r="E1603" s="205"/>
      <c r="F1603" s="134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</row>
    <row r="1604" spans="1:24" s="26" customFormat="1" x14ac:dyDescent="0.3">
      <c r="A1604" s="154"/>
      <c r="B1604" s="237"/>
      <c r="C1604" s="204"/>
      <c r="D1604" s="204"/>
      <c r="E1604" s="205"/>
      <c r="F1604" s="13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</row>
    <row r="1605" spans="1:24" s="26" customFormat="1" x14ac:dyDescent="0.3">
      <c r="A1605" s="154"/>
      <c r="B1605" s="237"/>
      <c r="C1605" s="204"/>
      <c r="D1605" s="204"/>
      <c r="E1605" s="205"/>
      <c r="F1605" s="134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</row>
    <row r="1606" spans="1:24" s="26" customFormat="1" x14ac:dyDescent="0.3">
      <c r="A1606" s="154"/>
      <c r="B1606" s="237"/>
      <c r="C1606" s="204"/>
      <c r="D1606" s="204"/>
      <c r="E1606" s="205"/>
      <c r="F1606" s="134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</row>
    <row r="1607" spans="1:24" s="26" customFormat="1" x14ac:dyDescent="0.3">
      <c r="A1607" s="154"/>
      <c r="B1607" s="237"/>
      <c r="C1607" s="204"/>
      <c r="D1607" s="204"/>
      <c r="E1607" s="205"/>
      <c r="F1607" s="134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</row>
    <row r="1608" spans="1:24" s="26" customFormat="1" x14ac:dyDescent="0.3">
      <c r="A1608" s="154"/>
      <c r="B1608" s="237"/>
      <c r="C1608" s="204"/>
      <c r="D1608" s="204"/>
      <c r="E1608" s="205"/>
      <c r="F1608" s="134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</row>
    <row r="1609" spans="1:24" s="26" customFormat="1" x14ac:dyDescent="0.3">
      <c r="A1609" s="154"/>
      <c r="B1609" s="237"/>
      <c r="C1609" s="204"/>
      <c r="D1609" s="204"/>
      <c r="E1609" s="205"/>
      <c r="F1609" s="134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</row>
    <row r="1610" spans="1:24" s="26" customFormat="1" x14ac:dyDescent="0.3">
      <c r="A1610" s="154"/>
      <c r="B1610" s="237"/>
      <c r="C1610" s="204"/>
      <c r="D1610" s="204"/>
      <c r="E1610" s="205"/>
      <c r="F1610" s="134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</row>
    <row r="1611" spans="1:24" s="26" customFormat="1" x14ac:dyDescent="0.3">
      <c r="A1611" s="154"/>
      <c r="B1611" s="237"/>
      <c r="C1611" s="204"/>
      <c r="D1611" s="204"/>
      <c r="E1611" s="205"/>
      <c r="F1611" s="134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</row>
    <row r="1612" spans="1:24" s="26" customFormat="1" x14ac:dyDescent="0.3">
      <c r="A1612" s="154"/>
      <c r="B1612" s="237"/>
      <c r="C1612" s="204"/>
      <c r="D1612" s="204"/>
      <c r="E1612" s="205"/>
      <c r="F1612" s="134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</row>
    <row r="1613" spans="1:24" s="26" customFormat="1" x14ac:dyDescent="0.3">
      <c r="A1613" s="154"/>
      <c r="B1613" s="237"/>
      <c r="C1613" s="204"/>
      <c r="D1613" s="204"/>
      <c r="E1613" s="205"/>
      <c r="F1613" s="134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</row>
    <row r="1614" spans="1:24" s="26" customFormat="1" x14ac:dyDescent="0.3">
      <c r="A1614" s="154"/>
      <c r="B1614" s="237"/>
      <c r="C1614" s="204"/>
      <c r="D1614" s="204"/>
      <c r="E1614" s="205"/>
      <c r="F1614" s="13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</row>
    <row r="1615" spans="1:24" s="26" customFormat="1" x14ac:dyDescent="0.3">
      <c r="A1615" s="154"/>
      <c r="B1615" s="237"/>
      <c r="C1615" s="204"/>
      <c r="D1615" s="204"/>
      <c r="E1615" s="205"/>
      <c r="F1615" s="134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</row>
    <row r="1616" spans="1:24" s="26" customFormat="1" x14ac:dyDescent="0.3">
      <c r="A1616" s="154"/>
      <c r="B1616" s="237"/>
      <c r="C1616" s="204"/>
      <c r="D1616" s="204"/>
      <c r="E1616" s="205"/>
      <c r="F1616" s="134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</row>
    <row r="1617" spans="1:24" s="26" customFormat="1" x14ac:dyDescent="0.3">
      <c r="A1617" s="154"/>
      <c r="B1617" s="237"/>
      <c r="C1617" s="204"/>
      <c r="D1617" s="204"/>
      <c r="E1617" s="205"/>
      <c r="F1617" s="134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</row>
    <row r="1618" spans="1:24" s="26" customFormat="1" x14ac:dyDescent="0.3">
      <c r="A1618" s="154"/>
      <c r="B1618" s="237"/>
      <c r="C1618" s="204"/>
      <c r="D1618" s="204"/>
      <c r="E1618" s="205"/>
      <c r="F1618" s="134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</row>
    <row r="1619" spans="1:24" s="26" customFormat="1" x14ac:dyDescent="0.3">
      <c r="A1619" s="154"/>
      <c r="B1619" s="237"/>
      <c r="C1619" s="204"/>
      <c r="D1619" s="204"/>
      <c r="E1619" s="205"/>
      <c r="F1619" s="134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</row>
    <row r="1620" spans="1:24" s="26" customFormat="1" x14ac:dyDescent="0.3">
      <c r="A1620" s="154"/>
      <c r="B1620" s="237"/>
      <c r="C1620" s="204"/>
      <c r="D1620" s="204"/>
      <c r="E1620" s="205"/>
      <c r="F1620" s="134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</row>
    <row r="1621" spans="1:24" s="26" customFormat="1" x14ac:dyDescent="0.3">
      <c r="A1621" s="154"/>
      <c r="B1621" s="237"/>
      <c r="C1621" s="204"/>
      <c r="D1621" s="204"/>
      <c r="E1621" s="205"/>
      <c r="F1621" s="134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</row>
    <row r="1622" spans="1:24" s="26" customFormat="1" x14ac:dyDescent="0.3">
      <c r="A1622" s="154"/>
      <c r="B1622" s="237"/>
      <c r="C1622" s="204"/>
      <c r="D1622" s="204"/>
      <c r="E1622" s="205"/>
      <c r="F1622" s="134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</row>
    <row r="1623" spans="1:24" s="26" customFormat="1" x14ac:dyDescent="0.3">
      <c r="A1623" s="154"/>
      <c r="B1623" s="237"/>
      <c r="C1623" s="204"/>
      <c r="D1623" s="204"/>
      <c r="E1623" s="205"/>
      <c r="F1623" s="134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</row>
    <row r="1624" spans="1:24" s="26" customFormat="1" x14ac:dyDescent="0.3">
      <c r="A1624" s="154"/>
      <c r="B1624" s="237"/>
      <c r="C1624" s="204"/>
      <c r="D1624" s="204"/>
      <c r="E1624" s="205"/>
      <c r="F1624" s="13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</row>
    <row r="1625" spans="1:24" s="26" customFormat="1" x14ac:dyDescent="0.3">
      <c r="A1625" s="154"/>
      <c r="B1625" s="237"/>
      <c r="C1625" s="204"/>
      <c r="D1625" s="204"/>
      <c r="E1625" s="205"/>
      <c r="F1625" s="134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</row>
    <row r="1626" spans="1:24" s="26" customFormat="1" x14ac:dyDescent="0.3">
      <c r="A1626" s="154"/>
      <c r="B1626" s="237"/>
      <c r="C1626" s="204"/>
      <c r="D1626" s="204"/>
      <c r="E1626" s="205"/>
      <c r="F1626" s="134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</row>
    <row r="1627" spans="1:24" s="26" customFormat="1" x14ac:dyDescent="0.3">
      <c r="A1627" s="154"/>
      <c r="B1627" s="237"/>
      <c r="C1627" s="204"/>
      <c r="D1627" s="204"/>
      <c r="E1627" s="205"/>
      <c r="F1627" s="134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</row>
    <row r="1628" spans="1:24" s="26" customFormat="1" x14ac:dyDescent="0.3">
      <c r="A1628" s="154"/>
      <c r="B1628" s="237"/>
      <c r="C1628" s="204"/>
      <c r="D1628" s="204"/>
      <c r="E1628" s="205"/>
      <c r="F1628" s="134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</row>
    <row r="1629" spans="1:24" s="26" customFormat="1" x14ac:dyDescent="0.3">
      <c r="A1629" s="154"/>
      <c r="B1629" s="237"/>
      <c r="C1629" s="204"/>
      <c r="D1629" s="204"/>
      <c r="E1629" s="205"/>
      <c r="F1629" s="134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</row>
    <row r="1630" spans="1:24" s="26" customFormat="1" x14ac:dyDescent="0.3">
      <c r="A1630" s="154"/>
      <c r="B1630" s="237"/>
      <c r="C1630" s="204"/>
      <c r="D1630" s="204"/>
      <c r="E1630" s="205"/>
      <c r="F1630" s="134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</row>
    <row r="1631" spans="1:24" s="26" customFormat="1" x14ac:dyDescent="0.3">
      <c r="A1631" s="154"/>
      <c r="B1631" s="237"/>
      <c r="C1631" s="204"/>
      <c r="D1631" s="204"/>
      <c r="E1631" s="205"/>
      <c r="F1631" s="134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</row>
    <row r="1632" spans="1:24" s="26" customFormat="1" x14ac:dyDescent="0.3">
      <c r="A1632" s="154"/>
      <c r="B1632" s="237"/>
      <c r="C1632" s="204"/>
      <c r="D1632" s="204"/>
      <c r="E1632" s="205"/>
      <c r="F1632" s="134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</row>
    <row r="1633" spans="1:24" s="26" customFormat="1" x14ac:dyDescent="0.3">
      <c r="A1633" s="154"/>
      <c r="B1633" s="237"/>
      <c r="C1633" s="204"/>
      <c r="D1633" s="204"/>
      <c r="E1633" s="205"/>
      <c r="F1633" s="134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</row>
    <row r="1634" spans="1:24" s="26" customFormat="1" x14ac:dyDescent="0.3">
      <c r="A1634" s="154"/>
      <c r="B1634" s="237"/>
      <c r="C1634" s="204"/>
      <c r="D1634" s="204"/>
      <c r="E1634" s="205"/>
      <c r="F1634" s="1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</row>
    <row r="1635" spans="1:24" s="26" customFormat="1" x14ac:dyDescent="0.3">
      <c r="A1635" s="154"/>
      <c r="B1635" s="237"/>
      <c r="C1635" s="204"/>
      <c r="D1635" s="204"/>
      <c r="E1635" s="205"/>
      <c r="F1635" s="134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</row>
    <row r="1636" spans="1:24" s="26" customFormat="1" x14ac:dyDescent="0.3">
      <c r="A1636" s="154"/>
      <c r="B1636" s="237"/>
      <c r="C1636" s="204"/>
      <c r="D1636" s="204"/>
      <c r="E1636" s="205"/>
      <c r="F1636" s="134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</row>
    <row r="1637" spans="1:24" s="26" customFormat="1" x14ac:dyDescent="0.3">
      <c r="A1637" s="154"/>
      <c r="B1637" s="237"/>
      <c r="C1637" s="204"/>
      <c r="D1637" s="204"/>
      <c r="E1637" s="205"/>
      <c r="F1637" s="134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</row>
    <row r="1638" spans="1:24" s="26" customFormat="1" x14ac:dyDescent="0.3">
      <c r="A1638" s="154"/>
      <c r="B1638" s="237"/>
      <c r="C1638" s="204"/>
      <c r="D1638" s="204"/>
      <c r="E1638" s="205"/>
      <c r="F1638" s="134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</row>
    <row r="1639" spans="1:24" s="26" customFormat="1" x14ac:dyDescent="0.3">
      <c r="A1639" s="154"/>
      <c r="B1639" s="236"/>
      <c r="C1639" s="204"/>
      <c r="D1639" s="204"/>
      <c r="E1639" s="205"/>
      <c r="F1639" s="134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</row>
    <row r="1640" spans="1:24" s="26" customFormat="1" x14ac:dyDescent="0.3">
      <c r="A1640" s="154"/>
      <c r="B1640" s="237"/>
      <c r="C1640" s="204"/>
      <c r="D1640" s="204"/>
      <c r="E1640" s="205"/>
      <c r="F1640" s="134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</row>
    <row r="1641" spans="1:24" s="26" customFormat="1" x14ac:dyDescent="0.3">
      <c r="A1641" s="154"/>
      <c r="B1641" s="237"/>
      <c r="C1641" s="204"/>
      <c r="D1641" s="204"/>
      <c r="E1641" s="205"/>
      <c r="F1641" s="134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</row>
    <row r="1642" spans="1:24" s="26" customFormat="1" x14ac:dyDescent="0.3">
      <c r="A1642" s="154"/>
      <c r="B1642" s="154"/>
      <c r="C1642" s="204"/>
      <c r="D1642" s="204"/>
      <c r="E1642" s="205"/>
      <c r="F1642" s="134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</row>
    <row r="1643" spans="1:24" s="26" customFormat="1" x14ac:dyDescent="0.3">
      <c r="A1643" s="154"/>
      <c r="B1643" s="237"/>
      <c r="C1643" s="204"/>
      <c r="D1643" s="204"/>
      <c r="E1643" s="205"/>
      <c r="F1643" s="134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</row>
    <row r="1644" spans="1:24" s="26" customFormat="1" x14ac:dyDescent="0.3">
      <c r="A1644" s="154"/>
      <c r="B1644" s="237"/>
      <c r="C1644" s="204"/>
      <c r="D1644" s="204"/>
      <c r="E1644" s="205"/>
      <c r="F1644" s="13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</row>
    <row r="1645" spans="1:24" s="26" customFormat="1" x14ac:dyDescent="0.3">
      <c r="A1645" s="154"/>
      <c r="B1645" s="237"/>
      <c r="C1645" s="204"/>
      <c r="D1645" s="204"/>
      <c r="E1645" s="205"/>
      <c r="F1645" s="134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</row>
    <row r="1646" spans="1:24" s="26" customFormat="1" x14ac:dyDescent="0.3">
      <c r="A1646" s="154"/>
      <c r="B1646" s="237"/>
      <c r="C1646" s="204"/>
      <c r="D1646" s="204"/>
      <c r="E1646" s="205"/>
      <c r="F1646" s="134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</row>
    <row r="1647" spans="1:24" s="26" customFormat="1" x14ac:dyDescent="0.3">
      <c r="A1647" s="154"/>
      <c r="B1647" s="237"/>
      <c r="C1647" s="204"/>
      <c r="D1647" s="204"/>
      <c r="E1647" s="205"/>
      <c r="F1647" s="134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</row>
    <row r="1648" spans="1:24" s="26" customFormat="1" x14ac:dyDescent="0.3">
      <c r="A1648" s="154"/>
      <c r="B1648" s="237"/>
      <c r="C1648" s="204"/>
      <c r="D1648" s="204"/>
      <c r="E1648" s="205"/>
      <c r="F1648" s="134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</row>
    <row r="1649" spans="1:24" s="26" customFormat="1" x14ac:dyDescent="0.3">
      <c r="A1649" s="154"/>
      <c r="B1649" s="237"/>
      <c r="C1649" s="204"/>
      <c r="D1649" s="204"/>
      <c r="E1649" s="205"/>
      <c r="F1649" s="134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</row>
    <row r="1650" spans="1:24" s="26" customFormat="1" x14ac:dyDescent="0.3">
      <c r="A1650" s="154"/>
      <c r="B1650" s="237"/>
      <c r="C1650" s="204"/>
      <c r="D1650" s="204"/>
      <c r="E1650" s="205"/>
      <c r="F1650" s="134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</row>
    <row r="1651" spans="1:24" s="26" customFormat="1" x14ac:dyDescent="0.3">
      <c r="A1651" s="154"/>
      <c r="B1651" s="237"/>
      <c r="C1651" s="204"/>
      <c r="D1651" s="204"/>
      <c r="E1651" s="205"/>
      <c r="F1651" s="134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</row>
    <row r="1652" spans="1:24" s="26" customFormat="1" x14ac:dyDescent="0.3">
      <c r="A1652" s="154"/>
      <c r="B1652" s="237"/>
      <c r="C1652" s="204"/>
      <c r="D1652" s="204"/>
      <c r="E1652" s="205"/>
      <c r="F1652" s="134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</row>
    <row r="1653" spans="1:24" s="26" customFormat="1" x14ac:dyDescent="0.3">
      <c r="A1653" s="154"/>
      <c r="B1653" s="237"/>
      <c r="C1653" s="204"/>
      <c r="D1653" s="204"/>
      <c r="E1653" s="205"/>
      <c r="F1653" s="134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</row>
    <row r="1654" spans="1:24" s="26" customFormat="1" x14ac:dyDescent="0.3">
      <c r="A1654" s="154"/>
      <c r="B1654" s="237"/>
      <c r="C1654" s="204"/>
      <c r="D1654" s="204"/>
      <c r="E1654" s="205"/>
      <c r="F1654" s="13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</row>
    <row r="1655" spans="1:24" s="26" customFormat="1" x14ac:dyDescent="0.3">
      <c r="A1655" s="154"/>
      <c r="B1655" s="237"/>
      <c r="C1655" s="204"/>
      <c r="D1655" s="204"/>
      <c r="E1655" s="205"/>
      <c r="F1655" s="134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</row>
    <row r="1656" spans="1:24" s="26" customFormat="1" x14ac:dyDescent="0.3">
      <c r="A1656" s="154"/>
      <c r="B1656" s="237"/>
      <c r="C1656" s="204"/>
      <c r="D1656" s="204"/>
      <c r="E1656" s="205"/>
      <c r="F1656" s="134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</row>
    <row r="1657" spans="1:24" s="26" customFormat="1" x14ac:dyDescent="0.3">
      <c r="A1657" s="154"/>
      <c r="B1657" s="237"/>
      <c r="C1657" s="204"/>
      <c r="D1657" s="204"/>
      <c r="E1657" s="205"/>
      <c r="F1657" s="134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</row>
    <row r="1658" spans="1:24" s="26" customFormat="1" x14ac:dyDescent="0.3">
      <c r="A1658" s="154"/>
      <c r="B1658" s="237"/>
      <c r="C1658" s="204"/>
      <c r="D1658" s="204"/>
      <c r="E1658" s="205"/>
      <c r="F1658" s="134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</row>
    <row r="1659" spans="1:24" s="26" customFormat="1" x14ac:dyDescent="0.3">
      <c r="A1659" s="154"/>
      <c r="B1659" s="237"/>
      <c r="C1659" s="204"/>
      <c r="D1659" s="204"/>
      <c r="E1659" s="205"/>
      <c r="F1659" s="134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</row>
    <row r="1660" spans="1:24" s="26" customFormat="1" x14ac:dyDescent="0.3">
      <c r="A1660" s="154"/>
      <c r="B1660" s="237"/>
      <c r="C1660" s="204"/>
      <c r="D1660" s="204"/>
      <c r="E1660" s="205"/>
      <c r="F1660" s="134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</row>
    <row r="1661" spans="1:24" s="26" customFormat="1" x14ac:dyDescent="0.3">
      <c r="A1661" s="154"/>
      <c r="B1661" s="237"/>
      <c r="C1661" s="204"/>
      <c r="D1661" s="204"/>
      <c r="E1661" s="205"/>
      <c r="F1661" s="134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</row>
    <row r="1662" spans="1:24" s="26" customFormat="1" x14ac:dyDescent="0.3">
      <c r="A1662" s="154"/>
      <c r="B1662" s="237"/>
      <c r="C1662" s="204"/>
      <c r="D1662" s="204"/>
      <c r="E1662" s="205"/>
      <c r="F1662" s="134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</row>
    <row r="1663" spans="1:24" s="26" customFormat="1" x14ac:dyDescent="0.3">
      <c r="A1663" s="154"/>
      <c r="B1663" s="237"/>
      <c r="C1663" s="204"/>
      <c r="D1663" s="204"/>
      <c r="E1663" s="205"/>
      <c r="F1663" s="134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</row>
    <row r="1664" spans="1:24" s="26" customFormat="1" x14ac:dyDescent="0.3">
      <c r="A1664" s="154"/>
      <c r="B1664" s="237"/>
      <c r="C1664" s="204"/>
      <c r="D1664" s="204"/>
      <c r="E1664" s="205"/>
      <c r="F1664" s="13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</row>
    <row r="1665" spans="1:24" s="26" customFormat="1" x14ac:dyDescent="0.3">
      <c r="A1665" s="154"/>
      <c r="B1665" s="237"/>
      <c r="C1665" s="204"/>
      <c r="D1665" s="204"/>
      <c r="E1665" s="205"/>
      <c r="F1665" s="134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</row>
    <row r="1666" spans="1:24" s="26" customFormat="1" x14ac:dyDescent="0.3">
      <c r="A1666" s="154"/>
      <c r="B1666" s="237"/>
      <c r="C1666" s="204"/>
      <c r="D1666" s="204"/>
      <c r="E1666" s="205"/>
      <c r="F1666" s="134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</row>
    <row r="1667" spans="1:24" s="26" customFormat="1" x14ac:dyDescent="0.3">
      <c r="A1667" s="154"/>
      <c r="B1667" s="237"/>
      <c r="C1667" s="204"/>
      <c r="D1667" s="204"/>
      <c r="E1667" s="205"/>
      <c r="F1667" s="134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</row>
    <row r="1668" spans="1:24" s="26" customFormat="1" x14ac:dyDescent="0.3">
      <c r="A1668" s="154"/>
      <c r="B1668" s="237"/>
      <c r="C1668" s="204"/>
      <c r="D1668" s="204"/>
      <c r="E1668" s="205"/>
      <c r="F1668" s="134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</row>
    <row r="1669" spans="1:24" s="26" customFormat="1" x14ac:dyDescent="0.3">
      <c r="A1669" s="154"/>
      <c r="B1669" s="237"/>
      <c r="C1669" s="204"/>
      <c r="D1669" s="204"/>
      <c r="E1669" s="205"/>
      <c r="F1669" s="134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</row>
    <row r="1670" spans="1:24" s="26" customFormat="1" x14ac:dyDescent="0.3">
      <c r="A1670" s="154"/>
      <c r="B1670" s="237"/>
      <c r="C1670" s="204"/>
      <c r="D1670" s="204"/>
      <c r="E1670" s="205"/>
      <c r="F1670" s="134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</row>
    <row r="1671" spans="1:24" s="26" customFormat="1" x14ac:dyDescent="0.3">
      <c r="A1671" s="154"/>
      <c r="B1671" s="237"/>
      <c r="C1671" s="204"/>
      <c r="D1671" s="204"/>
      <c r="E1671" s="205"/>
      <c r="F1671" s="134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</row>
    <row r="1672" spans="1:24" s="26" customFormat="1" x14ac:dyDescent="0.3">
      <c r="A1672" s="154"/>
      <c r="B1672" s="237"/>
      <c r="C1672" s="204"/>
      <c r="D1672" s="204"/>
      <c r="E1672" s="205"/>
      <c r="F1672" s="134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</row>
    <row r="1673" spans="1:24" s="26" customFormat="1" x14ac:dyDescent="0.3">
      <c r="A1673" s="154"/>
      <c r="B1673" s="237"/>
      <c r="C1673" s="204"/>
      <c r="D1673" s="204"/>
      <c r="E1673" s="205"/>
      <c r="F1673" s="134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</row>
    <row r="1674" spans="1:24" s="26" customFormat="1" x14ac:dyDescent="0.3">
      <c r="A1674" s="154"/>
      <c r="B1674" s="237"/>
      <c r="C1674" s="204"/>
      <c r="D1674" s="204"/>
      <c r="E1674" s="205"/>
      <c r="F1674" s="13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</row>
    <row r="1675" spans="1:24" s="26" customFormat="1" x14ac:dyDescent="0.3">
      <c r="A1675" s="154"/>
      <c r="B1675" s="237"/>
      <c r="C1675" s="204"/>
      <c r="D1675" s="204"/>
      <c r="E1675" s="205"/>
      <c r="F1675" s="134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</row>
    <row r="1676" spans="1:24" s="26" customFormat="1" x14ac:dyDescent="0.3">
      <c r="A1676" s="154"/>
      <c r="B1676" s="237"/>
      <c r="C1676" s="204"/>
      <c r="D1676" s="204"/>
      <c r="E1676" s="205"/>
      <c r="F1676" s="134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</row>
    <row r="1677" spans="1:24" s="26" customFormat="1" x14ac:dyDescent="0.3">
      <c r="A1677" s="154"/>
      <c r="B1677" s="237"/>
      <c r="C1677" s="204"/>
      <c r="D1677" s="204"/>
      <c r="E1677" s="205"/>
      <c r="F1677" s="134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</row>
    <row r="1678" spans="1:24" s="26" customFormat="1" x14ac:dyDescent="0.3">
      <c r="A1678" s="154"/>
      <c r="B1678" s="237"/>
      <c r="C1678" s="204"/>
      <c r="D1678" s="204"/>
      <c r="E1678" s="205"/>
      <c r="F1678" s="134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</row>
    <row r="1679" spans="1:24" s="26" customFormat="1" x14ac:dyDescent="0.3">
      <c r="A1679" s="154"/>
      <c r="B1679" s="237"/>
      <c r="C1679" s="204"/>
      <c r="D1679" s="204"/>
      <c r="E1679" s="205"/>
      <c r="F1679" s="134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</row>
    <row r="1680" spans="1:24" s="26" customFormat="1" x14ac:dyDescent="0.3">
      <c r="A1680" s="154"/>
      <c r="B1680" s="237"/>
      <c r="C1680" s="204"/>
      <c r="D1680" s="204"/>
      <c r="E1680" s="205"/>
      <c r="F1680" s="134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</row>
    <row r="1681" spans="1:24" s="26" customFormat="1" x14ac:dyDescent="0.3">
      <c r="A1681" s="154"/>
      <c r="B1681" s="237"/>
      <c r="C1681" s="204"/>
      <c r="D1681" s="204"/>
      <c r="E1681" s="205"/>
      <c r="F1681" s="134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</row>
    <row r="1682" spans="1:24" s="26" customFormat="1" x14ac:dyDescent="0.3">
      <c r="A1682" s="154"/>
      <c r="B1682" s="237"/>
      <c r="C1682" s="204"/>
      <c r="D1682" s="204"/>
      <c r="E1682" s="205"/>
      <c r="F1682" s="134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</row>
    <row r="1683" spans="1:24" s="26" customFormat="1" x14ac:dyDescent="0.3">
      <c r="A1683" s="154"/>
      <c r="B1683" s="237"/>
      <c r="C1683" s="204"/>
      <c r="D1683" s="204"/>
      <c r="E1683" s="205"/>
      <c r="F1683" s="134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</row>
    <row r="1684" spans="1:24" s="26" customFormat="1" x14ac:dyDescent="0.3">
      <c r="A1684" s="154"/>
      <c r="B1684" s="236"/>
      <c r="C1684" s="204"/>
      <c r="D1684" s="204"/>
      <c r="E1684" s="205"/>
      <c r="F1684" s="13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</row>
    <row r="1685" spans="1:24" s="26" customFormat="1" x14ac:dyDescent="0.3">
      <c r="A1685" s="154"/>
      <c r="B1685" s="237"/>
      <c r="C1685" s="204"/>
      <c r="D1685" s="204"/>
      <c r="E1685" s="205"/>
      <c r="F1685" s="134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</row>
    <row r="1686" spans="1:24" s="26" customFormat="1" x14ac:dyDescent="0.3">
      <c r="A1686" s="154"/>
      <c r="B1686" s="237"/>
      <c r="C1686" s="204"/>
      <c r="D1686" s="204"/>
      <c r="E1686" s="205"/>
      <c r="F1686" s="134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</row>
    <row r="1687" spans="1:24" s="26" customFormat="1" x14ac:dyDescent="0.3">
      <c r="A1687" s="154"/>
      <c r="B1687" s="237"/>
      <c r="C1687" s="204"/>
      <c r="D1687" s="204"/>
      <c r="E1687" s="205"/>
      <c r="F1687" s="134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</row>
    <row r="1688" spans="1:24" s="26" customFormat="1" x14ac:dyDescent="0.3">
      <c r="A1688" s="154"/>
      <c r="B1688" s="237"/>
      <c r="C1688" s="204"/>
      <c r="D1688" s="204"/>
      <c r="E1688" s="205"/>
      <c r="F1688" s="134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</row>
    <row r="1689" spans="1:24" s="26" customFormat="1" x14ac:dyDescent="0.3">
      <c r="A1689" s="154"/>
      <c r="B1689" s="237"/>
      <c r="C1689" s="204"/>
      <c r="D1689" s="204"/>
      <c r="E1689" s="205"/>
      <c r="F1689" s="134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</row>
    <row r="1690" spans="1:24" s="26" customFormat="1" x14ac:dyDescent="0.3">
      <c r="A1690" s="154"/>
      <c r="B1690" s="237"/>
      <c r="C1690" s="204"/>
      <c r="D1690" s="204"/>
      <c r="E1690" s="205"/>
      <c r="F1690" s="134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</row>
    <row r="1691" spans="1:24" s="26" customFormat="1" x14ac:dyDescent="0.3">
      <c r="A1691" s="154"/>
      <c r="B1691" s="237"/>
      <c r="C1691" s="204"/>
      <c r="D1691" s="204"/>
      <c r="E1691" s="205"/>
      <c r="F1691" s="134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</row>
    <row r="1692" spans="1:24" s="26" customFormat="1" x14ac:dyDescent="0.3">
      <c r="A1692" s="154"/>
      <c r="B1692" s="237"/>
      <c r="C1692" s="204"/>
      <c r="D1692" s="204"/>
      <c r="E1692" s="205"/>
      <c r="F1692" s="134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</row>
    <row r="1693" spans="1:24" s="26" customFormat="1" x14ac:dyDescent="0.3">
      <c r="A1693" s="154"/>
      <c r="B1693" s="237"/>
      <c r="C1693" s="204"/>
      <c r="D1693" s="204"/>
      <c r="E1693" s="205"/>
      <c r="F1693" s="134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</row>
    <row r="1694" spans="1:24" s="26" customFormat="1" x14ac:dyDescent="0.3">
      <c r="A1694" s="154"/>
      <c r="B1694" s="237"/>
      <c r="C1694" s="204"/>
      <c r="D1694" s="204"/>
      <c r="E1694" s="205"/>
      <c r="F1694" s="13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</row>
    <row r="1695" spans="1:24" s="26" customFormat="1" x14ac:dyDescent="0.3">
      <c r="A1695" s="154"/>
      <c r="B1695" s="237"/>
      <c r="C1695" s="204"/>
      <c r="D1695" s="204"/>
      <c r="E1695" s="205"/>
      <c r="F1695" s="134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</row>
    <row r="1696" spans="1:24" s="26" customFormat="1" x14ac:dyDescent="0.3">
      <c r="A1696" s="154"/>
      <c r="B1696" s="237"/>
      <c r="C1696" s="204"/>
      <c r="D1696" s="204"/>
      <c r="E1696" s="205"/>
      <c r="F1696" s="134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</row>
    <row r="1697" spans="1:24" s="26" customFormat="1" x14ac:dyDescent="0.3">
      <c r="A1697" s="154"/>
      <c r="B1697" s="237"/>
      <c r="C1697" s="204"/>
      <c r="D1697" s="204"/>
      <c r="E1697" s="205"/>
      <c r="F1697" s="134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</row>
    <row r="1698" spans="1:24" s="26" customFormat="1" x14ac:dyDescent="0.3">
      <c r="A1698" s="154"/>
      <c r="B1698" s="237"/>
      <c r="C1698" s="204"/>
      <c r="D1698" s="204"/>
      <c r="E1698" s="205"/>
      <c r="F1698" s="134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</row>
    <row r="1699" spans="1:24" s="26" customFormat="1" x14ac:dyDescent="0.3">
      <c r="A1699" s="154"/>
      <c r="B1699" s="237"/>
      <c r="C1699" s="204"/>
      <c r="D1699" s="204"/>
      <c r="E1699" s="205"/>
      <c r="F1699" s="134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</row>
    <row r="1700" spans="1:24" s="26" customFormat="1" x14ac:dyDescent="0.3">
      <c r="A1700" s="154"/>
      <c r="B1700" s="237"/>
      <c r="C1700" s="204"/>
      <c r="D1700" s="204"/>
      <c r="E1700" s="205"/>
      <c r="F1700" s="134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</row>
    <row r="1701" spans="1:24" s="26" customFormat="1" x14ac:dyDescent="0.3">
      <c r="A1701" s="154"/>
      <c r="B1701" s="237"/>
      <c r="C1701" s="204"/>
      <c r="D1701" s="204"/>
      <c r="E1701" s="205"/>
      <c r="F1701" s="134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</row>
    <row r="1702" spans="1:24" s="26" customFormat="1" x14ac:dyDescent="0.3">
      <c r="A1702" s="154"/>
      <c r="B1702" s="237"/>
      <c r="C1702" s="204"/>
      <c r="D1702" s="204"/>
      <c r="E1702" s="205"/>
      <c r="F1702" s="134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</row>
    <row r="1703" spans="1:24" s="26" customFormat="1" x14ac:dyDescent="0.3">
      <c r="A1703" s="154"/>
      <c r="B1703" s="237"/>
      <c r="C1703" s="204"/>
      <c r="D1703" s="204"/>
      <c r="E1703" s="205"/>
      <c r="F1703" s="134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</row>
    <row r="1704" spans="1:24" s="26" customFormat="1" x14ac:dyDescent="0.3">
      <c r="A1704" s="154"/>
      <c r="B1704" s="237"/>
      <c r="C1704" s="204"/>
      <c r="D1704" s="204"/>
      <c r="E1704" s="205"/>
      <c r="F1704" s="13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</row>
    <row r="1705" spans="1:24" s="26" customFormat="1" x14ac:dyDescent="0.3">
      <c r="A1705" s="154"/>
      <c r="B1705" s="237"/>
      <c r="C1705" s="204"/>
      <c r="D1705" s="204"/>
      <c r="E1705" s="205"/>
      <c r="F1705" s="134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</row>
    <row r="1706" spans="1:24" s="26" customFormat="1" x14ac:dyDescent="0.3">
      <c r="A1706" s="154"/>
      <c r="B1706" s="237"/>
      <c r="C1706" s="204"/>
      <c r="D1706" s="204"/>
      <c r="E1706" s="205"/>
      <c r="F1706" s="134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</row>
    <row r="1707" spans="1:24" s="26" customFormat="1" x14ac:dyDescent="0.3">
      <c r="A1707" s="154"/>
      <c r="B1707" s="237"/>
      <c r="C1707" s="204"/>
      <c r="D1707" s="204"/>
      <c r="E1707" s="205"/>
      <c r="F1707" s="134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</row>
    <row r="1708" spans="1:24" s="26" customFormat="1" x14ac:dyDescent="0.3">
      <c r="A1708" s="154"/>
      <c r="B1708" s="237"/>
      <c r="C1708" s="204"/>
      <c r="D1708" s="204"/>
      <c r="E1708" s="205"/>
      <c r="F1708" s="134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</row>
    <row r="1709" spans="1:24" s="26" customFormat="1" x14ac:dyDescent="0.3">
      <c r="A1709" s="154"/>
      <c r="B1709" s="237"/>
      <c r="C1709" s="204"/>
      <c r="D1709" s="204"/>
      <c r="E1709" s="205"/>
      <c r="F1709" s="134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</row>
    <row r="1710" spans="1:24" s="26" customFormat="1" x14ac:dyDescent="0.3">
      <c r="A1710" s="154"/>
      <c r="B1710" s="237"/>
      <c r="C1710" s="204"/>
      <c r="D1710" s="204"/>
      <c r="E1710" s="205"/>
      <c r="F1710" s="134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</row>
    <row r="1711" spans="1:24" s="26" customFormat="1" x14ac:dyDescent="0.3">
      <c r="A1711" s="154"/>
      <c r="B1711" s="237"/>
      <c r="C1711" s="204"/>
      <c r="D1711" s="204"/>
      <c r="E1711" s="205"/>
      <c r="F1711" s="134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</row>
    <row r="1712" spans="1:24" s="26" customFormat="1" x14ac:dyDescent="0.3">
      <c r="A1712" s="154"/>
      <c r="B1712" s="237"/>
      <c r="C1712" s="204"/>
      <c r="D1712" s="204"/>
      <c r="E1712" s="205"/>
      <c r="F1712" s="134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</row>
    <row r="1713" spans="1:24" s="26" customFormat="1" x14ac:dyDescent="0.3">
      <c r="A1713" s="154"/>
      <c r="B1713" s="237"/>
      <c r="C1713" s="204"/>
      <c r="D1713" s="204"/>
      <c r="E1713" s="205"/>
      <c r="F1713" s="134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</row>
    <row r="1714" spans="1:24" s="26" customFormat="1" x14ac:dyDescent="0.3">
      <c r="A1714" s="154"/>
      <c r="B1714" s="236"/>
      <c r="C1714" s="204"/>
      <c r="D1714" s="204"/>
      <c r="E1714" s="205"/>
      <c r="F1714" s="13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</row>
    <row r="1715" spans="1:24" s="26" customFormat="1" x14ac:dyDescent="0.3">
      <c r="A1715" s="154"/>
      <c r="B1715" s="237"/>
      <c r="C1715" s="204"/>
      <c r="D1715" s="204"/>
      <c r="E1715" s="205"/>
      <c r="F1715" s="134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</row>
    <row r="1716" spans="1:24" s="26" customFormat="1" x14ac:dyDescent="0.3">
      <c r="A1716" s="154"/>
      <c r="B1716" s="237"/>
      <c r="C1716" s="204"/>
      <c r="D1716" s="204"/>
      <c r="E1716" s="205"/>
      <c r="F1716" s="134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</row>
    <row r="1717" spans="1:24" s="26" customFormat="1" x14ac:dyDescent="0.3">
      <c r="A1717" s="154"/>
      <c r="B1717" s="237"/>
      <c r="C1717" s="204"/>
      <c r="D1717" s="204"/>
      <c r="E1717" s="205"/>
      <c r="F1717" s="134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</row>
    <row r="1718" spans="1:24" s="26" customFormat="1" x14ac:dyDescent="0.3">
      <c r="A1718" s="154"/>
      <c r="B1718" s="237"/>
      <c r="C1718" s="204"/>
      <c r="D1718" s="204"/>
      <c r="E1718" s="205"/>
      <c r="F1718" s="134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</row>
    <row r="1719" spans="1:24" s="26" customFormat="1" x14ac:dyDescent="0.3">
      <c r="A1719" s="154"/>
      <c r="B1719" s="237"/>
      <c r="C1719" s="204"/>
      <c r="D1719" s="204"/>
      <c r="E1719" s="205"/>
      <c r="F1719" s="134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</row>
    <row r="1720" spans="1:24" s="26" customFormat="1" x14ac:dyDescent="0.3">
      <c r="A1720" s="154"/>
      <c r="B1720" s="237"/>
      <c r="C1720" s="204"/>
      <c r="D1720" s="204"/>
      <c r="E1720" s="205"/>
      <c r="F1720" s="134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</row>
    <row r="1721" spans="1:24" s="26" customFormat="1" x14ac:dyDescent="0.3">
      <c r="A1721" s="154"/>
      <c r="B1721" s="237"/>
      <c r="C1721" s="204"/>
      <c r="D1721" s="204"/>
      <c r="E1721" s="205"/>
      <c r="F1721" s="134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</row>
    <row r="1722" spans="1:24" s="26" customFormat="1" x14ac:dyDescent="0.3">
      <c r="A1722" s="154"/>
      <c r="B1722" s="237"/>
      <c r="C1722" s="204"/>
      <c r="D1722" s="204"/>
      <c r="E1722" s="205"/>
      <c r="F1722" s="134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</row>
    <row r="1723" spans="1:24" s="26" customFormat="1" x14ac:dyDescent="0.3">
      <c r="A1723" s="154"/>
      <c r="B1723" s="237"/>
      <c r="C1723" s="204"/>
      <c r="D1723" s="204"/>
      <c r="E1723" s="205"/>
      <c r="F1723" s="134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</row>
    <row r="1724" spans="1:24" s="26" customFormat="1" x14ac:dyDescent="0.3">
      <c r="A1724" s="154"/>
      <c r="B1724" s="237"/>
      <c r="C1724" s="204"/>
      <c r="D1724" s="204"/>
      <c r="E1724" s="205"/>
      <c r="F1724" s="13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</row>
    <row r="1725" spans="1:24" s="26" customFormat="1" x14ac:dyDescent="0.3">
      <c r="A1725" s="154"/>
      <c r="B1725" s="237"/>
      <c r="C1725" s="204"/>
      <c r="D1725" s="240"/>
      <c r="E1725" s="205"/>
      <c r="F1725" s="134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</row>
    <row r="1726" spans="1:24" s="26" customFormat="1" x14ac:dyDescent="0.3">
      <c r="A1726" s="154"/>
      <c r="B1726" s="237"/>
      <c r="C1726" s="204"/>
      <c r="D1726" s="204"/>
      <c r="E1726" s="205"/>
      <c r="F1726" s="134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</row>
    <row r="1727" spans="1:24" s="26" customFormat="1" x14ac:dyDescent="0.3">
      <c r="A1727" s="154"/>
      <c r="B1727" s="237"/>
      <c r="C1727" s="204"/>
      <c r="D1727" s="204"/>
      <c r="E1727" s="205"/>
      <c r="F1727" s="134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</row>
    <row r="1728" spans="1:24" s="26" customFormat="1" x14ac:dyDescent="0.3">
      <c r="A1728" s="154"/>
      <c r="B1728" s="237"/>
      <c r="C1728" s="204"/>
      <c r="D1728" s="204"/>
      <c r="E1728" s="205"/>
      <c r="F1728" s="134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</row>
    <row r="1729" spans="1:24" s="26" customFormat="1" x14ac:dyDescent="0.3">
      <c r="A1729" s="154"/>
      <c r="B1729" s="237"/>
      <c r="C1729" s="204"/>
      <c r="D1729" s="240"/>
      <c r="E1729" s="205"/>
      <c r="F1729" s="134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</row>
    <row r="1730" spans="1:24" s="26" customFormat="1" x14ac:dyDescent="0.3">
      <c r="A1730" s="154"/>
      <c r="B1730" s="237"/>
      <c r="C1730" s="204"/>
      <c r="D1730" s="240"/>
      <c r="E1730" s="205"/>
      <c r="F1730" s="134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</row>
    <row r="1731" spans="1:24" s="26" customFormat="1" x14ac:dyDescent="0.3">
      <c r="A1731" s="154"/>
      <c r="B1731" s="237"/>
      <c r="C1731" s="204"/>
      <c r="D1731" s="240"/>
      <c r="E1731" s="205"/>
      <c r="F1731" s="134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</row>
    <row r="1732" spans="1:24" s="26" customFormat="1" x14ac:dyDescent="0.3">
      <c r="A1732" s="154"/>
      <c r="B1732" s="237"/>
      <c r="C1732" s="204"/>
      <c r="D1732" s="204"/>
      <c r="E1732" s="205"/>
      <c r="F1732" s="134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</row>
    <row r="1733" spans="1:24" s="26" customFormat="1" x14ac:dyDescent="0.3">
      <c r="A1733" s="154"/>
      <c r="B1733" s="237"/>
      <c r="C1733" s="204"/>
      <c r="D1733" s="204"/>
      <c r="E1733" s="205"/>
      <c r="F1733" s="134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</row>
    <row r="1734" spans="1:24" s="26" customFormat="1" x14ac:dyDescent="0.3">
      <c r="A1734" s="154"/>
      <c r="B1734" s="237"/>
      <c r="C1734" s="204"/>
      <c r="D1734" s="204"/>
      <c r="E1734" s="205"/>
      <c r="F1734" s="1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</row>
    <row r="1735" spans="1:24" s="26" customFormat="1" x14ac:dyDescent="0.3">
      <c r="A1735" s="154"/>
      <c r="B1735" s="237"/>
      <c r="C1735" s="204"/>
      <c r="D1735" s="204"/>
      <c r="E1735" s="205"/>
      <c r="F1735" s="134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</row>
    <row r="1736" spans="1:24" s="26" customFormat="1" x14ac:dyDescent="0.3">
      <c r="A1736" s="154"/>
      <c r="B1736" s="237"/>
      <c r="C1736" s="204"/>
      <c r="D1736" s="204"/>
      <c r="E1736" s="205"/>
      <c r="F1736" s="134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</row>
    <row r="1737" spans="1:24" s="26" customFormat="1" x14ac:dyDescent="0.3">
      <c r="A1737" s="154"/>
      <c r="B1737" s="237"/>
      <c r="C1737" s="204"/>
      <c r="D1737" s="204"/>
      <c r="E1737" s="205"/>
      <c r="F1737" s="134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</row>
    <row r="1738" spans="1:24" s="26" customFormat="1" x14ac:dyDescent="0.3">
      <c r="A1738" s="154"/>
      <c r="C1738" s="204"/>
      <c r="D1738" s="204"/>
      <c r="E1738" s="205"/>
      <c r="F1738" s="134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</row>
    <row r="1739" spans="1:24" s="26" customFormat="1" x14ac:dyDescent="0.3">
      <c r="A1739" s="154"/>
      <c r="B1739" s="241"/>
      <c r="C1739" s="204"/>
      <c r="D1739" s="204"/>
      <c r="E1739" s="205"/>
      <c r="F1739" s="134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</row>
    <row r="1740" spans="1:24" s="26" customFormat="1" x14ac:dyDescent="0.3">
      <c r="A1740" s="154"/>
      <c r="B1740" s="237"/>
      <c r="C1740" s="230"/>
      <c r="D1740" s="240"/>
      <c r="E1740" s="205"/>
      <c r="F1740" s="134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</row>
    <row r="1741" spans="1:24" s="26" customFormat="1" x14ac:dyDescent="0.3">
      <c r="A1741" s="154"/>
      <c r="B1741" s="237"/>
      <c r="C1741" s="204"/>
      <c r="D1741" s="230"/>
      <c r="E1741" s="205"/>
      <c r="F1741" s="134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</row>
    <row r="1742" spans="1:24" s="26" customFormat="1" x14ac:dyDescent="0.3">
      <c r="A1742" s="154"/>
      <c r="C1742" s="230"/>
      <c r="D1742" s="240"/>
      <c r="E1742" s="205"/>
      <c r="F1742" s="134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</row>
    <row r="1743" spans="1:24" s="26" customFormat="1" x14ac:dyDescent="0.3">
      <c r="A1743" s="154"/>
      <c r="B1743" s="237"/>
      <c r="C1743" s="204"/>
      <c r="D1743" s="230"/>
      <c r="E1743" s="205"/>
      <c r="F1743" s="134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</row>
    <row r="1744" spans="1:24" s="26" customFormat="1" x14ac:dyDescent="0.3">
      <c r="A1744" s="154"/>
      <c r="B1744" s="237"/>
      <c r="C1744" s="204"/>
      <c r="D1744" s="204"/>
      <c r="E1744" s="205"/>
      <c r="F1744" s="13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</row>
    <row r="1745" spans="1:24" s="26" customFormat="1" x14ac:dyDescent="0.3">
      <c r="A1745" s="154"/>
      <c r="B1745" s="237"/>
      <c r="C1745" s="204"/>
      <c r="D1745" s="204"/>
      <c r="E1745" s="205"/>
      <c r="F1745" s="134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</row>
    <row r="1746" spans="1:24" s="26" customFormat="1" x14ac:dyDescent="0.3">
      <c r="A1746" s="154"/>
      <c r="B1746" s="237"/>
      <c r="C1746" s="204"/>
      <c r="D1746" s="204"/>
      <c r="E1746" s="205"/>
      <c r="F1746" s="134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</row>
    <row r="1747" spans="1:24" s="26" customFormat="1" x14ac:dyDescent="0.3">
      <c r="A1747" s="154"/>
      <c r="B1747" s="237"/>
      <c r="C1747" s="204"/>
      <c r="D1747" s="204"/>
      <c r="E1747" s="205"/>
      <c r="F1747" s="134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</row>
    <row r="1748" spans="1:24" s="26" customFormat="1" x14ac:dyDescent="0.3">
      <c r="A1748" s="154"/>
      <c r="B1748" s="237"/>
      <c r="C1748" s="204"/>
      <c r="D1748" s="204"/>
      <c r="E1748" s="205"/>
      <c r="F1748" s="134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</row>
    <row r="1749" spans="1:24" s="26" customFormat="1" x14ac:dyDescent="0.3">
      <c r="A1749" s="154"/>
      <c r="B1749" s="237"/>
      <c r="C1749" s="204"/>
      <c r="D1749" s="204"/>
      <c r="E1749" s="205"/>
      <c r="F1749" s="134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</row>
    <row r="1750" spans="1:24" s="26" customFormat="1" x14ac:dyDescent="0.3">
      <c r="A1750" s="154"/>
      <c r="B1750" s="237"/>
      <c r="C1750" s="204"/>
      <c r="D1750" s="204"/>
      <c r="E1750" s="205"/>
      <c r="F1750" s="134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</row>
    <row r="1751" spans="1:24" s="26" customFormat="1" x14ac:dyDescent="0.3">
      <c r="A1751" s="154"/>
      <c r="B1751" s="237"/>
      <c r="C1751" s="204"/>
      <c r="D1751" s="204"/>
      <c r="E1751" s="205"/>
      <c r="F1751" s="134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</row>
    <row r="1752" spans="1:24" s="26" customFormat="1" x14ac:dyDescent="0.3">
      <c r="A1752" s="154"/>
      <c r="B1752" s="236"/>
      <c r="C1752" s="204"/>
      <c r="D1752" s="204"/>
      <c r="E1752" s="205"/>
      <c r="F1752" s="134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</row>
    <row r="1753" spans="1:24" s="26" customFormat="1" x14ac:dyDescent="0.3">
      <c r="A1753" s="154"/>
      <c r="B1753" s="237"/>
      <c r="C1753" s="204"/>
      <c r="D1753" s="204"/>
      <c r="E1753" s="205"/>
      <c r="F1753" s="134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</row>
    <row r="1754" spans="1:24" s="26" customFormat="1" x14ac:dyDescent="0.3">
      <c r="A1754" s="154"/>
      <c r="B1754" s="237"/>
      <c r="C1754" s="204"/>
      <c r="D1754" s="204"/>
      <c r="E1754" s="205"/>
      <c r="F1754" s="13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</row>
    <row r="1755" spans="1:24" s="26" customFormat="1" x14ac:dyDescent="0.3">
      <c r="A1755" s="154"/>
      <c r="B1755" s="237"/>
      <c r="C1755" s="204"/>
      <c r="D1755" s="204"/>
      <c r="E1755" s="205"/>
      <c r="F1755" s="134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</row>
    <row r="1756" spans="1:24" s="26" customFormat="1" x14ac:dyDescent="0.3">
      <c r="A1756" s="154"/>
      <c r="B1756" s="237"/>
      <c r="C1756" s="204"/>
      <c r="D1756" s="204"/>
      <c r="E1756" s="205"/>
      <c r="F1756" s="134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</row>
    <row r="1757" spans="1:24" s="26" customFormat="1" x14ac:dyDescent="0.3">
      <c r="A1757" s="154"/>
      <c r="B1757" s="237"/>
      <c r="C1757" s="204"/>
      <c r="D1757" s="204"/>
      <c r="E1757" s="205"/>
      <c r="F1757" s="134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</row>
    <row r="1758" spans="1:24" s="26" customFormat="1" x14ac:dyDescent="0.3">
      <c r="A1758" s="154"/>
      <c r="B1758" s="236"/>
      <c r="C1758" s="204"/>
      <c r="D1758" s="204"/>
      <c r="E1758" s="205"/>
      <c r="F1758" s="134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</row>
    <row r="1759" spans="1:24" s="26" customFormat="1" x14ac:dyDescent="0.3">
      <c r="A1759" s="154"/>
      <c r="B1759" s="237"/>
      <c r="C1759" s="204"/>
      <c r="D1759" s="204"/>
      <c r="E1759" s="205"/>
      <c r="F1759" s="134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</row>
    <row r="1760" spans="1:24" s="26" customFormat="1" x14ac:dyDescent="0.3">
      <c r="A1760" s="154"/>
      <c r="B1760" s="237"/>
      <c r="C1760" s="204"/>
      <c r="D1760" s="204"/>
      <c r="E1760" s="205"/>
      <c r="F1760" s="134"/>
      <c r="G1760"/>
      <c r="H1760"/>
      <c r="I1760"/>
      <c r="J1760"/>
      <c r="K1760"/>
      <c r="L1760"/>
      <c r="M1760"/>
      <c r="N1760"/>
      <c r="O1760"/>
      <c r="P1760"/>
    </row>
    <row r="1761" spans="1:16" s="26" customFormat="1" x14ac:dyDescent="0.3">
      <c r="A1761" s="154"/>
      <c r="B1761" s="237"/>
      <c r="C1761" s="204"/>
      <c r="D1761" s="204"/>
      <c r="E1761" s="205"/>
      <c r="F1761" s="134"/>
      <c r="G1761"/>
      <c r="H1761"/>
      <c r="I1761"/>
      <c r="J1761"/>
      <c r="K1761"/>
      <c r="L1761"/>
      <c r="M1761"/>
      <c r="N1761"/>
      <c r="O1761"/>
      <c r="P1761"/>
    </row>
    <row r="1762" spans="1:16" s="26" customFormat="1" x14ac:dyDescent="0.3">
      <c r="A1762" s="154"/>
      <c r="B1762" s="237"/>
      <c r="C1762" s="204"/>
      <c r="D1762" s="204"/>
      <c r="E1762" s="205"/>
      <c r="F1762" s="191"/>
      <c r="G1762"/>
      <c r="H1762"/>
      <c r="I1762"/>
      <c r="J1762"/>
      <c r="K1762"/>
      <c r="L1762"/>
      <c r="M1762"/>
    </row>
    <row r="1763" spans="1:16" s="26" customFormat="1" x14ac:dyDescent="0.3">
      <c r="A1763" s="154"/>
      <c r="B1763" s="237"/>
      <c r="C1763" s="204"/>
      <c r="D1763" s="204"/>
      <c r="E1763" s="205"/>
      <c r="F1763" s="191"/>
      <c r="G1763"/>
      <c r="H1763"/>
      <c r="I1763"/>
      <c r="J1763"/>
      <c r="K1763"/>
      <c r="L1763"/>
      <c r="M1763"/>
    </row>
    <row r="1764" spans="1:16" s="26" customFormat="1" x14ac:dyDescent="0.3">
      <c r="A1764" s="154"/>
      <c r="B1764" s="237"/>
      <c r="C1764" s="204"/>
      <c r="D1764" s="204"/>
      <c r="E1764" s="205"/>
      <c r="F1764" s="191"/>
      <c r="G1764"/>
      <c r="H1764"/>
      <c r="I1764"/>
      <c r="J1764"/>
      <c r="K1764"/>
      <c r="L1764"/>
      <c r="M1764"/>
    </row>
    <row r="1765" spans="1:16" s="26" customFormat="1" x14ac:dyDescent="0.3">
      <c r="A1765" s="154"/>
      <c r="C1765" s="204"/>
      <c r="D1765" s="204"/>
      <c r="E1765" s="205"/>
      <c r="F1765" s="191"/>
      <c r="G1765"/>
      <c r="H1765"/>
      <c r="I1765"/>
      <c r="J1765"/>
      <c r="K1765"/>
      <c r="L1765"/>
      <c r="M1765"/>
    </row>
    <row r="1766" spans="1:16" s="26" customFormat="1" x14ac:dyDescent="0.3">
      <c r="A1766" s="154"/>
      <c r="B1766" s="237"/>
      <c r="C1766" s="204"/>
      <c r="D1766" s="204"/>
      <c r="E1766" s="205"/>
      <c r="F1766" s="191"/>
      <c r="G1766"/>
      <c r="H1766"/>
      <c r="I1766"/>
      <c r="J1766"/>
      <c r="K1766"/>
      <c r="L1766"/>
      <c r="M1766"/>
    </row>
    <row r="1767" spans="1:16" s="26" customFormat="1" x14ac:dyDescent="0.3">
      <c r="A1767" s="154"/>
      <c r="B1767" s="241"/>
      <c r="C1767" s="204"/>
      <c r="D1767" s="204"/>
      <c r="E1767" s="205"/>
      <c r="F1767" s="191"/>
      <c r="G1767"/>
      <c r="H1767"/>
      <c r="I1767"/>
      <c r="J1767"/>
      <c r="K1767"/>
      <c r="L1767"/>
      <c r="M1767"/>
    </row>
    <row r="1768" spans="1:16" s="26" customFormat="1" x14ac:dyDescent="0.3">
      <c r="A1768" s="154"/>
      <c r="B1768" s="237"/>
      <c r="C1768" s="204"/>
      <c r="D1768" s="204"/>
      <c r="E1768" s="205"/>
      <c r="F1768" s="191"/>
      <c r="G1768"/>
      <c r="H1768"/>
      <c r="I1768"/>
      <c r="J1768"/>
      <c r="K1768"/>
      <c r="L1768"/>
      <c r="M1768"/>
    </row>
    <row r="1769" spans="1:16" s="26" customFormat="1" x14ac:dyDescent="0.3">
      <c r="A1769" s="154"/>
      <c r="B1769" s="237"/>
      <c r="C1769" s="204"/>
      <c r="D1769" s="204"/>
      <c r="E1769" s="205"/>
      <c r="F1769" s="191"/>
      <c r="G1769"/>
      <c r="H1769"/>
      <c r="I1769"/>
      <c r="J1769"/>
      <c r="K1769"/>
      <c r="L1769"/>
      <c r="M1769"/>
    </row>
    <row r="1770" spans="1:16" s="26" customFormat="1" x14ac:dyDescent="0.3">
      <c r="A1770" s="154"/>
      <c r="B1770" s="242"/>
      <c r="C1770" s="204"/>
      <c r="D1770" s="230"/>
      <c r="E1770" s="205"/>
      <c r="F1770" s="191"/>
      <c r="G1770"/>
      <c r="H1770"/>
      <c r="I1770"/>
      <c r="J1770"/>
      <c r="K1770"/>
      <c r="L1770"/>
      <c r="M1770"/>
    </row>
    <row r="1771" spans="1:16" s="26" customFormat="1" x14ac:dyDescent="0.3">
      <c r="A1771" s="154"/>
      <c r="B1771" s="237"/>
      <c r="C1771" s="204"/>
      <c r="D1771" s="230"/>
      <c r="E1771" s="205"/>
      <c r="F1771" s="191"/>
      <c r="G1771"/>
      <c r="H1771"/>
      <c r="I1771"/>
      <c r="J1771"/>
      <c r="K1771"/>
      <c r="L1771"/>
      <c r="M1771"/>
    </row>
    <row r="1772" spans="1:16" s="26" customFormat="1" x14ac:dyDescent="0.3">
      <c r="A1772" s="154"/>
      <c r="B1772" s="237"/>
      <c r="C1772" s="204"/>
      <c r="D1772" s="204"/>
      <c r="E1772" s="205"/>
      <c r="F1772" s="191"/>
      <c r="G1772"/>
      <c r="H1772"/>
      <c r="I1772"/>
      <c r="J1772"/>
      <c r="K1772"/>
      <c r="L1772"/>
      <c r="M1772"/>
    </row>
    <row r="1773" spans="1:16" s="26" customFormat="1" x14ac:dyDescent="0.3">
      <c r="A1773" s="154"/>
      <c r="B1773" s="237"/>
      <c r="C1773" s="204"/>
      <c r="D1773" s="204"/>
      <c r="E1773" s="205"/>
      <c r="F1773" s="191"/>
      <c r="G1773"/>
      <c r="H1773"/>
      <c r="I1773"/>
      <c r="J1773"/>
      <c r="K1773"/>
      <c r="L1773"/>
      <c r="M1773"/>
    </row>
    <row r="1774" spans="1:16" s="26" customFormat="1" x14ac:dyDescent="0.3">
      <c r="A1774" s="154"/>
      <c r="B1774" s="237"/>
      <c r="C1774" s="204"/>
      <c r="D1774" s="204"/>
      <c r="E1774" s="205"/>
      <c r="F1774" s="191"/>
      <c r="G1774"/>
      <c r="H1774"/>
      <c r="I1774"/>
      <c r="J1774"/>
      <c r="K1774"/>
      <c r="L1774"/>
      <c r="M1774"/>
    </row>
    <row r="1775" spans="1:16" s="26" customFormat="1" x14ac:dyDescent="0.3">
      <c r="A1775" s="154"/>
      <c r="B1775" s="237"/>
      <c r="C1775" s="204"/>
      <c r="D1775" s="204"/>
      <c r="E1775" s="205"/>
      <c r="F1775" s="191"/>
      <c r="G1775"/>
      <c r="H1775"/>
      <c r="I1775"/>
      <c r="J1775"/>
      <c r="K1775"/>
      <c r="L1775"/>
      <c r="M1775"/>
    </row>
    <row r="1776" spans="1:16" s="26" customFormat="1" x14ac:dyDescent="0.3">
      <c r="A1776" s="154"/>
      <c r="B1776" s="237"/>
      <c r="C1776" s="204"/>
      <c r="D1776" s="204"/>
      <c r="E1776" s="205"/>
      <c r="F1776" s="191"/>
      <c r="G1776"/>
      <c r="H1776"/>
      <c r="I1776"/>
      <c r="J1776"/>
      <c r="K1776"/>
      <c r="L1776"/>
      <c r="M1776"/>
    </row>
    <row r="1777" spans="1:13" s="26" customFormat="1" x14ac:dyDescent="0.3">
      <c r="A1777" s="154"/>
      <c r="B1777" s="237"/>
      <c r="C1777" s="204"/>
      <c r="D1777" s="204"/>
      <c r="E1777" s="205"/>
      <c r="F1777" s="191"/>
      <c r="G1777"/>
      <c r="H1777"/>
      <c r="I1777"/>
      <c r="J1777"/>
      <c r="K1777"/>
      <c r="L1777"/>
      <c r="M1777"/>
    </row>
    <row r="1778" spans="1:13" s="26" customFormat="1" x14ac:dyDescent="0.3">
      <c r="A1778" s="154"/>
      <c r="B1778" s="237"/>
      <c r="C1778" s="204"/>
      <c r="D1778" s="204"/>
      <c r="E1778" s="205"/>
      <c r="F1778" s="191"/>
      <c r="G1778"/>
      <c r="H1778"/>
      <c r="I1778"/>
      <c r="J1778"/>
      <c r="K1778"/>
      <c r="L1778"/>
      <c r="M1778"/>
    </row>
    <row r="1779" spans="1:13" s="26" customFormat="1" x14ac:dyDescent="0.3">
      <c r="A1779" s="154"/>
      <c r="B1779" s="237"/>
      <c r="C1779" s="204"/>
      <c r="D1779" s="204"/>
      <c r="E1779" s="205"/>
      <c r="F1779" s="191"/>
      <c r="G1779"/>
      <c r="H1779"/>
      <c r="I1779"/>
      <c r="J1779"/>
      <c r="K1779"/>
      <c r="L1779"/>
      <c r="M1779"/>
    </row>
    <row r="1780" spans="1:13" s="26" customFormat="1" x14ac:dyDescent="0.3">
      <c r="A1780" s="154"/>
      <c r="B1780" s="237"/>
      <c r="C1780" s="204"/>
      <c r="D1780" s="204"/>
      <c r="E1780" s="205"/>
      <c r="F1780" s="191"/>
      <c r="G1780"/>
      <c r="H1780"/>
      <c r="I1780"/>
      <c r="J1780"/>
      <c r="K1780"/>
      <c r="L1780"/>
      <c r="M1780"/>
    </row>
    <row r="1781" spans="1:13" s="26" customFormat="1" x14ac:dyDescent="0.3">
      <c r="A1781" s="154"/>
      <c r="B1781" s="237"/>
      <c r="C1781" s="204"/>
      <c r="D1781" s="240"/>
      <c r="E1781" s="205"/>
      <c r="F1781" s="191"/>
      <c r="G1781"/>
      <c r="H1781"/>
      <c r="I1781"/>
      <c r="J1781"/>
      <c r="K1781"/>
      <c r="L1781"/>
      <c r="M1781"/>
    </row>
    <row r="1782" spans="1:13" s="26" customFormat="1" x14ac:dyDescent="0.3">
      <c r="A1782" s="154"/>
      <c r="B1782" s="237"/>
      <c r="C1782" s="204"/>
      <c r="D1782" s="240"/>
      <c r="E1782" s="205"/>
      <c r="F1782" s="191"/>
      <c r="G1782"/>
      <c r="H1782"/>
      <c r="I1782"/>
      <c r="J1782"/>
      <c r="K1782"/>
      <c r="L1782"/>
      <c r="M1782"/>
    </row>
    <row r="1783" spans="1:13" s="26" customFormat="1" x14ac:dyDescent="0.3">
      <c r="A1783" s="154"/>
      <c r="B1783" s="237"/>
      <c r="C1783" s="204"/>
      <c r="D1783" s="204"/>
      <c r="E1783" s="205"/>
      <c r="F1783" s="191"/>
      <c r="G1783"/>
      <c r="H1783"/>
      <c r="I1783"/>
      <c r="J1783"/>
      <c r="K1783"/>
      <c r="L1783"/>
      <c r="M1783"/>
    </row>
    <row r="1784" spans="1:13" s="26" customFormat="1" x14ac:dyDescent="0.3">
      <c r="A1784" s="154"/>
      <c r="B1784" s="237"/>
      <c r="C1784" s="204"/>
      <c r="D1784" s="243"/>
      <c r="E1784" s="205"/>
      <c r="F1784" s="191"/>
      <c r="G1784"/>
      <c r="H1784"/>
      <c r="I1784"/>
      <c r="J1784"/>
      <c r="K1784"/>
      <c r="L1784"/>
      <c r="M1784"/>
    </row>
    <row r="1785" spans="1:13" s="26" customFormat="1" x14ac:dyDescent="0.3">
      <c r="A1785" s="154"/>
      <c r="B1785" s="237"/>
      <c r="C1785" s="204"/>
      <c r="D1785" s="230"/>
      <c r="E1785" s="205"/>
      <c r="F1785" s="191"/>
      <c r="G1785"/>
      <c r="H1785"/>
      <c r="I1785"/>
      <c r="J1785"/>
      <c r="K1785"/>
      <c r="L1785"/>
      <c r="M1785"/>
    </row>
    <row r="1786" spans="1:13" s="26" customFormat="1" x14ac:dyDescent="0.3">
      <c r="A1786" s="154"/>
      <c r="B1786" s="237"/>
      <c r="C1786" s="204"/>
      <c r="D1786" s="230"/>
      <c r="E1786" s="205"/>
      <c r="F1786" s="191"/>
      <c r="G1786"/>
      <c r="H1786"/>
      <c r="I1786"/>
      <c r="J1786"/>
      <c r="K1786"/>
      <c r="L1786"/>
      <c r="M1786"/>
    </row>
    <row r="1787" spans="1:13" s="26" customFormat="1" x14ac:dyDescent="0.3">
      <c r="A1787" s="154"/>
      <c r="B1787" s="237"/>
      <c r="C1787" s="204"/>
      <c r="D1787" s="230"/>
      <c r="E1787" s="205"/>
      <c r="F1787" s="191"/>
      <c r="G1787"/>
      <c r="H1787"/>
      <c r="I1787"/>
      <c r="J1787"/>
      <c r="K1787"/>
      <c r="L1787"/>
      <c r="M1787"/>
    </row>
    <row r="1788" spans="1:13" s="26" customFormat="1" x14ac:dyDescent="0.3">
      <c r="A1788" s="154"/>
      <c r="B1788" s="237"/>
      <c r="C1788" s="204"/>
      <c r="D1788" s="240"/>
      <c r="E1788" s="205"/>
      <c r="F1788" s="191"/>
      <c r="G1788"/>
      <c r="H1788"/>
      <c r="I1788"/>
      <c r="J1788"/>
      <c r="K1788"/>
      <c r="L1788"/>
      <c r="M1788"/>
    </row>
    <row r="1789" spans="1:13" s="26" customFormat="1" x14ac:dyDescent="0.3">
      <c r="A1789" s="154"/>
      <c r="B1789" s="237"/>
      <c r="C1789" s="204"/>
      <c r="D1789" s="240"/>
      <c r="E1789" s="205"/>
      <c r="F1789" s="191"/>
      <c r="G1789"/>
      <c r="H1789"/>
      <c r="I1789"/>
      <c r="J1789"/>
      <c r="K1789"/>
      <c r="L1789"/>
      <c r="M1789"/>
    </row>
    <row r="1790" spans="1:13" s="26" customFormat="1" x14ac:dyDescent="0.3">
      <c r="A1790" s="154"/>
      <c r="B1790" s="237"/>
      <c r="C1790" s="204"/>
      <c r="D1790" s="204"/>
      <c r="E1790" s="205"/>
      <c r="F1790" s="191"/>
      <c r="G1790"/>
      <c r="H1790"/>
      <c r="I1790"/>
      <c r="J1790"/>
      <c r="K1790"/>
      <c r="L1790"/>
      <c r="M1790"/>
    </row>
    <row r="1791" spans="1:13" s="26" customFormat="1" x14ac:dyDescent="0.3">
      <c r="A1791" s="154"/>
      <c r="B1791" s="237"/>
      <c r="C1791" s="204"/>
      <c r="D1791" s="243"/>
      <c r="E1791" s="205"/>
      <c r="F1791" s="191"/>
      <c r="G1791"/>
      <c r="H1791"/>
      <c r="I1791"/>
      <c r="J1791"/>
      <c r="K1791"/>
      <c r="L1791"/>
      <c r="M1791"/>
    </row>
    <row r="1792" spans="1:13" s="26" customFormat="1" x14ac:dyDescent="0.3">
      <c r="A1792" s="154"/>
      <c r="B1792" s="237"/>
      <c r="C1792" s="204"/>
      <c r="D1792" s="230"/>
      <c r="E1792" s="205"/>
      <c r="F1792" s="191"/>
      <c r="G1792"/>
      <c r="H1792"/>
      <c r="I1792"/>
      <c r="J1792"/>
      <c r="K1792"/>
      <c r="L1792"/>
      <c r="M1792"/>
    </row>
    <row r="1793" spans="1:13" s="26" customFormat="1" x14ac:dyDescent="0.3">
      <c r="A1793" s="154"/>
      <c r="B1793" s="237"/>
      <c r="C1793" s="204"/>
      <c r="D1793" s="204"/>
      <c r="E1793" s="205"/>
      <c r="F1793" s="191"/>
      <c r="G1793"/>
      <c r="H1793"/>
      <c r="I1793"/>
      <c r="J1793"/>
      <c r="K1793"/>
      <c r="L1793"/>
      <c r="M1793"/>
    </row>
    <row r="1794" spans="1:13" s="26" customFormat="1" x14ac:dyDescent="0.3">
      <c r="A1794" s="154"/>
      <c r="B1794" s="237"/>
      <c r="C1794" s="204"/>
      <c r="D1794" s="230"/>
      <c r="E1794" s="205"/>
      <c r="F1794" s="191"/>
      <c r="G1794"/>
      <c r="H1794"/>
      <c r="I1794"/>
      <c r="J1794"/>
      <c r="K1794"/>
      <c r="L1794"/>
      <c r="M1794"/>
    </row>
    <row r="1795" spans="1:13" s="26" customFormat="1" x14ac:dyDescent="0.3">
      <c r="A1795" s="154"/>
      <c r="B1795" s="237"/>
      <c r="C1795" s="204"/>
      <c r="D1795" s="204"/>
      <c r="E1795" s="205"/>
      <c r="F1795" s="191"/>
      <c r="G1795"/>
      <c r="H1795"/>
      <c r="I1795"/>
      <c r="J1795"/>
      <c r="K1795"/>
      <c r="L1795"/>
      <c r="M1795"/>
    </row>
    <row r="1796" spans="1:13" s="26" customFormat="1" x14ac:dyDescent="0.3">
      <c r="A1796" s="154"/>
      <c r="B1796" s="244"/>
      <c r="C1796" s="204"/>
      <c r="D1796" s="204"/>
      <c r="E1796" s="205"/>
      <c r="F1796" s="191"/>
      <c r="G1796"/>
      <c r="H1796"/>
      <c r="I1796"/>
      <c r="J1796"/>
      <c r="K1796"/>
      <c r="L1796"/>
      <c r="M1796"/>
    </row>
    <row r="1797" spans="1:13" s="26" customFormat="1" x14ac:dyDescent="0.3">
      <c r="A1797" s="154"/>
      <c r="B1797" s="237"/>
      <c r="C1797" s="204"/>
      <c r="D1797" s="204"/>
      <c r="E1797" s="205"/>
      <c r="F1797" s="191"/>
      <c r="G1797"/>
      <c r="H1797"/>
      <c r="I1797"/>
      <c r="J1797"/>
      <c r="K1797"/>
      <c r="L1797"/>
      <c r="M1797"/>
    </row>
    <row r="1798" spans="1:13" s="26" customFormat="1" x14ac:dyDescent="0.3">
      <c r="A1798" s="154"/>
      <c r="B1798" s="237"/>
      <c r="C1798" s="204"/>
      <c r="D1798" s="230"/>
      <c r="E1798" s="205"/>
      <c r="F1798" s="191"/>
      <c r="G1798"/>
      <c r="H1798"/>
      <c r="I1798"/>
      <c r="J1798"/>
      <c r="K1798"/>
      <c r="L1798"/>
      <c r="M1798"/>
    </row>
    <row r="1799" spans="1:13" s="26" customFormat="1" x14ac:dyDescent="0.3">
      <c r="A1799" s="154"/>
      <c r="B1799" s="237"/>
      <c r="C1799" s="204"/>
      <c r="D1799" s="230"/>
      <c r="E1799" s="205"/>
      <c r="F1799" s="191"/>
      <c r="G1799"/>
      <c r="H1799"/>
      <c r="I1799"/>
      <c r="J1799"/>
      <c r="K1799"/>
      <c r="L1799"/>
      <c r="M1799"/>
    </row>
    <row r="1800" spans="1:13" s="26" customFormat="1" x14ac:dyDescent="0.3">
      <c r="A1800" s="154"/>
      <c r="B1800" s="237"/>
      <c r="C1800" s="204"/>
      <c r="D1800" s="230"/>
      <c r="E1800" s="205"/>
      <c r="F1800" s="191"/>
      <c r="G1800"/>
      <c r="H1800"/>
      <c r="I1800"/>
      <c r="J1800"/>
      <c r="K1800"/>
      <c r="L1800"/>
      <c r="M1800"/>
    </row>
    <row r="1801" spans="1:13" s="26" customFormat="1" x14ac:dyDescent="0.3">
      <c r="A1801" s="154"/>
      <c r="B1801" s="237"/>
      <c r="C1801" s="204"/>
      <c r="D1801" s="230"/>
      <c r="E1801" s="205"/>
      <c r="F1801" s="191"/>
      <c r="G1801"/>
      <c r="H1801"/>
      <c r="I1801"/>
      <c r="J1801"/>
      <c r="K1801"/>
      <c r="L1801"/>
      <c r="M1801"/>
    </row>
    <row r="1802" spans="1:13" s="26" customFormat="1" x14ac:dyDescent="0.3">
      <c r="A1802" s="154"/>
      <c r="B1802" s="237"/>
      <c r="C1802" s="204"/>
      <c r="D1802" s="204"/>
      <c r="E1802" s="205"/>
      <c r="F1802" s="191"/>
      <c r="G1802"/>
      <c r="H1802"/>
      <c r="I1802"/>
      <c r="J1802"/>
      <c r="K1802"/>
      <c r="L1802"/>
      <c r="M1802"/>
    </row>
    <row r="1803" spans="1:13" s="26" customFormat="1" x14ac:dyDescent="0.3">
      <c r="A1803" s="154"/>
      <c r="B1803" s="236"/>
      <c r="C1803" s="204"/>
      <c r="D1803" s="204"/>
      <c r="E1803" s="205"/>
      <c r="F1803" s="191"/>
      <c r="G1803"/>
      <c r="H1803"/>
      <c r="I1803"/>
      <c r="J1803"/>
      <c r="K1803"/>
      <c r="L1803"/>
      <c r="M1803"/>
    </row>
    <row r="1804" spans="1:13" s="26" customFormat="1" x14ac:dyDescent="0.3">
      <c r="A1804" s="154"/>
      <c r="B1804" s="244"/>
      <c r="C1804" s="204"/>
      <c r="D1804" s="204"/>
      <c r="E1804" s="205"/>
      <c r="F1804" s="191"/>
      <c r="G1804"/>
      <c r="H1804"/>
      <c r="I1804"/>
      <c r="J1804"/>
      <c r="K1804"/>
      <c r="L1804"/>
      <c r="M1804"/>
    </row>
    <row r="1805" spans="1:13" s="26" customFormat="1" x14ac:dyDescent="0.3">
      <c r="A1805" s="154"/>
      <c r="B1805" s="244"/>
      <c r="C1805" s="204"/>
      <c r="D1805" s="204"/>
      <c r="E1805" s="205"/>
      <c r="F1805" s="191"/>
      <c r="G1805"/>
      <c r="H1805"/>
      <c r="I1805"/>
      <c r="J1805"/>
      <c r="K1805"/>
      <c r="L1805"/>
      <c r="M1805"/>
    </row>
    <row r="1806" spans="1:13" s="26" customFormat="1" x14ac:dyDescent="0.3">
      <c r="A1806" s="154"/>
      <c r="B1806" s="237"/>
      <c r="C1806" s="204"/>
      <c r="D1806" s="240"/>
      <c r="E1806" s="205"/>
      <c r="F1806" s="191"/>
      <c r="G1806"/>
      <c r="H1806"/>
      <c r="I1806"/>
      <c r="J1806"/>
      <c r="K1806"/>
      <c r="L1806"/>
      <c r="M1806"/>
    </row>
    <row r="1807" spans="1:13" s="26" customFormat="1" x14ac:dyDescent="0.3">
      <c r="A1807" s="154"/>
      <c r="B1807" s="237"/>
      <c r="C1807" s="204"/>
      <c r="D1807" s="204"/>
      <c r="E1807" s="205"/>
      <c r="F1807" s="191"/>
      <c r="G1807"/>
      <c r="H1807"/>
      <c r="I1807"/>
      <c r="J1807"/>
      <c r="K1807"/>
      <c r="L1807"/>
      <c r="M1807"/>
    </row>
    <row r="1808" spans="1:13" s="26" customFormat="1" x14ac:dyDescent="0.3">
      <c r="A1808" s="154"/>
      <c r="B1808" s="237"/>
      <c r="C1808" s="204"/>
      <c r="D1808" s="204"/>
      <c r="E1808" s="205"/>
      <c r="F1808" s="191"/>
      <c r="G1808"/>
      <c r="H1808"/>
      <c r="I1808"/>
      <c r="J1808"/>
      <c r="K1808"/>
      <c r="L1808"/>
      <c r="M1808"/>
    </row>
    <row r="1809" spans="1:13" s="26" customFormat="1" x14ac:dyDescent="0.3">
      <c r="A1809" s="154"/>
      <c r="B1809" s="237"/>
      <c r="C1809" s="204"/>
      <c r="D1809" s="230"/>
      <c r="E1809" s="205"/>
      <c r="F1809" s="191"/>
      <c r="G1809"/>
      <c r="H1809"/>
      <c r="I1809"/>
      <c r="J1809"/>
      <c r="K1809"/>
      <c r="L1809"/>
      <c r="M1809"/>
    </row>
    <row r="1810" spans="1:13" s="26" customFormat="1" x14ac:dyDescent="0.3">
      <c r="A1810" s="154"/>
      <c r="B1810" s="237"/>
      <c r="C1810" s="204"/>
      <c r="D1810" s="230"/>
      <c r="E1810" s="205"/>
      <c r="F1810" s="191"/>
      <c r="G1810"/>
      <c r="H1810"/>
      <c r="I1810"/>
      <c r="J1810"/>
      <c r="K1810"/>
      <c r="L1810"/>
      <c r="M1810"/>
    </row>
    <row r="1811" spans="1:13" s="26" customFormat="1" x14ac:dyDescent="0.3">
      <c r="A1811" s="154"/>
      <c r="B1811" s="237"/>
      <c r="C1811" s="204"/>
      <c r="D1811" s="230"/>
      <c r="E1811" s="205"/>
      <c r="F1811" s="191"/>
      <c r="G1811"/>
      <c r="H1811"/>
      <c r="I1811"/>
      <c r="J1811"/>
      <c r="K1811"/>
      <c r="L1811"/>
      <c r="M1811"/>
    </row>
    <row r="1812" spans="1:13" s="26" customFormat="1" x14ac:dyDescent="0.3">
      <c r="A1812" s="154"/>
      <c r="B1812" s="237"/>
      <c r="C1812" s="204"/>
      <c r="D1812" s="230"/>
      <c r="E1812" s="205"/>
      <c r="F1812" s="191"/>
      <c r="G1812"/>
      <c r="H1812"/>
      <c r="I1812"/>
      <c r="J1812"/>
      <c r="K1812"/>
      <c r="L1812"/>
      <c r="M1812"/>
    </row>
    <row r="1813" spans="1:13" s="26" customFormat="1" x14ac:dyDescent="0.3">
      <c r="A1813" s="154"/>
      <c r="B1813" s="244"/>
      <c r="C1813" s="204"/>
      <c r="D1813" s="204"/>
      <c r="E1813" s="205"/>
      <c r="F1813" s="191"/>
      <c r="G1813"/>
      <c r="H1813"/>
      <c r="I1813"/>
      <c r="J1813"/>
      <c r="K1813"/>
      <c r="L1813"/>
      <c r="M1813"/>
    </row>
    <row r="1814" spans="1:13" s="26" customFormat="1" x14ac:dyDescent="0.3">
      <c r="A1814" s="154"/>
      <c r="B1814" s="237"/>
      <c r="C1814" s="204"/>
      <c r="D1814" s="230"/>
      <c r="E1814" s="205"/>
      <c r="F1814" s="191"/>
      <c r="G1814"/>
      <c r="H1814"/>
      <c r="I1814"/>
      <c r="J1814"/>
      <c r="K1814"/>
      <c r="L1814"/>
      <c r="M1814"/>
    </row>
    <row r="1815" spans="1:13" s="26" customFormat="1" x14ac:dyDescent="0.3">
      <c r="A1815" s="154"/>
      <c r="B1815" s="237"/>
      <c r="C1815" s="204"/>
      <c r="D1815" s="230"/>
      <c r="E1815" s="205"/>
      <c r="F1815" s="191"/>
      <c r="G1815"/>
      <c r="H1815"/>
      <c r="I1815"/>
      <c r="J1815"/>
      <c r="K1815"/>
      <c r="L1815"/>
      <c r="M1815"/>
    </row>
    <row r="1816" spans="1:13" s="26" customFormat="1" x14ac:dyDescent="0.3">
      <c r="A1816" s="154"/>
      <c r="B1816" s="244"/>
      <c r="C1816" s="204"/>
      <c r="D1816" s="204"/>
      <c r="E1816" s="205"/>
      <c r="F1816" s="191"/>
      <c r="G1816"/>
      <c r="H1816"/>
      <c r="I1816"/>
      <c r="J1816"/>
      <c r="K1816"/>
      <c r="L1816"/>
      <c r="M1816"/>
    </row>
    <row r="1817" spans="1:13" s="26" customFormat="1" x14ac:dyDescent="0.3">
      <c r="A1817" s="154"/>
      <c r="B1817" s="237"/>
      <c r="C1817" s="204"/>
      <c r="D1817" s="240"/>
      <c r="E1817" s="205"/>
      <c r="F1817" s="191"/>
      <c r="G1817"/>
      <c r="H1817"/>
      <c r="I1817"/>
      <c r="J1817"/>
      <c r="K1817"/>
      <c r="L1817"/>
      <c r="M1817"/>
    </row>
    <row r="1818" spans="1:13" s="26" customFormat="1" x14ac:dyDescent="0.3">
      <c r="A1818" s="154"/>
      <c r="B1818" s="237"/>
      <c r="C1818" s="204"/>
      <c r="D1818" s="230"/>
      <c r="E1818" s="205"/>
      <c r="F1818" s="191"/>
      <c r="G1818"/>
      <c r="H1818"/>
      <c r="I1818"/>
      <c r="J1818"/>
      <c r="K1818"/>
      <c r="L1818"/>
      <c r="M1818"/>
    </row>
    <row r="1819" spans="1:13" s="26" customFormat="1" x14ac:dyDescent="0.3">
      <c r="A1819" s="154"/>
      <c r="B1819" s="237"/>
      <c r="C1819" s="204"/>
      <c r="D1819" s="204"/>
      <c r="E1819" s="205"/>
      <c r="F1819" s="191"/>
      <c r="G1819"/>
      <c r="H1819"/>
      <c r="I1819"/>
      <c r="J1819"/>
      <c r="K1819"/>
      <c r="L1819"/>
      <c r="M1819"/>
    </row>
    <row r="1820" spans="1:13" s="26" customFormat="1" x14ac:dyDescent="0.3">
      <c r="A1820" s="154"/>
      <c r="B1820" s="244"/>
      <c r="C1820" s="204"/>
      <c r="D1820" s="204"/>
      <c r="E1820" s="205"/>
      <c r="F1820" s="191"/>
      <c r="G1820"/>
      <c r="H1820"/>
      <c r="I1820"/>
      <c r="J1820"/>
      <c r="K1820"/>
      <c r="L1820"/>
      <c r="M1820"/>
    </row>
    <row r="1821" spans="1:13" s="26" customFormat="1" x14ac:dyDescent="0.3">
      <c r="A1821" s="154"/>
      <c r="B1821" s="237"/>
      <c r="C1821" s="204"/>
      <c r="D1821" s="230"/>
      <c r="E1821" s="205"/>
      <c r="F1821" s="191"/>
      <c r="G1821"/>
      <c r="H1821"/>
      <c r="I1821"/>
      <c r="J1821"/>
      <c r="K1821"/>
      <c r="L1821"/>
      <c r="M1821"/>
    </row>
    <row r="1822" spans="1:13" s="237" customFormat="1" x14ac:dyDescent="0.3">
      <c r="A1822" s="154"/>
      <c r="C1822" s="204"/>
      <c r="D1822" s="230"/>
      <c r="E1822" s="205"/>
      <c r="F1822" s="245"/>
      <c r="G1822"/>
      <c r="H1822"/>
      <c r="I1822"/>
      <c r="J1822"/>
      <c r="K1822"/>
      <c r="L1822"/>
      <c r="M1822"/>
    </row>
    <row r="1823" spans="1:13" s="237" customFormat="1" x14ac:dyDescent="0.3">
      <c r="A1823" s="154"/>
      <c r="C1823" s="204"/>
      <c r="D1823" s="204"/>
      <c r="E1823" s="205"/>
      <c r="F1823" s="245"/>
      <c r="G1823"/>
      <c r="H1823"/>
      <c r="I1823"/>
      <c r="J1823"/>
      <c r="K1823"/>
      <c r="L1823"/>
      <c r="M1823"/>
    </row>
    <row r="1824" spans="1:13" s="237" customFormat="1" x14ac:dyDescent="0.3">
      <c r="A1824" s="154"/>
      <c r="C1824" s="204"/>
      <c r="D1824" s="204"/>
      <c r="E1824" s="205"/>
      <c r="F1824" s="245"/>
      <c r="G1824"/>
      <c r="H1824"/>
      <c r="I1824"/>
      <c r="J1824"/>
      <c r="K1824"/>
      <c r="L1824"/>
      <c r="M1824"/>
    </row>
    <row r="1825" spans="1:13" s="237" customFormat="1" x14ac:dyDescent="0.3">
      <c r="A1825" s="154"/>
      <c r="C1825" s="204"/>
      <c r="D1825" s="230"/>
      <c r="E1825" s="205"/>
      <c r="F1825" s="245"/>
      <c r="G1825"/>
      <c r="H1825"/>
      <c r="I1825"/>
      <c r="J1825"/>
      <c r="K1825"/>
      <c r="L1825"/>
      <c r="M1825"/>
    </row>
    <row r="1826" spans="1:13" s="237" customFormat="1" x14ac:dyDescent="0.3">
      <c r="A1826" s="154"/>
      <c r="C1826" s="204"/>
      <c r="D1826" s="230"/>
      <c r="E1826" s="205"/>
      <c r="F1826" s="245"/>
      <c r="G1826"/>
      <c r="H1826"/>
      <c r="I1826"/>
      <c r="J1826"/>
      <c r="K1826"/>
      <c r="L1826"/>
      <c r="M1826"/>
    </row>
    <row r="1827" spans="1:13" s="237" customFormat="1" x14ac:dyDescent="0.3">
      <c r="A1827" s="154"/>
      <c r="C1827" s="204"/>
      <c r="D1827" s="240"/>
      <c r="E1827" s="205"/>
      <c r="F1827" s="245"/>
      <c r="G1827"/>
      <c r="H1827"/>
      <c r="I1827"/>
      <c r="J1827"/>
      <c r="K1827"/>
      <c r="L1827"/>
      <c r="M1827"/>
    </row>
    <row r="1828" spans="1:13" s="237" customFormat="1" x14ac:dyDescent="0.3">
      <c r="A1828" s="154"/>
      <c r="C1828" s="204"/>
      <c r="D1828" s="204"/>
      <c r="E1828" s="205"/>
      <c r="F1828" s="245"/>
      <c r="G1828"/>
      <c r="H1828"/>
      <c r="I1828"/>
      <c r="J1828"/>
      <c r="K1828"/>
      <c r="L1828"/>
      <c r="M1828"/>
    </row>
    <row r="1829" spans="1:13" s="237" customFormat="1" x14ac:dyDescent="0.3">
      <c r="A1829" s="154"/>
      <c r="C1829" s="204"/>
      <c r="D1829" s="204"/>
      <c r="E1829" s="205"/>
      <c r="F1829" s="245"/>
      <c r="G1829"/>
      <c r="H1829"/>
      <c r="I1829"/>
      <c r="J1829"/>
      <c r="K1829"/>
      <c r="L1829"/>
      <c r="M1829"/>
    </row>
    <row r="1830" spans="1:13" s="237" customFormat="1" x14ac:dyDescent="0.3">
      <c r="A1830" s="154"/>
      <c r="C1830" s="204"/>
      <c r="D1830" s="204"/>
      <c r="E1830" s="205"/>
      <c r="F1830" s="245"/>
      <c r="G1830"/>
      <c r="H1830"/>
      <c r="I1830"/>
      <c r="J1830"/>
      <c r="K1830"/>
      <c r="L1830"/>
      <c r="M1830"/>
    </row>
    <row r="1831" spans="1:13" s="237" customFormat="1" x14ac:dyDescent="0.3">
      <c r="A1831" s="154"/>
      <c r="C1831" s="204"/>
      <c r="D1831" s="204"/>
      <c r="E1831" s="205"/>
      <c r="F1831" s="245"/>
      <c r="G1831"/>
      <c r="H1831"/>
      <c r="I1831"/>
      <c r="J1831"/>
      <c r="K1831"/>
      <c r="L1831"/>
      <c r="M1831"/>
    </row>
    <row r="1832" spans="1:13" s="237" customFormat="1" x14ac:dyDescent="0.3">
      <c r="A1832" s="154"/>
      <c r="C1832" s="204"/>
      <c r="D1832" s="204"/>
      <c r="E1832" s="205"/>
      <c r="F1832" s="245"/>
      <c r="G1832"/>
      <c r="H1832"/>
      <c r="I1832"/>
      <c r="J1832"/>
      <c r="K1832"/>
      <c r="L1832"/>
      <c r="M1832"/>
    </row>
    <row r="1833" spans="1:13" s="237" customFormat="1" x14ac:dyDescent="0.3">
      <c r="A1833" s="154"/>
      <c r="C1833" s="204"/>
      <c r="D1833" s="204"/>
      <c r="E1833" s="205"/>
      <c r="F1833" s="245"/>
      <c r="G1833"/>
      <c r="H1833"/>
      <c r="I1833"/>
      <c r="J1833"/>
      <c r="K1833"/>
      <c r="L1833"/>
      <c r="M1833"/>
    </row>
    <row r="1834" spans="1:13" s="237" customFormat="1" x14ac:dyDescent="0.3">
      <c r="A1834" s="154"/>
      <c r="C1834" s="204"/>
      <c r="D1834" s="204"/>
      <c r="E1834" s="205"/>
      <c r="F1834" s="245"/>
      <c r="G1834"/>
      <c r="H1834"/>
      <c r="I1834"/>
      <c r="J1834"/>
      <c r="K1834"/>
      <c r="L1834"/>
      <c r="M1834"/>
    </row>
    <row r="1835" spans="1:13" s="237" customFormat="1" x14ac:dyDescent="0.3">
      <c r="A1835" s="154"/>
      <c r="B1835" s="244"/>
      <c r="C1835" s="204"/>
      <c r="D1835" s="204"/>
      <c r="E1835" s="205"/>
      <c r="F1835" s="245"/>
      <c r="G1835"/>
      <c r="H1835"/>
      <c r="I1835"/>
      <c r="J1835"/>
      <c r="K1835"/>
      <c r="L1835"/>
      <c r="M1835"/>
    </row>
    <row r="1836" spans="1:13" s="237" customFormat="1" x14ac:dyDescent="0.3">
      <c r="A1836" s="154"/>
      <c r="C1836" s="204"/>
      <c r="D1836" s="230"/>
      <c r="E1836" s="205"/>
      <c r="F1836" s="245"/>
      <c r="G1836"/>
      <c r="H1836"/>
      <c r="I1836"/>
      <c r="J1836"/>
      <c r="K1836"/>
      <c r="L1836"/>
      <c r="M1836"/>
    </row>
    <row r="1837" spans="1:13" s="237" customFormat="1" x14ac:dyDescent="0.3">
      <c r="A1837" s="154"/>
      <c r="C1837" s="204"/>
      <c r="D1837" s="230"/>
      <c r="E1837" s="205"/>
      <c r="F1837" s="245"/>
      <c r="G1837"/>
      <c r="H1837"/>
      <c r="I1837"/>
      <c r="J1837"/>
      <c r="K1837"/>
      <c r="L1837"/>
      <c r="M1837"/>
    </row>
    <row r="1838" spans="1:13" s="237" customFormat="1" x14ac:dyDescent="0.3">
      <c r="A1838" s="154"/>
      <c r="C1838" s="204"/>
      <c r="D1838" s="230"/>
      <c r="E1838" s="205"/>
      <c r="F1838" s="245"/>
      <c r="G1838"/>
      <c r="H1838"/>
      <c r="I1838"/>
      <c r="J1838"/>
      <c r="K1838"/>
      <c r="L1838"/>
      <c r="M1838"/>
    </row>
    <row r="1839" spans="1:13" s="237" customFormat="1" x14ac:dyDescent="0.3">
      <c r="A1839" s="154"/>
      <c r="C1839" s="204"/>
      <c r="D1839" s="204"/>
      <c r="E1839" s="205"/>
      <c r="F1839" s="245"/>
      <c r="G1839"/>
      <c r="H1839"/>
      <c r="I1839"/>
      <c r="J1839"/>
      <c r="K1839"/>
      <c r="L1839"/>
      <c r="M1839"/>
    </row>
    <row r="1840" spans="1:13" s="237" customFormat="1" x14ac:dyDescent="0.3">
      <c r="A1840" s="154"/>
      <c r="C1840" s="204"/>
      <c r="D1840" s="230"/>
      <c r="E1840" s="205"/>
      <c r="F1840" s="245"/>
      <c r="G1840"/>
      <c r="H1840"/>
      <c r="I1840"/>
      <c r="J1840"/>
      <c r="K1840"/>
      <c r="L1840"/>
      <c r="M1840"/>
    </row>
    <row r="1841" spans="1:13" s="237" customFormat="1" x14ac:dyDescent="0.3">
      <c r="A1841" s="154"/>
      <c r="C1841" s="204"/>
      <c r="D1841" s="204"/>
      <c r="E1841" s="205"/>
      <c r="F1841" s="245"/>
      <c r="G1841"/>
      <c r="H1841"/>
      <c r="I1841"/>
      <c r="J1841"/>
      <c r="K1841"/>
      <c r="L1841"/>
      <c r="M1841"/>
    </row>
    <row r="1842" spans="1:13" s="237" customFormat="1" x14ac:dyDescent="0.3">
      <c r="A1842" s="154"/>
      <c r="C1842" s="204"/>
      <c r="D1842" s="204"/>
      <c r="E1842" s="205"/>
      <c r="F1842" s="245"/>
      <c r="G1842"/>
      <c r="H1842"/>
      <c r="I1842"/>
      <c r="J1842"/>
      <c r="K1842"/>
      <c r="L1842"/>
      <c r="M1842"/>
    </row>
    <row r="1843" spans="1:13" s="237" customFormat="1" x14ac:dyDescent="0.3">
      <c r="A1843" s="154"/>
      <c r="B1843" s="236"/>
      <c r="C1843" s="204"/>
      <c r="D1843" s="204"/>
      <c r="E1843" s="205"/>
      <c r="F1843" s="245"/>
      <c r="G1843"/>
      <c r="H1843"/>
      <c r="I1843"/>
      <c r="J1843"/>
      <c r="K1843"/>
      <c r="L1843"/>
      <c r="M1843"/>
    </row>
    <row r="1844" spans="1:13" s="237" customFormat="1" x14ac:dyDescent="0.3">
      <c r="A1844" s="154"/>
      <c r="C1844" s="204"/>
      <c r="D1844" s="204"/>
      <c r="E1844" s="205"/>
      <c r="F1844" s="245"/>
      <c r="G1844"/>
      <c r="H1844"/>
      <c r="I1844"/>
      <c r="J1844"/>
      <c r="K1844"/>
      <c r="L1844"/>
      <c r="M1844"/>
    </row>
    <row r="1845" spans="1:13" s="237" customFormat="1" x14ac:dyDescent="0.3">
      <c r="A1845" s="154"/>
      <c r="C1845" s="204"/>
      <c r="D1845" s="230"/>
      <c r="E1845" s="205"/>
      <c r="F1845" s="245"/>
      <c r="G1845"/>
      <c r="H1845"/>
      <c r="I1845"/>
      <c r="J1845"/>
      <c r="K1845"/>
      <c r="L1845"/>
      <c r="M1845"/>
    </row>
    <row r="1846" spans="1:13" s="237" customFormat="1" x14ac:dyDescent="0.3">
      <c r="A1846" s="154"/>
      <c r="C1846" s="204"/>
      <c r="D1846" s="230"/>
      <c r="E1846" s="205"/>
      <c r="F1846" s="245"/>
      <c r="G1846"/>
      <c r="H1846"/>
      <c r="I1846"/>
      <c r="J1846"/>
      <c r="K1846"/>
      <c r="L1846"/>
      <c r="M1846"/>
    </row>
    <row r="1847" spans="1:13" s="237" customFormat="1" x14ac:dyDescent="0.3">
      <c r="A1847" s="154"/>
      <c r="B1847" s="244"/>
      <c r="C1847" s="204"/>
      <c r="D1847" s="204"/>
      <c r="E1847" s="205"/>
      <c r="F1847" s="245"/>
      <c r="G1847"/>
      <c r="H1847"/>
      <c r="I1847"/>
      <c r="J1847"/>
      <c r="K1847"/>
      <c r="L1847"/>
      <c r="M1847"/>
    </row>
    <row r="1848" spans="1:13" s="237" customFormat="1" x14ac:dyDescent="0.3">
      <c r="A1848" s="154"/>
      <c r="C1848" s="204"/>
      <c r="D1848" s="204"/>
      <c r="E1848" s="205"/>
      <c r="F1848" s="245"/>
      <c r="G1848"/>
      <c r="H1848"/>
      <c r="I1848"/>
      <c r="J1848"/>
      <c r="K1848"/>
      <c r="L1848"/>
      <c r="M1848"/>
    </row>
    <row r="1849" spans="1:13" s="237" customFormat="1" x14ac:dyDescent="0.3">
      <c r="A1849" s="154"/>
      <c r="C1849" s="204"/>
      <c r="D1849" s="204"/>
      <c r="E1849" s="205"/>
      <c r="F1849" s="245"/>
      <c r="G1849"/>
      <c r="H1849"/>
      <c r="I1849"/>
      <c r="J1849"/>
      <c r="K1849"/>
      <c r="L1849"/>
      <c r="M1849"/>
    </row>
    <row r="1850" spans="1:13" s="237" customFormat="1" x14ac:dyDescent="0.3">
      <c r="A1850" s="154"/>
      <c r="C1850" s="204"/>
      <c r="D1850" s="204"/>
      <c r="E1850" s="205"/>
      <c r="F1850" s="245"/>
      <c r="G1850"/>
      <c r="H1850"/>
      <c r="I1850"/>
      <c r="J1850"/>
      <c r="K1850"/>
      <c r="L1850"/>
      <c r="M1850"/>
    </row>
    <row r="1851" spans="1:13" s="237" customFormat="1" x14ac:dyDescent="0.3">
      <c r="A1851" s="154"/>
      <c r="C1851" s="204"/>
      <c r="D1851" s="204"/>
      <c r="E1851" s="205"/>
      <c r="F1851" s="245"/>
      <c r="G1851"/>
      <c r="H1851"/>
      <c r="I1851"/>
      <c r="J1851"/>
      <c r="K1851"/>
      <c r="L1851"/>
      <c r="M1851"/>
    </row>
    <row r="1852" spans="1:13" s="237" customFormat="1" x14ac:dyDescent="0.3">
      <c r="A1852" s="154"/>
      <c r="B1852" s="244"/>
      <c r="C1852" s="204"/>
      <c r="D1852" s="204"/>
      <c r="E1852" s="205"/>
      <c r="F1852" s="245"/>
      <c r="G1852"/>
      <c r="H1852"/>
      <c r="I1852"/>
      <c r="J1852"/>
      <c r="K1852"/>
      <c r="L1852"/>
      <c r="M1852"/>
    </row>
    <row r="1853" spans="1:13" s="237" customFormat="1" x14ac:dyDescent="0.3">
      <c r="A1853" s="154"/>
      <c r="C1853" s="204"/>
      <c r="D1853" s="204"/>
      <c r="E1853" s="205"/>
      <c r="F1853" s="245"/>
      <c r="G1853"/>
      <c r="H1853"/>
      <c r="I1853"/>
      <c r="J1853"/>
      <c r="K1853"/>
      <c r="L1853"/>
      <c r="M1853"/>
    </row>
    <row r="1854" spans="1:13" s="237" customFormat="1" x14ac:dyDescent="0.3">
      <c r="A1854" s="154"/>
      <c r="C1854" s="204"/>
      <c r="D1854" s="204"/>
      <c r="E1854" s="205"/>
      <c r="F1854" s="245"/>
      <c r="G1854"/>
      <c r="H1854"/>
      <c r="I1854"/>
      <c r="J1854"/>
      <c r="K1854"/>
      <c r="L1854"/>
      <c r="M1854"/>
    </row>
    <row r="1855" spans="1:13" s="237" customFormat="1" x14ac:dyDescent="0.3">
      <c r="A1855" s="154"/>
      <c r="C1855" s="204"/>
      <c r="D1855" s="204"/>
      <c r="E1855" s="205"/>
      <c r="F1855" s="245"/>
      <c r="G1855"/>
      <c r="H1855"/>
      <c r="I1855"/>
      <c r="J1855"/>
      <c r="K1855"/>
      <c r="L1855"/>
      <c r="M1855"/>
    </row>
    <row r="1856" spans="1:13" s="237" customFormat="1" x14ac:dyDescent="0.3">
      <c r="A1856" s="154"/>
      <c r="B1856" s="26"/>
      <c r="C1856" s="204"/>
      <c r="D1856" s="204"/>
      <c r="E1856" s="205"/>
      <c r="F1856" s="245"/>
      <c r="G1856"/>
      <c r="H1856"/>
      <c r="I1856"/>
      <c r="J1856"/>
      <c r="K1856"/>
      <c r="L1856"/>
      <c r="M1856"/>
    </row>
    <row r="1857" spans="1:13" s="237" customFormat="1" x14ac:dyDescent="0.3">
      <c r="A1857" s="154"/>
      <c r="C1857" s="204"/>
      <c r="D1857" s="230"/>
      <c r="E1857" s="205"/>
      <c r="F1857" s="245"/>
      <c r="G1857"/>
      <c r="H1857"/>
      <c r="I1857"/>
      <c r="J1857"/>
      <c r="K1857"/>
      <c r="L1857"/>
      <c r="M1857"/>
    </row>
    <row r="1858" spans="1:13" s="237" customFormat="1" x14ac:dyDescent="0.3">
      <c r="A1858" s="154"/>
      <c r="C1858" s="204"/>
      <c r="D1858" s="230"/>
      <c r="E1858" s="205"/>
      <c r="F1858" s="245"/>
      <c r="G1858"/>
      <c r="H1858"/>
      <c r="I1858"/>
      <c r="J1858"/>
      <c r="K1858"/>
      <c r="L1858"/>
      <c r="M1858"/>
    </row>
    <row r="1859" spans="1:13" s="237" customFormat="1" x14ac:dyDescent="0.3">
      <c r="A1859" s="154"/>
      <c r="C1859" s="204"/>
      <c r="D1859" s="204"/>
      <c r="E1859" s="205"/>
      <c r="F1859" s="245"/>
      <c r="G1859"/>
      <c r="H1859"/>
      <c r="I1859"/>
      <c r="J1859"/>
      <c r="K1859"/>
      <c r="L1859"/>
      <c r="M1859"/>
    </row>
    <row r="1860" spans="1:13" s="237" customFormat="1" x14ac:dyDescent="0.3">
      <c r="A1860" s="154"/>
      <c r="C1860" s="204"/>
      <c r="D1860" s="204"/>
      <c r="E1860" s="205"/>
      <c r="F1860" s="245"/>
      <c r="G1860"/>
      <c r="H1860"/>
      <c r="I1860"/>
      <c r="J1860"/>
      <c r="K1860"/>
      <c r="L1860"/>
      <c r="M1860"/>
    </row>
    <row r="1861" spans="1:13" s="237" customFormat="1" x14ac:dyDescent="0.3">
      <c r="A1861" s="154"/>
      <c r="C1861" s="204"/>
      <c r="D1861" s="204"/>
      <c r="E1861" s="205"/>
      <c r="F1861" s="245"/>
      <c r="G1861"/>
      <c r="H1861"/>
      <c r="I1861"/>
      <c r="J1861"/>
      <c r="K1861"/>
      <c r="L1861"/>
      <c r="M1861"/>
    </row>
    <row r="1862" spans="1:13" s="237" customFormat="1" x14ac:dyDescent="0.3">
      <c r="A1862" s="154"/>
      <c r="C1862" s="204"/>
      <c r="D1862" s="204"/>
      <c r="E1862" s="205"/>
      <c r="F1862" s="245"/>
      <c r="G1862"/>
      <c r="H1862"/>
      <c r="I1862"/>
      <c r="J1862"/>
      <c r="K1862"/>
      <c r="L1862"/>
      <c r="M1862"/>
    </row>
    <row r="1863" spans="1:13" s="237" customFormat="1" x14ac:dyDescent="0.3">
      <c r="A1863" s="154"/>
      <c r="C1863" s="204"/>
      <c r="D1863" s="204"/>
      <c r="E1863" s="205"/>
      <c r="F1863" s="245"/>
      <c r="G1863"/>
      <c r="H1863"/>
      <c r="I1863"/>
      <c r="J1863"/>
      <c r="K1863"/>
      <c r="L1863"/>
      <c r="M1863"/>
    </row>
    <row r="1864" spans="1:13" s="237" customFormat="1" x14ac:dyDescent="0.3">
      <c r="A1864" s="154"/>
      <c r="C1864" s="204"/>
      <c r="D1864" s="204"/>
      <c r="E1864" s="205"/>
      <c r="F1864" s="245"/>
      <c r="G1864"/>
      <c r="H1864"/>
      <c r="I1864"/>
      <c r="J1864"/>
      <c r="K1864"/>
      <c r="L1864"/>
      <c r="M1864"/>
    </row>
    <row r="1865" spans="1:13" s="237" customFormat="1" x14ac:dyDescent="0.3">
      <c r="A1865" s="154"/>
      <c r="C1865" s="204"/>
      <c r="D1865" s="204"/>
      <c r="E1865" s="205"/>
      <c r="F1865" s="245"/>
      <c r="G1865"/>
      <c r="H1865"/>
      <c r="I1865"/>
      <c r="J1865"/>
      <c r="K1865"/>
      <c r="L1865"/>
      <c r="M1865"/>
    </row>
    <row r="1866" spans="1:13" s="237" customFormat="1" x14ac:dyDescent="0.3">
      <c r="A1866" s="154"/>
      <c r="B1866" s="244"/>
      <c r="C1866" s="240"/>
      <c r="D1866" s="204"/>
      <c r="E1866" s="205"/>
      <c r="F1866" s="245"/>
      <c r="G1866"/>
      <c r="H1866"/>
      <c r="I1866"/>
      <c r="J1866"/>
      <c r="K1866"/>
      <c r="L1866"/>
      <c r="M1866"/>
    </row>
    <row r="1867" spans="1:13" s="237" customFormat="1" x14ac:dyDescent="0.3">
      <c r="A1867" s="154"/>
      <c r="B1867" s="246"/>
      <c r="C1867" s="240"/>
      <c r="D1867" s="240"/>
      <c r="E1867" s="205"/>
      <c r="F1867" s="245"/>
      <c r="G1867"/>
      <c r="H1867"/>
      <c r="I1867"/>
      <c r="J1867"/>
      <c r="K1867"/>
      <c r="L1867"/>
      <c r="M1867"/>
    </row>
    <row r="1868" spans="1:13" s="237" customFormat="1" x14ac:dyDescent="0.3">
      <c r="A1868" s="154"/>
      <c r="B1868" s="246"/>
      <c r="C1868" s="204"/>
      <c r="D1868" s="240"/>
      <c r="E1868" s="205"/>
      <c r="F1868" s="245"/>
      <c r="G1868"/>
      <c r="H1868"/>
      <c r="I1868"/>
      <c r="J1868"/>
      <c r="K1868"/>
      <c r="L1868"/>
      <c r="M1868"/>
    </row>
    <row r="1869" spans="1:13" s="237" customFormat="1" x14ac:dyDescent="0.3">
      <c r="A1869" s="154"/>
      <c r="C1869" s="204"/>
      <c r="D1869" s="204"/>
      <c r="E1869" s="205"/>
      <c r="F1869" s="245"/>
      <c r="G1869"/>
      <c r="H1869"/>
      <c r="I1869"/>
      <c r="J1869"/>
      <c r="K1869"/>
      <c r="L1869"/>
      <c r="M1869"/>
    </row>
    <row r="1870" spans="1:13" s="237" customFormat="1" x14ac:dyDescent="0.3">
      <c r="A1870" s="154"/>
      <c r="B1870"/>
      <c r="C1870" s="204"/>
      <c r="D1870" s="204"/>
      <c r="E1870" s="205"/>
      <c r="F1870" s="245"/>
      <c r="G1870"/>
      <c r="H1870"/>
      <c r="I1870"/>
      <c r="J1870"/>
      <c r="K1870"/>
      <c r="L1870"/>
      <c r="M1870"/>
    </row>
    <row r="1871" spans="1:13" s="237" customFormat="1" x14ac:dyDescent="0.3">
      <c r="A1871" s="154"/>
      <c r="C1871" s="204"/>
      <c r="D1871" s="230"/>
      <c r="E1871" s="205"/>
      <c r="F1871" s="245"/>
      <c r="G1871"/>
      <c r="H1871"/>
      <c r="I1871"/>
      <c r="J1871"/>
      <c r="K1871"/>
      <c r="L1871"/>
      <c r="M1871"/>
    </row>
    <row r="1872" spans="1:13" s="237" customFormat="1" x14ac:dyDescent="0.3">
      <c r="A1872" s="154"/>
      <c r="C1872" s="204"/>
      <c r="D1872" s="230"/>
      <c r="E1872" s="205"/>
      <c r="F1872" s="245"/>
      <c r="G1872"/>
      <c r="H1872"/>
      <c r="I1872"/>
      <c r="J1872"/>
      <c r="K1872"/>
      <c r="L1872"/>
      <c r="M1872"/>
    </row>
    <row r="1873" spans="1:13" s="237" customFormat="1" x14ac:dyDescent="0.3">
      <c r="A1873" s="154"/>
      <c r="C1873" s="204"/>
      <c r="D1873" s="204"/>
      <c r="E1873" s="205"/>
      <c r="F1873" s="245"/>
      <c r="G1873"/>
      <c r="H1873"/>
      <c r="I1873"/>
      <c r="J1873"/>
      <c r="K1873"/>
      <c r="L1873"/>
      <c r="M1873"/>
    </row>
    <row r="1874" spans="1:13" s="237" customFormat="1" x14ac:dyDescent="0.3">
      <c r="A1874" s="154"/>
      <c r="C1874" s="204"/>
      <c r="D1874" s="204"/>
      <c r="E1874" s="205"/>
      <c r="F1874" s="245"/>
      <c r="G1874"/>
      <c r="H1874"/>
      <c r="I1874"/>
      <c r="J1874"/>
      <c r="K1874"/>
      <c r="L1874"/>
      <c r="M1874"/>
    </row>
    <row r="1875" spans="1:13" x14ac:dyDescent="0.3">
      <c r="A1875" s="154"/>
      <c r="B1875" s="237"/>
      <c r="C1875" s="204"/>
      <c r="D1875" s="204"/>
      <c r="E1875" s="205"/>
    </row>
    <row r="1876" spans="1:13" x14ac:dyDescent="0.3">
      <c r="A1876" s="154"/>
      <c r="B1876" s="237"/>
      <c r="C1876" s="204"/>
      <c r="D1876" s="204"/>
      <c r="E1876" s="205"/>
    </row>
    <row r="1877" spans="1:13" x14ac:dyDescent="0.3">
      <c r="A1877" s="154"/>
      <c r="B1877" s="237"/>
      <c r="C1877" s="204"/>
      <c r="D1877" s="204"/>
      <c r="E1877" s="205"/>
    </row>
    <row r="1878" spans="1:13" x14ac:dyDescent="0.3">
      <c r="A1878" s="154"/>
      <c r="B1878" s="237"/>
      <c r="C1878" s="204"/>
      <c r="D1878" s="204"/>
      <c r="E1878" s="205"/>
    </row>
    <row r="1879" spans="1:13" x14ac:dyDescent="0.3">
      <c r="A1879" s="154"/>
      <c r="B1879" s="237"/>
      <c r="C1879" s="204"/>
      <c r="D1879" s="204"/>
      <c r="E1879" s="205"/>
    </row>
    <row r="1880" spans="1:13" x14ac:dyDescent="0.3">
      <c r="A1880" s="154"/>
      <c r="B1880" s="237"/>
      <c r="C1880" s="204"/>
      <c r="D1880" s="204"/>
      <c r="E1880" s="205"/>
    </row>
    <row r="1881" spans="1:13" x14ac:dyDescent="0.3">
      <c r="A1881" s="154"/>
      <c r="B1881" s="237"/>
      <c r="C1881" s="204"/>
      <c r="D1881" s="204"/>
      <c r="E1881" s="205"/>
    </row>
    <row r="1882" spans="1:13" ht="16.5" x14ac:dyDescent="0.3">
      <c r="A1882" s="154"/>
      <c r="B1882" s="237"/>
      <c r="D1882" s="204"/>
      <c r="E1882" s="205"/>
    </row>
    <row r="1883" spans="1:13" ht="16.5" x14ac:dyDescent="0.3">
      <c r="E1883" s="205"/>
    </row>
    <row r="1884" spans="1:13" ht="16.5" x14ac:dyDescent="0.3">
      <c r="E1884" s="205"/>
    </row>
    <row r="1885" spans="1:13" ht="16.5" x14ac:dyDescent="0.3">
      <c r="E1885" s="205"/>
    </row>
    <row r="1886" spans="1:13" ht="16.5" x14ac:dyDescent="0.3">
      <c r="E1886" s="205"/>
    </row>
    <row r="1887" spans="1:13" ht="16.5" x14ac:dyDescent="0.3">
      <c r="E1887" s="205"/>
    </row>
    <row r="1888" spans="1:13" ht="16.5" x14ac:dyDescent="0.3">
      <c r="E1888" s="205"/>
    </row>
    <row r="1889" spans="5:5" ht="16.5" x14ac:dyDescent="0.3">
      <c r="E1889" s="205"/>
    </row>
    <row r="1890" spans="5:5" ht="16.5" x14ac:dyDescent="0.3">
      <c r="E1890" s="205"/>
    </row>
    <row r="1891" spans="5:5" ht="16.5" x14ac:dyDescent="0.3">
      <c r="E1891" s="205"/>
    </row>
    <row r="1892" spans="5:5" ht="16.5" x14ac:dyDescent="0.3">
      <c r="E1892" s="205"/>
    </row>
    <row r="1893" spans="5:5" ht="16.5" x14ac:dyDescent="0.3">
      <c r="E1893" s="205"/>
    </row>
    <row r="1894" spans="5:5" ht="16.5" x14ac:dyDescent="0.3">
      <c r="E1894" s="205"/>
    </row>
    <row r="1895" spans="5:5" ht="16.5" x14ac:dyDescent="0.3">
      <c r="E1895" s="205"/>
    </row>
    <row r="1896" spans="5:5" ht="16.5" x14ac:dyDescent="0.3">
      <c r="E1896" s="205"/>
    </row>
    <row r="1897" spans="5:5" ht="16.5" x14ac:dyDescent="0.3">
      <c r="E1897" s="205"/>
    </row>
    <row r="1898" spans="5:5" ht="16.5" x14ac:dyDescent="0.3">
      <c r="E1898" s="205"/>
    </row>
    <row r="1899" spans="5:5" ht="16.5" x14ac:dyDescent="0.3">
      <c r="E1899" s="205"/>
    </row>
    <row r="1900" spans="5:5" ht="16.5" x14ac:dyDescent="0.3">
      <c r="E1900" s="205"/>
    </row>
    <row r="1901" spans="5:5" ht="16.5" x14ac:dyDescent="0.3">
      <c r="E1901" s="205"/>
    </row>
    <row r="1902" spans="5:5" ht="16.5" x14ac:dyDescent="0.3">
      <c r="E1902" s="205"/>
    </row>
    <row r="1903" spans="5:5" ht="16.5" x14ac:dyDescent="0.3">
      <c r="E1903" s="205"/>
    </row>
    <row r="1904" spans="5:5" ht="16.5" x14ac:dyDescent="0.3">
      <c r="E1904" s="205"/>
    </row>
    <row r="1905" spans="5:5" ht="16.5" x14ac:dyDescent="0.3">
      <c r="E1905" s="205"/>
    </row>
    <row r="1906" spans="5:5" ht="16.5" x14ac:dyDescent="0.3">
      <c r="E1906" s="205"/>
    </row>
    <row r="1907" spans="5:5" ht="16.5" x14ac:dyDescent="0.3">
      <c r="E1907" s="205"/>
    </row>
    <row r="1908" spans="5:5" ht="16.5" x14ac:dyDescent="0.3">
      <c r="E1908" s="205"/>
    </row>
    <row r="1909" spans="5:5" ht="16.5" x14ac:dyDescent="0.3">
      <c r="E1909" s="205"/>
    </row>
    <row r="1910" spans="5:5" ht="16.5" x14ac:dyDescent="0.3">
      <c r="E1910" s="205"/>
    </row>
    <row r="1911" spans="5:5" ht="16.5" x14ac:dyDescent="0.3">
      <c r="E1911" s="205"/>
    </row>
    <row r="1912" spans="5:5" ht="16.5" x14ac:dyDescent="0.3">
      <c r="E1912" s="205"/>
    </row>
    <row r="1913" spans="5:5" ht="16.5" x14ac:dyDescent="0.3">
      <c r="E1913" s="205"/>
    </row>
    <row r="1914" spans="5:5" ht="16.5" x14ac:dyDescent="0.3">
      <c r="E1914" s="205"/>
    </row>
    <row r="1915" spans="5:5" ht="16.5" x14ac:dyDescent="0.3">
      <c r="E1915" s="205"/>
    </row>
    <row r="1916" spans="5:5" ht="16.5" x14ac:dyDescent="0.3">
      <c r="E1916" s="205"/>
    </row>
    <row r="1917" spans="5:5" ht="16.5" x14ac:dyDescent="0.3">
      <c r="E1917" s="205"/>
    </row>
    <row r="1918" spans="5:5" ht="16.5" x14ac:dyDescent="0.3">
      <c r="E1918" s="205"/>
    </row>
    <row r="1919" spans="5:5" ht="16.5" x14ac:dyDescent="0.3">
      <c r="E1919" s="205"/>
    </row>
    <row r="1920" spans="5:5" ht="16.5" x14ac:dyDescent="0.3">
      <c r="E1920" s="205"/>
    </row>
    <row r="1921" spans="5:5" ht="16.5" x14ac:dyDescent="0.3">
      <c r="E1921" s="205"/>
    </row>
    <row r="1922" spans="5:5" ht="16.5" x14ac:dyDescent="0.3">
      <c r="E1922" s="205"/>
    </row>
    <row r="1923" spans="5:5" ht="16.5" x14ac:dyDescent="0.3">
      <c r="E1923" s="205"/>
    </row>
    <row r="1924" spans="5:5" ht="16.5" x14ac:dyDescent="0.3">
      <c r="E1924" s="205"/>
    </row>
    <row r="1925" spans="5:5" ht="16.5" x14ac:dyDescent="0.3">
      <c r="E1925" s="205"/>
    </row>
    <row r="1926" spans="5:5" ht="16.5" x14ac:dyDescent="0.3">
      <c r="E1926" s="205"/>
    </row>
    <row r="1927" spans="5:5" ht="16.5" x14ac:dyDescent="0.3">
      <c r="E1927" s="205"/>
    </row>
    <row r="1928" spans="5:5" ht="16.5" x14ac:dyDescent="0.3">
      <c r="E1928" s="205"/>
    </row>
    <row r="1929" spans="5:5" ht="16.5" x14ac:dyDescent="0.3">
      <c r="E1929" s="205"/>
    </row>
    <row r="1930" spans="5:5" ht="16.5" x14ac:dyDescent="0.3">
      <c r="E1930" s="205"/>
    </row>
    <row r="1931" spans="5:5" ht="16.5" x14ac:dyDescent="0.3">
      <c r="E1931" s="205"/>
    </row>
    <row r="1932" spans="5:5" ht="16.5" x14ac:dyDescent="0.3">
      <c r="E1932" s="205"/>
    </row>
    <row r="1933" spans="5:5" ht="16.5" x14ac:dyDescent="0.3">
      <c r="E1933" s="205"/>
    </row>
    <row r="1934" spans="5:5" ht="16.5" x14ac:dyDescent="0.3">
      <c r="E1934" s="205"/>
    </row>
    <row r="1935" spans="5:5" ht="16.5" x14ac:dyDescent="0.3">
      <c r="E1935" s="205"/>
    </row>
    <row r="1936" spans="5:5" ht="16.5" x14ac:dyDescent="0.3">
      <c r="E1936" s="205"/>
    </row>
    <row r="1937" spans="5:5" ht="16.5" x14ac:dyDescent="0.3">
      <c r="E1937" s="205"/>
    </row>
    <row r="1938" spans="5:5" ht="16.5" x14ac:dyDescent="0.3">
      <c r="E1938" s="205"/>
    </row>
    <row r="1939" spans="5:5" ht="16.5" x14ac:dyDescent="0.3">
      <c r="E1939" s="205"/>
    </row>
    <row r="1940" spans="5:5" ht="16.5" x14ac:dyDescent="0.3">
      <c r="E1940" s="205"/>
    </row>
    <row r="1941" spans="5:5" ht="16.5" x14ac:dyDescent="0.3">
      <c r="E1941" s="205"/>
    </row>
    <row r="1942" spans="5:5" ht="16.5" x14ac:dyDescent="0.3">
      <c r="E1942" s="205"/>
    </row>
    <row r="1943" spans="5:5" ht="16.5" x14ac:dyDescent="0.3">
      <c r="E1943" s="205"/>
    </row>
    <row r="1944" spans="5:5" ht="16.5" x14ac:dyDescent="0.3">
      <c r="E1944" s="205"/>
    </row>
    <row r="1945" spans="5:5" ht="16.5" x14ac:dyDescent="0.3">
      <c r="E1945" s="205"/>
    </row>
    <row r="1946" spans="5:5" ht="16.5" x14ac:dyDescent="0.3">
      <c r="E1946" s="205"/>
    </row>
    <row r="1947" spans="5:5" ht="16.5" x14ac:dyDescent="0.3">
      <c r="E1947" s="205"/>
    </row>
    <row r="1948" spans="5:5" ht="16.5" x14ac:dyDescent="0.3">
      <c r="E1948" s="205"/>
    </row>
    <row r="1949" spans="5:5" ht="16.5" x14ac:dyDescent="0.3">
      <c r="E1949" s="205"/>
    </row>
    <row r="1950" spans="5:5" ht="16.5" x14ac:dyDescent="0.3">
      <c r="E1950" s="205"/>
    </row>
    <row r="1951" spans="5:5" ht="16.5" x14ac:dyDescent="0.3">
      <c r="E1951" s="205"/>
    </row>
    <row r="1952" spans="5:5" ht="16.5" x14ac:dyDescent="0.3">
      <c r="E1952" s="205"/>
    </row>
    <row r="1953" spans="5:5" ht="16.5" x14ac:dyDescent="0.3">
      <c r="E1953" s="205"/>
    </row>
    <row r="1954" spans="5:5" ht="16.5" x14ac:dyDescent="0.3">
      <c r="E1954" s="205"/>
    </row>
    <row r="1955" spans="5:5" ht="16.5" x14ac:dyDescent="0.3">
      <c r="E1955" s="205"/>
    </row>
    <row r="1956" spans="5:5" ht="16.5" x14ac:dyDescent="0.3">
      <c r="E1956" s="205"/>
    </row>
    <row r="1957" spans="5:5" ht="16.5" x14ac:dyDescent="0.3">
      <c r="E1957" s="205"/>
    </row>
    <row r="1958" spans="5:5" ht="16.5" x14ac:dyDescent="0.3">
      <c r="E1958" s="205"/>
    </row>
    <row r="1959" spans="5:5" ht="16.5" x14ac:dyDescent="0.3">
      <c r="E1959" s="205"/>
    </row>
    <row r="1960" spans="5:5" ht="16.5" x14ac:dyDescent="0.3">
      <c r="E1960" s="205"/>
    </row>
    <row r="1961" spans="5:5" ht="16.5" x14ac:dyDescent="0.3">
      <c r="E1961" s="205"/>
    </row>
    <row r="1962" spans="5:5" ht="16.5" x14ac:dyDescent="0.3">
      <c r="E1962" s="205"/>
    </row>
    <row r="1963" spans="5:5" ht="16.5" x14ac:dyDescent="0.3">
      <c r="E1963" s="205"/>
    </row>
    <row r="1964" spans="5:5" ht="16.5" x14ac:dyDescent="0.3">
      <c r="E1964" s="205"/>
    </row>
    <row r="1965" spans="5:5" ht="16.5" x14ac:dyDescent="0.3">
      <c r="E1965" s="205"/>
    </row>
    <row r="1966" spans="5:5" ht="16.5" x14ac:dyDescent="0.3">
      <c r="E1966" s="205"/>
    </row>
    <row r="1967" spans="5:5" ht="16.5" x14ac:dyDescent="0.3">
      <c r="E1967" s="205"/>
    </row>
    <row r="1968" spans="5:5" ht="16.5" x14ac:dyDescent="0.3">
      <c r="E1968" s="205"/>
    </row>
    <row r="1969" spans="5:5" ht="16.5" x14ac:dyDescent="0.3">
      <c r="E1969" s="205"/>
    </row>
    <row r="1970" spans="5:5" ht="16.5" x14ac:dyDescent="0.3">
      <c r="E1970" s="205"/>
    </row>
    <row r="1971" spans="5:5" ht="16.5" x14ac:dyDescent="0.3">
      <c r="E1971" s="205"/>
    </row>
    <row r="1972" spans="5:5" ht="16.5" x14ac:dyDescent="0.3">
      <c r="E1972" s="205"/>
    </row>
    <row r="1973" spans="5:5" ht="16.5" x14ac:dyDescent="0.3">
      <c r="E1973" s="205"/>
    </row>
    <row r="1974" spans="5:5" ht="16.5" x14ac:dyDescent="0.3">
      <c r="E1974" s="205"/>
    </row>
    <row r="1975" spans="5:5" ht="16.5" x14ac:dyDescent="0.3">
      <c r="E1975" s="205"/>
    </row>
    <row r="1976" spans="5:5" ht="16.5" x14ac:dyDescent="0.3">
      <c r="E1976" s="205"/>
    </row>
    <row r="1977" spans="5:5" ht="16.5" x14ac:dyDescent="0.3">
      <c r="E1977" s="205"/>
    </row>
    <row r="1978" spans="5:5" ht="16.5" x14ac:dyDescent="0.3">
      <c r="E1978" s="205"/>
    </row>
    <row r="1979" spans="5:5" ht="16.5" x14ac:dyDescent="0.3">
      <c r="E1979" s="205"/>
    </row>
    <row r="1980" spans="5:5" ht="16.5" x14ac:dyDescent="0.3">
      <c r="E1980" s="205"/>
    </row>
    <row r="1981" spans="5:5" ht="16.5" x14ac:dyDescent="0.3">
      <c r="E1981" s="205"/>
    </row>
    <row r="1982" spans="5:5" ht="16.5" x14ac:dyDescent="0.3">
      <c r="E1982" s="205"/>
    </row>
    <row r="1983" spans="5:5" ht="16.5" x14ac:dyDescent="0.3">
      <c r="E1983" s="205"/>
    </row>
    <row r="1984" spans="5:5" ht="16.5" x14ac:dyDescent="0.3">
      <c r="E1984" s="205"/>
    </row>
    <row r="1985" spans="5:5" ht="16.5" x14ac:dyDescent="0.3">
      <c r="E1985" s="205"/>
    </row>
    <row r="1986" spans="5:5" ht="16.5" x14ac:dyDescent="0.3">
      <c r="E1986" s="205"/>
    </row>
    <row r="1987" spans="5:5" ht="16.5" x14ac:dyDescent="0.3">
      <c r="E1987" s="205"/>
    </row>
    <row r="1988" spans="5:5" ht="16.5" x14ac:dyDescent="0.3">
      <c r="E1988" s="205"/>
    </row>
    <row r="1989" spans="5:5" ht="16.5" x14ac:dyDescent="0.3">
      <c r="E1989" s="205"/>
    </row>
    <row r="1990" spans="5:5" ht="16.5" x14ac:dyDescent="0.3">
      <c r="E1990" s="205"/>
    </row>
    <row r="1991" spans="5:5" ht="16.5" x14ac:dyDescent="0.3">
      <c r="E1991" s="205"/>
    </row>
    <row r="1992" spans="5:5" ht="16.5" x14ac:dyDescent="0.3">
      <c r="E1992" s="205"/>
    </row>
    <row r="1993" spans="5:5" ht="16.5" x14ac:dyDescent="0.3">
      <c r="E1993" s="205"/>
    </row>
    <row r="1994" spans="5:5" ht="16.5" x14ac:dyDescent="0.3">
      <c r="E1994" s="205"/>
    </row>
    <row r="1995" spans="5:5" ht="16.5" x14ac:dyDescent="0.3">
      <c r="E1995" s="205"/>
    </row>
    <row r="1996" spans="5:5" ht="16.5" x14ac:dyDescent="0.3">
      <c r="E1996" s="205"/>
    </row>
    <row r="1997" spans="5:5" ht="16.5" x14ac:dyDescent="0.3">
      <c r="E1997" s="205"/>
    </row>
    <row r="1998" spans="5:5" ht="16.5" x14ac:dyDescent="0.3">
      <c r="E1998" s="205"/>
    </row>
    <row r="1999" spans="5:5" ht="16.5" x14ac:dyDescent="0.3">
      <c r="E1999" s="205"/>
    </row>
    <row r="2000" spans="5:5" ht="16.5" x14ac:dyDescent="0.3">
      <c r="E2000" s="205"/>
    </row>
    <row r="2001" spans="5:5" ht="16.5" x14ac:dyDescent="0.3">
      <c r="E2001" s="205"/>
    </row>
    <row r="2002" spans="5:5" ht="16.5" x14ac:dyDescent="0.3">
      <c r="E2002" s="205"/>
    </row>
    <row r="2003" spans="5:5" ht="16.5" x14ac:dyDescent="0.3">
      <c r="E2003" s="205"/>
    </row>
    <row r="2004" spans="5:5" ht="16.5" x14ac:dyDescent="0.3">
      <c r="E2004" s="205"/>
    </row>
    <row r="2005" spans="5:5" ht="16.5" x14ac:dyDescent="0.3">
      <c r="E2005" s="205"/>
    </row>
    <row r="2006" spans="5:5" ht="16.5" x14ac:dyDescent="0.3">
      <c r="E2006" s="205"/>
    </row>
    <row r="2007" spans="5:5" ht="16.5" x14ac:dyDescent="0.3">
      <c r="E2007" s="205"/>
    </row>
    <row r="2008" spans="5:5" ht="16.5" x14ac:dyDescent="0.3">
      <c r="E2008" s="205"/>
    </row>
    <row r="2009" spans="5:5" ht="16.5" x14ac:dyDescent="0.3">
      <c r="E2009" s="205"/>
    </row>
    <row r="2010" spans="5:5" ht="16.5" x14ac:dyDescent="0.3">
      <c r="E2010" s="205"/>
    </row>
    <row r="2011" spans="5:5" ht="16.5" x14ac:dyDescent="0.3">
      <c r="E2011" s="205"/>
    </row>
    <row r="2012" spans="5:5" ht="16.5" x14ac:dyDescent="0.3">
      <c r="E2012" s="205"/>
    </row>
    <row r="2013" spans="5:5" ht="16.5" x14ac:dyDescent="0.3">
      <c r="E2013" s="205"/>
    </row>
    <row r="2014" spans="5:5" ht="16.5" x14ac:dyDescent="0.3">
      <c r="E2014" s="205"/>
    </row>
    <row r="2015" spans="5:5" ht="16.5" x14ac:dyDescent="0.3">
      <c r="E2015" s="205"/>
    </row>
    <row r="2016" spans="5:5" ht="16.5" x14ac:dyDescent="0.3">
      <c r="E2016" s="205"/>
    </row>
    <row r="2017" spans="5:5" ht="16.5" x14ac:dyDescent="0.3">
      <c r="E2017" s="205"/>
    </row>
    <row r="2018" spans="5:5" ht="16.5" x14ac:dyDescent="0.3">
      <c r="E2018" s="205"/>
    </row>
    <row r="2019" spans="5:5" ht="16.5" x14ac:dyDescent="0.3">
      <c r="E2019" s="205"/>
    </row>
    <row r="2020" spans="5:5" ht="16.5" x14ac:dyDescent="0.3">
      <c r="E2020" s="205"/>
    </row>
    <row r="2021" spans="5:5" ht="16.5" x14ac:dyDescent="0.3">
      <c r="E2021" s="205"/>
    </row>
    <row r="2022" spans="5:5" ht="16.5" x14ac:dyDescent="0.3">
      <c r="E2022" s="205"/>
    </row>
    <row r="2023" spans="5:5" ht="16.5" x14ac:dyDescent="0.3">
      <c r="E2023" s="205"/>
    </row>
    <row r="2024" spans="5:5" ht="16.5" x14ac:dyDescent="0.3">
      <c r="E2024" s="205"/>
    </row>
    <row r="2025" spans="5:5" ht="16.5" x14ac:dyDescent="0.3">
      <c r="E2025" s="205"/>
    </row>
    <row r="2026" spans="5:5" ht="16.5" x14ac:dyDescent="0.3">
      <c r="E2026" s="205"/>
    </row>
    <row r="2027" spans="5:5" ht="16.5" x14ac:dyDescent="0.3">
      <c r="E2027" s="205"/>
    </row>
    <row r="2028" spans="5:5" ht="16.5" x14ac:dyDescent="0.3">
      <c r="E2028" s="205"/>
    </row>
    <row r="2029" spans="5:5" ht="16.5" x14ac:dyDescent="0.3">
      <c r="E2029" s="205"/>
    </row>
    <row r="2030" spans="5:5" ht="16.5" x14ac:dyDescent="0.3">
      <c r="E2030" s="205"/>
    </row>
    <row r="2031" spans="5:5" ht="16.5" x14ac:dyDescent="0.3">
      <c r="E2031" s="205"/>
    </row>
    <row r="2032" spans="5:5" ht="16.5" x14ac:dyDescent="0.3">
      <c r="E2032" s="205"/>
    </row>
    <row r="2033" spans="5:5" ht="16.5" x14ac:dyDescent="0.3">
      <c r="E2033" s="205"/>
    </row>
    <row r="2034" spans="5:5" ht="16.5" x14ac:dyDescent="0.3">
      <c r="E2034" s="205"/>
    </row>
    <row r="2035" spans="5:5" ht="16.5" x14ac:dyDescent="0.3">
      <c r="E2035" s="205"/>
    </row>
    <row r="2036" spans="5:5" ht="16.5" x14ac:dyDescent="0.3">
      <c r="E2036" s="205"/>
    </row>
    <row r="2037" spans="5:5" ht="16.5" x14ac:dyDescent="0.3">
      <c r="E2037" s="205"/>
    </row>
    <row r="2038" spans="5:5" ht="16.5" x14ac:dyDescent="0.3">
      <c r="E2038" s="205"/>
    </row>
    <row r="2039" spans="5:5" ht="16.5" x14ac:dyDescent="0.3">
      <c r="E2039" s="205"/>
    </row>
    <row r="2040" spans="5:5" ht="16.5" x14ac:dyDescent="0.3">
      <c r="E2040" s="205"/>
    </row>
    <row r="2041" spans="5:5" ht="16.5" x14ac:dyDescent="0.3">
      <c r="E2041" s="205"/>
    </row>
    <row r="2042" spans="5:5" ht="16.5" x14ac:dyDescent="0.3">
      <c r="E2042" s="205"/>
    </row>
    <row r="2043" spans="5:5" ht="16.5" x14ac:dyDescent="0.3">
      <c r="E2043" s="205"/>
    </row>
    <row r="2044" spans="5:5" ht="16.5" x14ac:dyDescent="0.3">
      <c r="E2044" s="205"/>
    </row>
    <row r="2045" spans="5:5" ht="16.5" x14ac:dyDescent="0.3">
      <c r="E2045" s="205"/>
    </row>
    <row r="2046" spans="5:5" ht="16.5" x14ac:dyDescent="0.3">
      <c r="E2046" s="205"/>
    </row>
    <row r="2047" spans="5:5" ht="16.5" x14ac:dyDescent="0.3">
      <c r="E2047" s="205"/>
    </row>
    <row r="2048" spans="5:5" ht="16.5" x14ac:dyDescent="0.3">
      <c r="E2048" s="205"/>
    </row>
    <row r="2049" spans="5:5" ht="16.5" x14ac:dyDescent="0.3">
      <c r="E2049" s="205"/>
    </row>
    <row r="2050" spans="5:5" ht="16.5" x14ac:dyDescent="0.3">
      <c r="E2050" s="205"/>
    </row>
    <row r="2051" spans="5:5" ht="16.5" x14ac:dyDescent="0.3">
      <c r="E2051" s="205"/>
    </row>
    <row r="2052" spans="5:5" ht="16.5" x14ac:dyDescent="0.3">
      <c r="E2052" s="205"/>
    </row>
    <row r="2053" spans="5:5" ht="16.5" x14ac:dyDescent="0.3">
      <c r="E2053" s="205"/>
    </row>
    <row r="2054" spans="5:5" ht="16.5" x14ac:dyDescent="0.3">
      <c r="E2054" s="205"/>
    </row>
    <row r="2055" spans="5:5" ht="16.5" x14ac:dyDescent="0.3">
      <c r="E2055" s="205"/>
    </row>
    <row r="2056" spans="5:5" ht="16.5" x14ac:dyDescent="0.3">
      <c r="E2056" s="205"/>
    </row>
    <row r="2057" spans="5:5" ht="16.5" x14ac:dyDescent="0.3">
      <c r="E2057" s="205"/>
    </row>
    <row r="2058" spans="5:5" ht="16.5" x14ac:dyDescent="0.3">
      <c r="E2058" s="205"/>
    </row>
    <row r="2059" spans="5:5" ht="16.5" x14ac:dyDescent="0.3">
      <c r="E2059" s="205"/>
    </row>
    <row r="2060" spans="5:5" ht="16.5" x14ac:dyDescent="0.3">
      <c r="E2060" s="205"/>
    </row>
    <row r="2061" spans="5:5" ht="16.5" x14ac:dyDescent="0.3">
      <c r="E2061" s="205"/>
    </row>
    <row r="2062" spans="5:5" ht="16.5" x14ac:dyDescent="0.3">
      <c r="E2062" s="205"/>
    </row>
    <row r="2063" spans="5:5" ht="16.5" x14ac:dyDescent="0.3">
      <c r="E2063" s="205"/>
    </row>
    <row r="2064" spans="5:5" ht="16.5" x14ac:dyDescent="0.3">
      <c r="E2064" s="205"/>
    </row>
    <row r="2065" spans="5:5" ht="16.5" x14ac:dyDescent="0.3">
      <c r="E2065" s="205"/>
    </row>
    <row r="2066" spans="5:5" ht="16.5" x14ac:dyDescent="0.3">
      <c r="E2066" s="205"/>
    </row>
    <row r="2067" spans="5:5" ht="16.5" x14ac:dyDescent="0.3">
      <c r="E2067" s="205"/>
    </row>
    <row r="2068" spans="5:5" ht="16.5" x14ac:dyDescent="0.3">
      <c r="E2068" s="205"/>
    </row>
    <row r="2069" spans="5:5" ht="16.5" x14ac:dyDescent="0.3">
      <c r="E2069" s="205"/>
    </row>
    <row r="2070" spans="5:5" ht="16.5" x14ac:dyDescent="0.3">
      <c r="E2070" s="205"/>
    </row>
    <row r="2071" spans="5:5" ht="16.5" x14ac:dyDescent="0.3">
      <c r="E2071" s="205"/>
    </row>
    <row r="2072" spans="5:5" ht="16.5" x14ac:dyDescent="0.3">
      <c r="E2072" s="205"/>
    </row>
    <row r="2073" spans="5:5" ht="16.5" x14ac:dyDescent="0.3">
      <c r="E2073" s="205"/>
    </row>
    <row r="2074" spans="5:5" ht="16.5" x14ac:dyDescent="0.3">
      <c r="E2074" s="205"/>
    </row>
    <row r="2075" spans="5:5" ht="16.5" x14ac:dyDescent="0.3">
      <c r="E2075" s="205"/>
    </row>
    <row r="2076" spans="5:5" ht="16.5" x14ac:dyDescent="0.3">
      <c r="E2076" s="205"/>
    </row>
    <row r="2077" spans="5:5" ht="16.5" x14ac:dyDescent="0.3">
      <c r="E2077" s="205"/>
    </row>
    <row r="2078" spans="5:5" ht="16.5" x14ac:dyDescent="0.3">
      <c r="E2078" s="205"/>
    </row>
    <row r="2079" spans="5:5" ht="16.5" x14ac:dyDescent="0.3">
      <c r="E2079" s="205"/>
    </row>
    <row r="2080" spans="5:5" ht="16.5" x14ac:dyDescent="0.3">
      <c r="E2080" s="205"/>
    </row>
    <row r="2081" spans="5:5" ht="16.5" x14ac:dyDescent="0.3">
      <c r="E2081" s="205"/>
    </row>
    <row r="2082" spans="5:5" ht="16.5" x14ac:dyDescent="0.3">
      <c r="E2082" s="205"/>
    </row>
    <row r="2083" spans="5:5" ht="16.5" x14ac:dyDescent="0.3">
      <c r="E2083" s="205"/>
    </row>
    <row r="2084" spans="5:5" ht="16.5" x14ac:dyDescent="0.3">
      <c r="E2084" s="205"/>
    </row>
    <row r="2085" spans="5:5" ht="16.5" x14ac:dyDescent="0.3">
      <c r="E2085" s="205"/>
    </row>
    <row r="2086" spans="5:5" ht="16.5" x14ac:dyDescent="0.3">
      <c r="E2086" s="205"/>
    </row>
    <row r="2087" spans="5:5" ht="16.5" x14ac:dyDescent="0.3">
      <c r="E2087" s="205"/>
    </row>
    <row r="2088" spans="5:5" ht="16.5" x14ac:dyDescent="0.3">
      <c r="E2088" s="205"/>
    </row>
    <row r="2089" spans="5:5" ht="16.5" x14ac:dyDescent="0.3">
      <c r="E2089" s="205"/>
    </row>
    <row r="2090" spans="5:5" ht="16.5" x14ac:dyDescent="0.3">
      <c r="E2090" s="205"/>
    </row>
  </sheetData>
  <mergeCells count="4">
    <mergeCell ref="G1539:H1539"/>
    <mergeCell ref="I1539:J1539"/>
    <mergeCell ref="K1539:L1539"/>
    <mergeCell ref="M1539:N153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34998626667073579"/>
  </sheetPr>
  <dimension ref="A1:M25"/>
  <sheetViews>
    <sheetView topLeftCell="D12" zoomScaleNormal="100" workbookViewId="0">
      <selection activeCell="I19" sqref="I19"/>
    </sheetView>
  </sheetViews>
  <sheetFormatPr baseColWidth="10" defaultColWidth="9.140625" defaultRowHeight="15" x14ac:dyDescent="0.25"/>
  <cols>
    <col min="1" max="1" width="15.140625" bestFit="1" customWidth="1"/>
    <col min="2" max="2" width="17.5703125" bestFit="1" customWidth="1"/>
    <col min="3" max="3" width="14.7109375" customWidth="1"/>
    <col min="4" max="4" width="16.28515625" customWidth="1"/>
    <col min="5" max="8" width="14.7109375" customWidth="1"/>
    <col min="9" max="9" width="15.85546875" customWidth="1"/>
    <col min="10" max="10" width="14.85546875" customWidth="1"/>
    <col min="11" max="11" width="14.28515625" customWidth="1"/>
    <col min="12" max="12" width="11.42578125" customWidth="1"/>
    <col min="13" max="13" width="13.140625" customWidth="1"/>
    <col min="14" max="14" width="12.28515625" bestFit="1" customWidth="1"/>
    <col min="15" max="15" width="15.85546875" bestFit="1" customWidth="1"/>
    <col min="16" max="17" width="14.7109375" bestFit="1" customWidth="1"/>
    <col min="18" max="18" width="11.7109375" bestFit="1" customWidth="1"/>
    <col min="19" max="256" width="11.42578125" customWidth="1"/>
  </cols>
  <sheetData>
    <row r="1" spans="1:11" ht="18" x14ac:dyDescent="0.25">
      <c r="D1" s="250"/>
    </row>
    <row r="2" spans="1:11" ht="18" x14ac:dyDescent="0.25">
      <c r="D2" s="250"/>
    </row>
    <row r="4" spans="1:11" ht="18.75" thickBot="1" x14ac:dyDescent="0.3">
      <c r="A4" s="392"/>
      <c r="B4" s="393"/>
      <c r="C4" s="393"/>
      <c r="D4" s="393"/>
      <c r="E4" s="393"/>
      <c r="F4" s="393"/>
      <c r="G4" s="393"/>
      <c r="H4" s="393"/>
    </row>
    <row r="5" spans="1:11" ht="52.5" thickBot="1" x14ac:dyDescent="0.3">
      <c r="A5" s="251"/>
      <c r="B5" s="252" t="s">
        <v>382</v>
      </c>
      <c r="C5" s="253" t="s">
        <v>383</v>
      </c>
      <c r="D5" s="254" t="s">
        <v>191</v>
      </c>
      <c r="E5" s="255" t="s">
        <v>384</v>
      </c>
      <c r="F5" s="256" t="s">
        <v>385</v>
      </c>
      <c r="G5" s="257" t="s">
        <v>386</v>
      </c>
      <c r="H5" s="258" t="s">
        <v>387</v>
      </c>
      <c r="J5">
        <f>434.35+25.56</f>
        <v>459.91</v>
      </c>
      <c r="K5" t="s">
        <v>388</v>
      </c>
    </row>
    <row r="6" spans="1:11" ht="27" thickBot="1" x14ac:dyDescent="0.3">
      <c r="A6" s="259" t="s">
        <v>389</v>
      </c>
      <c r="B6" s="260"/>
      <c r="C6" s="261"/>
      <c r="D6" s="262">
        <f>'CAJA NAP BUE'!E2</f>
        <v>692875.528000094</v>
      </c>
      <c r="E6" s="263">
        <f>'CAJA NAP BUE'!G2</f>
        <v>527835</v>
      </c>
      <c r="F6" s="264">
        <f>'CAJA NAP BUE'!I2</f>
        <v>1784151</v>
      </c>
      <c r="G6" s="265">
        <f>'CAJA NAP BUE'!K2</f>
        <v>130421</v>
      </c>
      <c r="H6" s="266">
        <f>'CAJA NAP BUE'!M2</f>
        <v>0</v>
      </c>
      <c r="I6" s="33" t="s">
        <v>390</v>
      </c>
      <c r="J6" s="26">
        <f>-18.26-301.81-4370.6-87.13-0.24-459.91-22097.62</f>
        <v>-27335.57</v>
      </c>
    </row>
    <row r="7" spans="1:11" ht="16.5" thickBot="1" x14ac:dyDescent="0.35">
      <c r="A7" s="267" t="s">
        <v>391</v>
      </c>
      <c r="B7" s="167">
        <f>SUM('CAJA NAP BUE'!C5:C126)</f>
        <v>3842762.5900000031</v>
      </c>
      <c r="C7" s="268">
        <f>SUM('CAJA NAP BUE'!D4:D7)+'CAJA NAP BUE'!D120</f>
        <v>3324240.89</v>
      </c>
      <c r="D7" s="168">
        <f t="shared" ref="D7:D12" si="0">+D6+B7-C7-E7</f>
        <v>1139772.2280000974</v>
      </c>
      <c r="E7" s="340">
        <f>'CAJA NAP BUE'!G23+'CAJA NAP BUE'!G35</f>
        <v>71625</v>
      </c>
      <c r="F7" s="339">
        <f>'CAJA NAP BUE'!I8</f>
        <v>375000</v>
      </c>
      <c r="G7" s="269"/>
      <c r="H7" s="270"/>
      <c r="I7" s="344">
        <v>3848547.27</v>
      </c>
      <c r="J7" s="66">
        <f>B7-I7</f>
        <v>-5784.679999996908</v>
      </c>
      <c r="K7" s="230"/>
    </row>
    <row r="8" spans="1:11" ht="16.5" thickBot="1" x14ac:dyDescent="0.35">
      <c r="A8" s="267" t="s">
        <v>392</v>
      </c>
      <c r="B8" s="167">
        <f>SUM('CAJA NAP BUE'!C127:C256)</f>
        <v>3973433.6999999955</v>
      </c>
      <c r="C8" s="271">
        <f>SUM('CAJA NAP BUE'!D138:D142)</f>
        <v>3937076.7699999996</v>
      </c>
      <c r="D8" s="168">
        <f t="shared" si="0"/>
        <v>1100504.158000093</v>
      </c>
      <c r="E8" s="272">
        <f>'CAJA NAP BUE'!G203+'CAJA NAP BUE'!D211</f>
        <v>75625</v>
      </c>
      <c r="F8" s="346">
        <f>'CAJA NAP BUE'!I143-'CAJA NAP BUE'!J144</f>
        <v>-608750</v>
      </c>
      <c r="G8" s="274"/>
      <c r="H8" s="275"/>
      <c r="I8" s="344">
        <v>4130389.54</v>
      </c>
      <c r="J8" s="66">
        <f t="shared" ref="J8:J16" si="1">B8-I8</f>
        <v>-156955.84000000451</v>
      </c>
    </row>
    <row r="9" spans="1:11" ht="16.5" thickBot="1" x14ac:dyDescent="0.35">
      <c r="A9" s="267" t="s">
        <v>393</v>
      </c>
      <c r="B9" s="167">
        <f>SUM('CAJA NAP BUE'!C257:C391)</f>
        <v>6270845.1699999943</v>
      </c>
      <c r="C9" s="271">
        <f>SUM('CAJA NAP BUE'!D269:D272)</f>
        <v>3523065.6</v>
      </c>
      <c r="D9" s="168">
        <f>+D8+B9-C9-E9</f>
        <v>3808658.7280000872</v>
      </c>
      <c r="E9" s="272">
        <f>'CAJA NAP BUE'!G363</f>
        <v>39625</v>
      </c>
      <c r="F9" s="273">
        <f>'CAJA NAP BUE'!I382-'CAJA NAP BUE'!J383</f>
        <v>378300</v>
      </c>
      <c r="G9" s="277"/>
      <c r="H9" s="275"/>
      <c r="I9" s="344">
        <v>6310270.8200000003</v>
      </c>
      <c r="J9" s="66">
        <f t="shared" si="1"/>
        <v>-39425.65000000596</v>
      </c>
    </row>
    <row r="10" spans="1:11" ht="16.5" thickBot="1" x14ac:dyDescent="0.35">
      <c r="A10" s="267" t="s">
        <v>394</v>
      </c>
      <c r="B10" s="167">
        <f>SUM('CAJA NAP BUE'!C392:C527)</f>
        <v>4327129.6700000037</v>
      </c>
      <c r="C10" s="271">
        <f>SUM('CAJA NAP BUE'!D396:D397)</f>
        <v>3802395.96</v>
      </c>
      <c r="D10" s="168">
        <f t="shared" si="0"/>
        <v>4216267.4380000914</v>
      </c>
      <c r="E10" s="272">
        <f>'CAJA NAP BUE'!G416+'CAJA NAP BUE'!G431+'CAJA NAP BUE'!G527</f>
        <v>117125</v>
      </c>
      <c r="F10" s="273">
        <f>'CAJA NAP BUE'!I398</f>
        <v>405000</v>
      </c>
      <c r="G10" s="278"/>
      <c r="H10" s="275"/>
      <c r="I10" s="344">
        <v>4343650.24</v>
      </c>
      <c r="J10" s="66">
        <f t="shared" si="1"/>
        <v>-16520.569999996573</v>
      </c>
    </row>
    <row r="11" spans="1:11" ht="16.5" thickBot="1" x14ac:dyDescent="0.35">
      <c r="A11" s="267" t="s">
        <v>395</v>
      </c>
      <c r="B11" s="167">
        <f>SUM('CAJA NAP BUE'!C528:C649)</f>
        <v>5680294.2700000061</v>
      </c>
      <c r="C11" s="271">
        <f>SUM('CAJA NAP BUE'!D540:D546)+'CAJA NAP BUE'!D584</f>
        <v>3746132.27</v>
      </c>
      <c r="D11" s="168">
        <f>+D10+B11-C11-E11</f>
        <v>6107679.4380000979</v>
      </c>
      <c r="E11" s="272">
        <f>'CAJA NAP BUE'!G601</f>
        <v>42750</v>
      </c>
      <c r="F11" s="273">
        <f>'CAJA NAP BUE'!I544</f>
        <v>425000</v>
      </c>
      <c r="G11" s="278"/>
      <c r="H11" s="275"/>
      <c r="I11" s="344">
        <v>5722945.1299999999</v>
      </c>
      <c r="J11" s="66">
        <f t="shared" si="1"/>
        <v>-42650.859999993816</v>
      </c>
    </row>
    <row r="12" spans="1:11" ht="16.5" thickBot="1" x14ac:dyDescent="0.35">
      <c r="A12" s="267" t="s">
        <v>396</v>
      </c>
      <c r="B12" s="167">
        <f>SUM('CAJA NAP BUE'!C650:C788)</f>
        <v>5436178.2299999967</v>
      </c>
      <c r="C12" s="271">
        <f>SUM('CAJA NAP BUE'!D659:D661)</f>
        <v>3829748.88</v>
      </c>
      <c r="D12" s="168">
        <f t="shared" si="0"/>
        <v>7671358.7880000947</v>
      </c>
      <c r="E12" s="272">
        <f>'CAJA NAP BUE'!G657</f>
        <v>42750</v>
      </c>
      <c r="F12" s="273">
        <f>'CAJA NAP BUE'!I662</f>
        <v>435000</v>
      </c>
      <c r="G12" s="278"/>
      <c r="H12" s="275"/>
      <c r="I12" s="344">
        <v>5353627.32</v>
      </c>
      <c r="J12" s="66">
        <f t="shared" si="1"/>
        <v>82550.909999996424</v>
      </c>
    </row>
    <row r="13" spans="1:11" ht="16.5" thickBot="1" x14ac:dyDescent="0.35">
      <c r="A13" s="267" t="s">
        <v>397</v>
      </c>
      <c r="B13" s="167">
        <f>SUM('CAJA NAP BUE'!C789:C900)</f>
        <v>3998024.4699999951</v>
      </c>
      <c r="C13" s="271">
        <f>SUM('CAJA NAP BUE'!D800:D804)</f>
        <v>7227792</v>
      </c>
      <c r="D13" s="168">
        <f>+D12+B13-C13</f>
        <v>4441591.2580000907</v>
      </c>
      <c r="E13" s="356">
        <f>-'CAJA NAP BUE'!H803</f>
        <v>-768982.98000000045</v>
      </c>
      <c r="F13" s="346">
        <f>'CAJA NAP BUE'!I805-'CAJA NAP BUE'!J803</f>
        <v>-3193701</v>
      </c>
      <c r="G13" s="274"/>
      <c r="H13" s="275"/>
      <c r="I13" s="344">
        <v>3997370.11</v>
      </c>
      <c r="J13" s="66">
        <f t="shared" si="1"/>
        <v>654.359999995213</v>
      </c>
    </row>
    <row r="14" spans="1:11" ht="16.5" thickBot="1" x14ac:dyDescent="0.35">
      <c r="A14" s="267" t="s">
        <v>398</v>
      </c>
      <c r="B14" s="167">
        <f>SUM('CAJA NAP BUE'!C901:C1022)</f>
        <v>3692730.9799999986</v>
      </c>
      <c r="C14" s="271">
        <f>SUM('CAJA NAP BUE'!D911:D914)</f>
        <v>4857603.5199999996</v>
      </c>
      <c r="D14" s="168">
        <f>+D13+B14-C14-E14</f>
        <v>3143968.7180000897</v>
      </c>
      <c r="E14" s="272">
        <f>'CAJA NAP BUE'!G904+'CAJA NAP BUE'!G909+'CAJA NAP BUE'!G1014</f>
        <v>132750</v>
      </c>
      <c r="F14" s="273">
        <f>'CAJA NAP BUE'!I915</f>
        <v>475000</v>
      </c>
      <c r="G14" s="278"/>
      <c r="H14" s="275"/>
      <c r="I14" s="344">
        <v>4030216.78</v>
      </c>
      <c r="J14" s="66">
        <f t="shared" si="1"/>
        <v>-337485.80000000121</v>
      </c>
    </row>
    <row r="15" spans="1:11" ht="16.5" thickBot="1" x14ac:dyDescent="0.35">
      <c r="A15" s="267" t="s">
        <v>399</v>
      </c>
      <c r="B15" s="167">
        <f>SUM('CAJA NAP BUE'!C1023:C1161)</f>
        <v>6348561.6400000053</v>
      </c>
      <c r="C15" s="271">
        <f>SUM('CAJA NAP BUE'!D1044:D1047)+'CAJA NAP BUE'!D1141</f>
        <v>4317206.1399999997</v>
      </c>
      <c r="D15" s="168">
        <f>+D14+B15-C15-E15</f>
        <v>5127324.2180000963</v>
      </c>
      <c r="E15" s="272">
        <f>'CAJA NAP BUE'!G1128</f>
        <v>48000</v>
      </c>
      <c r="F15" s="273">
        <f>'CAJA NAP BUE'!I1048</f>
        <v>485000</v>
      </c>
      <c r="G15" s="278"/>
      <c r="H15" s="275"/>
      <c r="I15" s="344">
        <v>6808815.0599999996</v>
      </c>
      <c r="J15" s="66">
        <f t="shared" si="1"/>
        <v>-460253.41999999434</v>
      </c>
    </row>
    <row r="16" spans="1:11" ht="16.5" thickBot="1" x14ac:dyDescent="0.35">
      <c r="A16" s="267" t="s">
        <v>400</v>
      </c>
      <c r="B16" s="167">
        <f>SUM('CAJA NAP BUE'!C1162:C1294)</f>
        <v>6499436.9099999983</v>
      </c>
      <c r="C16" s="271">
        <f>SUM('CAJA NAP BUE'!D1168:D1171)</f>
        <v>4550175.66</v>
      </c>
      <c r="D16" s="168">
        <f>+D15+B16-C16-E16</f>
        <v>6931460.4680000953</v>
      </c>
      <c r="E16" s="272">
        <f>'CAJA NAP BUE'!G1193+'CAJA NAP BUE'!G1221+'CAJA NAP BUE'!G1278</f>
        <v>145125</v>
      </c>
      <c r="F16" s="273">
        <f>'CAJA NAP BUE'!I1172</f>
        <v>293369.76</v>
      </c>
      <c r="G16" s="278"/>
      <c r="H16" s="275"/>
      <c r="I16" s="344">
        <v>5663729.2800000003</v>
      </c>
      <c r="J16" s="279">
        <f t="shared" si="1"/>
        <v>835707.62999999803</v>
      </c>
    </row>
    <row r="17" spans="1:13" ht="16.5" thickBot="1" x14ac:dyDescent="0.35">
      <c r="A17" s="267" t="s">
        <v>401</v>
      </c>
      <c r="B17" s="167">
        <f>SUM('CAJA NAP BUE'!C1295:C1426)</f>
        <v>7060014.1000000024</v>
      </c>
      <c r="C17" s="271">
        <f>SUM('CAJA NAP BUE'!D1300:D1303)</f>
        <v>4410588.2</v>
      </c>
      <c r="D17" s="168">
        <f t="shared" ref="D17:D18" si="2">+D16+B17-C17-E17</f>
        <v>9580886.3680000976</v>
      </c>
      <c r="E17" s="272"/>
      <c r="F17" s="273">
        <f>'CAJA NAP BUE'!I1303</f>
        <v>495000</v>
      </c>
      <c r="G17" s="278"/>
      <c r="H17" s="275"/>
      <c r="I17" s="344">
        <v>7102979.46</v>
      </c>
      <c r="J17" s="279">
        <f>B17-I17</f>
        <v>-42965.359999997541</v>
      </c>
      <c r="M17" s="26"/>
    </row>
    <row r="18" spans="1:13" ht="16.5" thickBot="1" x14ac:dyDescent="0.35">
      <c r="A18" s="267" t="s">
        <v>402</v>
      </c>
      <c r="B18" s="167">
        <f>SUM('CAJA NAP BUE'!C1427:C1637)</f>
        <v>4429992.2</v>
      </c>
      <c r="C18" s="280">
        <f>SUM('CAJA NAP BUE'!D1436:D1439)</f>
        <v>4143992.8499999996</v>
      </c>
      <c r="D18" s="168">
        <f t="shared" si="2"/>
        <v>9817010.7180000972</v>
      </c>
      <c r="E18" s="281">
        <f>'CAJA NAP BUE'!G1471</f>
        <v>49875</v>
      </c>
      <c r="F18" s="282">
        <f>'CAJA NAP BUE'!I1439</f>
        <v>500000</v>
      </c>
      <c r="G18" s="278"/>
      <c r="H18" s="275"/>
      <c r="I18" s="276">
        <v>4372777.3499999996</v>
      </c>
      <c r="J18" s="279">
        <f>B18-I18</f>
        <v>57214.850000000559</v>
      </c>
    </row>
    <row r="19" spans="1:13" ht="32.25" customHeight="1" thickBot="1" x14ac:dyDescent="0.3">
      <c r="A19" s="283" t="s">
        <v>403</v>
      </c>
      <c r="B19" s="284">
        <f>SUM(B7:B18)</f>
        <v>61559403.93</v>
      </c>
      <c r="C19" s="285">
        <f>SUM(C7:C18)</f>
        <v>51670018.740000002</v>
      </c>
      <c r="D19" s="286">
        <f>+D18</f>
        <v>9817010.7180000972</v>
      </c>
      <c r="E19" s="287">
        <f>SUM(E6:E18)</f>
        <v>524102.01999999955</v>
      </c>
      <c r="F19" s="288">
        <f>SUM(F6:F18)</f>
        <v>2248369.7599999998</v>
      </c>
      <c r="G19" s="289">
        <f>SUM(G6:G18)</f>
        <v>130421</v>
      </c>
      <c r="H19" s="290">
        <f>SUM(H6:H18)-'CAJA NAP BUE'!N4+'CAJA NAP BUE'!M4</f>
        <v>0</v>
      </c>
      <c r="I19" s="66"/>
      <c r="J19" s="66">
        <f>SUM(J6:J18)</f>
        <v>-153250.0000000007</v>
      </c>
      <c r="K19" s="66"/>
    </row>
    <row r="20" spans="1:13" x14ac:dyDescent="0.25">
      <c r="B20" s="230">
        <f>B19+C21</f>
        <v>61685318.359999999</v>
      </c>
      <c r="J20" s="291">
        <f>J19+B22</f>
        <v>-6.9849193096160889E-10</v>
      </c>
    </row>
    <row r="21" spans="1:13" x14ac:dyDescent="0.25">
      <c r="B21" s="292">
        <f>B19-B20</f>
        <v>-125914.4299999997</v>
      </c>
      <c r="C21" s="293">
        <f>153250-18.26-301.81-4370.6-87.13-0.24-459.91-22097.62</f>
        <v>125914.43</v>
      </c>
      <c r="D21" s="66">
        <f>B21+C21</f>
        <v>2.9103830456733704E-10</v>
      </c>
    </row>
    <row r="22" spans="1:13" x14ac:dyDescent="0.25">
      <c r="B22" s="66">
        <v>153250</v>
      </c>
      <c r="C22" t="s">
        <v>404</v>
      </c>
      <c r="D22" s="26">
        <f>18.26+301.81+4370.6+87.13+0.24+456.91</f>
        <v>5234.95</v>
      </c>
      <c r="E22" t="s">
        <v>504</v>
      </c>
    </row>
    <row r="23" spans="1:13" x14ac:dyDescent="0.25">
      <c r="B23" s="66"/>
      <c r="C23" s="66"/>
    </row>
    <row r="24" spans="1:13" x14ac:dyDescent="0.25">
      <c r="B24" s="66"/>
    </row>
    <row r="25" spans="1:13" x14ac:dyDescent="0.25">
      <c r="B25" s="66"/>
      <c r="D25" s="66"/>
    </row>
  </sheetData>
  <sheetProtection selectLockedCells="1" selectUnlockedCells="1"/>
  <mergeCells count="1">
    <mergeCell ref="A4:H4"/>
  </mergeCells>
  <pageMargins left="0.7" right="0.7" top="0.75" bottom="0.75" header="0.3" footer="0.3"/>
  <ignoredErrors>
    <ignoredError sqref="B7:B8 B15 B18" formulaRange="1"/>
    <ignoredError sqref="D13" formula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XFD363"/>
  <sheetViews>
    <sheetView topLeftCell="B32" zoomScaleNormal="100" workbookViewId="0">
      <selection activeCell="B40" sqref="B40"/>
    </sheetView>
  </sheetViews>
  <sheetFormatPr baseColWidth="10" defaultColWidth="9.140625" defaultRowHeight="15" x14ac:dyDescent="0.25"/>
  <cols>
    <col min="1" max="1" width="73.5703125" bestFit="1" customWidth="1"/>
    <col min="2" max="2" width="65" bestFit="1" customWidth="1"/>
    <col min="3" max="3" width="42.7109375" bestFit="1" customWidth="1"/>
    <col min="4" max="256" width="11.42578125" customWidth="1"/>
  </cols>
  <sheetData>
    <row r="3" spans="1:3" x14ac:dyDescent="0.25">
      <c r="B3" t="s">
        <v>228</v>
      </c>
    </row>
    <row r="4" spans="1:3" x14ac:dyDescent="0.25">
      <c r="B4" t="s">
        <v>405</v>
      </c>
    </row>
    <row r="5" spans="1:3" x14ac:dyDescent="0.25">
      <c r="A5" t="s">
        <v>2</v>
      </c>
      <c r="B5" t="s">
        <v>229</v>
      </c>
    </row>
    <row r="6" spans="1:3" x14ac:dyDescent="0.25">
      <c r="A6" t="s">
        <v>406</v>
      </c>
      <c r="B6" t="s">
        <v>214</v>
      </c>
    </row>
    <row r="7" spans="1:3" x14ac:dyDescent="0.25">
      <c r="A7" t="s">
        <v>3</v>
      </c>
      <c r="B7" t="s">
        <v>407</v>
      </c>
    </row>
    <row r="8" spans="1:3" x14ac:dyDescent="0.25">
      <c r="A8" t="s">
        <v>4</v>
      </c>
      <c r="B8" t="s">
        <v>331</v>
      </c>
    </row>
    <row r="9" spans="1:3" x14ac:dyDescent="0.25">
      <c r="A9" t="s">
        <v>408</v>
      </c>
      <c r="B9" t="s">
        <v>247</v>
      </c>
    </row>
    <row r="10" spans="1:3" x14ac:dyDescent="0.25">
      <c r="A10" t="s">
        <v>5</v>
      </c>
      <c r="B10" t="s">
        <v>409</v>
      </c>
    </row>
    <row r="11" spans="1:3" x14ac:dyDescent="0.25">
      <c r="B11" t="s">
        <v>282</v>
      </c>
      <c r="C11" s="298" t="s">
        <v>410</v>
      </c>
    </row>
    <row r="12" spans="1:3" x14ac:dyDescent="0.25">
      <c r="A12" t="s">
        <v>7</v>
      </c>
      <c r="B12" t="s">
        <v>411</v>
      </c>
    </row>
    <row r="13" spans="1:3" x14ac:dyDescent="0.25">
      <c r="A13" t="s">
        <v>412</v>
      </c>
      <c r="B13" t="s">
        <v>230</v>
      </c>
    </row>
    <row r="14" spans="1:3" x14ac:dyDescent="0.25">
      <c r="A14" t="s">
        <v>413</v>
      </c>
      <c r="B14" t="s">
        <v>506</v>
      </c>
    </row>
    <row r="15" spans="1:3" x14ac:dyDescent="0.25">
      <c r="A15" t="s">
        <v>10</v>
      </c>
      <c r="B15" t="s">
        <v>215</v>
      </c>
    </row>
    <row r="16" spans="1:3" x14ac:dyDescent="0.25">
      <c r="A16" t="s">
        <v>11</v>
      </c>
      <c r="B16" t="s">
        <v>414</v>
      </c>
    </row>
    <row r="17" spans="1:2" x14ac:dyDescent="0.25">
      <c r="A17" t="s">
        <v>12</v>
      </c>
      <c r="B17" t="s">
        <v>288</v>
      </c>
    </row>
    <row r="18" spans="1:2" x14ac:dyDescent="0.25">
      <c r="A18" t="s">
        <v>13</v>
      </c>
      <c r="B18" t="s">
        <v>415</v>
      </c>
    </row>
    <row r="19" spans="1:2" x14ac:dyDescent="0.25">
      <c r="B19" s="298" t="s">
        <v>486</v>
      </c>
    </row>
    <row r="20" spans="1:2" x14ac:dyDescent="0.25">
      <c r="A20" t="s">
        <v>416</v>
      </c>
      <c r="B20" t="s">
        <v>328</v>
      </c>
    </row>
    <row r="21" spans="1:2" x14ac:dyDescent="0.25">
      <c r="A21" t="s">
        <v>16</v>
      </c>
      <c r="B21" t="s">
        <v>231</v>
      </c>
    </row>
    <row r="22" spans="1:2" x14ac:dyDescent="0.25">
      <c r="A22" t="s">
        <v>17</v>
      </c>
      <c r="B22" t="s">
        <v>332</v>
      </c>
    </row>
    <row r="23" spans="1:2" x14ac:dyDescent="0.25">
      <c r="A23" t="s">
        <v>18</v>
      </c>
      <c r="B23" t="s">
        <v>210</v>
      </c>
    </row>
    <row r="24" spans="1:2" x14ac:dyDescent="0.25">
      <c r="A24" t="s">
        <v>19</v>
      </c>
      <c r="B24" t="s">
        <v>256</v>
      </c>
    </row>
    <row r="25" spans="1:2" x14ac:dyDescent="0.25">
      <c r="A25" t="s">
        <v>20</v>
      </c>
      <c r="B25" t="s">
        <v>289</v>
      </c>
    </row>
    <row r="26" spans="1:2" x14ac:dyDescent="0.25">
      <c r="A26" t="s">
        <v>21</v>
      </c>
      <c r="B26" t="s">
        <v>417</v>
      </c>
    </row>
    <row r="27" spans="1:2" x14ac:dyDescent="0.25">
      <c r="A27" t="s">
        <v>418</v>
      </c>
      <c r="B27" t="s">
        <v>419</v>
      </c>
    </row>
    <row r="28" spans="1:2" x14ac:dyDescent="0.25">
      <c r="A28" t="s">
        <v>22</v>
      </c>
      <c r="B28" t="s">
        <v>232</v>
      </c>
    </row>
    <row r="29" spans="1:2" x14ac:dyDescent="0.25">
      <c r="A29" s="294" t="s">
        <v>420</v>
      </c>
      <c r="B29" t="s">
        <v>216</v>
      </c>
    </row>
    <row r="30" spans="1:2" x14ac:dyDescent="0.25">
      <c r="A30" t="s">
        <v>24</v>
      </c>
      <c r="B30" t="s">
        <v>199</v>
      </c>
    </row>
    <row r="31" spans="1:2" x14ac:dyDescent="0.25">
      <c r="A31" t="s">
        <v>25</v>
      </c>
      <c r="B31" t="s">
        <v>258</v>
      </c>
    </row>
    <row r="32" spans="1:2" x14ac:dyDescent="0.25">
      <c r="A32" t="s">
        <v>26</v>
      </c>
      <c r="B32" t="s">
        <v>200</v>
      </c>
    </row>
    <row r="33" spans="1:2" x14ac:dyDescent="0.25">
      <c r="A33" t="s">
        <v>27</v>
      </c>
      <c r="B33" t="s">
        <v>306</v>
      </c>
    </row>
    <row r="34" spans="1:2" x14ac:dyDescent="0.25">
      <c r="A34" t="s">
        <v>28</v>
      </c>
      <c r="B34" t="s">
        <v>217</v>
      </c>
    </row>
    <row r="35" spans="1:2" x14ac:dyDescent="0.25">
      <c r="B35" t="s">
        <v>421</v>
      </c>
    </row>
    <row r="36" spans="1:2" x14ac:dyDescent="0.25">
      <c r="A36" t="s">
        <v>30</v>
      </c>
      <c r="B36" t="s">
        <v>516</v>
      </c>
    </row>
    <row r="37" spans="1:2" x14ac:dyDescent="0.25">
      <c r="A37" t="s">
        <v>33</v>
      </c>
      <c r="B37" t="s">
        <v>422</v>
      </c>
    </row>
    <row r="38" spans="1:2" x14ac:dyDescent="0.25">
      <c r="A38" t="s">
        <v>35</v>
      </c>
      <c r="B38" t="s">
        <v>423</v>
      </c>
    </row>
    <row r="39" spans="1:2" x14ac:dyDescent="0.25">
      <c r="A39" t="s">
        <v>36</v>
      </c>
      <c r="B39" t="s">
        <v>424</v>
      </c>
    </row>
    <row r="40" spans="1:2" x14ac:dyDescent="0.25">
      <c r="A40" t="s">
        <v>37</v>
      </c>
      <c r="B40" t="s">
        <v>425</v>
      </c>
    </row>
    <row r="41" spans="1:2" x14ac:dyDescent="0.25">
      <c r="A41" t="s">
        <v>38</v>
      </c>
      <c r="B41" t="s">
        <v>426</v>
      </c>
    </row>
    <row r="42" spans="1:2" x14ac:dyDescent="0.25">
      <c r="A42" t="s">
        <v>39</v>
      </c>
      <c r="B42" t="s">
        <v>427</v>
      </c>
    </row>
    <row r="43" spans="1:2" x14ac:dyDescent="0.25">
      <c r="A43" t="s">
        <v>40</v>
      </c>
      <c r="B43" s="360" t="s">
        <v>511</v>
      </c>
    </row>
    <row r="44" spans="1:2" x14ac:dyDescent="0.25">
      <c r="A44" t="s">
        <v>41</v>
      </c>
      <c r="B44" t="s">
        <v>428</v>
      </c>
    </row>
    <row r="45" spans="1:2" x14ac:dyDescent="0.25">
      <c r="A45" t="s">
        <v>42</v>
      </c>
      <c r="B45" s="298" t="s">
        <v>429</v>
      </c>
    </row>
    <row r="46" spans="1:2" x14ac:dyDescent="0.25">
      <c r="A46" t="s">
        <v>43</v>
      </c>
      <c r="B46" t="s">
        <v>430</v>
      </c>
    </row>
    <row r="47" spans="1:2" x14ac:dyDescent="0.25">
      <c r="A47" t="s">
        <v>44</v>
      </c>
      <c r="B47" t="s">
        <v>431</v>
      </c>
    </row>
    <row r="48" spans="1:2" x14ac:dyDescent="0.25">
      <c r="A48" t="s">
        <v>46</v>
      </c>
      <c r="B48" t="s">
        <v>432</v>
      </c>
    </row>
    <row r="49" spans="1:3" x14ac:dyDescent="0.25">
      <c r="A49" t="s">
        <v>47</v>
      </c>
      <c r="B49" t="s">
        <v>433</v>
      </c>
    </row>
    <row r="50" spans="1:3" x14ac:dyDescent="0.25">
      <c r="A50" t="s">
        <v>48</v>
      </c>
      <c r="B50" t="s">
        <v>434</v>
      </c>
    </row>
    <row r="51" spans="1:3" x14ac:dyDescent="0.25">
      <c r="A51" t="s">
        <v>49</v>
      </c>
      <c r="B51" t="s">
        <v>435</v>
      </c>
    </row>
    <row r="52" spans="1:3" x14ac:dyDescent="0.25">
      <c r="A52" t="s">
        <v>50</v>
      </c>
      <c r="B52" t="s">
        <v>436</v>
      </c>
    </row>
    <row r="53" spans="1:3" x14ac:dyDescent="0.25">
      <c r="B53" s="298" t="s">
        <v>437</v>
      </c>
    </row>
    <row r="54" spans="1:3" x14ac:dyDescent="0.25">
      <c r="B54" t="s">
        <v>438</v>
      </c>
    </row>
    <row r="55" spans="1:3" x14ac:dyDescent="0.25">
      <c r="A55" t="s">
        <v>443</v>
      </c>
      <c r="B55" s="298" t="s">
        <v>439</v>
      </c>
    </row>
    <row r="56" spans="1:3" x14ac:dyDescent="0.25">
      <c r="A56" t="s">
        <v>55</v>
      </c>
      <c r="B56" t="s">
        <v>440</v>
      </c>
    </row>
    <row r="57" spans="1:3" x14ac:dyDescent="0.25">
      <c r="A57" t="s">
        <v>56</v>
      </c>
      <c r="B57" t="s">
        <v>441</v>
      </c>
    </row>
    <row r="58" spans="1:3" x14ac:dyDescent="0.25">
      <c r="A58" t="s">
        <v>57</v>
      </c>
      <c r="B58" s="298" t="s">
        <v>442</v>
      </c>
    </row>
    <row r="59" spans="1:3" x14ac:dyDescent="0.25">
      <c r="B59" t="s">
        <v>295</v>
      </c>
    </row>
    <row r="60" spans="1:3" x14ac:dyDescent="0.25">
      <c r="A60" t="s">
        <v>58</v>
      </c>
      <c r="B60" t="s">
        <v>284</v>
      </c>
    </row>
    <row r="61" spans="1:3" x14ac:dyDescent="0.25">
      <c r="A61" t="s">
        <v>59</v>
      </c>
      <c r="B61" t="s">
        <v>334</v>
      </c>
    </row>
    <row r="62" spans="1:3" x14ac:dyDescent="0.25">
      <c r="A62" t="s">
        <v>60</v>
      </c>
      <c r="B62" t="s">
        <v>211</v>
      </c>
      <c r="C62" t="s">
        <v>444</v>
      </c>
    </row>
    <row r="63" spans="1:3" x14ac:dyDescent="0.25">
      <c r="A63" t="s">
        <v>61</v>
      </c>
      <c r="B63" t="s">
        <v>320</v>
      </c>
    </row>
    <row r="64" spans="1:3" x14ac:dyDescent="0.25">
      <c r="A64" t="s">
        <v>62</v>
      </c>
      <c r="B64" t="s">
        <v>359</v>
      </c>
    </row>
    <row r="65" spans="1:2" x14ac:dyDescent="0.25">
      <c r="A65" t="s">
        <v>63</v>
      </c>
      <c r="B65" s="350" t="s">
        <v>404</v>
      </c>
    </row>
    <row r="66" spans="1:2" x14ac:dyDescent="0.25">
      <c r="A66" t="s">
        <v>445</v>
      </c>
      <c r="B66" t="s">
        <v>241</v>
      </c>
    </row>
    <row r="67" spans="1:2" x14ac:dyDescent="0.25">
      <c r="A67" t="s">
        <v>64</v>
      </c>
      <c r="B67" t="s">
        <v>242</v>
      </c>
    </row>
    <row r="68" spans="1:2" x14ac:dyDescent="0.25">
      <c r="A68" t="s">
        <v>65</v>
      </c>
      <c r="B68" t="s">
        <v>201</v>
      </c>
    </row>
    <row r="69" spans="1:2" x14ac:dyDescent="0.25">
      <c r="A69" t="s">
        <v>67</v>
      </c>
      <c r="B69" t="s">
        <v>235</v>
      </c>
    </row>
    <row r="70" spans="1:2" x14ac:dyDescent="0.25">
      <c r="A70" t="s">
        <v>68</v>
      </c>
      <c r="B70" t="s">
        <v>301</v>
      </c>
    </row>
    <row r="71" spans="1:2" x14ac:dyDescent="0.25">
      <c r="A71" t="s">
        <v>69</v>
      </c>
      <c r="B71" t="s">
        <v>249</v>
      </c>
    </row>
    <row r="72" spans="1:2" x14ac:dyDescent="0.25">
      <c r="A72" t="s">
        <v>70</v>
      </c>
      <c r="B72" t="s">
        <v>264</v>
      </c>
    </row>
    <row r="73" spans="1:2" x14ac:dyDescent="0.25">
      <c r="A73" t="s">
        <v>447</v>
      </c>
      <c r="B73" t="s">
        <v>348</v>
      </c>
    </row>
    <row r="74" spans="1:2" x14ac:dyDescent="0.25">
      <c r="A74" t="s">
        <v>71</v>
      </c>
      <c r="B74" s="298" t="s">
        <v>526</v>
      </c>
    </row>
    <row r="75" spans="1:2" x14ac:dyDescent="0.25">
      <c r="A75" t="s">
        <v>448</v>
      </c>
      <c r="B75" t="s">
        <v>324</v>
      </c>
    </row>
    <row r="76" spans="1:2" x14ac:dyDescent="0.25">
      <c r="A76" t="s">
        <v>75</v>
      </c>
      <c r="B76" t="s">
        <v>446</v>
      </c>
    </row>
    <row r="77" spans="1:2" x14ac:dyDescent="0.25">
      <c r="A77" t="s">
        <v>77</v>
      </c>
      <c r="B77" t="s">
        <v>507</v>
      </c>
    </row>
    <row r="78" spans="1:2" x14ac:dyDescent="0.25">
      <c r="A78" t="s">
        <v>78</v>
      </c>
      <c r="B78" t="s">
        <v>291</v>
      </c>
    </row>
    <row r="79" spans="1:2" x14ac:dyDescent="0.25">
      <c r="B79" t="s">
        <v>202</v>
      </c>
    </row>
    <row r="80" spans="1:2" x14ac:dyDescent="0.25">
      <c r="A80" t="s">
        <v>80</v>
      </c>
      <c r="B80" t="s">
        <v>343</v>
      </c>
    </row>
    <row r="81" spans="1:2" x14ac:dyDescent="0.25">
      <c r="A81" t="s">
        <v>81</v>
      </c>
      <c r="B81" t="s">
        <v>449</v>
      </c>
    </row>
    <row r="82" spans="1:2" x14ac:dyDescent="0.25">
      <c r="A82" t="s">
        <v>82</v>
      </c>
      <c r="B82" t="s">
        <v>302</v>
      </c>
    </row>
    <row r="83" spans="1:2" x14ac:dyDescent="0.25">
      <c r="A83" t="s">
        <v>83</v>
      </c>
      <c r="B83" t="s">
        <v>340</v>
      </c>
    </row>
    <row r="84" spans="1:2" x14ac:dyDescent="0.25">
      <c r="A84" t="s">
        <v>84</v>
      </c>
      <c r="B84" t="s">
        <v>265</v>
      </c>
    </row>
    <row r="85" spans="1:2" x14ac:dyDescent="0.25">
      <c r="A85" t="s">
        <v>85</v>
      </c>
      <c r="B85" t="s">
        <v>314</v>
      </c>
    </row>
    <row r="86" spans="1:2" x14ac:dyDescent="0.25">
      <c r="A86" t="s">
        <v>86</v>
      </c>
      <c r="B86" t="s">
        <v>329</v>
      </c>
    </row>
    <row r="87" spans="1:2" x14ac:dyDescent="0.25">
      <c r="A87" t="s">
        <v>87</v>
      </c>
      <c r="B87" t="s">
        <v>203</v>
      </c>
    </row>
    <row r="88" spans="1:2" x14ac:dyDescent="0.25">
      <c r="A88" t="s">
        <v>88</v>
      </c>
      <c r="B88" t="s">
        <v>450</v>
      </c>
    </row>
    <row r="89" spans="1:2" x14ac:dyDescent="0.25">
      <c r="A89" t="s">
        <v>89</v>
      </c>
      <c r="B89" t="s">
        <v>296</v>
      </c>
    </row>
    <row r="90" spans="1:2" x14ac:dyDescent="0.25">
      <c r="A90" t="s">
        <v>90</v>
      </c>
      <c r="B90" t="s">
        <v>451</v>
      </c>
    </row>
    <row r="91" spans="1:2" x14ac:dyDescent="0.25">
      <c r="A91" t="s">
        <v>91</v>
      </c>
      <c r="B91" s="298" t="s">
        <v>346</v>
      </c>
    </row>
    <row r="92" spans="1:2" x14ac:dyDescent="0.25">
      <c r="B92" t="s">
        <v>243</v>
      </c>
    </row>
    <row r="93" spans="1:2" x14ac:dyDescent="0.25">
      <c r="A93" t="s">
        <v>93</v>
      </c>
      <c r="B93" t="s">
        <v>266</v>
      </c>
    </row>
    <row r="94" spans="1:2" x14ac:dyDescent="0.25">
      <c r="A94" t="s">
        <v>95</v>
      </c>
      <c r="B94" t="s">
        <v>219</v>
      </c>
    </row>
    <row r="95" spans="1:2" x14ac:dyDescent="0.25">
      <c r="A95" t="s">
        <v>96</v>
      </c>
      <c r="B95" t="s">
        <v>452</v>
      </c>
    </row>
    <row r="96" spans="1:2" x14ac:dyDescent="0.25">
      <c r="A96" t="s">
        <v>97</v>
      </c>
      <c r="B96" t="s">
        <v>453</v>
      </c>
    </row>
    <row r="97" spans="1:2" x14ac:dyDescent="0.25">
      <c r="A97" t="s">
        <v>98</v>
      </c>
      <c r="B97" t="s">
        <v>236</v>
      </c>
    </row>
    <row r="98" spans="1:2" x14ac:dyDescent="0.25">
      <c r="B98" t="s">
        <v>285</v>
      </c>
    </row>
    <row r="99" spans="1:2" x14ac:dyDescent="0.25">
      <c r="A99" t="s">
        <v>100</v>
      </c>
      <c r="B99" t="s">
        <v>267</v>
      </c>
    </row>
    <row r="100" spans="1:2" x14ac:dyDescent="0.25">
      <c r="A100" t="s">
        <v>102</v>
      </c>
      <c r="B100" t="s">
        <v>292</v>
      </c>
    </row>
    <row r="101" spans="1:2" x14ac:dyDescent="0.25">
      <c r="A101" t="s">
        <v>105</v>
      </c>
      <c r="B101" t="s">
        <v>342</v>
      </c>
    </row>
    <row r="102" spans="1:2" x14ac:dyDescent="0.25">
      <c r="A102" t="s">
        <v>106</v>
      </c>
      <c r="B102" t="s">
        <v>237</v>
      </c>
    </row>
    <row r="103" spans="1:2" x14ac:dyDescent="0.25">
      <c r="A103" t="s">
        <v>107</v>
      </c>
      <c r="B103" t="s">
        <v>220</v>
      </c>
    </row>
    <row r="104" spans="1:2" x14ac:dyDescent="0.25">
      <c r="A104" t="s">
        <v>108</v>
      </c>
      <c r="B104" t="s">
        <v>250</v>
      </c>
    </row>
    <row r="105" spans="1:2" x14ac:dyDescent="0.25">
      <c r="A105" t="s">
        <v>109</v>
      </c>
      <c r="B105" t="s">
        <v>309</v>
      </c>
    </row>
    <row r="106" spans="1:2" x14ac:dyDescent="0.25">
      <c r="A106" t="s">
        <v>110</v>
      </c>
      <c r="B106" t="s">
        <v>204</v>
      </c>
    </row>
    <row r="107" spans="1:2" x14ac:dyDescent="0.25">
      <c r="A107" t="s">
        <v>111</v>
      </c>
      <c r="B107" s="298" t="s">
        <v>491</v>
      </c>
    </row>
    <row r="108" spans="1:2" x14ac:dyDescent="0.25">
      <c r="A108" t="s">
        <v>112</v>
      </c>
      <c r="B108" t="s">
        <v>454</v>
      </c>
    </row>
    <row r="109" spans="1:2" x14ac:dyDescent="0.25">
      <c r="A109" t="s">
        <v>113</v>
      </c>
      <c r="B109" t="s">
        <v>221</v>
      </c>
    </row>
    <row r="110" spans="1:2" x14ac:dyDescent="0.25">
      <c r="A110" t="s">
        <v>114</v>
      </c>
      <c r="B110" s="294" t="s">
        <v>205</v>
      </c>
    </row>
    <row r="111" spans="1:2" x14ac:dyDescent="0.25">
      <c r="A111" t="s">
        <v>115</v>
      </c>
      <c r="B111" t="s">
        <v>268</v>
      </c>
    </row>
    <row r="112" spans="1:2" x14ac:dyDescent="0.25">
      <c r="A112" t="s">
        <v>116</v>
      </c>
      <c r="B112" t="s">
        <v>455</v>
      </c>
    </row>
    <row r="113" spans="1:2" x14ac:dyDescent="0.25">
      <c r="A113" t="s">
        <v>117</v>
      </c>
      <c r="B113" t="s">
        <v>297</v>
      </c>
    </row>
    <row r="114" spans="1:2" x14ac:dyDescent="0.25">
      <c r="A114" t="s">
        <v>118</v>
      </c>
      <c r="B114" t="s">
        <v>222</v>
      </c>
    </row>
    <row r="115" spans="1:2" x14ac:dyDescent="0.25">
      <c r="A115" t="s">
        <v>457</v>
      </c>
      <c r="B115" t="s">
        <v>251</v>
      </c>
    </row>
    <row r="116" spans="1:2" x14ac:dyDescent="0.25">
      <c r="A116" t="s">
        <v>120</v>
      </c>
      <c r="B116" t="s">
        <v>238</v>
      </c>
    </row>
    <row r="117" spans="1:2" x14ac:dyDescent="0.25">
      <c r="A117" t="s">
        <v>121</v>
      </c>
      <c r="B117" s="294" t="s">
        <v>206</v>
      </c>
    </row>
    <row r="118" spans="1:2" x14ac:dyDescent="0.25">
      <c r="A118" t="s">
        <v>122</v>
      </c>
      <c r="B118" t="s">
        <v>456</v>
      </c>
    </row>
    <row r="119" spans="1:2" x14ac:dyDescent="0.25">
      <c r="A119" t="s">
        <v>123</v>
      </c>
      <c r="B119" t="s">
        <v>269</v>
      </c>
    </row>
    <row r="120" spans="1:2" x14ac:dyDescent="0.25">
      <c r="A120" t="s">
        <v>459</v>
      </c>
      <c r="B120" s="298" t="s">
        <v>358</v>
      </c>
    </row>
    <row r="121" spans="1:2" x14ac:dyDescent="0.25">
      <c r="A121" t="s">
        <v>125</v>
      </c>
      <c r="B121" t="s">
        <v>327</v>
      </c>
    </row>
    <row r="122" spans="1:2" x14ac:dyDescent="0.25">
      <c r="A122" t="s">
        <v>126</v>
      </c>
      <c r="B122" t="s">
        <v>458</v>
      </c>
    </row>
    <row r="123" spans="1:2" x14ac:dyDescent="0.25">
      <c r="A123" t="s">
        <v>127</v>
      </c>
      <c r="B123" t="s">
        <v>315</v>
      </c>
    </row>
    <row r="124" spans="1:2" x14ac:dyDescent="0.25">
      <c r="A124" t="s">
        <v>128</v>
      </c>
      <c r="B124" t="s">
        <v>207</v>
      </c>
    </row>
    <row r="125" spans="1:2" x14ac:dyDescent="0.25">
      <c r="A125" t="s">
        <v>129</v>
      </c>
      <c r="B125" t="s">
        <v>367</v>
      </c>
    </row>
    <row r="126" spans="1:2" x14ac:dyDescent="0.25">
      <c r="A126" t="s">
        <v>130</v>
      </c>
      <c r="B126" t="s">
        <v>208</v>
      </c>
    </row>
    <row r="127" spans="1:2" x14ac:dyDescent="0.25">
      <c r="A127" t="s">
        <v>131</v>
      </c>
      <c r="B127" s="298" t="s">
        <v>365</v>
      </c>
    </row>
    <row r="128" spans="1:2" x14ac:dyDescent="0.25">
      <c r="A128" t="s">
        <v>132</v>
      </c>
      <c r="B128" t="s">
        <v>365</v>
      </c>
    </row>
    <row r="129" spans="1:2" x14ac:dyDescent="0.25">
      <c r="A129" t="s">
        <v>133</v>
      </c>
      <c r="B129" t="s">
        <v>460</v>
      </c>
    </row>
    <row r="130" spans="1:2" x14ac:dyDescent="0.25">
      <c r="A130" t="s">
        <v>135</v>
      </c>
      <c r="B130" t="s">
        <v>252</v>
      </c>
    </row>
    <row r="131" spans="1:2" x14ac:dyDescent="0.25">
      <c r="A131" t="s">
        <v>136</v>
      </c>
      <c r="B131" t="s">
        <v>293</v>
      </c>
    </row>
    <row r="132" spans="1:2" x14ac:dyDescent="0.25">
      <c r="A132" t="s">
        <v>461</v>
      </c>
      <c r="B132" t="s">
        <v>239</v>
      </c>
    </row>
    <row r="133" spans="1:2" x14ac:dyDescent="0.25">
      <c r="A133" t="s">
        <v>139</v>
      </c>
      <c r="B133" t="s">
        <v>310</v>
      </c>
    </row>
    <row r="134" spans="1:2" x14ac:dyDescent="0.25">
      <c r="A134" t="s">
        <v>140</v>
      </c>
      <c r="B134" t="s">
        <v>496</v>
      </c>
    </row>
    <row r="135" spans="1:2" x14ac:dyDescent="0.25">
      <c r="A135" t="s">
        <v>141</v>
      </c>
      <c r="B135" t="s">
        <v>270</v>
      </c>
    </row>
    <row r="136" spans="1:2" x14ac:dyDescent="0.25">
      <c r="A136" t="s">
        <v>142</v>
      </c>
      <c r="B136" t="s">
        <v>286</v>
      </c>
    </row>
    <row r="137" spans="1:2" x14ac:dyDescent="0.25">
      <c r="A137" t="s">
        <v>143</v>
      </c>
      <c r="B137" t="s">
        <v>271</v>
      </c>
    </row>
    <row r="138" spans="1:2" x14ac:dyDescent="0.25">
      <c r="A138" t="s">
        <v>144</v>
      </c>
      <c r="B138" s="298" t="s">
        <v>356</v>
      </c>
    </row>
    <row r="139" spans="1:2" x14ac:dyDescent="0.25">
      <c r="A139" t="s">
        <v>145</v>
      </c>
      <c r="B139" t="s">
        <v>253</v>
      </c>
    </row>
    <row r="140" spans="1:2" x14ac:dyDescent="0.25">
      <c r="A140" t="s">
        <v>465</v>
      </c>
      <c r="B140" t="s">
        <v>225</v>
      </c>
    </row>
    <row r="141" spans="1:2" x14ac:dyDescent="0.25">
      <c r="B141" t="s">
        <v>462</v>
      </c>
    </row>
    <row r="142" spans="1:2" x14ac:dyDescent="0.25">
      <c r="B142" t="s">
        <v>463</v>
      </c>
    </row>
    <row r="143" spans="1:2" x14ac:dyDescent="0.25">
      <c r="B143" t="s">
        <v>464</v>
      </c>
    </row>
    <row r="144" spans="1:2" x14ac:dyDescent="0.25">
      <c r="B144" t="s">
        <v>275</v>
      </c>
    </row>
    <row r="145" spans="1:2" x14ac:dyDescent="0.25">
      <c r="B145" t="s">
        <v>298</v>
      </c>
    </row>
    <row r="146" spans="1:2" x14ac:dyDescent="0.25">
      <c r="A146" t="s">
        <v>228</v>
      </c>
      <c r="B146" t="s">
        <v>276</v>
      </c>
    </row>
    <row r="147" spans="1:2" x14ac:dyDescent="0.25">
      <c r="B147" t="s">
        <v>277</v>
      </c>
    </row>
    <row r="148" spans="1:2" x14ac:dyDescent="0.25">
      <c r="B148" t="s">
        <v>287</v>
      </c>
    </row>
    <row r="149" spans="1:2" x14ac:dyDescent="0.25">
      <c r="B149" t="s">
        <v>502</v>
      </c>
    </row>
    <row r="150" spans="1:2" x14ac:dyDescent="0.25">
      <c r="B150" t="s">
        <v>351</v>
      </c>
    </row>
    <row r="151" spans="1:2" x14ac:dyDescent="0.25">
      <c r="B151" t="s">
        <v>321</v>
      </c>
    </row>
    <row r="152" spans="1:2" x14ac:dyDescent="0.25">
      <c r="B152" t="s">
        <v>245</v>
      </c>
    </row>
    <row r="153" spans="1:2" x14ac:dyDescent="0.25">
      <c r="B153" t="s">
        <v>338</v>
      </c>
    </row>
    <row r="154" spans="1:2" x14ac:dyDescent="0.25">
      <c r="B154" t="s">
        <v>278</v>
      </c>
    </row>
    <row r="155" spans="1:2" x14ac:dyDescent="0.25">
      <c r="B155" t="s">
        <v>279</v>
      </c>
    </row>
    <row r="156" spans="1:2" x14ac:dyDescent="0.25">
      <c r="B156" t="s">
        <v>209</v>
      </c>
    </row>
    <row r="157" spans="1:2" x14ac:dyDescent="0.25">
      <c r="B157" t="s">
        <v>303</v>
      </c>
    </row>
    <row r="158" spans="1:2" x14ac:dyDescent="0.25">
      <c r="B158" t="s">
        <v>503</v>
      </c>
    </row>
    <row r="159" spans="1:2" x14ac:dyDescent="0.25">
      <c r="B159" t="s">
        <v>311</v>
      </c>
    </row>
    <row r="160" spans="1:2" x14ac:dyDescent="0.25">
      <c r="B160" t="s">
        <v>304</v>
      </c>
    </row>
    <row r="161" spans="1:2" x14ac:dyDescent="0.25">
      <c r="B161" t="s">
        <v>481</v>
      </c>
    </row>
    <row r="162" spans="1:2" x14ac:dyDescent="0.25">
      <c r="B162" t="s">
        <v>305</v>
      </c>
    </row>
    <row r="163" spans="1:2" x14ac:dyDescent="0.25">
      <c r="B163" t="s">
        <v>226</v>
      </c>
    </row>
    <row r="164" spans="1:2" x14ac:dyDescent="0.25">
      <c r="B164" t="s">
        <v>280</v>
      </c>
    </row>
    <row r="165" spans="1:2" x14ac:dyDescent="0.25">
      <c r="B165" t="s">
        <v>299</v>
      </c>
    </row>
    <row r="166" spans="1:2" x14ac:dyDescent="0.25">
      <c r="B166" t="s">
        <v>227</v>
      </c>
    </row>
    <row r="167" spans="1:2" x14ac:dyDescent="0.25">
      <c r="B167" t="s">
        <v>246</v>
      </c>
    </row>
    <row r="168" spans="1:2" x14ac:dyDescent="0.25">
      <c r="B168" t="s">
        <v>212</v>
      </c>
    </row>
    <row r="169" spans="1:2" x14ac:dyDescent="0.25">
      <c r="B169" t="s">
        <v>281</v>
      </c>
    </row>
    <row r="170" spans="1:2" x14ac:dyDescent="0.25">
      <c r="B170" t="s">
        <v>344</v>
      </c>
    </row>
    <row r="171" spans="1:2" x14ac:dyDescent="0.25">
      <c r="B171" t="s">
        <v>312</v>
      </c>
    </row>
    <row r="172" spans="1:2" x14ac:dyDescent="0.25">
      <c r="B172" t="s">
        <v>360</v>
      </c>
    </row>
    <row r="173" spans="1:2" x14ac:dyDescent="0.25">
      <c r="B173" s="298"/>
    </row>
    <row r="174" spans="1:2" x14ac:dyDescent="0.25">
      <c r="A174" t="s">
        <v>468</v>
      </c>
      <c r="B174" s="298"/>
    </row>
    <row r="175" spans="1:2" x14ac:dyDescent="0.25">
      <c r="B175" s="298"/>
    </row>
    <row r="176" spans="1:2" x14ac:dyDescent="0.25">
      <c r="A176" t="s">
        <v>405</v>
      </c>
    </row>
    <row r="177" spans="1:2" x14ac:dyDescent="0.25">
      <c r="A177" t="s">
        <v>229</v>
      </c>
      <c r="B177" t="s">
        <v>498</v>
      </c>
    </row>
    <row r="178" spans="1:2" x14ac:dyDescent="0.25">
      <c r="A178" t="s">
        <v>214</v>
      </c>
      <c r="B178" t="s">
        <v>466</v>
      </c>
    </row>
    <row r="179" spans="1:2" x14ac:dyDescent="0.25">
      <c r="A179" t="s">
        <v>407</v>
      </c>
      <c r="B179" t="s">
        <v>467</v>
      </c>
    </row>
    <row r="180" spans="1:2" x14ac:dyDescent="0.25">
      <c r="A180" t="s">
        <v>331</v>
      </c>
      <c r="B180" t="s">
        <v>468</v>
      </c>
    </row>
    <row r="181" spans="1:2" x14ac:dyDescent="0.25">
      <c r="A181" t="s">
        <v>409</v>
      </c>
      <c r="B181" t="s">
        <v>337</v>
      </c>
    </row>
    <row r="182" spans="1:2" x14ac:dyDescent="0.25">
      <c r="A182" t="s">
        <v>282</v>
      </c>
    </row>
    <row r="183" spans="1:2" x14ac:dyDescent="0.25">
      <c r="A183" t="s">
        <v>410</v>
      </c>
      <c r="B183" t="s">
        <v>469</v>
      </c>
    </row>
    <row r="184" spans="1:2" x14ac:dyDescent="0.25">
      <c r="A184" t="s">
        <v>411</v>
      </c>
    </row>
    <row r="185" spans="1:2" x14ac:dyDescent="0.25">
      <c r="A185" t="s">
        <v>230</v>
      </c>
      <c r="B185" t="s">
        <v>254</v>
      </c>
    </row>
    <row r="186" spans="1:2" x14ac:dyDescent="0.25">
      <c r="A186" t="s">
        <v>215</v>
      </c>
      <c r="B186" t="s">
        <v>255</v>
      </c>
    </row>
    <row r="187" spans="1:2" x14ac:dyDescent="0.25">
      <c r="A187" t="s">
        <v>414</v>
      </c>
      <c r="B187" t="s">
        <v>256</v>
      </c>
    </row>
    <row r="188" spans="1:2" x14ac:dyDescent="0.25">
      <c r="A188" t="s">
        <v>288</v>
      </c>
      <c r="B188" t="s">
        <v>257</v>
      </c>
    </row>
    <row r="189" spans="1:2" x14ac:dyDescent="0.25">
      <c r="A189" t="s">
        <v>415</v>
      </c>
      <c r="B189" t="s">
        <v>258</v>
      </c>
    </row>
    <row r="190" spans="1:2" x14ac:dyDescent="0.25">
      <c r="A190" t="s">
        <v>231</v>
      </c>
      <c r="B190" t="s">
        <v>259</v>
      </c>
    </row>
    <row r="191" spans="1:2" x14ac:dyDescent="0.25">
      <c r="A191" t="s">
        <v>332</v>
      </c>
      <c r="B191" t="s">
        <v>261</v>
      </c>
    </row>
    <row r="192" spans="1:2" x14ac:dyDescent="0.25">
      <c r="A192" t="s">
        <v>470</v>
      </c>
      <c r="B192" t="s">
        <v>263</v>
      </c>
    </row>
    <row r="193" spans="1:16384" customFormat="1" x14ac:dyDescent="0.25">
      <c r="A193" t="s">
        <v>210</v>
      </c>
      <c r="B193" t="s">
        <v>264</v>
      </c>
    </row>
    <row r="194" spans="1:16384" customFormat="1" x14ac:dyDescent="0.25">
      <c r="A194" t="s">
        <v>256</v>
      </c>
      <c r="B194" t="s">
        <v>266</v>
      </c>
    </row>
    <row r="195" spans="1:16384" customFormat="1" x14ac:dyDescent="0.25">
      <c r="A195" t="s">
        <v>365</v>
      </c>
      <c r="B195" t="s">
        <v>268</v>
      </c>
      <c r="C195" t="s">
        <v>365</v>
      </c>
      <c r="D195" t="s">
        <v>365</v>
      </c>
      <c r="E195" t="s">
        <v>365</v>
      </c>
      <c r="F195" t="s">
        <v>365</v>
      </c>
      <c r="G195" t="s">
        <v>365</v>
      </c>
      <c r="H195" t="s">
        <v>365</v>
      </c>
      <c r="I195" t="s">
        <v>365</v>
      </c>
      <c r="J195" t="s">
        <v>365</v>
      </c>
      <c r="K195" t="s">
        <v>365</v>
      </c>
      <c r="L195" t="s">
        <v>365</v>
      </c>
      <c r="M195" t="s">
        <v>365</v>
      </c>
      <c r="N195" t="s">
        <v>365</v>
      </c>
      <c r="O195" t="s">
        <v>365</v>
      </c>
      <c r="P195" t="s">
        <v>365</v>
      </c>
      <c r="Q195" t="s">
        <v>365</v>
      </c>
      <c r="R195" t="s">
        <v>365</v>
      </c>
      <c r="S195" t="s">
        <v>365</v>
      </c>
      <c r="T195" t="s">
        <v>365</v>
      </c>
      <c r="U195" t="s">
        <v>365</v>
      </c>
      <c r="V195" t="s">
        <v>365</v>
      </c>
      <c r="W195" t="s">
        <v>365</v>
      </c>
      <c r="X195" t="s">
        <v>365</v>
      </c>
      <c r="Y195" t="s">
        <v>365</v>
      </c>
      <c r="Z195" t="s">
        <v>365</v>
      </c>
      <c r="AA195" t="s">
        <v>365</v>
      </c>
      <c r="AB195" t="s">
        <v>365</v>
      </c>
      <c r="AC195" t="s">
        <v>365</v>
      </c>
      <c r="AD195" t="s">
        <v>365</v>
      </c>
      <c r="AE195" t="s">
        <v>365</v>
      </c>
      <c r="AF195" t="s">
        <v>365</v>
      </c>
      <c r="AG195" t="s">
        <v>365</v>
      </c>
      <c r="AH195" t="s">
        <v>365</v>
      </c>
      <c r="AI195" t="s">
        <v>365</v>
      </c>
      <c r="AJ195" t="s">
        <v>365</v>
      </c>
      <c r="AK195" t="s">
        <v>365</v>
      </c>
      <c r="AL195" t="s">
        <v>365</v>
      </c>
      <c r="AM195" t="s">
        <v>365</v>
      </c>
      <c r="AN195" t="s">
        <v>365</v>
      </c>
      <c r="AO195" t="s">
        <v>365</v>
      </c>
      <c r="AP195" t="s">
        <v>365</v>
      </c>
      <c r="AQ195" t="s">
        <v>365</v>
      </c>
      <c r="AR195" t="s">
        <v>365</v>
      </c>
      <c r="AS195" t="s">
        <v>365</v>
      </c>
      <c r="AT195" t="s">
        <v>365</v>
      </c>
      <c r="AU195" t="s">
        <v>365</v>
      </c>
      <c r="AV195" t="s">
        <v>365</v>
      </c>
      <c r="AW195" t="s">
        <v>365</v>
      </c>
      <c r="AX195" t="s">
        <v>365</v>
      </c>
      <c r="AY195" t="s">
        <v>365</v>
      </c>
      <c r="AZ195" t="s">
        <v>365</v>
      </c>
      <c r="BA195" t="s">
        <v>365</v>
      </c>
      <c r="BB195" t="s">
        <v>365</v>
      </c>
      <c r="BC195" t="s">
        <v>365</v>
      </c>
      <c r="BD195" t="s">
        <v>365</v>
      </c>
      <c r="BE195" t="s">
        <v>365</v>
      </c>
      <c r="BF195" t="s">
        <v>365</v>
      </c>
      <c r="BG195" t="s">
        <v>365</v>
      </c>
      <c r="BH195" t="s">
        <v>365</v>
      </c>
      <c r="BI195" t="s">
        <v>365</v>
      </c>
      <c r="BJ195" t="s">
        <v>365</v>
      </c>
      <c r="BK195" t="s">
        <v>365</v>
      </c>
      <c r="BL195" t="s">
        <v>365</v>
      </c>
      <c r="BM195" t="s">
        <v>365</v>
      </c>
      <c r="BN195" t="s">
        <v>365</v>
      </c>
      <c r="BO195" t="s">
        <v>365</v>
      </c>
      <c r="BP195" t="s">
        <v>365</v>
      </c>
      <c r="BQ195" t="s">
        <v>365</v>
      </c>
      <c r="BR195" t="s">
        <v>365</v>
      </c>
      <c r="BS195" t="s">
        <v>365</v>
      </c>
      <c r="BT195" t="s">
        <v>365</v>
      </c>
      <c r="BU195" t="s">
        <v>365</v>
      </c>
      <c r="BV195" t="s">
        <v>365</v>
      </c>
      <c r="BW195" t="s">
        <v>365</v>
      </c>
      <c r="BX195" t="s">
        <v>365</v>
      </c>
      <c r="BY195" t="s">
        <v>365</v>
      </c>
      <c r="BZ195" t="s">
        <v>365</v>
      </c>
      <c r="CA195" t="s">
        <v>365</v>
      </c>
      <c r="CB195" t="s">
        <v>365</v>
      </c>
      <c r="CC195" t="s">
        <v>365</v>
      </c>
      <c r="CD195" t="s">
        <v>365</v>
      </c>
      <c r="CE195" t="s">
        <v>365</v>
      </c>
      <c r="CF195" t="s">
        <v>365</v>
      </c>
      <c r="CG195" t="s">
        <v>365</v>
      </c>
      <c r="CH195" t="s">
        <v>365</v>
      </c>
      <c r="CI195" t="s">
        <v>365</v>
      </c>
      <c r="CJ195" t="s">
        <v>365</v>
      </c>
      <c r="CK195" t="s">
        <v>365</v>
      </c>
      <c r="CL195" t="s">
        <v>365</v>
      </c>
      <c r="CM195" t="s">
        <v>365</v>
      </c>
      <c r="CN195" t="s">
        <v>365</v>
      </c>
      <c r="CO195" t="s">
        <v>365</v>
      </c>
      <c r="CP195" t="s">
        <v>365</v>
      </c>
      <c r="CQ195" t="s">
        <v>365</v>
      </c>
      <c r="CR195" t="s">
        <v>365</v>
      </c>
      <c r="CS195" t="s">
        <v>365</v>
      </c>
      <c r="CT195" t="s">
        <v>365</v>
      </c>
      <c r="CU195" t="s">
        <v>365</v>
      </c>
      <c r="CV195" t="s">
        <v>365</v>
      </c>
      <c r="CW195" t="s">
        <v>365</v>
      </c>
      <c r="CX195" t="s">
        <v>365</v>
      </c>
      <c r="CY195" t="s">
        <v>365</v>
      </c>
      <c r="CZ195" t="s">
        <v>365</v>
      </c>
      <c r="DA195" t="s">
        <v>365</v>
      </c>
      <c r="DB195" t="s">
        <v>365</v>
      </c>
      <c r="DC195" t="s">
        <v>365</v>
      </c>
      <c r="DD195" t="s">
        <v>365</v>
      </c>
      <c r="DE195" t="s">
        <v>365</v>
      </c>
      <c r="DF195" t="s">
        <v>365</v>
      </c>
      <c r="DG195" t="s">
        <v>365</v>
      </c>
      <c r="DH195" t="s">
        <v>365</v>
      </c>
      <c r="DI195" t="s">
        <v>365</v>
      </c>
      <c r="DJ195" t="s">
        <v>365</v>
      </c>
      <c r="DK195" t="s">
        <v>365</v>
      </c>
      <c r="DL195" t="s">
        <v>365</v>
      </c>
      <c r="DM195" t="s">
        <v>365</v>
      </c>
      <c r="DN195" t="s">
        <v>365</v>
      </c>
      <c r="DO195" t="s">
        <v>365</v>
      </c>
      <c r="DP195" t="s">
        <v>365</v>
      </c>
      <c r="DQ195" t="s">
        <v>365</v>
      </c>
      <c r="DR195" t="s">
        <v>365</v>
      </c>
      <c r="DS195" t="s">
        <v>365</v>
      </c>
      <c r="DT195" t="s">
        <v>365</v>
      </c>
      <c r="DU195" t="s">
        <v>365</v>
      </c>
      <c r="DV195" t="s">
        <v>365</v>
      </c>
      <c r="DW195" t="s">
        <v>365</v>
      </c>
      <c r="DX195" t="s">
        <v>365</v>
      </c>
      <c r="DY195" t="s">
        <v>365</v>
      </c>
      <c r="DZ195" t="s">
        <v>365</v>
      </c>
      <c r="EA195" t="s">
        <v>365</v>
      </c>
      <c r="EB195" t="s">
        <v>365</v>
      </c>
      <c r="EC195" t="s">
        <v>365</v>
      </c>
      <c r="ED195" t="s">
        <v>365</v>
      </c>
      <c r="EE195" t="s">
        <v>365</v>
      </c>
      <c r="EF195" t="s">
        <v>365</v>
      </c>
      <c r="EG195" t="s">
        <v>365</v>
      </c>
      <c r="EH195" t="s">
        <v>365</v>
      </c>
      <c r="EI195" t="s">
        <v>365</v>
      </c>
      <c r="EJ195" t="s">
        <v>365</v>
      </c>
      <c r="EK195" t="s">
        <v>365</v>
      </c>
      <c r="EL195" t="s">
        <v>365</v>
      </c>
      <c r="EM195" t="s">
        <v>365</v>
      </c>
      <c r="EN195" t="s">
        <v>365</v>
      </c>
      <c r="EO195" t="s">
        <v>365</v>
      </c>
      <c r="EP195" t="s">
        <v>365</v>
      </c>
      <c r="EQ195" t="s">
        <v>365</v>
      </c>
      <c r="ER195" t="s">
        <v>365</v>
      </c>
      <c r="ES195" t="s">
        <v>365</v>
      </c>
      <c r="ET195" t="s">
        <v>365</v>
      </c>
      <c r="EU195" t="s">
        <v>365</v>
      </c>
      <c r="EV195" t="s">
        <v>365</v>
      </c>
      <c r="EW195" t="s">
        <v>365</v>
      </c>
      <c r="EX195" t="s">
        <v>365</v>
      </c>
      <c r="EY195" t="s">
        <v>365</v>
      </c>
      <c r="EZ195" t="s">
        <v>365</v>
      </c>
      <c r="FA195" t="s">
        <v>365</v>
      </c>
      <c r="FB195" t="s">
        <v>365</v>
      </c>
      <c r="FC195" t="s">
        <v>365</v>
      </c>
      <c r="FD195" t="s">
        <v>365</v>
      </c>
      <c r="FE195" t="s">
        <v>365</v>
      </c>
      <c r="FF195" t="s">
        <v>365</v>
      </c>
      <c r="FG195" t="s">
        <v>365</v>
      </c>
      <c r="FH195" t="s">
        <v>365</v>
      </c>
      <c r="FI195" t="s">
        <v>365</v>
      </c>
      <c r="FJ195" t="s">
        <v>365</v>
      </c>
      <c r="FK195" t="s">
        <v>365</v>
      </c>
      <c r="FL195" t="s">
        <v>365</v>
      </c>
      <c r="FM195" t="s">
        <v>365</v>
      </c>
      <c r="FN195" t="s">
        <v>365</v>
      </c>
      <c r="FO195" t="s">
        <v>365</v>
      </c>
      <c r="FP195" t="s">
        <v>365</v>
      </c>
      <c r="FQ195" t="s">
        <v>365</v>
      </c>
      <c r="FR195" t="s">
        <v>365</v>
      </c>
      <c r="FS195" t="s">
        <v>365</v>
      </c>
      <c r="FT195" t="s">
        <v>365</v>
      </c>
      <c r="FU195" t="s">
        <v>365</v>
      </c>
      <c r="FV195" t="s">
        <v>365</v>
      </c>
      <c r="FW195" t="s">
        <v>365</v>
      </c>
      <c r="FX195" t="s">
        <v>365</v>
      </c>
      <c r="FY195" t="s">
        <v>365</v>
      </c>
      <c r="FZ195" t="s">
        <v>365</v>
      </c>
      <c r="GA195" t="s">
        <v>365</v>
      </c>
      <c r="GB195" t="s">
        <v>365</v>
      </c>
      <c r="GC195" t="s">
        <v>365</v>
      </c>
      <c r="GD195" t="s">
        <v>365</v>
      </c>
      <c r="GE195" t="s">
        <v>365</v>
      </c>
      <c r="GF195" t="s">
        <v>365</v>
      </c>
      <c r="GG195" t="s">
        <v>365</v>
      </c>
      <c r="GH195" t="s">
        <v>365</v>
      </c>
      <c r="GI195" t="s">
        <v>365</v>
      </c>
      <c r="GJ195" t="s">
        <v>365</v>
      </c>
      <c r="GK195" t="s">
        <v>365</v>
      </c>
      <c r="GL195" t="s">
        <v>365</v>
      </c>
      <c r="GM195" t="s">
        <v>365</v>
      </c>
      <c r="GN195" t="s">
        <v>365</v>
      </c>
      <c r="GO195" t="s">
        <v>365</v>
      </c>
      <c r="GP195" t="s">
        <v>365</v>
      </c>
      <c r="GQ195" t="s">
        <v>365</v>
      </c>
      <c r="GR195" t="s">
        <v>365</v>
      </c>
      <c r="GS195" t="s">
        <v>365</v>
      </c>
      <c r="GT195" t="s">
        <v>365</v>
      </c>
      <c r="GU195" t="s">
        <v>365</v>
      </c>
      <c r="GV195" t="s">
        <v>365</v>
      </c>
      <c r="GW195" t="s">
        <v>365</v>
      </c>
      <c r="GX195" t="s">
        <v>365</v>
      </c>
      <c r="GY195" t="s">
        <v>365</v>
      </c>
      <c r="GZ195" t="s">
        <v>365</v>
      </c>
      <c r="HA195" t="s">
        <v>365</v>
      </c>
      <c r="HB195" t="s">
        <v>365</v>
      </c>
      <c r="HC195" t="s">
        <v>365</v>
      </c>
      <c r="HD195" t="s">
        <v>365</v>
      </c>
      <c r="HE195" t="s">
        <v>365</v>
      </c>
      <c r="HF195" t="s">
        <v>365</v>
      </c>
      <c r="HG195" t="s">
        <v>365</v>
      </c>
      <c r="HH195" t="s">
        <v>365</v>
      </c>
      <c r="HI195" t="s">
        <v>365</v>
      </c>
      <c r="HJ195" t="s">
        <v>365</v>
      </c>
      <c r="HK195" t="s">
        <v>365</v>
      </c>
      <c r="HL195" t="s">
        <v>365</v>
      </c>
      <c r="HM195" t="s">
        <v>365</v>
      </c>
      <c r="HN195" t="s">
        <v>365</v>
      </c>
      <c r="HO195" t="s">
        <v>365</v>
      </c>
      <c r="HP195" t="s">
        <v>365</v>
      </c>
      <c r="HQ195" t="s">
        <v>365</v>
      </c>
      <c r="HR195" t="s">
        <v>365</v>
      </c>
      <c r="HS195" t="s">
        <v>365</v>
      </c>
      <c r="HT195" t="s">
        <v>365</v>
      </c>
      <c r="HU195" t="s">
        <v>365</v>
      </c>
      <c r="HV195" t="s">
        <v>365</v>
      </c>
      <c r="HW195" t="s">
        <v>365</v>
      </c>
      <c r="HX195" t="s">
        <v>365</v>
      </c>
      <c r="HY195" t="s">
        <v>365</v>
      </c>
      <c r="HZ195" t="s">
        <v>365</v>
      </c>
      <c r="IA195" t="s">
        <v>365</v>
      </c>
      <c r="IB195" t="s">
        <v>365</v>
      </c>
      <c r="IC195" t="s">
        <v>365</v>
      </c>
      <c r="ID195" t="s">
        <v>365</v>
      </c>
      <c r="IE195" t="s">
        <v>365</v>
      </c>
      <c r="IF195" t="s">
        <v>365</v>
      </c>
      <c r="IG195" t="s">
        <v>365</v>
      </c>
      <c r="IH195" t="s">
        <v>365</v>
      </c>
      <c r="II195" t="s">
        <v>365</v>
      </c>
      <c r="IJ195" t="s">
        <v>365</v>
      </c>
      <c r="IK195" t="s">
        <v>365</v>
      </c>
      <c r="IL195" t="s">
        <v>365</v>
      </c>
      <c r="IM195" t="s">
        <v>365</v>
      </c>
      <c r="IN195" t="s">
        <v>365</v>
      </c>
      <c r="IO195" t="s">
        <v>365</v>
      </c>
      <c r="IP195" t="s">
        <v>365</v>
      </c>
      <c r="IQ195" t="s">
        <v>365</v>
      </c>
      <c r="IR195" t="s">
        <v>365</v>
      </c>
      <c r="IS195" t="s">
        <v>365</v>
      </c>
      <c r="IT195" t="s">
        <v>365</v>
      </c>
      <c r="IU195" t="s">
        <v>365</v>
      </c>
      <c r="IV195" t="s">
        <v>365</v>
      </c>
      <c r="IW195" t="s">
        <v>365</v>
      </c>
      <c r="IX195" t="s">
        <v>365</v>
      </c>
      <c r="IY195" t="s">
        <v>365</v>
      </c>
      <c r="IZ195" t="s">
        <v>365</v>
      </c>
      <c r="JA195" t="s">
        <v>365</v>
      </c>
      <c r="JB195" t="s">
        <v>365</v>
      </c>
      <c r="JC195" t="s">
        <v>365</v>
      </c>
      <c r="JD195" t="s">
        <v>365</v>
      </c>
      <c r="JE195" t="s">
        <v>365</v>
      </c>
      <c r="JF195" t="s">
        <v>365</v>
      </c>
      <c r="JG195" t="s">
        <v>365</v>
      </c>
      <c r="JH195" t="s">
        <v>365</v>
      </c>
      <c r="JI195" t="s">
        <v>365</v>
      </c>
      <c r="JJ195" t="s">
        <v>365</v>
      </c>
      <c r="JK195" t="s">
        <v>365</v>
      </c>
      <c r="JL195" t="s">
        <v>365</v>
      </c>
      <c r="JM195" t="s">
        <v>365</v>
      </c>
      <c r="JN195" t="s">
        <v>365</v>
      </c>
      <c r="JO195" t="s">
        <v>365</v>
      </c>
      <c r="JP195" t="s">
        <v>365</v>
      </c>
      <c r="JQ195" t="s">
        <v>365</v>
      </c>
      <c r="JR195" t="s">
        <v>365</v>
      </c>
      <c r="JS195" t="s">
        <v>365</v>
      </c>
      <c r="JT195" t="s">
        <v>365</v>
      </c>
      <c r="JU195" t="s">
        <v>365</v>
      </c>
      <c r="JV195" t="s">
        <v>365</v>
      </c>
      <c r="JW195" t="s">
        <v>365</v>
      </c>
      <c r="JX195" t="s">
        <v>365</v>
      </c>
      <c r="JY195" t="s">
        <v>365</v>
      </c>
      <c r="JZ195" t="s">
        <v>365</v>
      </c>
      <c r="KA195" t="s">
        <v>365</v>
      </c>
      <c r="KB195" t="s">
        <v>365</v>
      </c>
      <c r="KC195" t="s">
        <v>365</v>
      </c>
      <c r="KD195" t="s">
        <v>365</v>
      </c>
      <c r="KE195" t="s">
        <v>365</v>
      </c>
      <c r="KF195" t="s">
        <v>365</v>
      </c>
      <c r="KG195" t="s">
        <v>365</v>
      </c>
      <c r="KH195" t="s">
        <v>365</v>
      </c>
      <c r="KI195" t="s">
        <v>365</v>
      </c>
      <c r="KJ195" t="s">
        <v>365</v>
      </c>
      <c r="KK195" t="s">
        <v>365</v>
      </c>
      <c r="KL195" t="s">
        <v>365</v>
      </c>
      <c r="KM195" t="s">
        <v>365</v>
      </c>
      <c r="KN195" t="s">
        <v>365</v>
      </c>
      <c r="KO195" t="s">
        <v>365</v>
      </c>
      <c r="KP195" t="s">
        <v>365</v>
      </c>
      <c r="KQ195" t="s">
        <v>365</v>
      </c>
      <c r="KR195" t="s">
        <v>365</v>
      </c>
      <c r="KS195" t="s">
        <v>365</v>
      </c>
      <c r="KT195" t="s">
        <v>365</v>
      </c>
      <c r="KU195" t="s">
        <v>365</v>
      </c>
      <c r="KV195" t="s">
        <v>365</v>
      </c>
      <c r="KW195" t="s">
        <v>365</v>
      </c>
      <c r="KX195" t="s">
        <v>365</v>
      </c>
      <c r="KY195" t="s">
        <v>365</v>
      </c>
      <c r="KZ195" t="s">
        <v>365</v>
      </c>
      <c r="LA195" t="s">
        <v>365</v>
      </c>
      <c r="LB195" t="s">
        <v>365</v>
      </c>
      <c r="LC195" t="s">
        <v>365</v>
      </c>
      <c r="LD195" t="s">
        <v>365</v>
      </c>
      <c r="LE195" t="s">
        <v>365</v>
      </c>
      <c r="LF195" t="s">
        <v>365</v>
      </c>
      <c r="LG195" t="s">
        <v>365</v>
      </c>
      <c r="LH195" t="s">
        <v>365</v>
      </c>
      <c r="LI195" t="s">
        <v>365</v>
      </c>
      <c r="LJ195" t="s">
        <v>365</v>
      </c>
      <c r="LK195" t="s">
        <v>365</v>
      </c>
      <c r="LL195" t="s">
        <v>365</v>
      </c>
      <c r="LM195" t="s">
        <v>365</v>
      </c>
      <c r="LN195" t="s">
        <v>365</v>
      </c>
      <c r="LO195" t="s">
        <v>365</v>
      </c>
      <c r="LP195" t="s">
        <v>365</v>
      </c>
      <c r="LQ195" t="s">
        <v>365</v>
      </c>
      <c r="LR195" t="s">
        <v>365</v>
      </c>
      <c r="LS195" t="s">
        <v>365</v>
      </c>
      <c r="LT195" t="s">
        <v>365</v>
      </c>
      <c r="LU195" t="s">
        <v>365</v>
      </c>
      <c r="LV195" t="s">
        <v>365</v>
      </c>
      <c r="LW195" t="s">
        <v>365</v>
      </c>
      <c r="LX195" t="s">
        <v>365</v>
      </c>
      <c r="LY195" t="s">
        <v>365</v>
      </c>
      <c r="LZ195" t="s">
        <v>365</v>
      </c>
      <c r="MA195" t="s">
        <v>365</v>
      </c>
      <c r="MB195" t="s">
        <v>365</v>
      </c>
      <c r="MC195" t="s">
        <v>365</v>
      </c>
      <c r="MD195" t="s">
        <v>365</v>
      </c>
      <c r="ME195" t="s">
        <v>365</v>
      </c>
      <c r="MF195" t="s">
        <v>365</v>
      </c>
      <c r="MG195" t="s">
        <v>365</v>
      </c>
      <c r="MH195" t="s">
        <v>365</v>
      </c>
      <c r="MI195" t="s">
        <v>365</v>
      </c>
      <c r="MJ195" t="s">
        <v>365</v>
      </c>
      <c r="MK195" t="s">
        <v>365</v>
      </c>
      <c r="ML195" t="s">
        <v>365</v>
      </c>
      <c r="MM195" t="s">
        <v>365</v>
      </c>
      <c r="MN195" t="s">
        <v>365</v>
      </c>
      <c r="MO195" t="s">
        <v>365</v>
      </c>
      <c r="MP195" t="s">
        <v>365</v>
      </c>
      <c r="MQ195" t="s">
        <v>365</v>
      </c>
      <c r="MR195" t="s">
        <v>365</v>
      </c>
      <c r="MS195" t="s">
        <v>365</v>
      </c>
      <c r="MT195" t="s">
        <v>365</v>
      </c>
      <c r="MU195" t="s">
        <v>365</v>
      </c>
      <c r="MV195" t="s">
        <v>365</v>
      </c>
      <c r="MW195" t="s">
        <v>365</v>
      </c>
      <c r="MX195" t="s">
        <v>365</v>
      </c>
      <c r="MY195" t="s">
        <v>365</v>
      </c>
      <c r="MZ195" t="s">
        <v>365</v>
      </c>
      <c r="NA195" t="s">
        <v>365</v>
      </c>
      <c r="NB195" t="s">
        <v>365</v>
      </c>
      <c r="NC195" t="s">
        <v>365</v>
      </c>
      <c r="ND195" t="s">
        <v>365</v>
      </c>
      <c r="NE195" t="s">
        <v>365</v>
      </c>
      <c r="NF195" t="s">
        <v>365</v>
      </c>
      <c r="NG195" t="s">
        <v>365</v>
      </c>
      <c r="NH195" t="s">
        <v>365</v>
      </c>
      <c r="NI195" t="s">
        <v>365</v>
      </c>
      <c r="NJ195" t="s">
        <v>365</v>
      </c>
      <c r="NK195" t="s">
        <v>365</v>
      </c>
      <c r="NL195" t="s">
        <v>365</v>
      </c>
      <c r="NM195" t="s">
        <v>365</v>
      </c>
      <c r="NN195" t="s">
        <v>365</v>
      </c>
      <c r="NO195" t="s">
        <v>365</v>
      </c>
      <c r="NP195" t="s">
        <v>365</v>
      </c>
      <c r="NQ195" t="s">
        <v>365</v>
      </c>
      <c r="NR195" t="s">
        <v>365</v>
      </c>
      <c r="NS195" t="s">
        <v>365</v>
      </c>
      <c r="NT195" t="s">
        <v>365</v>
      </c>
      <c r="NU195" t="s">
        <v>365</v>
      </c>
      <c r="NV195" t="s">
        <v>365</v>
      </c>
      <c r="NW195" t="s">
        <v>365</v>
      </c>
      <c r="NX195" t="s">
        <v>365</v>
      </c>
      <c r="NY195" t="s">
        <v>365</v>
      </c>
      <c r="NZ195" t="s">
        <v>365</v>
      </c>
      <c r="OA195" t="s">
        <v>365</v>
      </c>
      <c r="OB195" t="s">
        <v>365</v>
      </c>
      <c r="OC195" t="s">
        <v>365</v>
      </c>
      <c r="OD195" t="s">
        <v>365</v>
      </c>
      <c r="OE195" t="s">
        <v>365</v>
      </c>
      <c r="OF195" t="s">
        <v>365</v>
      </c>
      <c r="OG195" t="s">
        <v>365</v>
      </c>
      <c r="OH195" t="s">
        <v>365</v>
      </c>
      <c r="OI195" t="s">
        <v>365</v>
      </c>
      <c r="OJ195" t="s">
        <v>365</v>
      </c>
      <c r="OK195" t="s">
        <v>365</v>
      </c>
      <c r="OL195" t="s">
        <v>365</v>
      </c>
      <c r="OM195" t="s">
        <v>365</v>
      </c>
      <c r="ON195" t="s">
        <v>365</v>
      </c>
      <c r="OO195" t="s">
        <v>365</v>
      </c>
      <c r="OP195" t="s">
        <v>365</v>
      </c>
      <c r="OQ195" t="s">
        <v>365</v>
      </c>
      <c r="OR195" t="s">
        <v>365</v>
      </c>
      <c r="OS195" t="s">
        <v>365</v>
      </c>
      <c r="OT195" t="s">
        <v>365</v>
      </c>
      <c r="OU195" t="s">
        <v>365</v>
      </c>
      <c r="OV195" t="s">
        <v>365</v>
      </c>
      <c r="OW195" t="s">
        <v>365</v>
      </c>
      <c r="OX195" t="s">
        <v>365</v>
      </c>
      <c r="OY195" t="s">
        <v>365</v>
      </c>
      <c r="OZ195" t="s">
        <v>365</v>
      </c>
      <c r="PA195" t="s">
        <v>365</v>
      </c>
      <c r="PB195" t="s">
        <v>365</v>
      </c>
      <c r="PC195" t="s">
        <v>365</v>
      </c>
      <c r="PD195" t="s">
        <v>365</v>
      </c>
      <c r="PE195" t="s">
        <v>365</v>
      </c>
      <c r="PF195" t="s">
        <v>365</v>
      </c>
      <c r="PG195" t="s">
        <v>365</v>
      </c>
      <c r="PH195" t="s">
        <v>365</v>
      </c>
      <c r="PI195" t="s">
        <v>365</v>
      </c>
      <c r="PJ195" t="s">
        <v>365</v>
      </c>
      <c r="PK195" t="s">
        <v>365</v>
      </c>
      <c r="PL195" t="s">
        <v>365</v>
      </c>
      <c r="PM195" t="s">
        <v>365</v>
      </c>
      <c r="PN195" t="s">
        <v>365</v>
      </c>
      <c r="PO195" t="s">
        <v>365</v>
      </c>
      <c r="PP195" t="s">
        <v>365</v>
      </c>
      <c r="PQ195" t="s">
        <v>365</v>
      </c>
      <c r="PR195" t="s">
        <v>365</v>
      </c>
      <c r="PS195" t="s">
        <v>365</v>
      </c>
      <c r="PT195" t="s">
        <v>365</v>
      </c>
      <c r="PU195" t="s">
        <v>365</v>
      </c>
      <c r="PV195" t="s">
        <v>365</v>
      </c>
      <c r="PW195" t="s">
        <v>365</v>
      </c>
      <c r="PX195" t="s">
        <v>365</v>
      </c>
      <c r="PY195" t="s">
        <v>365</v>
      </c>
      <c r="PZ195" t="s">
        <v>365</v>
      </c>
      <c r="QA195" t="s">
        <v>365</v>
      </c>
      <c r="QB195" t="s">
        <v>365</v>
      </c>
      <c r="QC195" t="s">
        <v>365</v>
      </c>
      <c r="QD195" t="s">
        <v>365</v>
      </c>
      <c r="QE195" t="s">
        <v>365</v>
      </c>
      <c r="QF195" t="s">
        <v>365</v>
      </c>
      <c r="QG195" t="s">
        <v>365</v>
      </c>
      <c r="QH195" t="s">
        <v>365</v>
      </c>
      <c r="QI195" t="s">
        <v>365</v>
      </c>
      <c r="QJ195" t="s">
        <v>365</v>
      </c>
      <c r="QK195" t="s">
        <v>365</v>
      </c>
      <c r="QL195" t="s">
        <v>365</v>
      </c>
      <c r="QM195" t="s">
        <v>365</v>
      </c>
      <c r="QN195" t="s">
        <v>365</v>
      </c>
      <c r="QO195" t="s">
        <v>365</v>
      </c>
      <c r="QP195" t="s">
        <v>365</v>
      </c>
      <c r="QQ195" t="s">
        <v>365</v>
      </c>
      <c r="QR195" t="s">
        <v>365</v>
      </c>
      <c r="QS195" t="s">
        <v>365</v>
      </c>
      <c r="QT195" t="s">
        <v>365</v>
      </c>
      <c r="QU195" t="s">
        <v>365</v>
      </c>
      <c r="QV195" t="s">
        <v>365</v>
      </c>
      <c r="QW195" t="s">
        <v>365</v>
      </c>
      <c r="QX195" t="s">
        <v>365</v>
      </c>
      <c r="QY195" t="s">
        <v>365</v>
      </c>
      <c r="QZ195" t="s">
        <v>365</v>
      </c>
      <c r="RA195" t="s">
        <v>365</v>
      </c>
      <c r="RB195" t="s">
        <v>365</v>
      </c>
      <c r="RC195" t="s">
        <v>365</v>
      </c>
      <c r="RD195" t="s">
        <v>365</v>
      </c>
      <c r="RE195" t="s">
        <v>365</v>
      </c>
      <c r="RF195" t="s">
        <v>365</v>
      </c>
      <c r="RG195" t="s">
        <v>365</v>
      </c>
      <c r="RH195" t="s">
        <v>365</v>
      </c>
      <c r="RI195" t="s">
        <v>365</v>
      </c>
      <c r="RJ195" t="s">
        <v>365</v>
      </c>
      <c r="RK195" t="s">
        <v>365</v>
      </c>
      <c r="RL195" t="s">
        <v>365</v>
      </c>
      <c r="RM195" t="s">
        <v>365</v>
      </c>
      <c r="RN195" t="s">
        <v>365</v>
      </c>
      <c r="RO195" t="s">
        <v>365</v>
      </c>
      <c r="RP195" t="s">
        <v>365</v>
      </c>
      <c r="RQ195" t="s">
        <v>365</v>
      </c>
      <c r="RR195" t="s">
        <v>365</v>
      </c>
      <c r="RS195" t="s">
        <v>365</v>
      </c>
      <c r="RT195" t="s">
        <v>365</v>
      </c>
      <c r="RU195" t="s">
        <v>365</v>
      </c>
      <c r="RV195" t="s">
        <v>365</v>
      </c>
      <c r="RW195" t="s">
        <v>365</v>
      </c>
      <c r="RX195" t="s">
        <v>365</v>
      </c>
      <c r="RY195" t="s">
        <v>365</v>
      </c>
      <c r="RZ195" t="s">
        <v>365</v>
      </c>
      <c r="SA195" t="s">
        <v>365</v>
      </c>
      <c r="SB195" t="s">
        <v>365</v>
      </c>
      <c r="SC195" t="s">
        <v>365</v>
      </c>
      <c r="SD195" t="s">
        <v>365</v>
      </c>
      <c r="SE195" t="s">
        <v>365</v>
      </c>
      <c r="SF195" t="s">
        <v>365</v>
      </c>
      <c r="SG195" t="s">
        <v>365</v>
      </c>
      <c r="SH195" t="s">
        <v>365</v>
      </c>
      <c r="SI195" t="s">
        <v>365</v>
      </c>
      <c r="SJ195" t="s">
        <v>365</v>
      </c>
      <c r="SK195" t="s">
        <v>365</v>
      </c>
      <c r="SL195" t="s">
        <v>365</v>
      </c>
      <c r="SM195" t="s">
        <v>365</v>
      </c>
      <c r="SN195" t="s">
        <v>365</v>
      </c>
      <c r="SO195" t="s">
        <v>365</v>
      </c>
      <c r="SP195" t="s">
        <v>365</v>
      </c>
      <c r="SQ195" t="s">
        <v>365</v>
      </c>
      <c r="SR195" t="s">
        <v>365</v>
      </c>
      <c r="SS195" t="s">
        <v>365</v>
      </c>
      <c r="ST195" t="s">
        <v>365</v>
      </c>
      <c r="SU195" t="s">
        <v>365</v>
      </c>
      <c r="SV195" t="s">
        <v>365</v>
      </c>
      <c r="SW195" t="s">
        <v>365</v>
      </c>
      <c r="SX195" t="s">
        <v>365</v>
      </c>
      <c r="SY195" t="s">
        <v>365</v>
      </c>
      <c r="SZ195" t="s">
        <v>365</v>
      </c>
      <c r="TA195" t="s">
        <v>365</v>
      </c>
      <c r="TB195" t="s">
        <v>365</v>
      </c>
      <c r="TC195" t="s">
        <v>365</v>
      </c>
      <c r="TD195" t="s">
        <v>365</v>
      </c>
      <c r="TE195" t="s">
        <v>365</v>
      </c>
      <c r="TF195" t="s">
        <v>365</v>
      </c>
      <c r="TG195" t="s">
        <v>365</v>
      </c>
      <c r="TH195" t="s">
        <v>365</v>
      </c>
      <c r="TI195" t="s">
        <v>365</v>
      </c>
      <c r="TJ195" t="s">
        <v>365</v>
      </c>
      <c r="TK195" t="s">
        <v>365</v>
      </c>
      <c r="TL195" t="s">
        <v>365</v>
      </c>
      <c r="TM195" t="s">
        <v>365</v>
      </c>
      <c r="TN195" t="s">
        <v>365</v>
      </c>
      <c r="TO195" t="s">
        <v>365</v>
      </c>
      <c r="TP195" t="s">
        <v>365</v>
      </c>
      <c r="TQ195" t="s">
        <v>365</v>
      </c>
      <c r="TR195" t="s">
        <v>365</v>
      </c>
      <c r="TS195" t="s">
        <v>365</v>
      </c>
      <c r="TT195" t="s">
        <v>365</v>
      </c>
      <c r="TU195" t="s">
        <v>365</v>
      </c>
      <c r="TV195" t="s">
        <v>365</v>
      </c>
      <c r="TW195" t="s">
        <v>365</v>
      </c>
      <c r="TX195" t="s">
        <v>365</v>
      </c>
      <c r="TY195" t="s">
        <v>365</v>
      </c>
      <c r="TZ195" t="s">
        <v>365</v>
      </c>
      <c r="UA195" t="s">
        <v>365</v>
      </c>
      <c r="UB195" t="s">
        <v>365</v>
      </c>
      <c r="UC195" t="s">
        <v>365</v>
      </c>
      <c r="UD195" t="s">
        <v>365</v>
      </c>
      <c r="UE195" t="s">
        <v>365</v>
      </c>
      <c r="UF195" t="s">
        <v>365</v>
      </c>
      <c r="UG195" t="s">
        <v>365</v>
      </c>
      <c r="UH195" t="s">
        <v>365</v>
      </c>
      <c r="UI195" t="s">
        <v>365</v>
      </c>
      <c r="UJ195" t="s">
        <v>365</v>
      </c>
      <c r="UK195" t="s">
        <v>365</v>
      </c>
      <c r="UL195" t="s">
        <v>365</v>
      </c>
      <c r="UM195" t="s">
        <v>365</v>
      </c>
      <c r="UN195" t="s">
        <v>365</v>
      </c>
      <c r="UO195" t="s">
        <v>365</v>
      </c>
      <c r="UP195" t="s">
        <v>365</v>
      </c>
      <c r="UQ195" t="s">
        <v>365</v>
      </c>
      <c r="UR195" t="s">
        <v>365</v>
      </c>
      <c r="US195" t="s">
        <v>365</v>
      </c>
      <c r="UT195" t="s">
        <v>365</v>
      </c>
      <c r="UU195" t="s">
        <v>365</v>
      </c>
      <c r="UV195" t="s">
        <v>365</v>
      </c>
      <c r="UW195" t="s">
        <v>365</v>
      </c>
      <c r="UX195" t="s">
        <v>365</v>
      </c>
      <c r="UY195" t="s">
        <v>365</v>
      </c>
      <c r="UZ195" t="s">
        <v>365</v>
      </c>
      <c r="VA195" t="s">
        <v>365</v>
      </c>
      <c r="VB195" t="s">
        <v>365</v>
      </c>
      <c r="VC195" t="s">
        <v>365</v>
      </c>
      <c r="VD195" t="s">
        <v>365</v>
      </c>
      <c r="VE195" t="s">
        <v>365</v>
      </c>
      <c r="VF195" t="s">
        <v>365</v>
      </c>
      <c r="VG195" t="s">
        <v>365</v>
      </c>
      <c r="VH195" t="s">
        <v>365</v>
      </c>
      <c r="VI195" t="s">
        <v>365</v>
      </c>
      <c r="VJ195" t="s">
        <v>365</v>
      </c>
      <c r="VK195" t="s">
        <v>365</v>
      </c>
      <c r="VL195" t="s">
        <v>365</v>
      </c>
      <c r="VM195" t="s">
        <v>365</v>
      </c>
      <c r="VN195" t="s">
        <v>365</v>
      </c>
      <c r="VO195" t="s">
        <v>365</v>
      </c>
      <c r="VP195" t="s">
        <v>365</v>
      </c>
      <c r="VQ195" t="s">
        <v>365</v>
      </c>
      <c r="VR195" t="s">
        <v>365</v>
      </c>
      <c r="VS195" t="s">
        <v>365</v>
      </c>
      <c r="VT195" t="s">
        <v>365</v>
      </c>
      <c r="VU195" t="s">
        <v>365</v>
      </c>
      <c r="VV195" t="s">
        <v>365</v>
      </c>
      <c r="VW195" t="s">
        <v>365</v>
      </c>
      <c r="VX195" t="s">
        <v>365</v>
      </c>
      <c r="VY195" t="s">
        <v>365</v>
      </c>
      <c r="VZ195" t="s">
        <v>365</v>
      </c>
      <c r="WA195" t="s">
        <v>365</v>
      </c>
      <c r="WB195" t="s">
        <v>365</v>
      </c>
      <c r="WC195" t="s">
        <v>365</v>
      </c>
      <c r="WD195" t="s">
        <v>365</v>
      </c>
      <c r="WE195" t="s">
        <v>365</v>
      </c>
      <c r="WF195" t="s">
        <v>365</v>
      </c>
      <c r="WG195" t="s">
        <v>365</v>
      </c>
      <c r="WH195" t="s">
        <v>365</v>
      </c>
      <c r="WI195" t="s">
        <v>365</v>
      </c>
      <c r="WJ195" t="s">
        <v>365</v>
      </c>
      <c r="WK195" t="s">
        <v>365</v>
      </c>
      <c r="WL195" t="s">
        <v>365</v>
      </c>
      <c r="WM195" t="s">
        <v>365</v>
      </c>
      <c r="WN195" t="s">
        <v>365</v>
      </c>
      <c r="WO195" t="s">
        <v>365</v>
      </c>
      <c r="WP195" t="s">
        <v>365</v>
      </c>
      <c r="WQ195" t="s">
        <v>365</v>
      </c>
      <c r="WR195" t="s">
        <v>365</v>
      </c>
      <c r="WS195" t="s">
        <v>365</v>
      </c>
      <c r="WT195" t="s">
        <v>365</v>
      </c>
      <c r="WU195" t="s">
        <v>365</v>
      </c>
      <c r="WV195" t="s">
        <v>365</v>
      </c>
      <c r="WW195" t="s">
        <v>365</v>
      </c>
      <c r="WX195" t="s">
        <v>365</v>
      </c>
      <c r="WY195" t="s">
        <v>365</v>
      </c>
      <c r="WZ195" t="s">
        <v>365</v>
      </c>
      <c r="XA195" t="s">
        <v>365</v>
      </c>
      <c r="XB195" t="s">
        <v>365</v>
      </c>
      <c r="XC195" t="s">
        <v>365</v>
      </c>
      <c r="XD195" t="s">
        <v>365</v>
      </c>
      <c r="XE195" t="s">
        <v>365</v>
      </c>
      <c r="XF195" t="s">
        <v>365</v>
      </c>
      <c r="XG195" t="s">
        <v>365</v>
      </c>
      <c r="XH195" t="s">
        <v>365</v>
      </c>
      <c r="XI195" t="s">
        <v>365</v>
      </c>
      <c r="XJ195" t="s">
        <v>365</v>
      </c>
      <c r="XK195" t="s">
        <v>365</v>
      </c>
      <c r="XL195" t="s">
        <v>365</v>
      </c>
      <c r="XM195" t="s">
        <v>365</v>
      </c>
      <c r="XN195" t="s">
        <v>365</v>
      </c>
      <c r="XO195" t="s">
        <v>365</v>
      </c>
      <c r="XP195" t="s">
        <v>365</v>
      </c>
      <c r="XQ195" t="s">
        <v>365</v>
      </c>
      <c r="XR195" t="s">
        <v>365</v>
      </c>
      <c r="XS195" t="s">
        <v>365</v>
      </c>
      <c r="XT195" t="s">
        <v>365</v>
      </c>
      <c r="XU195" t="s">
        <v>365</v>
      </c>
      <c r="XV195" t="s">
        <v>365</v>
      </c>
      <c r="XW195" t="s">
        <v>365</v>
      </c>
      <c r="XX195" t="s">
        <v>365</v>
      </c>
      <c r="XY195" t="s">
        <v>365</v>
      </c>
      <c r="XZ195" t="s">
        <v>365</v>
      </c>
      <c r="YA195" t="s">
        <v>365</v>
      </c>
      <c r="YB195" t="s">
        <v>365</v>
      </c>
      <c r="YC195" t="s">
        <v>365</v>
      </c>
      <c r="YD195" t="s">
        <v>365</v>
      </c>
      <c r="YE195" t="s">
        <v>365</v>
      </c>
      <c r="YF195" t="s">
        <v>365</v>
      </c>
      <c r="YG195" t="s">
        <v>365</v>
      </c>
      <c r="YH195" t="s">
        <v>365</v>
      </c>
      <c r="YI195" t="s">
        <v>365</v>
      </c>
      <c r="YJ195" t="s">
        <v>365</v>
      </c>
      <c r="YK195" t="s">
        <v>365</v>
      </c>
      <c r="YL195" t="s">
        <v>365</v>
      </c>
      <c r="YM195" t="s">
        <v>365</v>
      </c>
      <c r="YN195" t="s">
        <v>365</v>
      </c>
      <c r="YO195" t="s">
        <v>365</v>
      </c>
      <c r="YP195" t="s">
        <v>365</v>
      </c>
      <c r="YQ195" t="s">
        <v>365</v>
      </c>
      <c r="YR195" t="s">
        <v>365</v>
      </c>
      <c r="YS195" t="s">
        <v>365</v>
      </c>
      <c r="YT195" t="s">
        <v>365</v>
      </c>
      <c r="YU195" t="s">
        <v>365</v>
      </c>
      <c r="YV195" t="s">
        <v>365</v>
      </c>
      <c r="YW195" t="s">
        <v>365</v>
      </c>
      <c r="YX195" t="s">
        <v>365</v>
      </c>
      <c r="YY195" t="s">
        <v>365</v>
      </c>
      <c r="YZ195" t="s">
        <v>365</v>
      </c>
      <c r="ZA195" t="s">
        <v>365</v>
      </c>
      <c r="ZB195" t="s">
        <v>365</v>
      </c>
      <c r="ZC195" t="s">
        <v>365</v>
      </c>
      <c r="ZD195" t="s">
        <v>365</v>
      </c>
      <c r="ZE195" t="s">
        <v>365</v>
      </c>
      <c r="ZF195" t="s">
        <v>365</v>
      </c>
      <c r="ZG195" t="s">
        <v>365</v>
      </c>
      <c r="ZH195" t="s">
        <v>365</v>
      </c>
      <c r="ZI195" t="s">
        <v>365</v>
      </c>
      <c r="ZJ195" t="s">
        <v>365</v>
      </c>
      <c r="ZK195" t="s">
        <v>365</v>
      </c>
      <c r="ZL195" t="s">
        <v>365</v>
      </c>
      <c r="ZM195" t="s">
        <v>365</v>
      </c>
      <c r="ZN195" t="s">
        <v>365</v>
      </c>
      <c r="ZO195" t="s">
        <v>365</v>
      </c>
      <c r="ZP195" t="s">
        <v>365</v>
      </c>
      <c r="ZQ195" t="s">
        <v>365</v>
      </c>
      <c r="ZR195" t="s">
        <v>365</v>
      </c>
      <c r="ZS195" t="s">
        <v>365</v>
      </c>
      <c r="ZT195" t="s">
        <v>365</v>
      </c>
      <c r="ZU195" t="s">
        <v>365</v>
      </c>
      <c r="ZV195" t="s">
        <v>365</v>
      </c>
      <c r="ZW195" t="s">
        <v>365</v>
      </c>
      <c r="ZX195" t="s">
        <v>365</v>
      </c>
      <c r="ZY195" t="s">
        <v>365</v>
      </c>
      <c r="ZZ195" t="s">
        <v>365</v>
      </c>
      <c r="AAA195" t="s">
        <v>365</v>
      </c>
      <c r="AAB195" t="s">
        <v>365</v>
      </c>
      <c r="AAC195" t="s">
        <v>365</v>
      </c>
      <c r="AAD195" t="s">
        <v>365</v>
      </c>
      <c r="AAE195" t="s">
        <v>365</v>
      </c>
      <c r="AAF195" t="s">
        <v>365</v>
      </c>
      <c r="AAG195" t="s">
        <v>365</v>
      </c>
      <c r="AAH195" t="s">
        <v>365</v>
      </c>
      <c r="AAI195" t="s">
        <v>365</v>
      </c>
      <c r="AAJ195" t="s">
        <v>365</v>
      </c>
      <c r="AAK195" t="s">
        <v>365</v>
      </c>
      <c r="AAL195" t="s">
        <v>365</v>
      </c>
      <c r="AAM195" t="s">
        <v>365</v>
      </c>
      <c r="AAN195" t="s">
        <v>365</v>
      </c>
      <c r="AAO195" t="s">
        <v>365</v>
      </c>
      <c r="AAP195" t="s">
        <v>365</v>
      </c>
      <c r="AAQ195" t="s">
        <v>365</v>
      </c>
      <c r="AAR195" t="s">
        <v>365</v>
      </c>
      <c r="AAS195" t="s">
        <v>365</v>
      </c>
      <c r="AAT195" t="s">
        <v>365</v>
      </c>
      <c r="AAU195" t="s">
        <v>365</v>
      </c>
      <c r="AAV195" t="s">
        <v>365</v>
      </c>
      <c r="AAW195" t="s">
        <v>365</v>
      </c>
      <c r="AAX195" t="s">
        <v>365</v>
      </c>
      <c r="AAY195" t="s">
        <v>365</v>
      </c>
      <c r="AAZ195" t="s">
        <v>365</v>
      </c>
      <c r="ABA195" t="s">
        <v>365</v>
      </c>
      <c r="ABB195" t="s">
        <v>365</v>
      </c>
      <c r="ABC195" t="s">
        <v>365</v>
      </c>
      <c r="ABD195" t="s">
        <v>365</v>
      </c>
      <c r="ABE195" t="s">
        <v>365</v>
      </c>
      <c r="ABF195" t="s">
        <v>365</v>
      </c>
      <c r="ABG195" t="s">
        <v>365</v>
      </c>
      <c r="ABH195" t="s">
        <v>365</v>
      </c>
      <c r="ABI195" t="s">
        <v>365</v>
      </c>
      <c r="ABJ195" t="s">
        <v>365</v>
      </c>
      <c r="ABK195" t="s">
        <v>365</v>
      </c>
      <c r="ABL195" t="s">
        <v>365</v>
      </c>
      <c r="ABM195" t="s">
        <v>365</v>
      </c>
      <c r="ABN195" t="s">
        <v>365</v>
      </c>
      <c r="ABO195" t="s">
        <v>365</v>
      </c>
      <c r="ABP195" t="s">
        <v>365</v>
      </c>
      <c r="ABQ195" t="s">
        <v>365</v>
      </c>
      <c r="ABR195" t="s">
        <v>365</v>
      </c>
      <c r="ABS195" t="s">
        <v>365</v>
      </c>
      <c r="ABT195" t="s">
        <v>365</v>
      </c>
      <c r="ABU195" t="s">
        <v>365</v>
      </c>
      <c r="ABV195" t="s">
        <v>365</v>
      </c>
      <c r="ABW195" t="s">
        <v>365</v>
      </c>
      <c r="ABX195" t="s">
        <v>365</v>
      </c>
      <c r="ABY195" t="s">
        <v>365</v>
      </c>
      <c r="ABZ195" t="s">
        <v>365</v>
      </c>
      <c r="ACA195" t="s">
        <v>365</v>
      </c>
      <c r="ACB195" t="s">
        <v>365</v>
      </c>
      <c r="ACC195" t="s">
        <v>365</v>
      </c>
      <c r="ACD195" t="s">
        <v>365</v>
      </c>
      <c r="ACE195" t="s">
        <v>365</v>
      </c>
      <c r="ACF195" t="s">
        <v>365</v>
      </c>
      <c r="ACG195" t="s">
        <v>365</v>
      </c>
      <c r="ACH195" t="s">
        <v>365</v>
      </c>
      <c r="ACI195" t="s">
        <v>365</v>
      </c>
      <c r="ACJ195" t="s">
        <v>365</v>
      </c>
      <c r="ACK195" t="s">
        <v>365</v>
      </c>
      <c r="ACL195" t="s">
        <v>365</v>
      </c>
      <c r="ACM195" t="s">
        <v>365</v>
      </c>
      <c r="ACN195" t="s">
        <v>365</v>
      </c>
      <c r="ACO195" t="s">
        <v>365</v>
      </c>
      <c r="ACP195" t="s">
        <v>365</v>
      </c>
      <c r="ACQ195" t="s">
        <v>365</v>
      </c>
      <c r="ACR195" t="s">
        <v>365</v>
      </c>
      <c r="ACS195" t="s">
        <v>365</v>
      </c>
      <c r="ACT195" t="s">
        <v>365</v>
      </c>
      <c r="ACU195" t="s">
        <v>365</v>
      </c>
      <c r="ACV195" t="s">
        <v>365</v>
      </c>
      <c r="ACW195" t="s">
        <v>365</v>
      </c>
      <c r="ACX195" t="s">
        <v>365</v>
      </c>
      <c r="ACY195" t="s">
        <v>365</v>
      </c>
      <c r="ACZ195" t="s">
        <v>365</v>
      </c>
      <c r="ADA195" t="s">
        <v>365</v>
      </c>
      <c r="ADB195" t="s">
        <v>365</v>
      </c>
      <c r="ADC195" t="s">
        <v>365</v>
      </c>
      <c r="ADD195" t="s">
        <v>365</v>
      </c>
      <c r="ADE195" t="s">
        <v>365</v>
      </c>
      <c r="ADF195" t="s">
        <v>365</v>
      </c>
      <c r="ADG195" t="s">
        <v>365</v>
      </c>
      <c r="ADH195" t="s">
        <v>365</v>
      </c>
      <c r="ADI195" t="s">
        <v>365</v>
      </c>
      <c r="ADJ195" t="s">
        <v>365</v>
      </c>
      <c r="ADK195" t="s">
        <v>365</v>
      </c>
      <c r="ADL195" t="s">
        <v>365</v>
      </c>
      <c r="ADM195" t="s">
        <v>365</v>
      </c>
      <c r="ADN195" t="s">
        <v>365</v>
      </c>
      <c r="ADO195" t="s">
        <v>365</v>
      </c>
      <c r="ADP195" t="s">
        <v>365</v>
      </c>
      <c r="ADQ195" t="s">
        <v>365</v>
      </c>
      <c r="ADR195" t="s">
        <v>365</v>
      </c>
      <c r="ADS195" t="s">
        <v>365</v>
      </c>
      <c r="ADT195" t="s">
        <v>365</v>
      </c>
      <c r="ADU195" t="s">
        <v>365</v>
      </c>
      <c r="ADV195" t="s">
        <v>365</v>
      </c>
      <c r="ADW195" t="s">
        <v>365</v>
      </c>
      <c r="ADX195" t="s">
        <v>365</v>
      </c>
      <c r="ADY195" t="s">
        <v>365</v>
      </c>
      <c r="ADZ195" t="s">
        <v>365</v>
      </c>
      <c r="AEA195" t="s">
        <v>365</v>
      </c>
      <c r="AEB195" t="s">
        <v>365</v>
      </c>
      <c r="AEC195" t="s">
        <v>365</v>
      </c>
      <c r="AED195" t="s">
        <v>365</v>
      </c>
      <c r="AEE195" t="s">
        <v>365</v>
      </c>
      <c r="AEF195" t="s">
        <v>365</v>
      </c>
      <c r="AEG195" t="s">
        <v>365</v>
      </c>
      <c r="AEH195" t="s">
        <v>365</v>
      </c>
      <c r="AEI195" t="s">
        <v>365</v>
      </c>
      <c r="AEJ195" t="s">
        <v>365</v>
      </c>
      <c r="AEK195" t="s">
        <v>365</v>
      </c>
      <c r="AEL195" t="s">
        <v>365</v>
      </c>
      <c r="AEM195" t="s">
        <v>365</v>
      </c>
      <c r="AEN195" t="s">
        <v>365</v>
      </c>
      <c r="AEO195" t="s">
        <v>365</v>
      </c>
      <c r="AEP195" t="s">
        <v>365</v>
      </c>
      <c r="AEQ195" t="s">
        <v>365</v>
      </c>
      <c r="AER195" t="s">
        <v>365</v>
      </c>
      <c r="AES195" t="s">
        <v>365</v>
      </c>
      <c r="AET195" t="s">
        <v>365</v>
      </c>
      <c r="AEU195" t="s">
        <v>365</v>
      </c>
      <c r="AEV195" t="s">
        <v>365</v>
      </c>
      <c r="AEW195" t="s">
        <v>365</v>
      </c>
      <c r="AEX195" t="s">
        <v>365</v>
      </c>
      <c r="AEY195" t="s">
        <v>365</v>
      </c>
      <c r="AEZ195" t="s">
        <v>365</v>
      </c>
      <c r="AFA195" t="s">
        <v>365</v>
      </c>
      <c r="AFB195" t="s">
        <v>365</v>
      </c>
      <c r="AFC195" t="s">
        <v>365</v>
      </c>
      <c r="AFD195" t="s">
        <v>365</v>
      </c>
      <c r="AFE195" t="s">
        <v>365</v>
      </c>
      <c r="AFF195" t="s">
        <v>365</v>
      </c>
      <c r="AFG195" t="s">
        <v>365</v>
      </c>
      <c r="AFH195" t="s">
        <v>365</v>
      </c>
      <c r="AFI195" t="s">
        <v>365</v>
      </c>
      <c r="AFJ195" t="s">
        <v>365</v>
      </c>
      <c r="AFK195" t="s">
        <v>365</v>
      </c>
      <c r="AFL195" t="s">
        <v>365</v>
      </c>
      <c r="AFM195" t="s">
        <v>365</v>
      </c>
      <c r="AFN195" t="s">
        <v>365</v>
      </c>
      <c r="AFO195" t="s">
        <v>365</v>
      </c>
      <c r="AFP195" t="s">
        <v>365</v>
      </c>
      <c r="AFQ195" t="s">
        <v>365</v>
      </c>
      <c r="AFR195" t="s">
        <v>365</v>
      </c>
      <c r="AFS195" t="s">
        <v>365</v>
      </c>
      <c r="AFT195" t="s">
        <v>365</v>
      </c>
      <c r="AFU195" t="s">
        <v>365</v>
      </c>
      <c r="AFV195" t="s">
        <v>365</v>
      </c>
      <c r="AFW195" t="s">
        <v>365</v>
      </c>
      <c r="AFX195" t="s">
        <v>365</v>
      </c>
      <c r="AFY195" t="s">
        <v>365</v>
      </c>
      <c r="AFZ195" t="s">
        <v>365</v>
      </c>
      <c r="AGA195" t="s">
        <v>365</v>
      </c>
      <c r="AGB195" t="s">
        <v>365</v>
      </c>
      <c r="AGC195" t="s">
        <v>365</v>
      </c>
      <c r="AGD195" t="s">
        <v>365</v>
      </c>
      <c r="AGE195" t="s">
        <v>365</v>
      </c>
      <c r="AGF195" t="s">
        <v>365</v>
      </c>
      <c r="AGG195" t="s">
        <v>365</v>
      </c>
      <c r="AGH195" t="s">
        <v>365</v>
      </c>
      <c r="AGI195" t="s">
        <v>365</v>
      </c>
      <c r="AGJ195" t="s">
        <v>365</v>
      </c>
      <c r="AGK195" t="s">
        <v>365</v>
      </c>
      <c r="AGL195" t="s">
        <v>365</v>
      </c>
      <c r="AGM195" t="s">
        <v>365</v>
      </c>
      <c r="AGN195" t="s">
        <v>365</v>
      </c>
      <c r="AGO195" t="s">
        <v>365</v>
      </c>
      <c r="AGP195" t="s">
        <v>365</v>
      </c>
      <c r="AGQ195" t="s">
        <v>365</v>
      </c>
      <c r="AGR195" t="s">
        <v>365</v>
      </c>
      <c r="AGS195" t="s">
        <v>365</v>
      </c>
      <c r="AGT195" t="s">
        <v>365</v>
      </c>
      <c r="AGU195" t="s">
        <v>365</v>
      </c>
      <c r="AGV195" t="s">
        <v>365</v>
      </c>
      <c r="AGW195" t="s">
        <v>365</v>
      </c>
      <c r="AGX195" t="s">
        <v>365</v>
      </c>
      <c r="AGY195" t="s">
        <v>365</v>
      </c>
      <c r="AGZ195" t="s">
        <v>365</v>
      </c>
      <c r="AHA195" t="s">
        <v>365</v>
      </c>
      <c r="AHB195" t="s">
        <v>365</v>
      </c>
      <c r="AHC195" t="s">
        <v>365</v>
      </c>
      <c r="AHD195" t="s">
        <v>365</v>
      </c>
      <c r="AHE195" t="s">
        <v>365</v>
      </c>
      <c r="AHF195" t="s">
        <v>365</v>
      </c>
      <c r="AHG195" t="s">
        <v>365</v>
      </c>
      <c r="AHH195" t="s">
        <v>365</v>
      </c>
      <c r="AHI195" t="s">
        <v>365</v>
      </c>
      <c r="AHJ195" t="s">
        <v>365</v>
      </c>
      <c r="AHK195" t="s">
        <v>365</v>
      </c>
      <c r="AHL195" t="s">
        <v>365</v>
      </c>
      <c r="AHM195" t="s">
        <v>365</v>
      </c>
      <c r="AHN195" t="s">
        <v>365</v>
      </c>
      <c r="AHO195" t="s">
        <v>365</v>
      </c>
      <c r="AHP195" t="s">
        <v>365</v>
      </c>
      <c r="AHQ195" t="s">
        <v>365</v>
      </c>
      <c r="AHR195" t="s">
        <v>365</v>
      </c>
      <c r="AHS195" t="s">
        <v>365</v>
      </c>
      <c r="AHT195" t="s">
        <v>365</v>
      </c>
      <c r="AHU195" t="s">
        <v>365</v>
      </c>
      <c r="AHV195" t="s">
        <v>365</v>
      </c>
      <c r="AHW195" t="s">
        <v>365</v>
      </c>
      <c r="AHX195" t="s">
        <v>365</v>
      </c>
      <c r="AHY195" t="s">
        <v>365</v>
      </c>
      <c r="AHZ195" t="s">
        <v>365</v>
      </c>
      <c r="AIA195" t="s">
        <v>365</v>
      </c>
      <c r="AIB195" t="s">
        <v>365</v>
      </c>
      <c r="AIC195" t="s">
        <v>365</v>
      </c>
      <c r="AID195" t="s">
        <v>365</v>
      </c>
      <c r="AIE195" t="s">
        <v>365</v>
      </c>
      <c r="AIF195" t="s">
        <v>365</v>
      </c>
      <c r="AIG195" t="s">
        <v>365</v>
      </c>
      <c r="AIH195" t="s">
        <v>365</v>
      </c>
      <c r="AII195" t="s">
        <v>365</v>
      </c>
      <c r="AIJ195" t="s">
        <v>365</v>
      </c>
      <c r="AIK195" t="s">
        <v>365</v>
      </c>
      <c r="AIL195" t="s">
        <v>365</v>
      </c>
      <c r="AIM195" t="s">
        <v>365</v>
      </c>
      <c r="AIN195" t="s">
        <v>365</v>
      </c>
      <c r="AIO195" t="s">
        <v>365</v>
      </c>
      <c r="AIP195" t="s">
        <v>365</v>
      </c>
      <c r="AIQ195" t="s">
        <v>365</v>
      </c>
      <c r="AIR195" t="s">
        <v>365</v>
      </c>
      <c r="AIS195" t="s">
        <v>365</v>
      </c>
      <c r="AIT195" t="s">
        <v>365</v>
      </c>
      <c r="AIU195" t="s">
        <v>365</v>
      </c>
      <c r="AIV195" t="s">
        <v>365</v>
      </c>
      <c r="AIW195" t="s">
        <v>365</v>
      </c>
      <c r="AIX195" t="s">
        <v>365</v>
      </c>
      <c r="AIY195" t="s">
        <v>365</v>
      </c>
      <c r="AIZ195" t="s">
        <v>365</v>
      </c>
      <c r="AJA195" t="s">
        <v>365</v>
      </c>
      <c r="AJB195" t="s">
        <v>365</v>
      </c>
      <c r="AJC195" t="s">
        <v>365</v>
      </c>
      <c r="AJD195" t="s">
        <v>365</v>
      </c>
      <c r="AJE195" t="s">
        <v>365</v>
      </c>
      <c r="AJF195" t="s">
        <v>365</v>
      </c>
      <c r="AJG195" t="s">
        <v>365</v>
      </c>
      <c r="AJH195" t="s">
        <v>365</v>
      </c>
      <c r="AJI195" t="s">
        <v>365</v>
      </c>
      <c r="AJJ195" t="s">
        <v>365</v>
      </c>
      <c r="AJK195" t="s">
        <v>365</v>
      </c>
      <c r="AJL195" t="s">
        <v>365</v>
      </c>
      <c r="AJM195" t="s">
        <v>365</v>
      </c>
      <c r="AJN195" t="s">
        <v>365</v>
      </c>
      <c r="AJO195" t="s">
        <v>365</v>
      </c>
      <c r="AJP195" t="s">
        <v>365</v>
      </c>
      <c r="AJQ195" t="s">
        <v>365</v>
      </c>
      <c r="AJR195" t="s">
        <v>365</v>
      </c>
      <c r="AJS195" t="s">
        <v>365</v>
      </c>
      <c r="AJT195" t="s">
        <v>365</v>
      </c>
      <c r="AJU195" t="s">
        <v>365</v>
      </c>
      <c r="AJV195" t="s">
        <v>365</v>
      </c>
      <c r="AJW195" t="s">
        <v>365</v>
      </c>
      <c r="AJX195" t="s">
        <v>365</v>
      </c>
      <c r="AJY195" t="s">
        <v>365</v>
      </c>
      <c r="AJZ195" t="s">
        <v>365</v>
      </c>
      <c r="AKA195" t="s">
        <v>365</v>
      </c>
      <c r="AKB195" t="s">
        <v>365</v>
      </c>
      <c r="AKC195" t="s">
        <v>365</v>
      </c>
      <c r="AKD195" t="s">
        <v>365</v>
      </c>
      <c r="AKE195" t="s">
        <v>365</v>
      </c>
      <c r="AKF195" t="s">
        <v>365</v>
      </c>
      <c r="AKG195" t="s">
        <v>365</v>
      </c>
      <c r="AKH195" t="s">
        <v>365</v>
      </c>
      <c r="AKI195" t="s">
        <v>365</v>
      </c>
      <c r="AKJ195" t="s">
        <v>365</v>
      </c>
      <c r="AKK195" t="s">
        <v>365</v>
      </c>
      <c r="AKL195" t="s">
        <v>365</v>
      </c>
      <c r="AKM195" t="s">
        <v>365</v>
      </c>
      <c r="AKN195" t="s">
        <v>365</v>
      </c>
      <c r="AKO195" t="s">
        <v>365</v>
      </c>
      <c r="AKP195" t="s">
        <v>365</v>
      </c>
      <c r="AKQ195" t="s">
        <v>365</v>
      </c>
      <c r="AKR195" t="s">
        <v>365</v>
      </c>
      <c r="AKS195" t="s">
        <v>365</v>
      </c>
      <c r="AKT195" t="s">
        <v>365</v>
      </c>
      <c r="AKU195" t="s">
        <v>365</v>
      </c>
      <c r="AKV195" t="s">
        <v>365</v>
      </c>
      <c r="AKW195" t="s">
        <v>365</v>
      </c>
      <c r="AKX195" t="s">
        <v>365</v>
      </c>
      <c r="AKY195" t="s">
        <v>365</v>
      </c>
      <c r="AKZ195" t="s">
        <v>365</v>
      </c>
      <c r="ALA195" t="s">
        <v>365</v>
      </c>
      <c r="ALB195" t="s">
        <v>365</v>
      </c>
      <c r="ALC195" t="s">
        <v>365</v>
      </c>
      <c r="ALD195" t="s">
        <v>365</v>
      </c>
      <c r="ALE195" t="s">
        <v>365</v>
      </c>
      <c r="ALF195" t="s">
        <v>365</v>
      </c>
      <c r="ALG195" t="s">
        <v>365</v>
      </c>
      <c r="ALH195" t="s">
        <v>365</v>
      </c>
      <c r="ALI195" t="s">
        <v>365</v>
      </c>
      <c r="ALJ195" t="s">
        <v>365</v>
      </c>
      <c r="ALK195" t="s">
        <v>365</v>
      </c>
      <c r="ALL195" t="s">
        <v>365</v>
      </c>
      <c r="ALM195" t="s">
        <v>365</v>
      </c>
      <c r="ALN195" t="s">
        <v>365</v>
      </c>
      <c r="ALO195" t="s">
        <v>365</v>
      </c>
      <c r="ALP195" t="s">
        <v>365</v>
      </c>
      <c r="ALQ195" t="s">
        <v>365</v>
      </c>
      <c r="ALR195" t="s">
        <v>365</v>
      </c>
      <c r="ALS195" t="s">
        <v>365</v>
      </c>
      <c r="ALT195" t="s">
        <v>365</v>
      </c>
      <c r="ALU195" t="s">
        <v>365</v>
      </c>
      <c r="ALV195" t="s">
        <v>365</v>
      </c>
      <c r="ALW195" t="s">
        <v>365</v>
      </c>
      <c r="ALX195" t="s">
        <v>365</v>
      </c>
      <c r="ALY195" t="s">
        <v>365</v>
      </c>
      <c r="ALZ195" t="s">
        <v>365</v>
      </c>
      <c r="AMA195" t="s">
        <v>365</v>
      </c>
      <c r="AMB195" t="s">
        <v>365</v>
      </c>
      <c r="AMC195" t="s">
        <v>365</v>
      </c>
      <c r="AMD195" t="s">
        <v>365</v>
      </c>
      <c r="AME195" t="s">
        <v>365</v>
      </c>
      <c r="AMF195" t="s">
        <v>365</v>
      </c>
      <c r="AMG195" t="s">
        <v>365</v>
      </c>
      <c r="AMH195" t="s">
        <v>365</v>
      </c>
      <c r="AMI195" t="s">
        <v>365</v>
      </c>
      <c r="AMJ195" t="s">
        <v>365</v>
      </c>
      <c r="AMK195" t="s">
        <v>365</v>
      </c>
      <c r="AML195" t="s">
        <v>365</v>
      </c>
      <c r="AMM195" t="s">
        <v>365</v>
      </c>
      <c r="AMN195" t="s">
        <v>365</v>
      </c>
      <c r="AMO195" t="s">
        <v>365</v>
      </c>
      <c r="AMP195" t="s">
        <v>365</v>
      </c>
      <c r="AMQ195" t="s">
        <v>365</v>
      </c>
      <c r="AMR195" t="s">
        <v>365</v>
      </c>
      <c r="AMS195" t="s">
        <v>365</v>
      </c>
      <c r="AMT195" t="s">
        <v>365</v>
      </c>
      <c r="AMU195" t="s">
        <v>365</v>
      </c>
      <c r="AMV195" t="s">
        <v>365</v>
      </c>
      <c r="AMW195" t="s">
        <v>365</v>
      </c>
      <c r="AMX195" t="s">
        <v>365</v>
      </c>
      <c r="AMY195" t="s">
        <v>365</v>
      </c>
      <c r="AMZ195" t="s">
        <v>365</v>
      </c>
      <c r="ANA195" t="s">
        <v>365</v>
      </c>
      <c r="ANB195" t="s">
        <v>365</v>
      </c>
      <c r="ANC195" t="s">
        <v>365</v>
      </c>
      <c r="AND195" t="s">
        <v>365</v>
      </c>
      <c r="ANE195" t="s">
        <v>365</v>
      </c>
      <c r="ANF195" t="s">
        <v>365</v>
      </c>
      <c r="ANG195" t="s">
        <v>365</v>
      </c>
      <c r="ANH195" t="s">
        <v>365</v>
      </c>
      <c r="ANI195" t="s">
        <v>365</v>
      </c>
      <c r="ANJ195" t="s">
        <v>365</v>
      </c>
      <c r="ANK195" t="s">
        <v>365</v>
      </c>
      <c r="ANL195" t="s">
        <v>365</v>
      </c>
      <c r="ANM195" t="s">
        <v>365</v>
      </c>
      <c r="ANN195" t="s">
        <v>365</v>
      </c>
      <c r="ANO195" t="s">
        <v>365</v>
      </c>
      <c r="ANP195" t="s">
        <v>365</v>
      </c>
      <c r="ANQ195" t="s">
        <v>365</v>
      </c>
      <c r="ANR195" t="s">
        <v>365</v>
      </c>
      <c r="ANS195" t="s">
        <v>365</v>
      </c>
      <c r="ANT195" t="s">
        <v>365</v>
      </c>
      <c r="ANU195" t="s">
        <v>365</v>
      </c>
      <c r="ANV195" t="s">
        <v>365</v>
      </c>
      <c r="ANW195" t="s">
        <v>365</v>
      </c>
      <c r="ANX195" t="s">
        <v>365</v>
      </c>
      <c r="ANY195" t="s">
        <v>365</v>
      </c>
      <c r="ANZ195" t="s">
        <v>365</v>
      </c>
      <c r="AOA195" t="s">
        <v>365</v>
      </c>
      <c r="AOB195" t="s">
        <v>365</v>
      </c>
      <c r="AOC195" t="s">
        <v>365</v>
      </c>
      <c r="AOD195" t="s">
        <v>365</v>
      </c>
      <c r="AOE195" t="s">
        <v>365</v>
      </c>
      <c r="AOF195" t="s">
        <v>365</v>
      </c>
      <c r="AOG195" t="s">
        <v>365</v>
      </c>
      <c r="AOH195" t="s">
        <v>365</v>
      </c>
      <c r="AOI195" t="s">
        <v>365</v>
      </c>
      <c r="AOJ195" t="s">
        <v>365</v>
      </c>
      <c r="AOK195" t="s">
        <v>365</v>
      </c>
      <c r="AOL195" t="s">
        <v>365</v>
      </c>
      <c r="AOM195" t="s">
        <v>365</v>
      </c>
      <c r="AON195" t="s">
        <v>365</v>
      </c>
      <c r="AOO195" t="s">
        <v>365</v>
      </c>
      <c r="AOP195" t="s">
        <v>365</v>
      </c>
      <c r="AOQ195" t="s">
        <v>365</v>
      </c>
      <c r="AOR195" t="s">
        <v>365</v>
      </c>
      <c r="AOS195" t="s">
        <v>365</v>
      </c>
      <c r="AOT195" t="s">
        <v>365</v>
      </c>
      <c r="AOU195" t="s">
        <v>365</v>
      </c>
      <c r="AOV195" t="s">
        <v>365</v>
      </c>
      <c r="AOW195" t="s">
        <v>365</v>
      </c>
      <c r="AOX195" t="s">
        <v>365</v>
      </c>
      <c r="AOY195" t="s">
        <v>365</v>
      </c>
      <c r="AOZ195" t="s">
        <v>365</v>
      </c>
      <c r="APA195" t="s">
        <v>365</v>
      </c>
      <c r="APB195" t="s">
        <v>365</v>
      </c>
      <c r="APC195" t="s">
        <v>365</v>
      </c>
      <c r="APD195" t="s">
        <v>365</v>
      </c>
      <c r="APE195" t="s">
        <v>365</v>
      </c>
      <c r="APF195" t="s">
        <v>365</v>
      </c>
      <c r="APG195" t="s">
        <v>365</v>
      </c>
      <c r="APH195" t="s">
        <v>365</v>
      </c>
      <c r="API195" t="s">
        <v>365</v>
      </c>
      <c r="APJ195" t="s">
        <v>365</v>
      </c>
      <c r="APK195" t="s">
        <v>365</v>
      </c>
      <c r="APL195" t="s">
        <v>365</v>
      </c>
      <c r="APM195" t="s">
        <v>365</v>
      </c>
      <c r="APN195" t="s">
        <v>365</v>
      </c>
      <c r="APO195" t="s">
        <v>365</v>
      </c>
      <c r="APP195" t="s">
        <v>365</v>
      </c>
      <c r="APQ195" t="s">
        <v>365</v>
      </c>
      <c r="APR195" t="s">
        <v>365</v>
      </c>
      <c r="APS195" t="s">
        <v>365</v>
      </c>
      <c r="APT195" t="s">
        <v>365</v>
      </c>
      <c r="APU195" t="s">
        <v>365</v>
      </c>
      <c r="APV195" t="s">
        <v>365</v>
      </c>
      <c r="APW195" t="s">
        <v>365</v>
      </c>
      <c r="APX195" t="s">
        <v>365</v>
      </c>
      <c r="APY195" t="s">
        <v>365</v>
      </c>
      <c r="APZ195" t="s">
        <v>365</v>
      </c>
      <c r="AQA195" t="s">
        <v>365</v>
      </c>
      <c r="AQB195" t="s">
        <v>365</v>
      </c>
      <c r="AQC195" t="s">
        <v>365</v>
      </c>
      <c r="AQD195" t="s">
        <v>365</v>
      </c>
      <c r="AQE195" t="s">
        <v>365</v>
      </c>
      <c r="AQF195" t="s">
        <v>365</v>
      </c>
      <c r="AQG195" t="s">
        <v>365</v>
      </c>
      <c r="AQH195" t="s">
        <v>365</v>
      </c>
      <c r="AQI195" t="s">
        <v>365</v>
      </c>
      <c r="AQJ195" t="s">
        <v>365</v>
      </c>
      <c r="AQK195" t="s">
        <v>365</v>
      </c>
      <c r="AQL195" t="s">
        <v>365</v>
      </c>
      <c r="AQM195" t="s">
        <v>365</v>
      </c>
      <c r="AQN195" t="s">
        <v>365</v>
      </c>
      <c r="AQO195" t="s">
        <v>365</v>
      </c>
      <c r="AQP195" t="s">
        <v>365</v>
      </c>
      <c r="AQQ195" t="s">
        <v>365</v>
      </c>
      <c r="AQR195" t="s">
        <v>365</v>
      </c>
      <c r="AQS195" t="s">
        <v>365</v>
      </c>
      <c r="AQT195" t="s">
        <v>365</v>
      </c>
      <c r="AQU195" t="s">
        <v>365</v>
      </c>
      <c r="AQV195" t="s">
        <v>365</v>
      </c>
      <c r="AQW195" t="s">
        <v>365</v>
      </c>
      <c r="AQX195" t="s">
        <v>365</v>
      </c>
      <c r="AQY195" t="s">
        <v>365</v>
      </c>
      <c r="AQZ195" t="s">
        <v>365</v>
      </c>
      <c r="ARA195" t="s">
        <v>365</v>
      </c>
      <c r="ARB195" t="s">
        <v>365</v>
      </c>
      <c r="ARC195" t="s">
        <v>365</v>
      </c>
      <c r="ARD195" t="s">
        <v>365</v>
      </c>
      <c r="ARE195" t="s">
        <v>365</v>
      </c>
      <c r="ARF195" t="s">
        <v>365</v>
      </c>
      <c r="ARG195" t="s">
        <v>365</v>
      </c>
      <c r="ARH195" t="s">
        <v>365</v>
      </c>
      <c r="ARI195" t="s">
        <v>365</v>
      </c>
      <c r="ARJ195" t="s">
        <v>365</v>
      </c>
      <c r="ARK195" t="s">
        <v>365</v>
      </c>
      <c r="ARL195" t="s">
        <v>365</v>
      </c>
      <c r="ARM195" t="s">
        <v>365</v>
      </c>
      <c r="ARN195" t="s">
        <v>365</v>
      </c>
      <c r="ARO195" t="s">
        <v>365</v>
      </c>
      <c r="ARP195" t="s">
        <v>365</v>
      </c>
      <c r="ARQ195" t="s">
        <v>365</v>
      </c>
      <c r="ARR195" t="s">
        <v>365</v>
      </c>
      <c r="ARS195" t="s">
        <v>365</v>
      </c>
      <c r="ART195" t="s">
        <v>365</v>
      </c>
      <c r="ARU195" t="s">
        <v>365</v>
      </c>
      <c r="ARV195" t="s">
        <v>365</v>
      </c>
      <c r="ARW195" t="s">
        <v>365</v>
      </c>
      <c r="ARX195" t="s">
        <v>365</v>
      </c>
      <c r="ARY195" t="s">
        <v>365</v>
      </c>
      <c r="ARZ195" t="s">
        <v>365</v>
      </c>
      <c r="ASA195" t="s">
        <v>365</v>
      </c>
      <c r="ASB195" t="s">
        <v>365</v>
      </c>
      <c r="ASC195" t="s">
        <v>365</v>
      </c>
      <c r="ASD195" t="s">
        <v>365</v>
      </c>
      <c r="ASE195" t="s">
        <v>365</v>
      </c>
      <c r="ASF195" t="s">
        <v>365</v>
      </c>
      <c r="ASG195" t="s">
        <v>365</v>
      </c>
      <c r="ASH195" t="s">
        <v>365</v>
      </c>
      <c r="ASI195" t="s">
        <v>365</v>
      </c>
      <c r="ASJ195" t="s">
        <v>365</v>
      </c>
      <c r="ASK195" t="s">
        <v>365</v>
      </c>
      <c r="ASL195" t="s">
        <v>365</v>
      </c>
      <c r="ASM195" t="s">
        <v>365</v>
      </c>
      <c r="ASN195" t="s">
        <v>365</v>
      </c>
      <c r="ASO195" t="s">
        <v>365</v>
      </c>
      <c r="ASP195" t="s">
        <v>365</v>
      </c>
      <c r="ASQ195" t="s">
        <v>365</v>
      </c>
      <c r="ASR195" t="s">
        <v>365</v>
      </c>
      <c r="ASS195" t="s">
        <v>365</v>
      </c>
      <c r="AST195" t="s">
        <v>365</v>
      </c>
      <c r="ASU195" t="s">
        <v>365</v>
      </c>
      <c r="ASV195" t="s">
        <v>365</v>
      </c>
      <c r="ASW195" t="s">
        <v>365</v>
      </c>
      <c r="ASX195" t="s">
        <v>365</v>
      </c>
      <c r="ASY195" t="s">
        <v>365</v>
      </c>
      <c r="ASZ195" t="s">
        <v>365</v>
      </c>
      <c r="ATA195" t="s">
        <v>365</v>
      </c>
      <c r="ATB195" t="s">
        <v>365</v>
      </c>
      <c r="ATC195" t="s">
        <v>365</v>
      </c>
      <c r="ATD195" t="s">
        <v>365</v>
      </c>
      <c r="ATE195" t="s">
        <v>365</v>
      </c>
      <c r="ATF195" t="s">
        <v>365</v>
      </c>
      <c r="ATG195" t="s">
        <v>365</v>
      </c>
      <c r="ATH195" t="s">
        <v>365</v>
      </c>
      <c r="ATI195" t="s">
        <v>365</v>
      </c>
      <c r="ATJ195" t="s">
        <v>365</v>
      </c>
      <c r="ATK195" t="s">
        <v>365</v>
      </c>
      <c r="ATL195" t="s">
        <v>365</v>
      </c>
      <c r="ATM195" t="s">
        <v>365</v>
      </c>
      <c r="ATN195" t="s">
        <v>365</v>
      </c>
      <c r="ATO195" t="s">
        <v>365</v>
      </c>
      <c r="ATP195" t="s">
        <v>365</v>
      </c>
      <c r="ATQ195" t="s">
        <v>365</v>
      </c>
      <c r="ATR195" t="s">
        <v>365</v>
      </c>
      <c r="ATS195" t="s">
        <v>365</v>
      </c>
      <c r="ATT195" t="s">
        <v>365</v>
      </c>
      <c r="ATU195" t="s">
        <v>365</v>
      </c>
      <c r="ATV195" t="s">
        <v>365</v>
      </c>
      <c r="ATW195" t="s">
        <v>365</v>
      </c>
      <c r="ATX195" t="s">
        <v>365</v>
      </c>
      <c r="ATY195" t="s">
        <v>365</v>
      </c>
      <c r="ATZ195" t="s">
        <v>365</v>
      </c>
      <c r="AUA195" t="s">
        <v>365</v>
      </c>
      <c r="AUB195" t="s">
        <v>365</v>
      </c>
      <c r="AUC195" t="s">
        <v>365</v>
      </c>
      <c r="AUD195" t="s">
        <v>365</v>
      </c>
      <c r="AUE195" t="s">
        <v>365</v>
      </c>
      <c r="AUF195" t="s">
        <v>365</v>
      </c>
      <c r="AUG195" t="s">
        <v>365</v>
      </c>
      <c r="AUH195" t="s">
        <v>365</v>
      </c>
      <c r="AUI195" t="s">
        <v>365</v>
      </c>
      <c r="AUJ195" t="s">
        <v>365</v>
      </c>
      <c r="AUK195" t="s">
        <v>365</v>
      </c>
      <c r="AUL195" t="s">
        <v>365</v>
      </c>
      <c r="AUM195" t="s">
        <v>365</v>
      </c>
      <c r="AUN195" t="s">
        <v>365</v>
      </c>
      <c r="AUO195" t="s">
        <v>365</v>
      </c>
      <c r="AUP195" t="s">
        <v>365</v>
      </c>
      <c r="AUQ195" t="s">
        <v>365</v>
      </c>
      <c r="AUR195" t="s">
        <v>365</v>
      </c>
      <c r="AUS195" t="s">
        <v>365</v>
      </c>
      <c r="AUT195" t="s">
        <v>365</v>
      </c>
      <c r="AUU195" t="s">
        <v>365</v>
      </c>
      <c r="AUV195" t="s">
        <v>365</v>
      </c>
      <c r="AUW195" t="s">
        <v>365</v>
      </c>
      <c r="AUX195" t="s">
        <v>365</v>
      </c>
      <c r="AUY195" t="s">
        <v>365</v>
      </c>
      <c r="AUZ195" t="s">
        <v>365</v>
      </c>
      <c r="AVA195" t="s">
        <v>365</v>
      </c>
      <c r="AVB195" t="s">
        <v>365</v>
      </c>
      <c r="AVC195" t="s">
        <v>365</v>
      </c>
      <c r="AVD195" t="s">
        <v>365</v>
      </c>
      <c r="AVE195" t="s">
        <v>365</v>
      </c>
      <c r="AVF195" t="s">
        <v>365</v>
      </c>
      <c r="AVG195" t="s">
        <v>365</v>
      </c>
      <c r="AVH195" t="s">
        <v>365</v>
      </c>
      <c r="AVI195" t="s">
        <v>365</v>
      </c>
      <c r="AVJ195" t="s">
        <v>365</v>
      </c>
      <c r="AVK195" t="s">
        <v>365</v>
      </c>
      <c r="AVL195" t="s">
        <v>365</v>
      </c>
      <c r="AVM195" t="s">
        <v>365</v>
      </c>
      <c r="AVN195" t="s">
        <v>365</v>
      </c>
      <c r="AVO195" t="s">
        <v>365</v>
      </c>
      <c r="AVP195" t="s">
        <v>365</v>
      </c>
      <c r="AVQ195" t="s">
        <v>365</v>
      </c>
      <c r="AVR195" t="s">
        <v>365</v>
      </c>
      <c r="AVS195" t="s">
        <v>365</v>
      </c>
      <c r="AVT195" t="s">
        <v>365</v>
      </c>
      <c r="AVU195" t="s">
        <v>365</v>
      </c>
      <c r="AVV195" t="s">
        <v>365</v>
      </c>
      <c r="AVW195" t="s">
        <v>365</v>
      </c>
      <c r="AVX195" t="s">
        <v>365</v>
      </c>
      <c r="AVY195" t="s">
        <v>365</v>
      </c>
      <c r="AVZ195" t="s">
        <v>365</v>
      </c>
      <c r="AWA195" t="s">
        <v>365</v>
      </c>
      <c r="AWB195" t="s">
        <v>365</v>
      </c>
      <c r="AWC195" t="s">
        <v>365</v>
      </c>
      <c r="AWD195" t="s">
        <v>365</v>
      </c>
      <c r="AWE195" t="s">
        <v>365</v>
      </c>
      <c r="AWF195" t="s">
        <v>365</v>
      </c>
      <c r="AWG195" t="s">
        <v>365</v>
      </c>
      <c r="AWH195" t="s">
        <v>365</v>
      </c>
      <c r="AWI195" t="s">
        <v>365</v>
      </c>
      <c r="AWJ195" t="s">
        <v>365</v>
      </c>
      <c r="AWK195" t="s">
        <v>365</v>
      </c>
      <c r="AWL195" t="s">
        <v>365</v>
      </c>
      <c r="AWM195" t="s">
        <v>365</v>
      </c>
      <c r="AWN195" t="s">
        <v>365</v>
      </c>
      <c r="AWO195" t="s">
        <v>365</v>
      </c>
      <c r="AWP195" t="s">
        <v>365</v>
      </c>
      <c r="AWQ195" t="s">
        <v>365</v>
      </c>
      <c r="AWR195" t="s">
        <v>365</v>
      </c>
      <c r="AWS195" t="s">
        <v>365</v>
      </c>
      <c r="AWT195" t="s">
        <v>365</v>
      </c>
      <c r="AWU195" t="s">
        <v>365</v>
      </c>
      <c r="AWV195" t="s">
        <v>365</v>
      </c>
      <c r="AWW195" t="s">
        <v>365</v>
      </c>
      <c r="AWX195" t="s">
        <v>365</v>
      </c>
      <c r="AWY195" t="s">
        <v>365</v>
      </c>
      <c r="AWZ195" t="s">
        <v>365</v>
      </c>
      <c r="AXA195" t="s">
        <v>365</v>
      </c>
      <c r="AXB195" t="s">
        <v>365</v>
      </c>
      <c r="AXC195" t="s">
        <v>365</v>
      </c>
      <c r="AXD195" t="s">
        <v>365</v>
      </c>
      <c r="AXE195" t="s">
        <v>365</v>
      </c>
      <c r="AXF195" t="s">
        <v>365</v>
      </c>
      <c r="AXG195" t="s">
        <v>365</v>
      </c>
      <c r="AXH195" t="s">
        <v>365</v>
      </c>
      <c r="AXI195" t="s">
        <v>365</v>
      </c>
      <c r="AXJ195" t="s">
        <v>365</v>
      </c>
      <c r="AXK195" t="s">
        <v>365</v>
      </c>
      <c r="AXL195" t="s">
        <v>365</v>
      </c>
      <c r="AXM195" t="s">
        <v>365</v>
      </c>
      <c r="AXN195" t="s">
        <v>365</v>
      </c>
      <c r="AXO195" t="s">
        <v>365</v>
      </c>
      <c r="AXP195" t="s">
        <v>365</v>
      </c>
      <c r="AXQ195" t="s">
        <v>365</v>
      </c>
      <c r="AXR195" t="s">
        <v>365</v>
      </c>
      <c r="AXS195" t="s">
        <v>365</v>
      </c>
      <c r="AXT195" t="s">
        <v>365</v>
      </c>
      <c r="AXU195" t="s">
        <v>365</v>
      </c>
      <c r="AXV195" t="s">
        <v>365</v>
      </c>
      <c r="AXW195" t="s">
        <v>365</v>
      </c>
      <c r="AXX195" t="s">
        <v>365</v>
      </c>
      <c r="AXY195" t="s">
        <v>365</v>
      </c>
      <c r="AXZ195" t="s">
        <v>365</v>
      </c>
      <c r="AYA195" t="s">
        <v>365</v>
      </c>
      <c r="AYB195" t="s">
        <v>365</v>
      </c>
      <c r="AYC195" t="s">
        <v>365</v>
      </c>
      <c r="AYD195" t="s">
        <v>365</v>
      </c>
      <c r="AYE195" t="s">
        <v>365</v>
      </c>
      <c r="AYF195" t="s">
        <v>365</v>
      </c>
      <c r="AYG195" t="s">
        <v>365</v>
      </c>
      <c r="AYH195" t="s">
        <v>365</v>
      </c>
      <c r="AYI195" t="s">
        <v>365</v>
      </c>
      <c r="AYJ195" t="s">
        <v>365</v>
      </c>
      <c r="AYK195" t="s">
        <v>365</v>
      </c>
      <c r="AYL195" t="s">
        <v>365</v>
      </c>
      <c r="AYM195" t="s">
        <v>365</v>
      </c>
      <c r="AYN195" t="s">
        <v>365</v>
      </c>
      <c r="AYO195" t="s">
        <v>365</v>
      </c>
      <c r="AYP195" t="s">
        <v>365</v>
      </c>
      <c r="AYQ195" t="s">
        <v>365</v>
      </c>
      <c r="AYR195" t="s">
        <v>365</v>
      </c>
      <c r="AYS195" t="s">
        <v>365</v>
      </c>
      <c r="AYT195" t="s">
        <v>365</v>
      </c>
      <c r="AYU195" t="s">
        <v>365</v>
      </c>
      <c r="AYV195" t="s">
        <v>365</v>
      </c>
      <c r="AYW195" t="s">
        <v>365</v>
      </c>
      <c r="AYX195" t="s">
        <v>365</v>
      </c>
      <c r="AYY195" t="s">
        <v>365</v>
      </c>
      <c r="AYZ195" t="s">
        <v>365</v>
      </c>
      <c r="AZA195" t="s">
        <v>365</v>
      </c>
      <c r="AZB195" t="s">
        <v>365</v>
      </c>
      <c r="AZC195" t="s">
        <v>365</v>
      </c>
      <c r="AZD195" t="s">
        <v>365</v>
      </c>
      <c r="AZE195" t="s">
        <v>365</v>
      </c>
      <c r="AZF195" t="s">
        <v>365</v>
      </c>
      <c r="AZG195" t="s">
        <v>365</v>
      </c>
      <c r="AZH195" t="s">
        <v>365</v>
      </c>
      <c r="AZI195" t="s">
        <v>365</v>
      </c>
      <c r="AZJ195" t="s">
        <v>365</v>
      </c>
      <c r="AZK195" t="s">
        <v>365</v>
      </c>
      <c r="AZL195" t="s">
        <v>365</v>
      </c>
      <c r="AZM195" t="s">
        <v>365</v>
      </c>
      <c r="AZN195" t="s">
        <v>365</v>
      </c>
      <c r="AZO195" t="s">
        <v>365</v>
      </c>
      <c r="AZP195" t="s">
        <v>365</v>
      </c>
      <c r="AZQ195" t="s">
        <v>365</v>
      </c>
      <c r="AZR195" t="s">
        <v>365</v>
      </c>
      <c r="AZS195" t="s">
        <v>365</v>
      </c>
      <c r="AZT195" t="s">
        <v>365</v>
      </c>
      <c r="AZU195" t="s">
        <v>365</v>
      </c>
      <c r="AZV195" t="s">
        <v>365</v>
      </c>
      <c r="AZW195" t="s">
        <v>365</v>
      </c>
      <c r="AZX195" t="s">
        <v>365</v>
      </c>
      <c r="AZY195" t="s">
        <v>365</v>
      </c>
      <c r="AZZ195" t="s">
        <v>365</v>
      </c>
      <c r="BAA195" t="s">
        <v>365</v>
      </c>
      <c r="BAB195" t="s">
        <v>365</v>
      </c>
      <c r="BAC195" t="s">
        <v>365</v>
      </c>
      <c r="BAD195" t="s">
        <v>365</v>
      </c>
      <c r="BAE195" t="s">
        <v>365</v>
      </c>
      <c r="BAF195" t="s">
        <v>365</v>
      </c>
      <c r="BAG195" t="s">
        <v>365</v>
      </c>
      <c r="BAH195" t="s">
        <v>365</v>
      </c>
      <c r="BAI195" t="s">
        <v>365</v>
      </c>
      <c r="BAJ195" t="s">
        <v>365</v>
      </c>
      <c r="BAK195" t="s">
        <v>365</v>
      </c>
      <c r="BAL195" t="s">
        <v>365</v>
      </c>
      <c r="BAM195" t="s">
        <v>365</v>
      </c>
      <c r="BAN195" t="s">
        <v>365</v>
      </c>
      <c r="BAO195" t="s">
        <v>365</v>
      </c>
      <c r="BAP195" t="s">
        <v>365</v>
      </c>
      <c r="BAQ195" t="s">
        <v>365</v>
      </c>
      <c r="BAR195" t="s">
        <v>365</v>
      </c>
      <c r="BAS195" t="s">
        <v>365</v>
      </c>
      <c r="BAT195" t="s">
        <v>365</v>
      </c>
      <c r="BAU195" t="s">
        <v>365</v>
      </c>
      <c r="BAV195" t="s">
        <v>365</v>
      </c>
      <c r="BAW195" t="s">
        <v>365</v>
      </c>
      <c r="BAX195" t="s">
        <v>365</v>
      </c>
      <c r="BAY195" t="s">
        <v>365</v>
      </c>
      <c r="BAZ195" t="s">
        <v>365</v>
      </c>
      <c r="BBA195" t="s">
        <v>365</v>
      </c>
      <c r="BBB195" t="s">
        <v>365</v>
      </c>
      <c r="BBC195" t="s">
        <v>365</v>
      </c>
      <c r="BBD195" t="s">
        <v>365</v>
      </c>
      <c r="BBE195" t="s">
        <v>365</v>
      </c>
      <c r="BBF195" t="s">
        <v>365</v>
      </c>
      <c r="BBG195" t="s">
        <v>365</v>
      </c>
      <c r="BBH195" t="s">
        <v>365</v>
      </c>
      <c r="BBI195" t="s">
        <v>365</v>
      </c>
      <c r="BBJ195" t="s">
        <v>365</v>
      </c>
      <c r="BBK195" t="s">
        <v>365</v>
      </c>
      <c r="BBL195" t="s">
        <v>365</v>
      </c>
      <c r="BBM195" t="s">
        <v>365</v>
      </c>
      <c r="BBN195" t="s">
        <v>365</v>
      </c>
      <c r="BBO195" t="s">
        <v>365</v>
      </c>
      <c r="BBP195" t="s">
        <v>365</v>
      </c>
      <c r="BBQ195" t="s">
        <v>365</v>
      </c>
      <c r="BBR195" t="s">
        <v>365</v>
      </c>
      <c r="BBS195" t="s">
        <v>365</v>
      </c>
      <c r="BBT195" t="s">
        <v>365</v>
      </c>
      <c r="BBU195" t="s">
        <v>365</v>
      </c>
      <c r="BBV195" t="s">
        <v>365</v>
      </c>
      <c r="BBW195" t="s">
        <v>365</v>
      </c>
      <c r="BBX195" t="s">
        <v>365</v>
      </c>
      <c r="BBY195" t="s">
        <v>365</v>
      </c>
      <c r="BBZ195" t="s">
        <v>365</v>
      </c>
      <c r="BCA195" t="s">
        <v>365</v>
      </c>
      <c r="BCB195" t="s">
        <v>365</v>
      </c>
      <c r="BCC195" t="s">
        <v>365</v>
      </c>
      <c r="BCD195" t="s">
        <v>365</v>
      </c>
      <c r="BCE195" t="s">
        <v>365</v>
      </c>
      <c r="BCF195" t="s">
        <v>365</v>
      </c>
      <c r="BCG195" t="s">
        <v>365</v>
      </c>
      <c r="BCH195" t="s">
        <v>365</v>
      </c>
      <c r="BCI195" t="s">
        <v>365</v>
      </c>
      <c r="BCJ195" t="s">
        <v>365</v>
      </c>
      <c r="BCK195" t="s">
        <v>365</v>
      </c>
      <c r="BCL195" t="s">
        <v>365</v>
      </c>
      <c r="BCM195" t="s">
        <v>365</v>
      </c>
      <c r="BCN195" t="s">
        <v>365</v>
      </c>
      <c r="BCO195" t="s">
        <v>365</v>
      </c>
      <c r="BCP195" t="s">
        <v>365</v>
      </c>
      <c r="BCQ195" t="s">
        <v>365</v>
      </c>
      <c r="BCR195" t="s">
        <v>365</v>
      </c>
      <c r="BCS195" t="s">
        <v>365</v>
      </c>
      <c r="BCT195" t="s">
        <v>365</v>
      </c>
      <c r="BCU195" t="s">
        <v>365</v>
      </c>
      <c r="BCV195" t="s">
        <v>365</v>
      </c>
      <c r="BCW195" t="s">
        <v>365</v>
      </c>
      <c r="BCX195" t="s">
        <v>365</v>
      </c>
      <c r="BCY195" t="s">
        <v>365</v>
      </c>
      <c r="BCZ195" t="s">
        <v>365</v>
      </c>
      <c r="BDA195" t="s">
        <v>365</v>
      </c>
      <c r="BDB195" t="s">
        <v>365</v>
      </c>
      <c r="BDC195" t="s">
        <v>365</v>
      </c>
      <c r="BDD195" t="s">
        <v>365</v>
      </c>
      <c r="BDE195" t="s">
        <v>365</v>
      </c>
      <c r="BDF195" t="s">
        <v>365</v>
      </c>
      <c r="BDG195" t="s">
        <v>365</v>
      </c>
      <c r="BDH195" t="s">
        <v>365</v>
      </c>
      <c r="BDI195" t="s">
        <v>365</v>
      </c>
      <c r="BDJ195" t="s">
        <v>365</v>
      </c>
      <c r="BDK195" t="s">
        <v>365</v>
      </c>
      <c r="BDL195" t="s">
        <v>365</v>
      </c>
      <c r="BDM195" t="s">
        <v>365</v>
      </c>
      <c r="BDN195" t="s">
        <v>365</v>
      </c>
      <c r="BDO195" t="s">
        <v>365</v>
      </c>
      <c r="BDP195" t="s">
        <v>365</v>
      </c>
      <c r="BDQ195" t="s">
        <v>365</v>
      </c>
      <c r="BDR195" t="s">
        <v>365</v>
      </c>
      <c r="BDS195" t="s">
        <v>365</v>
      </c>
      <c r="BDT195" t="s">
        <v>365</v>
      </c>
      <c r="BDU195" t="s">
        <v>365</v>
      </c>
      <c r="BDV195" t="s">
        <v>365</v>
      </c>
      <c r="BDW195" t="s">
        <v>365</v>
      </c>
      <c r="BDX195" t="s">
        <v>365</v>
      </c>
      <c r="BDY195" t="s">
        <v>365</v>
      </c>
      <c r="BDZ195" t="s">
        <v>365</v>
      </c>
      <c r="BEA195" t="s">
        <v>365</v>
      </c>
      <c r="BEB195" t="s">
        <v>365</v>
      </c>
      <c r="BEC195" t="s">
        <v>365</v>
      </c>
      <c r="BED195" t="s">
        <v>365</v>
      </c>
      <c r="BEE195" t="s">
        <v>365</v>
      </c>
      <c r="BEF195" t="s">
        <v>365</v>
      </c>
      <c r="BEG195" t="s">
        <v>365</v>
      </c>
      <c r="BEH195" t="s">
        <v>365</v>
      </c>
      <c r="BEI195" t="s">
        <v>365</v>
      </c>
      <c r="BEJ195" t="s">
        <v>365</v>
      </c>
      <c r="BEK195" t="s">
        <v>365</v>
      </c>
      <c r="BEL195" t="s">
        <v>365</v>
      </c>
      <c r="BEM195" t="s">
        <v>365</v>
      </c>
      <c r="BEN195" t="s">
        <v>365</v>
      </c>
      <c r="BEO195" t="s">
        <v>365</v>
      </c>
      <c r="BEP195" t="s">
        <v>365</v>
      </c>
      <c r="BEQ195" t="s">
        <v>365</v>
      </c>
      <c r="BER195" t="s">
        <v>365</v>
      </c>
      <c r="BES195" t="s">
        <v>365</v>
      </c>
      <c r="BET195" t="s">
        <v>365</v>
      </c>
      <c r="BEU195" t="s">
        <v>365</v>
      </c>
      <c r="BEV195" t="s">
        <v>365</v>
      </c>
      <c r="BEW195" t="s">
        <v>365</v>
      </c>
      <c r="BEX195" t="s">
        <v>365</v>
      </c>
      <c r="BEY195" t="s">
        <v>365</v>
      </c>
      <c r="BEZ195" t="s">
        <v>365</v>
      </c>
      <c r="BFA195" t="s">
        <v>365</v>
      </c>
      <c r="BFB195" t="s">
        <v>365</v>
      </c>
      <c r="BFC195" t="s">
        <v>365</v>
      </c>
      <c r="BFD195" t="s">
        <v>365</v>
      </c>
      <c r="BFE195" t="s">
        <v>365</v>
      </c>
      <c r="BFF195" t="s">
        <v>365</v>
      </c>
      <c r="BFG195" t="s">
        <v>365</v>
      </c>
      <c r="BFH195" t="s">
        <v>365</v>
      </c>
      <c r="BFI195" t="s">
        <v>365</v>
      </c>
      <c r="BFJ195" t="s">
        <v>365</v>
      </c>
      <c r="BFK195" t="s">
        <v>365</v>
      </c>
      <c r="BFL195" t="s">
        <v>365</v>
      </c>
      <c r="BFM195" t="s">
        <v>365</v>
      </c>
      <c r="BFN195" t="s">
        <v>365</v>
      </c>
      <c r="BFO195" t="s">
        <v>365</v>
      </c>
      <c r="BFP195" t="s">
        <v>365</v>
      </c>
      <c r="BFQ195" t="s">
        <v>365</v>
      </c>
      <c r="BFR195" t="s">
        <v>365</v>
      </c>
      <c r="BFS195" t="s">
        <v>365</v>
      </c>
      <c r="BFT195" t="s">
        <v>365</v>
      </c>
      <c r="BFU195" t="s">
        <v>365</v>
      </c>
      <c r="BFV195" t="s">
        <v>365</v>
      </c>
      <c r="BFW195" t="s">
        <v>365</v>
      </c>
      <c r="BFX195" t="s">
        <v>365</v>
      </c>
      <c r="BFY195" t="s">
        <v>365</v>
      </c>
      <c r="BFZ195" t="s">
        <v>365</v>
      </c>
      <c r="BGA195" t="s">
        <v>365</v>
      </c>
      <c r="BGB195" t="s">
        <v>365</v>
      </c>
      <c r="BGC195" t="s">
        <v>365</v>
      </c>
      <c r="BGD195" t="s">
        <v>365</v>
      </c>
      <c r="BGE195" t="s">
        <v>365</v>
      </c>
      <c r="BGF195" t="s">
        <v>365</v>
      </c>
      <c r="BGG195" t="s">
        <v>365</v>
      </c>
      <c r="BGH195" t="s">
        <v>365</v>
      </c>
      <c r="BGI195" t="s">
        <v>365</v>
      </c>
      <c r="BGJ195" t="s">
        <v>365</v>
      </c>
      <c r="BGK195" t="s">
        <v>365</v>
      </c>
      <c r="BGL195" t="s">
        <v>365</v>
      </c>
      <c r="BGM195" t="s">
        <v>365</v>
      </c>
      <c r="BGN195" t="s">
        <v>365</v>
      </c>
      <c r="BGO195" t="s">
        <v>365</v>
      </c>
      <c r="BGP195" t="s">
        <v>365</v>
      </c>
      <c r="BGQ195" t="s">
        <v>365</v>
      </c>
      <c r="BGR195" t="s">
        <v>365</v>
      </c>
      <c r="BGS195" t="s">
        <v>365</v>
      </c>
      <c r="BGT195" t="s">
        <v>365</v>
      </c>
      <c r="BGU195" t="s">
        <v>365</v>
      </c>
      <c r="BGV195" t="s">
        <v>365</v>
      </c>
      <c r="BGW195" t="s">
        <v>365</v>
      </c>
      <c r="BGX195" t="s">
        <v>365</v>
      </c>
      <c r="BGY195" t="s">
        <v>365</v>
      </c>
      <c r="BGZ195" t="s">
        <v>365</v>
      </c>
      <c r="BHA195" t="s">
        <v>365</v>
      </c>
      <c r="BHB195" t="s">
        <v>365</v>
      </c>
      <c r="BHC195" t="s">
        <v>365</v>
      </c>
      <c r="BHD195" t="s">
        <v>365</v>
      </c>
      <c r="BHE195" t="s">
        <v>365</v>
      </c>
      <c r="BHF195" t="s">
        <v>365</v>
      </c>
      <c r="BHG195" t="s">
        <v>365</v>
      </c>
      <c r="BHH195" t="s">
        <v>365</v>
      </c>
      <c r="BHI195" t="s">
        <v>365</v>
      </c>
      <c r="BHJ195" t="s">
        <v>365</v>
      </c>
      <c r="BHK195" t="s">
        <v>365</v>
      </c>
      <c r="BHL195" t="s">
        <v>365</v>
      </c>
      <c r="BHM195" t="s">
        <v>365</v>
      </c>
      <c r="BHN195" t="s">
        <v>365</v>
      </c>
      <c r="BHO195" t="s">
        <v>365</v>
      </c>
      <c r="BHP195" t="s">
        <v>365</v>
      </c>
      <c r="BHQ195" t="s">
        <v>365</v>
      </c>
      <c r="BHR195" t="s">
        <v>365</v>
      </c>
      <c r="BHS195" t="s">
        <v>365</v>
      </c>
      <c r="BHT195" t="s">
        <v>365</v>
      </c>
      <c r="BHU195" t="s">
        <v>365</v>
      </c>
      <c r="BHV195" t="s">
        <v>365</v>
      </c>
      <c r="BHW195" t="s">
        <v>365</v>
      </c>
      <c r="BHX195" t="s">
        <v>365</v>
      </c>
      <c r="BHY195" t="s">
        <v>365</v>
      </c>
      <c r="BHZ195" t="s">
        <v>365</v>
      </c>
      <c r="BIA195" t="s">
        <v>365</v>
      </c>
      <c r="BIB195" t="s">
        <v>365</v>
      </c>
      <c r="BIC195" t="s">
        <v>365</v>
      </c>
      <c r="BID195" t="s">
        <v>365</v>
      </c>
      <c r="BIE195" t="s">
        <v>365</v>
      </c>
      <c r="BIF195" t="s">
        <v>365</v>
      </c>
      <c r="BIG195" t="s">
        <v>365</v>
      </c>
      <c r="BIH195" t="s">
        <v>365</v>
      </c>
      <c r="BII195" t="s">
        <v>365</v>
      </c>
      <c r="BIJ195" t="s">
        <v>365</v>
      </c>
      <c r="BIK195" t="s">
        <v>365</v>
      </c>
      <c r="BIL195" t="s">
        <v>365</v>
      </c>
      <c r="BIM195" t="s">
        <v>365</v>
      </c>
      <c r="BIN195" t="s">
        <v>365</v>
      </c>
      <c r="BIO195" t="s">
        <v>365</v>
      </c>
      <c r="BIP195" t="s">
        <v>365</v>
      </c>
      <c r="BIQ195" t="s">
        <v>365</v>
      </c>
      <c r="BIR195" t="s">
        <v>365</v>
      </c>
      <c r="BIS195" t="s">
        <v>365</v>
      </c>
      <c r="BIT195" t="s">
        <v>365</v>
      </c>
      <c r="BIU195" t="s">
        <v>365</v>
      </c>
      <c r="BIV195" t="s">
        <v>365</v>
      </c>
      <c r="BIW195" t="s">
        <v>365</v>
      </c>
      <c r="BIX195" t="s">
        <v>365</v>
      </c>
      <c r="BIY195" t="s">
        <v>365</v>
      </c>
      <c r="BIZ195" t="s">
        <v>365</v>
      </c>
      <c r="BJA195" t="s">
        <v>365</v>
      </c>
      <c r="BJB195" t="s">
        <v>365</v>
      </c>
      <c r="BJC195" t="s">
        <v>365</v>
      </c>
      <c r="BJD195" t="s">
        <v>365</v>
      </c>
      <c r="BJE195" t="s">
        <v>365</v>
      </c>
      <c r="BJF195" t="s">
        <v>365</v>
      </c>
      <c r="BJG195" t="s">
        <v>365</v>
      </c>
      <c r="BJH195" t="s">
        <v>365</v>
      </c>
      <c r="BJI195" t="s">
        <v>365</v>
      </c>
      <c r="BJJ195" t="s">
        <v>365</v>
      </c>
      <c r="BJK195" t="s">
        <v>365</v>
      </c>
      <c r="BJL195" t="s">
        <v>365</v>
      </c>
      <c r="BJM195" t="s">
        <v>365</v>
      </c>
      <c r="BJN195" t="s">
        <v>365</v>
      </c>
      <c r="BJO195" t="s">
        <v>365</v>
      </c>
      <c r="BJP195" t="s">
        <v>365</v>
      </c>
      <c r="BJQ195" t="s">
        <v>365</v>
      </c>
      <c r="BJR195" t="s">
        <v>365</v>
      </c>
      <c r="BJS195" t="s">
        <v>365</v>
      </c>
      <c r="BJT195" t="s">
        <v>365</v>
      </c>
      <c r="BJU195" t="s">
        <v>365</v>
      </c>
      <c r="BJV195" t="s">
        <v>365</v>
      </c>
      <c r="BJW195" t="s">
        <v>365</v>
      </c>
      <c r="BJX195" t="s">
        <v>365</v>
      </c>
      <c r="BJY195" t="s">
        <v>365</v>
      </c>
      <c r="BJZ195" t="s">
        <v>365</v>
      </c>
      <c r="BKA195" t="s">
        <v>365</v>
      </c>
      <c r="BKB195" t="s">
        <v>365</v>
      </c>
      <c r="BKC195" t="s">
        <v>365</v>
      </c>
      <c r="BKD195" t="s">
        <v>365</v>
      </c>
      <c r="BKE195" t="s">
        <v>365</v>
      </c>
      <c r="BKF195" t="s">
        <v>365</v>
      </c>
      <c r="BKG195" t="s">
        <v>365</v>
      </c>
      <c r="BKH195" t="s">
        <v>365</v>
      </c>
      <c r="BKI195" t="s">
        <v>365</v>
      </c>
      <c r="BKJ195" t="s">
        <v>365</v>
      </c>
      <c r="BKK195" t="s">
        <v>365</v>
      </c>
      <c r="BKL195" t="s">
        <v>365</v>
      </c>
      <c r="BKM195" t="s">
        <v>365</v>
      </c>
      <c r="BKN195" t="s">
        <v>365</v>
      </c>
      <c r="BKO195" t="s">
        <v>365</v>
      </c>
      <c r="BKP195" t="s">
        <v>365</v>
      </c>
      <c r="BKQ195" t="s">
        <v>365</v>
      </c>
      <c r="BKR195" t="s">
        <v>365</v>
      </c>
      <c r="BKS195" t="s">
        <v>365</v>
      </c>
      <c r="BKT195" t="s">
        <v>365</v>
      </c>
      <c r="BKU195" t="s">
        <v>365</v>
      </c>
      <c r="BKV195" t="s">
        <v>365</v>
      </c>
      <c r="BKW195" t="s">
        <v>365</v>
      </c>
      <c r="BKX195" t="s">
        <v>365</v>
      </c>
      <c r="BKY195" t="s">
        <v>365</v>
      </c>
      <c r="BKZ195" t="s">
        <v>365</v>
      </c>
      <c r="BLA195" t="s">
        <v>365</v>
      </c>
      <c r="BLB195" t="s">
        <v>365</v>
      </c>
      <c r="BLC195" t="s">
        <v>365</v>
      </c>
      <c r="BLD195" t="s">
        <v>365</v>
      </c>
      <c r="BLE195" t="s">
        <v>365</v>
      </c>
      <c r="BLF195" t="s">
        <v>365</v>
      </c>
      <c r="BLG195" t="s">
        <v>365</v>
      </c>
      <c r="BLH195" t="s">
        <v>365</v>
      </c>
      <c r="BLI195" t="s">
        <v>365</v>
      </c>
      <c r="BLJ195" t="s">
        <v>365</v>
      </c>
      <c r="BLK195" t="s">
        <v>365</v>
      </c>
      <c r="BLL195" t="s">
        <v>365</v>
      </c>
      <c r="BLM195" t="s">
        <v>365</v>
      </c>
      <c r="BLN195" t="s">
        <v>365</v>
      </c>
      <c r="BLO195" t="s">
        <v>365</v>
      </c>
      <c r="BLP195" t="s">
        <v>365</v>
      </c>
      <c r="BLQ195" t="s">
        <v>365</v>
      </c>
      <c r="BLR195" t="s">
        <v>365</v>
      </c>
      <c r="BLS195" t="s">
        <v>365</v>
      </c>
      <c r="BLT195" t="s">
        <v>365</v>
      </c>
      <c r="BLU195" t="s">
        <v>365</v>
      </c>
      <c r="BLV195" t="s">
        <v>365</v>
      </c>
      <c r="BLW195" t="s">
        <v>365</v>
      </c>
      <c r="BLX195" t="s">
        <v>365</v>
      </c>
      <c r="BLY195" t="s">
        <v>365</v>
      </c>
      <c r="BLZ195" t="s">
        <v>365</v>
      </c>
      <c r="BMA195" t="s">
        <v>365</v>
      </c>
      <c r="BMB195" t="s">
        <v>365</v>
      </c>
      <c r="BMC195" t="s">
        <v>365</v>
      </c>
      <c r="BMD195" t="s">
        <v>365</v>
      </c>
      <c r="BME195" t="s">
        <v>365</v>
      </c>
      <c r="BMF195" t="s">
        <v>365</v>
      </c>
      <c r="BMG195" t="s">
        <v>365</v>
      </c>
      <c r="BMH195" t="s">
        <v>365</v>
      </c>
      <c r="BMI195" t="s">
        <v>365</v>
      </c>
      <c r="BMJ195" t="s">
        <v>365</v>
      </c>
      <c r="BMK195" t="s">
        <v>365</v>
      </c>
      <c r="BML195" t="s">
        <v>365</v>
      </c>
      <c r="BMM195" t="s">
        <v>365</v>
      </c>
      <c r="BMN195" t="s">
        <v>365</v>
      </c>
      <c r="BMO195" t="s">
        <v>365</v>
      </c>
      <c r="BMP195" t="s">
        <v>365</v>
      </c>
      <c r="BMQ195" t="s">
        <v>365</v>
      </c>
      <c r="BMR195" t="s">
        <v>365</v>
      </c>
      <c r="BMS195" t="s">
        <v>365</v>
      </c>
      <c r="BMT195" t="s">
        <v>365</v>
      </c>
      <c r="BMU195" t="s">
        <v>365</v>
      </c>
      <c r="BMV195" t="s">
        <v>365</v>
      </c>
      <c r="BMW195" t="s">
        <v>365</v>
      </c>
      <c r="BMX195" t="s">
        <v>365</v>
      </c>
      <c r="BMY195" t="s">
        <v>365</v>
      </c>
      <c r="BMZ195" t="s">
        <v>365</v>
      </c>
      <c r="BNA195" t="s">
        <v>365</v>
      </c>
      <c r="BNB195" t="s">
        <v>365</v>
      </c>
      <c r="BNC195" t="s">
        <v>365</v>
      </c>
      <c r="BND195" t="s">
        <v>365</v>
      </c>
      <c r="BNE195" t="s">
        <v>365</v>
      </c>
      <c r="BNF195" t="s">
        <v>365</v>
      </c>
      <c r="BNG195" t="s">
        <v>365</v>
      </c>
      <c r="BNH195" t="s">
        <v>365</v>
      </c>
      <c r="BNI195" t="s">
        <v>365</v>
      </c>
      <c r="BNJ195" t="s">
        <v>365</v>
      </c>
      <c r="BNK195" t="s">
        <v>365</v>
      </c>
      <c r="BNL195" t="s">
        <v>365</v>
      </c>
      <c r="BNM195" t="s">
        <v>365</v>
      </c>
      <c r="BNN195" t="s">
        <v>365</v>
      </c>
      <c r="BNO195" t="s">
        <v>365</v>
      </c>
      <c r="BNP195" t="s">
        <v>365</v>
      </c>
      <c r="BNQ195" t="s">
        <v>365</v>
      </c>
      <c r="BNR195" t="s">
        <v>365</v>
      </c>
      <c r="BNS195" t="s">
        <v>365</v>
      </c>
      <c r="BNT195" t="s">
        <v>365</v>
      </c>
      <c r="BNU195" t="s">
        <v>365</v>
      </c>
      <c r="BNV195" t="s">
        <v>365</v>
      </c>
      <c r="BNW195" t="s">
        <v>365</v>
      </c>
      <c r="BNX195" t="s">
        <v>365</v>
      </c>
      <c r="BNY195" t="s">
        <v>365</v>
      </c>
      <c r="BNZ195" t="s">
        <v>365</v>
      </c>
      <c r="BOA195" t="s">
        <v>365</v>
      </c>
      <c r="BOB195" t="s">
        <v>365</v>
      </c>
      <c r="BOC195" t="s">
        <v>365</v>
      </c>
      <c r="BOD195" t="s">
        <v>365</v>
      </c>
      <c r="BOE195" t="s">
        <v>365</v>
      </c>
      <c r="BOF195" t="s">
        <v>365</v>
      </c>
      <c r="BOG195" t="s">
        <v>365</v>
      </c>
      <c r="BOH195" t="s">
        <v>365</v>
      </c>
      <c r="BOI195" t="s">
        <v>365</v>
      </c>
      <c r="BOJ195" t="s">
        <v>365</v>
      </c>
      <c r="BOK195" t="s">
        <v>365</v>
      </c>
      <c r="BOL195" t="s">
        <v>365</v>
      </c>
      <c r="BOM195" t="s">
        <v>365</v>
      </c>
      <c r="BON195" t="s">
        <v>365</v>
      </c>
      <c r="BOO195" t="s">
        <v>365</v>
      </c>
      <c r="BOP195" t="s">
        <v>365</v>
      </c>
      <c r="BOQ195" t="s">
        <v>365</v>
      </c>
      <c r="BOR195" t="s">
        <v>365</v>
      </c>
      <c r="BOS195" t="s">
        <v>365</v>
      </c>
      <c r="BOT195" t="s">
        <v>365</v>
      </c>
      <c r="BOU195" t="s">
        <v>365</v>
      </c>
      <c r="BOV195" t="s">
        <v>365</v>
      </c>
      <c r="BOW195" t="s">
        <v>365</v>
      </c>
      <c r="BOX195" t="s">
        <v>365</v>
      </c>
      <c r="BOY195" t="s">
        <v>365</v>
      </c>
      <c r="BOZ195" t="s">
        <v>365</v>
      </c>
      <c r="BPA195" t="s">
        <v>365</v>
      </c>
      <c r="BPB195" t="s">
        <v>365</v>
      </c>
      <c r="BPC195" t="s">
        <v>365</v>
      </c>
      <c r="BPD195" t="s">
        <v>365</v>
      </c>
      <c r="BPE195" t="s">
        <v>365</v>
      </c>
      <c r="BPF195" t="s">
        <v>365</v>
      </c>
      <c r="BPG195" t="s">
        <v>365</v>
      </c>
      <c r="BPH195" t="s">
        <v>365</v>
      </c>
      <c r="BPI195" t="s">
        <v>365</v>
      </c>
      <c r="BPJ195" t="s">
        <v>365</v>
      </c>
      <c r="BPK195" t="s">
        <v>365</v>
      </c>
      <c r="BPL195" t="s">
        <v>365</v>
      </c>
      <c r="BPM195" t="s">
        <v>365</v>
      </c>
      <c r="BPN195" t="s">
        <v>365</v>
      </c>
      <c r="BPO195" t="s">
        <v>365</v>
      </c>
      <c r="BPP195" t="s">
        <v>365</v>
      </c>
      <c r="BPQ195" t="s">
        <v>365</v>
      </c>
      <c r="BPR195" t="s">
        <v>365</v>
      </c>
      <c r="BPS195" t="s">
        <v>365</v>
      </c>
      <c r="BPT195" t="s">
        <v>365</v>
      </c>
      <c r="BPU195" t="s">
        <v>365</v>
      </c>
      <c r="BPV195" t="s">
        <v>365</v>
      </c>
      <c r="BPW195" t="s">
        <v>365</v>
      </c>
      <c r="BPX195" t="s">
        <v>365</v>
      </c>
      <c r="BPY195" t="s">
        <v>365</v>
      </c>
      <c r="BPZ195" t="s">
        <v>365</v>
      </c>
      <c r="BQA195" t="s">
        <v>365</v>
      </c>
      <c r="BQB195" t="s">
        <v>365</v>
      </c>
      <c r="BQC195" t="s">
        <v>365</v>
      </c>
      <c r="BQD195" t="s">
        <v>365</v>
      </c>
      <c r="BQE195" t="s">
        <v>365</v>
      </c>
      <c r="BQF195" t="s">
        <v>365</v>
      </c>
      <c r="BQG195" t="s">
        <v>365</v>
      </c>
      <c r="BQH195" t="s">
        <v>365</v>
      </c>
      <c r="BQI195" t="s">
        <v>365</v>
      </c>
      <c r="BQJ195" t="s">
        <v>365</v>
      </c>
      <c r="BQK195" t="s">
        <v>365</v>
      </c>
      <c r="BQL195" t="s">
        <v>365</v>
      </c>
      <c r="BQM195" t="s">
        <v>365</v>
      </c>
      <c r="BQN195" t="s">
        <v>365</v>
      </c>
      <c r="BQO195" t="s">
        <v>365</v>
      </c>
      <c r="BQP195" t="s">
        <v>365</v>
      </c>
      <c r="BQQ195" t="s">
        <v>365</v>
      </c>
      <c r="BQR195" t="s">
        <v>365</v>
      </c>
      <c r="BQS195" t="s">
        <v>365</v>
      </c>
      <c r="BQT195" t="s">
        <v>365</v>
      </c>
      <c r="BQU195" t="s">
        <v>365</v>
      </c>
      <c r="BQV195" t="s">
        <v>365</v>
      </c>
      <c r="BQW195" t="s">
        <v>365</v>
      </c>
      <c r="BQX195" t="s">
        <v>365</v>
      </c>
      <c r="BQY195" t="s">
        <v>365</v>
      </c>
      <c r="BQZ195" t="s">
        <v>365</v>
      </c>
      <c r="BRA195" t="s">
        <v>365</v>
      </c>
      <c r="BRB195" t="s">
        <v>365</v>
      </c>
      <c r="BRC195" t="s">
        <v>365</v>
      </c>
      <c r="BRD195" t="s">
        <v>365</v>
      </c>
      <c r="BRE195" t="s">
        <v>365</v>
      </c>
      <c r="BRF195" t="s">
        <v>365</v>
      </c>
      <c r="BRG195" t="s">
        <v>365</v>
      </c>
      <c r="BRH195" t="s">
        <v>365</v>
      </c>
      <c r="BRI195" t="s">
        <v>365</v>
      </c>
      <c r="BRJ195" t="s">
        <v>365</v>
      </c>
      <c r="BRK195" t="s">
        <v>365</v>
      </c>
      <c r="BRL195" t="s">
        <v>365</v>
      </c>
      <c r="BRM195" t="s">
        <v>365</v>
      </c>
      <c r="BRN195" t="s">
        <v>365</v>
      </c>
      <c r="BRO195" t="s">
        <v>365</v>
      </c>
      <c r="BRP195" t="s">
        <v>365</v>
      </c>
      <c r="BRQ195" t="s">
        <v>365</v>
      </c>
      <c r="BRR195" t="s">
        <v>365</v>
      </c>
      <c r="BRS195" t="s">
        <v>365</v>
      </c>
      <c r="BRT195" t="s">
        <v>365</v>
      </c>
      <c r="BRU195" t="s">
        <v>365</v>
      </c>
      <c r="BRV195" t="s">
        <v>365</v>
      </c>
      <c r="BRW195" t="s">
        <v>365</v>
      </c>
      <c r="BRX195" t="s">
        <v>365</v>
      </c>
      <c r="BRY195" t="s">
        <v>365</v>
      </c>
      <c r="BRZ195" t="s">
        <v>365</v>
      </c>
      <c r="BSA195" t="s">
        <v>365</v>
      </c>
      <c r="BSB195" t="s">
        <v>365</v>
      </c>
      <c r="BSC195" t="s">
        <v>365</v>
      </c>
      <c r="BSD195" t="s">
        <v>365</v>
      </c>
      <c r="BSE195" t="s">
        <v>365</v>
      </c>
      <c r="BSF195" t="s">
        <v>365</v>
      </c>
      <c r="BSG195" t="s">
        <v>365</v>
      </c>
      <c r="BSH195" t="s">
        <v>365</v>
      </c>
      <c r="BSI195" t="s">
        <v>365</v>
      </c>
      <c r="BSJ195" t="s">
        <v>365</v>
      </c>
      <c r="BSK195" t="s">
        <v>365</v>
      </c>
      <c r="BSL195" t="s">
        <v>365</v>
      </c>
      <c r="BSM195" t="s">
        <v>365</v>
      </c>
      <c r="BSN195" t="s">
        <v>365</v>
      </c>
      <c r="BSO195" t="s">
        <v>365</v>
      </c>
      <c r="BSP195" t="s">
        <v>365</v>
      </c>
      <c r="BSQ195" t="s">
        <v>365</v>
      </c>
      <c r="BSR195" t="s">
        <v>365</v>
      </c>
      <c r="BSS195" t="s">
        <v>365</v>
      </c>
      <c r="BST195" t="s">
        <v>365</v>
      </c>
      <c r="BSU195" t="s">
        <v>365</v>
      </c>
      <c r="BSV195" t="s">
        <v>365</v>
      </c>
      <c r="BSW195" t="s">
        <v>365</v>
      </c>
      <c r="BSX195" t="s">
        <v>365</v>
      </c>
      <c r="BSY195" t="s">
        <v>365</v>
      </c>
      <c r="BSZ195" t="s">
        <v>365</v>
      </c>
      <c r="BTA195" t="s">
        <v>365</v>
      </c>
      <c r="BTB195" t="s">
        <v>365</v>
      </c>
      <c r="BTC195" t="s">
        <v>365</v>
      </c>
      <c r="BTD195" t="s">
        <v>365</v>
      </c>
      <c r="BTE195" t="s">
        <v>365</v>
      </c>
      <c r="BTF195" t="s">
        <v>365</v>
      </c>
      <c r="BTG195" t="s">
        <v>365</v>
      </c>
      <c r="BTH195" t="s">
        <v>365</v>
      </c>
      <c r="BTI195" t="s">
        <v>365</v>
      </c>
      <c r="BTJ195" t="s">
        <v>365</v>
      </c>
      <c r="BTK195" t="s">
        <v>365</v>
      </c>
      <c r="BTL195" t="s">
        <v>365</v>
      </c>
      <c r="BTM195" t="s">
        <v>365</v>
      </c>
      <c r="BTN195" t="s">
        <v>365</v>
      </c>
      <c r="BTO195" t="s">
        <v>365</v>
      </c>
      <c r="BTP195" t="s">
        <v>365</v>
      </c>
      <c r="BTQ195" t="s">
        <v>365</v>
      </c>
      <c r="BTR195" t="s">
        <v>365</v>
      </c>
      <c r="BTS195" t="s">
        <v>365</v>
      </c>
      <c r="BTT195" t="s">
        <v>365</v>
      </c>
      <c r="BTU195" t="s">
        <v>365</v>
      </c>
      <c r="BTV195" t="s">
        <v>365</v>
      </c>
      <c r="BTW195" t="s">
        <v>365</v>
      </c>
      <c r="BTX195" t="s">
        <v>365</v>
      </c>
      <c r="BTY195" t="s">
        <v>365</v>
      </c>
      <c r="BTZ195" t="s">
        <v>365</v>
      </c>
      <c r="BUA195" t="s">
        <v>365</v>
      </c>
      <c r="BUB195" t="s">
        <v>365</v>
      </c>
      <c r="BUC195" t="s">
        <v>365</v>
      </c>
      <c r="BUD195" t="s">
        <v>365</v>
      </c>
      <c r="BUE195" t="s">
        <v>365</v>
      </c>
      <c r="BUF195" t="s">
        <v>365</v>
      </c>
      <c r="BUG195" t="s">
        <v>365</v>
      </c>
      <c r="BUH195" t="s">
        <v>365</v>
      </c>
      <c r="BUI195" t="s">
        <v>365</v>
      </c>
      <c r="BUJ195" t="s">
        <v>365</v>
      </c>
      <c r="BUK195" t="s">
        <v>365</v>
      </c>
      <c r="BUL195" t="s">
        <v>365</v>
      </c>
      <c r="BUM195" t="s">
        <v>365</v>
      </c>
      <c r="BUN195" t="s">
        <v>365</v>
      </c>
      <c r="BUO195" t="s">
        <v>365</v>
      </c>
      <c r="BUP195" t="s">
        <v>365</v>
      </c>
      <c r="BUQ195" t="s">
        <v>365</v>
      </c>
      <c r="BUR195" t="s">
        <v>365</v>
      </c>
      <c r="BUS195" t="s">
        <v>365</v>
      </c>
      <c r="BUT195" t="s">
        <v>365</v>
      </c>
      <c r="BUU195" t="s">
        <v>365</v>
      </c>
      <c r="BUV195" t="s">
        <v>365</v>
      </c>
      <c r="BUW195" t="s">
        <v>365</v>
      </c>
      <c r="BUX195" t="s">
        <v>365</v>
      </c>
      <c r="BUY195" t="s">
        <v>365</v>
      </c>
      <c r="BUZ195" t="s">
        <v>365</v>
      </c>
      <c r="BVA195" t="s">
        <v>365</v>
      </c>
      <c r="BVB195" t="s">
        <v>365</v>
      </c>
      <c r="BVC195" t="s">
        <v>365</v>
      </c>
      <c r="BVD195" t="s">
        <v>365</v>
      </c>
      <c r="BVE195" t="s">
        <v>365</v>
      </c>
      <c r="BVF195" t="s">
        <v>365</v>
      </c>
      <c r="BVG195" t="s">
        <v>365</v>
      </c>
      <c r="BVH195" t="s">
        <v>365</v>
      </c>
      <c r="BVI195" t="s">
        <v>365</v>
      </c>
      <c r="BVJ195" t="s">
        <v>365</v>
      </c>
      <c r="BVK195" t="s">
        <v>365</v>
      </c>
      <c r="BVL195" t="s">
        <v>365</v>
      </c>
      <c r="BVM195" t="s">
        <v>365</v>
      </c>
      <c r="BVN195" t="s">
        <v>365</v>
      </c>
      <c r="BVO195" t="s">
        <v>365</v>
      </c>
      <c r="BVP195" t="s">
        <v>365</v>
      </c>
      <c r="BVQ195" t="s">
        <v>365</v>
      </c>
      <c r="BVR195" t="s">
        <v>365</v>
      </c>
      <c r="BVS195" t="s">
        <v>365</v>
      </c>
      <c r="BVT195" t="s">
        <v>365</v>
      </c>
      <c r="BVU195" t="s">
        <v>365</v>
      </c>
      <c r="BVV195" t="s">
        <v>365</v>
      </c>
      <c r="BVW195" t="s">
        <v>365</v>
      </c>
      <c r="BVX195" t="s">
        <v>365</v>
      </c>
      <c r="BVY195" t="s">
        <v>365</v>
      </c>
      <c r="BVZ195" t="s">
        <v>365</v>
      </c>
      <c r="BWA195" t="s">
        <v>365</v>
      </c>
      <c r="BWB195" t="s">
        <v>365</v>
      </c>
      <c r="BWC195" t="s">
        <v>365</v>
      </c>
      <c r="BWD195" t="s">
        <v>365</v>
      </c>
      <c r="BWE195" t="s">
        <v>365</v>
      </c>
      <c r="BWF195" t="s">
        <v>365</v>
      </c>
      <c r="BWG195" t="s">
        <v>365</v>
      </c>
      <c r="BWH195" t="s">
        <v>365</v>
      </c>
      <c r="BWI195" t="s">
        <v>365</v>
      </c>
      <c r="BWJ195" t="s">
        <v>365</v>
      </c>
      <c r="BWK195" t="s">
        <v>365</v>
      </c>
      <c r="BWL195" t="s">
        <v>365</v>
      </c>
      <c r="BWM195" t="s">
        <v>365</v>
      </c>
      <c r="BWN195" t="s">
        <v>365</v>
      </c>
      <c r="BWO195" t="s">
        <v>365</v>
      </c>
      <c r="BWP195" t="s">
        <v>365</v>
      </c>
      <c r="BWQ195" t="s">
        <v>365</v>
      </c>
      <c r="BWR195" t="s">
        <v>365</v>
      </c>
      <c r="BWS195" t="s">
        <v>365</v>
      </c>
      <c r="BWT195" t="s">
        <v>365</v>
      </c>
      <c r="BWU195" t="s">
        <v>365</v>
      </c>
      <c r="BWV195" t="s">
        <v>365</v>
      </c>
      <c r="BWW195" t="s">
        <v>365</v>
      </c>
      <c r="BWX195" t="s">
        <v>365</v>
      </c>
      <c r="BWY195" t="s">
        <v>365</v>
      </c>
      <c r="BWZ195" t="s">
        <v>365</v>
      </c>
      <c r="BXA195" t="s">
        <v>365</v>
      </c>
      <c r="BXB195" t="s">
        <v>365</v>
      </c>
      <c r="BXC195" t="s">
        <v>365</v>
      </c>
      <c r="BXD195" t="s">
        <v>365</v>
      </c>
      <c r="BXE195" t="s">
        <v>365</v>
      </c>
      <c r="BXF195" t="s">
        <v>365</v>
      </c>
      <c r="BXG195" t="s">
        <v>365</v>
      </c>
      <c r="BXH195" t="s">
        <v>365</v>
      </c>
      <c r="BXI195" t="s">
        <v>365</v>
      </c>
      <c r="BXJ195" t="s">
        <v>365</v>
      </c>
      <c r="BXK195" t="s">
        <v>365</v>
      </c>
      <c r="BXL195" t="s">
        <v>365</v>
      </c>
      <c r="BXM195" t="s">
        <v>365</v>
      </c>
      <c r="BXN195" t="s">
        <v>365</v>
      </c>
      <c r="BXO195" t="s">
        <v>365</v>
      </c>
      <c r="BXP195" t="s">
        <v>365</v>
      </c>
      <c r="BXQ195" t="s">
        <v>365</v>
      </c>
      <c r="BXR195" t="s">
        <v>365</v>
      </c>
      <c r="BXS195" t="s">
        <v>365</v>
      </c>
      <c r="BXT195" t="s">
        <v>365</v>
      </c>
      <c r="BXU195" t="s">
        <v>365</v>
      </c>
      <c r="BXV195" t="s">
        <v>365</v>
      </c>
      <c r="BXW195" t="s">
        <v>365</v>
      </c>
      <c r="BXX195" t="s">
        <v>365</v>
      </c>
      <c r="BXY195" t="s">
        <v>365</v>
      </c>
      <c r="BXZ195" t="s">
        <v>365</v>
      </c>
      <c r="BYA195" t="s">
        <v>365</v>
      </c>
      <c r="BYB195" t="s">
        <v>365</v>
      </c>
      <c r="BYC195" t="s">
        <v>365</v>
      </c>
      <c r="BYD195" t="s">
        <v>365</v>
      </c>
      <c r="BYE195" t="s">
        <v>365</v>
      </c>
      <c r="BYF195" t="s">
        <v>365</v>
      </c>
      <c r="BYG195" t="s">
        <v>365</v>
      </c>
      <c r="BYH195" t="s">
        <v>365</v>
      </c>
      <c r="BYI195" t="s">
        <v>365</v>
      </c>
      <c r="BYJ195" t="s">
        <v>365</v>
      </c>
      <c r="BYK195" t="s">
        <v>365</v>
      </c>
      <c r="BYL195" t="s">
        <v>365</v>
      </c>
      <c r="BYM195" t="s">
        <v>365</v>
      </c>
      <c r="BYN195" t="s">
        <v>365</v>
      </c>
      <c r="BYO195" t="s">
        <v>365</v>
      </c>
      <c r="BYP195" t="s">
        <v>365</v>
      </c>
      <c r="BYQ195" t="s">
        <v>365</v>
      </c>
      <c r="BYR195" t="s">
        <v>365</v>
      </c>
      <c r="BYS195" t="s">
        <v>365</v>
      </c>
      <c r="BYT195" t="s">
        <v>365</v>
      </c>
      <c r="BYU195" t="s">
        <v>365</v>
      </c>
      <c r="BYV195" t="s">
        <v>365</v>
      </c>
      <c r="BYW195" t="s">
        <v>365</v>
      </c>
      <c r="BYX195" t="s">
        <v>365</v>
      </c>
      <c r="BYY195" t="s">
        <v>365</v>
      </c>
      <c r="BYZ195" t="s">
        <v>365</v>
      </c>
      <c r="BZA195" t="s">
        <v>365</v>
      </c>
      <c r="BZB195" t="s">
        <v>365</v>
      </c>
      <c r="BZC195" t="s">
        <v>365</v>
      </c>
      <c r="BZD195" t="s">
        <v>365</v>
      </c>
      <c r="BZE195" t="s">
        <v>365</v>
      </c>
      <c r="BZF195" t="s">
        <v>365</v>
      </c>
      <c r="BZG195" t="s">
        <v>365</v>
      </c>
      <c r="BZH195" t="s">
        <v>365</v>
      </c>
      <c r="BZI195" t="s">
        <v>365</v>
      </c>
      <c r="BZJ195" t="s">
        <v>365</v>
      </c>
      <c r="BZK195" t="s">
        <v>365</v>
      </c>
      <c r="BZL195" t="s">
        <v>365</v>
      </c>
      <c r="BZM195" t="s">
        <v>365</v>
      </c>
      <c r="BZN195" t="s">
        <v>365</v>
      </c>
      <c r="BZO195" t="s">
        <v>365</v>
      </c>
      <c r="BZP195" t="s">
        <v>365</v>
      </c>
      <c r="BZQ195" t="s">
        <v>365</v>
      </c>
      <c r="BZR195" t="s">
        <v>365</v>
      </c>
      <c r="BZS195" t="s">
        <v>365</v>
      </c>
      <c r="BZT195" t="s">
        <v>365</v>
      </c>
      <c r="BZU195" t="s">
        <v>365</v>
      </c>
      <c r="BZV195" t="s">
        <v>365</v>
      </c>
      <c r="BZW195" t="s">
        <v>365</v>
      </c>
      <c r="BZX195" t="s">
        <v>365</v>
      </c>
      <c r="BZY195" t="s">
        <v>365</v>
      </c>
      <c r="BZZ195" t="s">
        <v>365</v>
      </c>
      <c r="CAA195" t="s">
        <v>365</v>
      </c>
      <c r="CAB195" t="s">
        <v>365</v>
      </c>
      <c r="CAC195" t="s">
        <v>365</v>
      </c>
      <c r="CAD195" t="s">
        <v>365</v>
      </c>
      <c r="CAE195" t="s">
        <v>365</v>
      </c>
      <c r="CAF195" t="s">
        <v>365</v>
      </c>
      <c r="CAG195" t="s">
        <v>365</v>
      </c>
      <c r="CAH195" t="s">
        <v>365</v>
      </c>
      <c r="CAI195" t="s">
        <v>365</v>
      </c>
      <c r="CAJ195" t="s">
        <v>365</v>
      </c>
      <c r="CAK195" t="s">
        <v>365</v>
      </c>
      <c r="CAL195" t="s">
        <v>365</v>
      </c>
      <c r="CAM195" t="s">
        <v>365</v>
      </c>
      <c r="CAN195" t="s">
        <v>365</v>
      </c>
      <c r="CAO195" t="s">
        <v>365</v>
      </c>
      <c r="CAP195" t="s">
        <v>365</v>
      </c>
      <c r="CAQ195" t="s">
        <v>365</v>
      </c>
      <c r="CAR195" t="s">
        <v>365</v>
      </c>
      <c r="CAS195" t="s">
        <v>365</v>
      </c>
      <c r="CAT195" t="s">
        <v>365</v>
      </c>
      <c r="CAU195" t="s">
        <v>365</v>
      </c>
      <c r="CAV195" t="s">
        <v>365</v>
      </c>
      <c r="CAW195" t="s">
        <v>365</v>
      </c>
      <c r="CAX195" t="s">
        <v>365</v>
      </c>
      <c r="CAY195" t="s">
        <v>365</v>
      </c>
      <c r="CAZ195" t="s">
        <v>365</v>
      </c>
      <c r="CBA195" t="s">
        <v>365</v>
      </c>
      <c r="CBB195" t="s">
        <v>365</v>
      </c>
      <c r="CBC195" t="s">
        <v>365</v>
      </c>
      <c r="CBD195" t="s">
        <v>365</v>
      </c>
      <c r="CBE195" t="s">
        <v>365</v>
      </c>
      <c r="CBF195" t="s">
        <v>365</v>
      </c>
      <c r="CBG195" t="s">
        <v>365</v>
      </c>
      <c r="CBH195" t="s">
        <v>365</v>
      </c>
      <c r="CBI195" t="s">
        <v>365</v>
      </c>
      <c r="CBJ195" t="s">
        <v>365</v>
      </c>
      <c r="CBK195" t="s">
        <v>365</v>
      </c>
      <c r="CBL195" t="s">
        <v>365</v>
      </c>
      <c r="CBM195" t="s">
        <v>365</v>
      </c>
      <c r="CBN195" t="s">
        <v>365</v>
      </c>
      <c r="CBO195" t="s">
        <v>365</v>
      </c>
      <c r="CBP195" t="s">
        <v>365</v>
      </c>
      <c r="CBQ195" t="s">
        <v>365</v>
      </c>
      <c r="CBR195" t="s">
        <v>365</v>
      </c>
      <c r="CBS195" t="s">
        <v>365</v>
      </c>
      <c r="CBT195" t="s">
        <v>365</v>
      </c>
      <c r="CBU195" t="s">
        <v>365</v>
      </c>
      <c r="CBV195" t="s">
        <v>365</v>
      </c>
      <c r="CBW195" t="s">
        <v>365</v>
      </c>
      <c r="CBX195" t="s">
        <v>365</v>
      </c>
      <c r="CBY195" t="s">
        <v>365</v>
      </c>
      <c r="CBZ195" t="s">
        <v>365</v>
      </c>
      <c r="CCA195" t="s">
        <v>365</v>
      </c>
      <c r="CCB195" t="s">
        <v>365</v>
      </c>
      <c r="CCC195" t="s">
        <v>365</v>
      </c>
      <c r="CCD195" t="s">
        <v>365</v>
      </c>
      <c r="CCE195" t="s">
        <v>365</v>
      </c>
      <c r="CCF195" t="s">
        <v>365</v>
      </c>
      <c r="CCG195" t="s">
        <v>365</v>
      </c>
      <c r="CCH195" t="s">
        <v>365</v>
      </c>
      <c r="CCI195" t="s">
        <v>365</v>
      </c>
      <c r="CCJ195" t="s">
        <v>365</v>
      </c>
      <c r="CCK195" t="s">
        <v>365</v>
      </c>
      <c r="CCL195" t="s">
        <v>365</v>
      </c>
      <c r="CCM195" t="s">
        <v>365</v>
      </c>
      <c r="CCN195" t="s">
        <v>365</v>
      </c>
      <c r="CCO195" t="s">
        <v>365</v>
      </c>
      <c r="CCP195" t="s">
        <v>365</v>
      </c>
      <c r="CCQ195" t="s">
        <v>365</v>
      </c>
      <c r="CCR195" t="s">
        <v>365</v>
      </c>
      <c r="CCS195" t="s">
        <v>365</v>
      </c>
      <c r="CCT195" t="s">
        <v>365</v>
      </c>
      <c r="CCU195" t="s">
        <v>365</v>
      </c>
      <c r="CCV195" t="s">
        <v>365</v>
      </c>
      <c r="CCW195" t="s">
        <v>365</v>
      </c>
      <c r="CCX195" t="s">
        <v>365</v>
      </c>
      <c r="CCY195" t="s">
        <v>365</v>
      </c>
      <c r="CCZ195" t="s">
        <v>365</v>
      </c>
      <c r="CDA195" t="s">
        <v>365</v>
      </c>
      <c r="CDB195" t="s">
        <v>365</v>
      </c>
      <c r="CDC195" t="s">
        <v>365</v>
      </c>
      <c r="CDD195" t="s">
        <v>365</v>
      </c>
      <c r="CDE195" t="s">
        <v>365</v>
      </c>
      <c r="CDF195" t="s">
        <v>365</v>
      </c>
      <c r="CDG195" t="s">
        <v>365</v>
      </c>
      <c r="CDH195" t="s">
        <v>365</v>
      </c>
      <c r="CDI195" t="s">
        <v>365</v>
      </c>
      <c r="CDJ195" t="s">
        <v>365</v>
      </c>
      <c r="CDK195" t="s">
        <v>365</v>
      </c>
      <c r="CDL195" t="s">
        <v>365</v>
      </c>
      <c r="CDM195" t="s">
        <v>365</v>
      </c>
      <c r="CDN195" t="s">
        <v>365</v>
      </c>
      <c r="CDO195" t="s">
        <v>365</v>
      </c>
      <c r="CDP195" t="s">
        <v>365</v>
      </c>
      <c r="CDQ195" t="s">
        <v>365</v>
      </c>
      <c r="CDR195" t="s">
        <v>365</v>
      </c>
      <c r="CDS195" t="s">
        <v>365</v>
      </c>
      <c r="CDT195" t="s">
        <v>365</v>
      </c>
      <c r="CDU195" t="s">
        <v>365</v>
      </c>
      <c r="CDV195" t="s">
        <v>365</v>
      </c>
      <c r="CDW195" t="s">
        <v>365</v>
      </c>
      <c r="CDX195" t="s">
        <v>365</v>
      </c>
      <c r="CDY195" t="s">
        <v>365</v>
      </c>
      <c r="CDZ195" t="s">
        <v>365</v>
      </c>
      <c r="CEA195" t="s">
        <v>365</v>
      </c>
      <c r="CEB195" t="s">
        <v>365</v>
      </c>
      <c r="CEC195" t="s">
        <v>365</v>
      </c>
      <c r="CED195" t="s">
        <v>365</v>
      </c>
      <c r="CEE195" t="s">
        <v>365</v>
      </c>
      <c r="CEF195" t="s">
        <v>365</v>
      </c>
      <c r="CEG195" t="s">
        <v>365</v>
      </c>
      <c r="CEH195" t="s">
        <v>365</v>
      </c>
      <c r="CEI195" t="s">
        <v>365</v>
      </c>
      <c r="CEJ195" t="s">
        <v>365</v>
      </c>
      <c r="CEK195" t="s">
        <v>365</v>
      </c>
      <c r="CEL195" t="s">
        <v>365</v>
      </c>
      <c r="CEM195" t="s">
        <v>365</v>
      </c>
      <c r="CEN195" t="s">
        <v>365</v>
      </c>
      <c r="CEO195" t="s">
        <v>365</v>
      </c>
      <c r="CEP195" t="s">
        <v>365</v>
      </c>
      <c r="CEQ195" t="s">
        <v>365</v>
      </c>
      <c r="CER195" t="s">
        <v>365</v>
      </c>
      <c r="CES195" t="s">
        <v>365</v>
      </c>
      <c r="CET195" t="s">
        <v>365</v>
      </c>
      <c r="CEU195" t="s">
        <v>365</v>
      </c>
      <c r="CEV195" t="s">
        <v>365</v>
      </c>
      <c r="CEW195" t="s">
        <v>365</v>
      </c>
      <c r="CEX195" t="s">
        <v>365</v>
      </c>
      <c r="CEY195" t="s">
        <v>365</v>
      </c>
      <c r="CEZ195" t="s">
        <v>365</v>
      </c>
      <c r="CFA195" t="s">
        <v>365</v>
      </c>
      <c r="CFB195" t="s">
        <v>365</v>
      </c>
      <c r="CFC195" t="s">
        <v>365</v>
      </c>
      <c r="CFD195" t="s">
        <v>365</v>
      </c>
      <c r="CFE195" t="s">
        <v>365</v>
      </c>
      <c r="CFF195" t="s">
        <v>365</v>
      </c>
      <c r="CFG195" t="s">
        <v>365</v>
      </c>
      <c r="CFH195" t="s">
        <v>365</v>
      </c>
      <c r="CFI195" t="s">
        <v>365</v>
      </c>
      <c r="CFJ195" t="s">
        <v>365</v>
      </c>
      <c r="CFK195" t="s">
        <v>365</v>
      </c>
      <c r="CFL195" t="s">
        <v>365</v>
      </c>
      <c r="CFM195" t="s">
        <v>365</v>
      </c>
      <c r="CFN195" t="s">
        <v>365</v>
      </c>
      <c r="CFO195" t="s">
        <v>365</v>
      </c>
      <c r="CFP195" t="s">
        <v>365</v>
      </c>
      <c r="CFQ195" t="s">
        <v>365</v>
      </c>
      <c r="CFR195" t="s">
        <v>365</v>
      </c>
      <c r="CFS195" t="s">
        <v>365</v>
      </c>
      <c r="CFT195" t="s">
        <v>365</v>
      </c>
      <c r="CFU195" t="s">
        <v>365</v>
      </c>
      <c r="CFV195" t="s">
        <v>365</v>
      </c>
      <c r="CFW195" t="s">
        <v>365</v>
      </c>
      <c r="CFX195" t="s">
        <v>365</v>
      </c>
      <c r="CFY195" t="s">
        <v>365</v>
      </c>
      <c r="CFZ195" t="s">
        <v>365</v>
      </c>
      <c r="CGA195" t="s">
        <v>365</v>
      </c>
      <c r="CGB195" t="s">
        <v>365</v>
      </c>
      <c r="CGC195" t="s">
        <v>365</v>
      </c>
      <c r="CGD195" t="s">
        <v>365</v>
      </c>
      <c r="CGE195" t="s">
        <v>365</v>
      </c>
      <c r="CGF195" t="s">
        <v>365</v>
      </c>
      <c r="CGG195" t="s">
        <v>365</v>
      </c>
      <c r="CGH195" t="s">
        <v>365</v>
      </c>
      <c r="CGI195" t="s">
        <v>365</v>
      </c>
      <c r="CGJ195" t="s">
        <v>365</v>
      </c>
      <c r="CGK195" t="s">
        <v>365</v>
      </c>
      <c r="CGL195" t="s">
        <v>365</v>
      </c>
      <c r="CGM195" t="s">
        <v>365</v>
      </c>
      <c r="CGN195" t="s">
        <v>365</v>
      </c>
      <c r="CGO195" t="s">
        <v>365</v>
      </c>
      <c r="CGP195" t="s">
        <v>365</v>
      </c>
      <c r="CGQ195" t="s">
        <v>365</v>
      </c>
      <c r="CGR195" t="s">
        <v>365</v>
      </c>
      <c r="CGS195" t="s">
        <v>365</v>
      </c>
      <c r="CGT195" t="s">
        <v>365</v>
      </c>
      <c r="CGU195" t="s">
        <v>365</v>
      </c>
      <c r="CGV195" t="s">
        <v>365</v>
      </c>
      <c r="CGW195" t="s">
        <v>365</v>
      </c>
      <c r="CGX195" t="s">
        <v>365</v>
      </c>
      <c r="CGY195" t="s">
        <v>365</v>
      </c>
      <c r="CGZ195" t="s">
        <v>365</v>
      </c>
      <c r="CHA195" t="s">
        <v>365</v>
      </c>
      <c r="CHB195" t="s">
        <v>365</v>
      </c>
      <c r="CHC195" t="s">
        <v>365</v>
      </c>
      <c r="CHD195" t="s">
        <v>365</v>
      </c>
      <c r="CHE195" t="s">
        <v>365</v>
      </c>
      <c r="CHF195" t="s">
        <v>365</v>
      </c>
      <c r="CHG195" t="s">
        <v>365</v>
      </c>
      <c r="CHH195" t="s">
        <v>365</v>
      </c>
      <c r="CHI195" t="s">
        <v>365</v>
      </c>
      <c r="CHJ195" t="s">
        <v>365</v>
      </c>
      <c r="CHK195" t="s">
        <v>365</v>
      </c>
      <c r="CHL195" t="s">
        <v>365</v>
      </c>
      <c r="CHM195" t="s">
        <v>365</v>
      </c>
      <c r="CHN195" t="s">
        <v>365</v>
      </c>
      <c r="CHO195" t="s">
        <v>365</v>
      </c>
      <c r="CHP195" t="s">
        <v>365</v>
      </c>
      <c r="CHQ195" t="s">
        <v>365</v>
      </c>
      <c r="CHR195" t="s">
        <v>365</v>
      </c>
      <c r="CHS195" t="s">
        <v>365</v>
      </c>
      <c r="CHT195" t="s">
        <v>365</v>
      </c>
      <c r="CHU195" t="s">
        <v>365</v>
      </c>
      <c r="CHV195" t="s">
        <v>365</v>
      </c>
      <c r="CHW195" t="s">
        <v>365</v>
      </c>
      <c r="CHX195" t="s">
        <v>365</v>
      </c>
      <c r="CHY195" t="s">
        <v>365</v>
      </c>
      <c r="CHZ195" t="s">
        <v>365</v>
      </c>
      <c r="CIA195" t="s">
        <v>365</v>
      </c>
      <c r="CIB195" t="s">
        <v>365</v>
      </c>
      <c r="CIC195" t="s">
        <v>365</v>
      </c>
      <c r="CID195" t="s">
        <v>365</v>
      </c>
      <c r="CIE195" t="s">
        <v>365</v>
      </c>
      <c r="CIF195" t="s">
        <v>365</v>
      </c>
      <c r="CIG195" t="s">
        <v>365</v>
      </c>
      <c r="CIH195" t="s">
        <v>365</v>
      </c>
      <c r="CII195" t="s">
        <v>365</v>
      </c>
      <c r="CIJ195" t="s">
        <v>365</v>
      </c>
      <c r="CIK195" t="s">
        <v>365</v>
      </c>
      <c r="CIL195" t="s">
        <v>365</v>
      </c>
      <c r="CIM195" t="s">
        <v>365</v>
      </c>
      <c r="CIN195" t="s">
        <v>365</v>
      </c>
      <c r="CIO195" t="s">
        <v>365</v>
      </c>
      <c r="CIP195" t="s">
        <v>365</v>
      </c>
      <c r="CIQ195" t="s">
        <v>365</v>
      </c>
      <c r="CIR195" t="s">
        <v>365</v>
      </c>
      <c r="CIS195" t="s">
        <v>365</v>
      </c>
      <c r="CIT195" t="s">
        <v>365</v>
      </c>
      <c r="CIU195" t="s">
        <v>365</v>
      </c>
      <c r="CIV195" t="s">
        <v>365</v>
      </c>
      <c r="CIW195" t="s">
        <v>365</v>
      </c>
      <c r="CIX195" t="s">
        <v>365</v>
      </c>
      <c r="CIY195" t="s">
        <v>365</v>
      </c>
      <c r="CIZ195" t="s">
        <v>365</v>
      </c>
      <c r="CJA195" t="s">
        <v>365</v>
      </c>
      <c r="CJB195" t="s">
        <v>365</v>
      </c>
      <c r="CJC195" t="s">
        <v>365</v>
      </c>
      <c r="CJD195" t="s">
        <v>365</v>
      </c>
      <c r="CJE195" t="s">
        <v>365</v>
      </c>
      <c r="CJF195" t="s">
        <v>365</v>
      </c>
      <c r="CJG195" t="s">
        <v>365</v>
      </c>
      <c r="CJH195" t="s">
        <v>365</v>
      </c>
      <c r="CJI195" t="s">
        <v>365</v>
      </c>
      <c r="CJJ195" t="s">
        <v>365</v>
      </c>
      <c r="CJK195" t="s">
        <v>365</v>
      </c>
      <c r="CJL195" t="s">
        <v>365</v>
      </c>
      <c r="CJM195" t="s">
        <v>365</v>
      </c>
      <c r="CJN195" t="s">
        <v>365</v>
      </c>
      <c r="CJO195" t="s">
        <v>365</v>
      </c>
      <c r="CJP195" t="s">
        <v>365</v>
      </c>
      <c r="CJQ195" t="s">
        <v>365</v>
      </c>
      <c r="CJR195" t="s">
        <v>365</v>
      </c>
      <c r="CJS195" t="s">
        <v>365</v>
      </c>
      <c r="CJT195" t="s">
        <v>365</v>
      </c>
      <c r="CJU195" t="s">
        <v>365</v>
      </c>
      <c r="CJV195" t="s">
        <v>365</v>
      </c>
      <c r="CJW195" t="s">
        <v>365</v>
      </c>
      <c r="CJX195" t="s">
        <v>365</v>
      </c>
      <c r="CJY195" t="s">
        <v>365</v>
      </c>
      <c r="CJZ195" t="s">
        <v>365</v>
      </c>
      <c r="CKA195" t="s">
        <v>365</v>
      </c>
      <c r="CKB195" t="s">
        <v>365</v>
      </c>
      <c r="CKC195" t="s">
        <v>365</v>
      </c>
      <c r="CKD195" t="s">
        <v>365</v>
      </c>
      <c r="CKE195" t="s">
        <v>365</v>
      </c>
      <c r="CKF195" t="s">
        <v>365</v>
      </c>
      <c r="CKG195" t="s">
        <v>365</v>
      </c>
      <c r="CKH195" t="s">
        <v>365</v>
      </c>
      <c r="CKI195" t="s">
        <v>365</v>
      </c>
      <c r="CKJ195" t="s">
        <v>365</v>
      </c>
      <c r="CKK195" t="s">
        <v>365</v>
      </c>
      <c r="CKL195" t="s">
        <v>365</v>
      </c>
      <c r="CKM195" t="s">
        <v>365</v>
      </c>
      <c r="CKN195" t="s">
        <v>365</v>
      </c>
      <c r="CKO195" t="s">
        <v>365</v>
      </c>
      <c r="CKP195" t="s">
        <v>365</v>
      </c>
      <c r="CKQ195" t="s">
        <v>365</v>
      </c>
      <c r="CKR195" t="s">
        <v>365</v>
      </c>
      <c r="CKS195" t="s">
        <v>365</v>
      </c>
      <c r="CKT195" t="s">
        <v>365</v>
      </c>
      <c r="CKU195" t="s">
        <v>365</v>
      </c>
      <c r="CKV195" t="s">
        <v>365</v>
      </c>
      <c r="CKW195" t="s">
        <v>365</v>
      </c>
      <c r="CKX195" t="s">
        <v>365</v>
      </c>
      <c r="CKY195" t="s">
        <v>365</v>
      </c>
      <c r="CKZ195" t="s">
        <v>365</v>
      </c>
      <c r="CLA195" t="s">
        <v>365</v>
      </c>
      <c r="CLB195" t="s">
        <v>365</v>
      </c>
      <c r="CLC195" t="s">
        <v>365</v>
      </c>
      <c r="CLD195" t="s">
        <v>365</v>
      </c>
      <c r="CLE195" t="s">
        <v>365</v>
      </c>
      <c r="CLF195" t="s">
        <v>365</v>
      </c>
      <c r="CLG195" t="s">
        <v>365</v>
      </c>
      <c r="CLH195" t="s">
        <v>365</v>
      </c>
      <c r="CLI195" t="s">
        <v>365</v>
      </c>
      <c r="CLJ195" t="s">
        <v>365</v>
      </c>
      <c r="CLK195" t="s">
        <v>365</v>
      </c>
      <c r="CLL195" t="s">
        <v>365</v>
      </c>
      <c r="CLM195" t="s">
        <v>365</v>
      </c>
      <c r="CLN195" t="s">
        <v>365</v>
      </c>
      <c r="CLO195" t="s">
        <v>365</v>
      </c>
      <c r="CLP195" t="s">
        <v>365</v>
      </c>
      <c r="CLQ195" t="s">
        <v>365</v>
      </c>
      <c r="CLR195" t="s">
        <v>365</v>
      </c>
      <c r="CLS195" t="s">
        <v>365</v>
      </c>
      <c r="CLT195" t="s">
        <v>365</v>
      </c>
      <c r="CLU195" t="s">
        <v>365</v>
      </c>
      <c r="CLV195" t="s">
        <v>365</v>
      </c>
      <c r="CLW195" t="s">
        <v>365</v>
      </c>
      <c r="CLX195" t="s">
        <v>365</v>
      </c>
      <c r="CLY195" t="s">
        <v>365</v>
      </c>
      <c r="CLZ195" t="s">
        <v>365</v>
      </c>
      <c r="CMA195" t="s">
        <v>365</v>
      </c>
      <c r="CMB195" t="s">
        <v>365</v>
      </c>
      <c r="CMC195" t="s">
        <v>365</v>
      </c>
      <c r="CMD195" t="s">
        <v>365</v>
      </c>
      <c r="CME195" t="s">
        <v>365</v>
      </c>
      <c r="CMF195" t="s">
        <v>365</v>
      </c>
      <c r="CMG195" t="s">
        <v>365</v>
      </c>
      <c r="CMH195" t="s">
        <v>365</v>
      </c>
      <c r="CMI195" t="s">
        <v>365</v>
      </c>
      <c r="CMJ195" t="s">
        <v>365</v>
      </c>
      <c r="CMK195" t="s">
        <v>365</v>
      </c>
      <c r="CML195" t="s">
        <v>365</v>
      </c>
      <c r="CMM195" t="s">
        <v>365</v>
      </c>
      <c r="CMN195" t="s">
        <v>365</v>
      </c>
      <c r="CMO195" t="s">
        <v>365</v>
      </c>
      <c r="CMP195" t="s">
        <v>365</v>
      </c>
      <c r="CMQ195" t="s">
        <v>365</v>
      </c>
      <c r="CMR195" t="s">
        <v>365</v>
      </c>
      <c r="CMS195" t="s">
        <v>365</v>
      </c>
      <c r="CMT195" t="s">
        <v>365</v>
      </c>
      <c r="CMU195" t="s">
        <v>365</v>
      </c>
      <c r="CMV195" t="s">
        <v>365</v>
      </c>
      <c r="CMW195" t="s">
        <v>365</v>
      </c>
      <c r="CMX195" t="s">
        <v>365</v>
      </c>
      <c r="CMY195" t="s">
        <v>365</v>
      </c>
      <c r="CMZ195" t="s">
        <v>365</v>
      </c>
      <c r="CNA195" t="s">
        <v>365</v>
      </c>
      <c r="CNB195" t="s">
        <v>365</v>
      </c>
      <c r="CNC195" t="s">
        <v>365</v>
      </c>
      <c r="CND195" t="s">
        <v>365</v>
      </c>
      <c r="CNE195" t="s">
        <v>365</v>
      </c>
      <c r="CNF195" t="s">
        <v>365</v>
      </c>
      <c r="CNG195" t="s">
        <v>365</v>
      </c>
      <c r="CNH195" t="s">
        <v>365</v>
      </c>
      <c r="CNI195" t="s">
        <v>365</v>
      </c>
      <c r="CNJ195" t="s">
        <v>365</v>
      </c>
      <c r="CNK195" t="s">
        <v>365</v>
      </c>
      <c r="CNL195" t="s">
        <v>365</v>
      </c>
      <c r="CNM195" t="s">
        <v>365</v>
      </c>
      <c r="CNN195" t="s">
        <v>365</v>
      </c>
      <c r="CNO195" t="s">
        <v>365</v>
      </c>
      <c r="CNP195" t="s">
        <v>365</v>
      </c>
      <c r="CNQ195" t="s">
        <v>365</v>
      </c>
      <c r="CNR195" t="s">
        <v>365</v>
      </c>
      <c r="CNS195" t="s">
        <v>365</v>
      </c>
      <c r="CNT195" t="s">
        <v>365</v>
      </c>
      <c r="CNU195" t="s">
        <v>365</v>
      </c>
      <c r="CNV195" t="s">
        <v>365</v>
      </c>
      <c r="CNW195" t="s">
        <v>365</v>
      </c>
      <c r="CNX195" t="s">
        <v>365</v>
      </c>
      <c r="CNY195" t="s">
        <v>365</v>
      </c>
      <c r="CNZ195" t="s">
        <v>365</v>
      </c>
      <c r="COA195" t="s">
        <v>365</v>
      </c>
      <c r="COB195" t="s">
        <v>365</v>
      </c>
      <c r="COC195" t="s">
        <v>365</v>
      </c>
      <c r="COD195" t="s">
        <v>365</v>
      </c>
      <c r="COE195" t="s">
        <v>365</v>
      </c>
      <c r="COF195" t="s">
        <v>365</v>
      </c>
      <c r="COG195" t="s">
        <v>365</v>
      </c>
      <c r="COH195" t="s">
        <v>365</v>
      </c>
      <c r="COI195" t="s">
        <v>365</v>
      </c>
      <c r="COJ195" t="s">
        <v>365</v>
      </c>
      <c r="COK195" t="s">
        <v>365</v>
      </c>
      <c r="COL195" t="s">
        <v>365</v>
      </c>
      <c r="COM195" t="s">
        <v>365</v>
      </c>
      <c r="CON195" t="s">
        <v>365</v>
      </c>
      <c r="COO195" t="s">
        <v>365</v>
      </c>
      <c r="COP195" t="s">
        <v>365</v>
      </c>
      <c r="COQ195" t="s">
        <v>365</v>
      </c>
      <c r="COR195" t="s">
        <v>365</v>
      </c>
      <c r="COS195" t="s">
        <v>365</v>
      </c>
      <c r="COT195" t="s">
        <v>365</v>
      </c>
      <c r="COU195" t="s">
        <v>365</v>
      </c>
      <c r="COV195" t="s">
        <v>365</v>
      </c>
      <c r="COW195" t="s">
        <v>365</v>
      </c>
      <c r="COX195" t="s">
        <v>365</v>
      </c>
      <c r="COY195" t="s">
        <v>365</v>
      </c>
      <c r="COZ195" t="s">
        <v>365</v>
      </c>
      <c r="CPA195" t="s">
        <v>365</v>
      </c>
      <c r="CPB195" t="s">
        <v>365</v>
      </c>
      <c r="CPC195" t="s">
        <v>365</v>
      </c>
      <c r="CPD195" t="s">
        <v>365</v>
      </c>
      <c r="CPE195" t="s">
        <v>365</v>
      </c>
      <c r="CPF195" t="s">
        <v>365</v>
      </c>
      <c r="CPG195" t="s">
        <v>365</v>
      </c>
      <c r="CPH195" t="s">
        <v>365</v>
      </c>
      <c r="CPI195" t="s">
        <v>365</v>
      </c>
      <c r="CPJ195" t="s">
        <v>365</v>
      </c>
      <c r="CPK195" t="s">
        <v>365</v>
      </c>
      <c r="CPL195" t="s">
        <v>365</v>
      </c>
      <c r="CPM195" t="s">
        <v>365</v>
      </c>
      <c r="CPN195" t="s">
        <v>365</v>
      </c>
      <c r="CPO195" t="s">
        <v>365</v>
      </c>
      <c r="CPP195" t="s">
        <v>365</v>
      </c>
      <c r="CPQ195" t="s">
        <v>365</v>
      </c>
      <c r="CPR195" t="s">
        <v>365</v>
      </c>
      <c r="CPS195" t="s">
        <v>365</v>
      </c>
      <c r="CPT195" t="s">
        <v>365</v>
      </c>
      <c r="CPU195" t="s">
        <v>365</v>
      </c>
      <c r="CPV195" t="s">
        <v>365</v>
      </c>
      <c r="CPW195" t="s">
        <v>365</v>
      </c>
      <c r="CPX195" t="s">
        <v>365</v>
      </c>
      <c r="CPY195" t="s">
        <v>365</v>
      </c>
      <c r="CPZ195" t="s">
        <v>365</v>
      </c>
      <c r="CQA195" t="s">
        <v>365</v>
      </c>
      <c r="CQB195" t="s">
        <v>365</v>
      </c>
      <c r="CQC195" t="s">
        <v>365</v>
      </c>
      <c r="CQD195" t="s">
        <v>365</v>
      </c>
      <c r="CQE195" t="s">
        <v>365</v>
      </c>
      <c r="CQF195" t="s">
        <v>365</v>
      </c>
      <c r="CQG195" t="s">
        <v>365</v>
      </c>
      <c r="CQH195" t="s">
        <v>365</v>
      </c>
      <c r="CQI195" t="s">
        <v>365</v>
      </c>
      <c r="CQJ195" t="s">
        <v>365</v>
      </c>
      <c r="CQK195" t="s">
        <v>365</v>
      </c>
      <c r="CQL195" t="s">
        <v>365</v>
      </c>
      <c r="CQM195" t="s">
        <v>365</v>
      </c>
      <c r="CQN195" t="s">
        <v>365</v>
      </c>
      <c r="CQO195" t="s">
        <v>365</v>
      </c>
      <c r="CQP195" t="s">
        <v>365</v>
      </c>
      <c r="CQQ195" t="s">
        <v>365</v>
      </c>
      <c r="CQR195" t="s">
        <v>365</v>
      </c>
      <c r="CQS195" t="s">
        <v>365</v>
      </c>
      <c r="CQT195" t="s">
        <v>365</v>
      </c>
      <c r="CQU195" t="s">
        <v>365</v>
      </c>
      <c r="CQV195" t="s">
        <v>365</v>
      </c>
      <c r="CQW195" t="s">
        <v>365</v>
      </c>
      <c r="CQX195" t="s">
        <v>365</v>
      </c>
      <c r="CQY195" t="s">
        <v>365</v>
      </c>
      <c r="CQZ195" t="s">
        <v>365</v>
      </c>
      <c r="CRA195" t="s">
        <v>365</v>
      </c>
      <c r="CRB195" t="s">
        <v>365</v>
      </c>
      <c r="CRC195" t="s">
        <v>365</v>
      </c>
      <c r="CRD195" t="s">
        <v>365</v>
      </c>
      <c r="CRE195" t="s">
        <v>365</v>
      </c>
      <c r="CRF195" t="s">
        <v>365</v>
      </c>
      <c r="CRG195" t="s">
        <v>365</v>
      </c>
      <c r="CRH195" t="s">
        <v>365</v>
      </c>
      <c r="CRI195" t="s">
        <v>365</v>
      </c>
      <c r="CRJ195" t="s">
        <v>365</v>
      </c>
      <c r="CRK195" t="s">
        <v>365</v>
      </c>
      <c r="CRL195" t="s">
        <v>365</v>
      </c>
      <c r="CRM195" t="s">
        <v>365</v>
      </c>
      <c r="CRN195" t="s">
        <v>365</v>
      </c>
      <c r="CRO195" t="s">
        <v>365</v>
      </c>
      <c r="CRP195" t="s">
        <v>365</v>
      </c>
      <c r="CRQ195" t="s">
        <v>365</v>
      </c>
      <c r="CRR195" t="s">
        <v>365</v>
      </c>
      <c r="CRS195" t="s">
        <v>365</v>
      </c>
      <c r="CRT195" t="s">
        <v>365</v>
      </c>
      <c r="CRU195" t="s">
        <v>365</v>
      </c>
      <c r="CRV195" t="s">
        <v>365</v>
      </c>
      <c r="CRW195" t="s">
        <v>365</v>
      </c>
      <c r="CRX195" t="s">
        <v>365</v>
      </c>
      <c r="CRY195" t="s">
        <v>365</v>
      </c>
      <c r="CRZ195" t="s">
        <v>365</v>
      </c>
      <c r="CSA195" t="s">
        <v>365</v>
      </c>
      <c r="CSB195" t="s">
        <v>365</v>
      </c>
      <c r="CSC195" t="s">
        <v>365</v>
      </c>
      <c r="CSD195" t="s">
        <v>365</v>
      </c>
      <c r="CSE195" t="s">
        <v>365</v>
      </c>
      <c r="CSF195" t="s">
        <v>365</v>
      </c>
      <c r="CSG195" t="s">
        <v>365</v>
      </c>
      <c r="CSH195" t="s">
        <v>365</v>
      </c>
      <c r="CSI195" t="s">
        <v>365</v>
      </c>
      <c r="CSJ195" t="s">
        <v>365</v>
      </c>
      <c r="CSK195" t="s">
        <v>365</v>
      </c>
      <c r="CSL195" t="s">
        <v>365</v>
      </c>
      <c r="CSM195" t="s">
        <v>365</v>
      </c>
      <c r="CSN195" t="s">
        <v>365</v>
      </c>
      <c r="CSO195" t="s">
        <v>365</v>
      </c>
      <c r="CSP195" t="s">
        <v>365</v>
      </c>
      <c r="CSQ195" t="s">
        <v>365</v>
      </c>
      <c r="CSR195" t="s">
        <v>365</v>
      </c>
      <c r="CSS195" t="s">
        <v>365</v>
      </c>
      <c r="CST195" t="s">
        <v>365</v>
      </c>
      <c r="CSU195" t="s">
        <v>365</v>
      </c>
      <c r="CSV195" t="s">
        <v>365</v>
      </c>
      <c r="CSW195" t="s">
        <v>365</v>
      </c>
      <c r="CSX195" t="s">
        <v>365</v>
      </c>
      <c r="CSY195" t="s">
        <v>365</v>
      </c>
      <c r="CSZ195" t="s">
        <v>365</v>
      </c>
      <c r="CTA195" t="s">
        <v>365</v>
      </c>
      <c r="CTB195" t="s">
        <v>365</v>
      </c>
      <c r="CTC195" t="s">
        <v>365</v>
      </c>
      <c r="CTD195" t="s">
        <v>365</v>
      </c>
      <c r="CTE195" t="s">
        <v>365</v>
      </c>
      <c r="CTF195" t="s">
        <v>365</v>
      </c>
      <c r="CTG195" t="s">
        <v>365</v>
      </c>
      <c r="CTH195" t="s">
        <v>365</v>
      </c>
      <c r="CTI195" t="s">
        <v>365</v>
      </c>
      <c r="CTJ195" t="s">
        <v>365</v>
      </c>
      <c r="CTK195" t="s">
        <v>365</v>
      </c>
      <c r="CTL195" t="s">
        <v>365</v>
      </c>
      <c r="CTM195" t="s">
        <v>365</v>
      </c>
      <c r="CTN195" t="s">
        <v>365</v>
      </c>
      <c r="CTO195" t="s">
        <v>365</v>
      </c>
      <c r="CTP195" t="s">
        <v>365</v>
      </c>
      <c r="CTQ195" t="s">
        <v>365</v>
      </c>
      <c r="CTR195" t="s">
        <v>365</v>
      </c>
      <c r="CTS195" t="s">
        <v>365</v>
      </c>
      <c r="CTT195" t="s">
        <v>365</v>
      </c>
      <c r="CTU195" t="s">
        <v>365</v>
      </c>
      <c r="CTV195" t="s">
        <v>365</v>
      </c>
      <c r="CTW195" t="s">
        <v>365</v>
      </c>
      <c r="CTX195" t="s">
        <v>365</v>
      </c>
      <c r="CTY195" t="s">
        <v>365</v>
      </c>
      <c r="CTZ195" t="s">
        <v>365</v>
      </c>
      <c r="CUA195" t="s">
        <v>365</v>
      </c>
      <c r="CUB195" t="s">
        <v>365</v>
      </c>
      <c r="CUC195" t="s">
        <v>365</v>
      </c>
      <c r="CUD195" t="s">
        <v>365</v>
      </c>
      <c r="CUE195" t="s">
        <v>365</v>
      </c>
      <c r="CUF195" t="s">
        <v>365</v>
      </c>
      <c r="CUG195" t="s">
        <v>365</v>
      </c>
      <c r="CUH195" t="s">
        <v>365</v>
      </c>
      <c r="CUI195" t="s">
        <v>365</v>
      </c>
      <c r="CUJ195" t="s">
        <v>365</v>
      </c>
      <c r="CUK195" t="s">
        <v>365</v>
      </c>
      <c r="CUL195" t="s">
        <v>365</v>
      </c>
      <c r="CUM195" t="s">
        <v>365</v>
      </c>
      <c r="CUN195" t="s">
        <v>365</v>
      </c>
      <c r="CUO195" t="s">
        <v>365</v>
      </c>
      <c r="CUP195" t="s">
        <v>365</v>
      </c>
      <c r="CUQ195" t="s">
        <v>365</v>
      </c>
      <c r="CUR195" t="s">
        <v>365</v>
      </c>
      <c r="CUS195" t="s">
        <v>365</v>
      </c>
      <c r="CUT195" t="s">
        <v>365</v>
      </c>
      <c r="CUU195" t="s">
        <v>365</v>
      </c>
      <c r="CUV195" t="s">
        <v>365</v>
      </c>
      <c r="CUW195" t="s">
        <v>365</v>
      </c>
      <c r="CUX195" t="s">
        <v>365</v>
      </c>
      <c r="CUY195" t="s">
        <v>365</v>
      </c>
      <c r="CUZ195" t="s">
        <v>365</v>
      </c>
      <c r="CVA195" t="s">
        <v>365</v>
      </c>
      <c r="CVB195" t="s">
        <v>365</v>
      </c>
      <c r="CVC195" t="s">
        <v>365</v>
      </c>
      <c r="CVD195" t="s">
        <v>365</v>
      </c>
      <c r="CVE195" t="s">
        <v>365</v>
      </c>
      <c r="CVF195" t="s">
        <v>365</v>
      </c>
      <c r="CVG195" t="s">
        <v>365</v>
      </c>
      <c r="CVH195" t="s">
        <v>365</v>
      </c>
      <c r="CVI195" t="s">
        <v>365</v>
      </c>
      <c r="CVJ195" t="s">
        <v>365</v>
      </c>
      <c r="CVK195" t="s">
        <v>365</v>
      </c>
      <c r="CVL195" t="s">
        <v>365</v>
      </c>
      <c r="CVM195" t="s">
        <v>365</v>
      </c>
      <c r="CVN195" t="s">
        <v>365</v>
      </c>
      <c r="CVO195" t="s">
        <v>365</v>
      </c>
      <c r="CVP195" t="s">
        <v>365</v>
      </c>
      <c r="CVQ195" t="s">
        <v>365</v>
      </c>
      <c r="CVR195" t="s">
        <v>365</v>
      </c>
      <c r="CVS195" t="s">
        <v>365</v>
      </c>
      <c r="CVT195" t="s">
        <v>365</v>
      </c>
      <c r="CVU195" t="s">
        <v>365</v>
      </c>
      <c r="CVV195" t="s">
        <v>365</v>
      </c>
      <c r="CVW195" t="s">
        <v>365</v>
      </c>
      <c r="CVX195" t="s">
        <v>365</v>
      </c>
      <c r="CVY195" t="s">
        <v>365</v>
      </c>
      <c r="CVZ195" t="s">
        <v>365</v>
      </c>
      <c r="CWA195" t="s">
        <v>365</v>
      </c>
      <c r="CWB195" t="s">
        <v>365</v>
      </c>
      <c r="CWC195" t="s">
        <v>365</v>
      </c>
      <c r="CWD195" t="s">
        <v>365</v>
      </c>
      <c r="CWE195" t="s">
        <v>365</v>
      </c>
      <c r="CWF195" t="s">
        <v>365</v>
      </c>
      <c r="CWG195" t="s">
        <v>365</v>
      </c>
      <c r="CWH195" t="s">
        <v>365</v>
      </c>
      <c r="CWI195" t="s">
        <v>365</v>
      </c>
      <c r="CWJ195" t="s">
        <v>365</v>
      </c>
      <c r="CWK195" t="s">
        <v>365</v>
      </c>
      <c r="CWL195" t="s">
        <v>365</v>
      </c>
      <c r="CWM195" t="s">
        <v>365</v>
      </c>
      <c r="CWN195" t="s">
        <v>365</v>
      </c>
      <c r="CWO195" t="s">
        <v>365</v>
      </c>
      <c r="CWP195" t="s">
        <v>365</v>
      </c>
      <c r="CWQ195" t="s">
        <v>365</v>
      </c>
      <c r="CWR195" t="s">
        <v>365</v>
      </c>
      <c r="CWS195" t="s">
        <v>365</v>
      </c>
      <c r="CWT195" t="s">
        <v>365</v>
      </c>
      <c r="CWU195" t="s">
        <v>365</v>
      </c>
      <c r="CWV195" t="s">
        <v>365</v>
      </c>
      <c r="CWW195" t="s">
        <v>365</v>
      </c>
      <c r="CWX195" t="s">
        <v>365</v>
      </c>
      <c r="CWY195" t="s">
        <v>365</v>
      </c>
      <c r="CWZ195" t="s">
        <v>365</v>
      </c>
      <c r="CXA195" t="s">
        <v>365</v>
      </c>
      <c r="CXB195" t="s">
        <v>365</v>
      </c>
      <c r="CXC195" t="s">
        <v>365</v>
      </c>
      <c r="CXD195" t="s">
        <v>365</v>
      </c>
      <c r="CXE195" t="s">
        <v>365</v>
      </c>
      <c r="CXF195" t="s">
        <v>365</v>
      </c>
      <c r="CXG195" t="s">
        <v>365</v>
      </c>
      <c r="CXH195" t="s">
        <v>365</v>
      </c>
      <c r="CXI195" t="s">
        <v>365</v>
      </c>
      <c r="CXJ195" t="s">
        <v>365</v>
      </c>
      <c r="CXK195" t="s">
        <v>365</v>
      </c>
      <c r="CXL195" t="s">
        <v>365</v>
      </c>
      <c r="CXM195" t="s">
        <v>365</v>
      </c>
      <c r="CXN195" t="s">
        <v>365</v>
      </c>
      <c r="CXO195" t="s">
        <v>365</v>
      </c>
      <c r="CXP195" t="s">
        <v>365</v>
      </c>
      <c r="CXQ195" t="s">
        <v>365</v>
      </c>
      <c r="CXR195" t="s">
        <v>365</v>
      </c>
      <c r="CXS195" t="s">
        <v>365</v>
      </c>
      <c r="CXT195" t="s">
        <v>365</v>
      </c>
      <c r="CXU195" t="s">
        <v>365</v>
      </c>
      <c r="CXV195" t="s">
        <v>365</v>
      </c>
      <c r="CXW195" t="s">
        <v>365</v>
      </c>
      <c r="CXX195" t="s">
        <v>365</v>
      </c>
      <c r="CXY195" t="s">
        <v>365</v>
      </c>
      <c r="CXZ195" t="s">
        <v>365</v>
      </c>
      <c r="CYA195" t="s">
        <v>365</v>
      </c>
      <c r="CYB195" t="s">
        <v>365</v>
      </c>
      <c r="CYC195" t="s">
        <v>365</v>
      </c>
      <c r="CYD195" t="s">
        <v>365</v>
      </c>
      <c r="CYE195" t="s">
        <v>365</v>
      </c>
      <c r="CYF195" t="s">
        <v>365</v>
      </c>
      <c r="CYG195" t="s">
        <v>365</v>
      </c>
      <c r="CYH195" t="s">
        <v>365</v>
      </c>
      <c r="CYI195" t="s">
        <v>365</v>
      </c>
      <c r="CYJ195" t="s">
        <v>365</v>
      </c>
      <c r="CYK195" t="s">
        <v>365</v>
      </c>
      <c r="CYL195" t="s">
        <v>365</v>
      </c>
      <c r="CYM195" t="s">
        <v>365</v>
      </c>
      <c r="CYN195" t="s">
        <v>365</v>
      </c>
      <c r="CYO195" t="s">
        <v>365</v>
      </c>
      <c r="CYP195" t="s">
        <v>365</v>
      </c>
      <c r="CYQ195" t="s">
        <v>365</v>
      </c>
      <c r="CYR195" t="s">
        <v>365</v>
      </c>
      <c r="CYS195" t="s">
        <v>365</v>
      </c>
      <c r="CYT195" t="s">
        <v>365</v>
      </c>
      <c r="CYU195" t="s">
        <v>365</v>
      </c>
      <c r="CYV195" t="s">
        <v>365</v>
      </c>
      <c r="CYW195" t="s">
        <v>365</v>
      </c>
      <c r="CYX195" t="s">
        <v>365</v>
      </c>
      <c r="CYY195" t="s">
        <v>365</v>
      </c>
      <c r="CYZ195" t="s">
        <v>365</v>
      </c>
      <c r="CZA195" t="s">
        <v>365</v>
      </c>
      <c r="CZB195" t="s">
        <v>365</v>
      </c>
      <c r="CZC195" t="s">
        <v>365</v>
      </c>
      <c r="CZD195" t="s">
        <v>365</v>
      </c>
      <c r="CZE195" t="s">
        <v>365</v>
      </c>
      <c r="CZF195" t="s">
        <v>365</v>
      </c>
      <c r="CZG195" t="s">
        <v>365</v>
      </c>
      <c r="CZH195" t="s">
        <v>365</v>
      </c>
      <c r="CZI195" t="s">
        <v>365</v>
      </c>
      <c r="CZJ195" t="s">
        <v>365</v>
      </c>
      <c r="CZK195" t="s">
        <v>365</v>
      </c>
      <c r="CZL195" t="s">
        <v>365</v>
      </c>
      <c r="CZM195" t="s">
        <v>365</v>
      </c>
      <c r="CZN195" t="s">
        <v>365</v>
      </c>
      <c r="CZO195" t="s">
        <v>365</v>
      </c>
      <c r="CZP195" t="s">
        <v>365</v>
      </c>
      <c r="CZQ195" t="s">
        <v>365</v>
      </c>
      <c r="CZR195" t="s">
        <v>365</v>
      </c>
      <c r="CZS195" t="s">
        <v>365</v>
      </c>
      <c r="CZT195" t="s">
        <v>365</v>
      </c>
      <c r="CZU195" t="s">
        <v>365</v>
      </c>
      <c r="CZV195" t="s">
        <v>365</v>
      </c>
      <c r="CZW195" t="s">
        <v>365</v>
      </c>
      <c r="CZX195" t="s">
        <v>365</v>
      </c>
      <c r="CZY195" t="s">
        <v>365</v>
      </c>
      <c r="CZZ195" t="s">
        <v>365</v>
      </c>
      <c r="DAA195" t="s">
        <v>365</v>
      </c>
      <c r="DAB195" t="s">
        <v>365</v>
      </c>
      <c r="DAC195" t="s">
        <v>365</v>
      </c>
      <c r="DAD195" t="s">
        <v>365</v>
      </c>
      <c r="DAE195" t="s">
        <v>365</v>
      </c>
      <c r="DAF195" t="s">
        <v>365</v>
      </c>
      <c r="DAG195" t="s">
        <v>365</v>
      </c>
      <c r="DAH195" t="s">
        <v>365</v>
      </c>
      <c r="DAI195" t="s">
        <v>365</v>
      </c>
      <c r="DAJ195" t="s">
        <v>365</v>
      </c>
      <c r="DAK195" t="s">
        <v>365</v>
      </c>
      <c r="DAL195" t="s">
        <v>365</v>
      </c>
      <c r="DAM195" t="s">
        <v>365</v>
      </c>
      <c r="DAN195" t="s">
        <v>365</v>
      </c>
      <c r="DAO195" t="s">
        <v>365</v>
      </c>
      <c r="DAP195" t="s">
        <v>365</v>
      </c>
      <c r="DAQ195" t="s">
        <v>365</v>
      </c>
      <c r="DAR195" t="s">
        <v>365</v>
      </c>
      <c r="DAS195" t="s">
        <v>365</v>
      </c>
      <c r="DAT195" t="s">
        <v>365</v>
      </c>
      <c r="DAU195" t="s">
        <v>365</v>
      </c>
      <c r="DAV195" t="s">
        <v>365</v>
      </c>
      <c r="DAW195" t="s">
        <v>365</v>
      </c>
      <c r="DAX195" t="s">
        <v>365</v>
      </c>
      <c r="DAY195" t="s">
        <v>365</v>
      </c>
      <c r="DAZ195" t="s">
        <v>365</v>
      </c>
      <c r="DBA195" t="s">
        <v>365</v>
      </c>
      <c r="DBB195" t="s">
        <v>365</v>
      </c>
      <c r="DBC195" t="s">
        <v>365</v>
      </c>
      <c r="DBD195" t="s">
        <v>365</v>
      </c>
      <c r="DBE195" t="s">
        <v>365</v>
      </c>
      <c r="DBF195" t="s">
        <v>365</v>
      </c>
      <c r="DBG195" t="s">
        <v>365</v>
      </c>
      <c r="DBH195" t="s">
        <v>365</v>
      </c>
      <c r="DBI195" t="s">
        <v>365</v>
      </c>
      <c r="DBJ195" t="s">
        <v>365</v>
      </c>
      <c r="DBK195" t="s">
        <v>365</v>
      </c>
      <c r="DBL195" t="s">
        <v>365</v>
      </c>
      <c r="DBM195" t="s">
        <v>365</v>
      </c>
      <c r="DBN195" t="s">
        <v>365</v>
      </c>
      <c r="DBO195" t="s">
        <v>365</v>
      </c>
      <c r="DBP195" t="s">
        <v>365</v>
      </c>
      <c r="DBQ195" t="s">
        <v>365</v>
      </c>
      <c r="DBR195" t="s">
        <v>365</v>
      </c>
      <c r="DBS195" t="s">
        <v>365</v>
      </c>
      <c r="DBT195" t="s">
        <v>365</v>
      </c>
      <c r="DBU195" t="s">
        <v>365</v>
      </c>
      <c r="DBV195" t="s">
        <v>365</v>
      </c>
      <c r="DBW195" t="s">
        <v>365</v>
      </c>
      <c r="DBX195" t="s">
        <v>365</v>
      </c>
      <c r="DBY195" t="s">
        <v>365</v>
      </c>
      <c r="DBZ195" t="s">
        <v>365</v>
      </c>
      <c r="DCA195" t="s">
        <v>365</v>
      </c>
      <c r="DCB195" t="s">
        <v>365</v>
      </c>
      <c r="DCC195" t="s">
        <v>365</v>
      </c>
      <c r="DCD195" t="s">
        <v>365</v>
      </c>
      <c r="DCE195" t="s">
        <v>365</v>
      </c>
      <c r="DCF195" t="s">
        <v>365</v>
      </c>
      <c r="DCG195" t="s">
        <v>365</v>
      </c>
      <c r="DCH195" t="s">
        <v>365</v>
      </c>
      <c r="DCI195" t="s">
        <v>365</v>
      </c>
      <c r="DCJ195" t="s">
        <v>365</v>
      </c>
      <c r="DCK195" t="s">
        <v>365</v>
      </c>
      <c r="DCL195" t="s">
        <v>365</v>
      </c>
      <c r="DCM195" t="s">
        <v>365</v>
      </c>
      <c r="DCN195" t="s">
        <v>365</v>
      </c>
      <c r="DCO195" t="s">
        <v>365</v>
      </c>
      <c r="DCP195" t="s">
        <v>365</v>
      </c>
      <c r="DCQ195" t="s">
        <v>365</v>
      </c>
      <c r="DCR195" t="s">
        <v>365</v>
      </c>
      <c r="DCS195" t="s">
        <v>365</v>
      </c>
      <c r="DCT195" t="s">
        <v>365</v>
      </c>
      <c r="DCU195" t="s">
        <v>365</v>
      </c>
      <c r="DCV195" t="s">
        <v>365</v>
      </c>
      <c r="DCW195" t="s">
        <v>365</v>
      </c>
      <c r="DCX195" t="s">
        <v>365</v>
      </c>
      <c r="DCY195" t="s">
        <v>365</v>
      </c>
      <c r="DCZ195" t="s">
        <v>365</v>
      </c>
      <c r="DDA195" t="s">
        <v>365</v>
      </c>
      <c r="DDB195" t="s">
        <v>365</v>
      </c>
      <c r="DDC195" t="s">
        <v>365</v>
      </c>
      <c r="DDD195" t="s">
        <v>365</v>
      </c>
      <c r="DDE195" t="s">
        <v>365</v>
      </c>
      <c r="DDF195" t="s">
        <v>365</v>
      </c>
      <c r="DDG195" t="s">
        <v>365</v>
      </c>
      <c r="DDH195" t="s">
        <v>365</v>
      </c>
      <c r="DDI195" t="s">
        <v>365</v>
      </c>
      <c r="DDJ195" t="s">
        <v>365</v>
      </c>
      <c r="DDK195" t="s">
        <v>365</v>
      </c>
      <c r="DDL195" t="s">
        <v>365</v>
      </c>
      <c r="DDM195" t="s">
        <v>365</v>
      </c>
      <c r="DDN195" t="s">
        <v>365</v>
      </c>
      <c r="DDO195" t="s">
        <v>365</v>
      </c>
      <c r="DDP195" t="s">
        <v>365</v>
      </c>
      <c r="DDQ195" t="s">
        <v>365</v>
      </c>
      <c r="DDR195" t="s">
        <v>365</v>
      </c>
      <c r="DDS195" t="s">
        <v>365</v>
      </c>
      <c r="DDT195" t="s">
        <v>365</v>
      </c>
      <c r="DDU195" t="s">
        <v>365</v>
      </c>
      <c r="DDV195" t="s">
        <v>365</v>
      </c>
      <c r="DDW195" t="s">
        <v>365</v>
      </c>
      <c r="DDX195" t="s">
        <v>365</v>
      </c>
      <c r="DDY195" t="s">
        <v>365</v>
      </c>
      <c r="DDZ195" t="s">
        <v>365</v>
      </c>
      <c r="DEA195" t="s">
        <v>365</v>
      </c>
      <c r="DEB195" t="s">
        <v>365</v>
      </c>
      <c r="DEC195" t="s">
        <v>365</v>
      </c>
      <c r="DED195" t="s">
        <v>365</v>
      </c>
      <c r="DEE195" t="s">
        <v>365</v>
      </c>
      <c r="DEF195" t="s">
        <v>365</v>
      </c>
      <c r="DEG195" t="s">
        <v>365</v>
      </c>
      <c r="DEH195" t="s">
        <v>365</v>
      </c>
      <c r="DEI195" t="s">
        <v>365</v>
      </c>
      <c r="DEJ195" t="s">
        <v>365</v>
      </c>
      <c r="DEK195" t="s">
        <v>365</v>
      </c>
      <c r="DEL195" t="s">
        <v>365</v>
      </c>
      <c r="DEM195" t="s">
        <v>365</v>
      </c>
      <c r="DEN195" t="s">
        <v>365</v>
      </c>
      <c r="DEO195" t="s">
        <v>365</v>
      </c>
      <c r="DEP195" t="s">
        <v>365</v>
      </c>
      <c r="DEQ195" t="s">
        <v>365</v>
      </c>
      <c r="DER195" t="s">
        <v>365</v>
      </c>
      <c r="DES195" t="s">
        <v>365</v>
      </c>
      <c r="DET195" t="s">
        <v>365</v>
      </c>
      <c r="DEU195" t="s">
        <v>365</v>
      </c>
      <c r="DEV195" t="s">
        <v>365</v>
      </c>
      <c r="DEW195" t="s">
        <v>365</v>
      </c>
      <c r="DEX195" t="s">
        <v>365</v>
      </c>
      <c r="DEY195" t="s">
        <v>365</v>
      </c>
      <c r="DEZ195" t="s">
        <v>365</v>
      </c>
      <c r="DFA195" t="s">
        <v>365</v>
      </c>
      <c r="DFB195" t="s">
        <v>365</v>
      </c>
      <c r="DFC195" t="s">
        <v>365</v>
      </c>
      <c r="DFD195" t="s">
        <v>365</v>
      </c>
      <c r="DFE195" t="s">
        <v>365</v>
      </c>
      <c r="DFF195" t="s">
        <v>365</v>
      </c>
      <c r="DFG195" t="s">
        <v>365</v>
      </c>
      <c r="DFH195" t="s">
        <v>365</v>
      </c>
      <c r="DFI195" t="s">
        <v>365</v>
      </c>
      <c r="DFJ195" t="s">
        <v>365</v>
      </c>
      <c r="DFK195" t="s">
        <v>365</v>
      </c>
      <c r="DFL195" t="s">
        <v>365</v>
      </c>
      <c r="DFM195" t="s">
        <v>365</v>
      </c>
      <c r="DFN195" t="s">
        <v>365</v>
      </c>
      <c r="DFO195" t="s">
        <v>365</v>
      </c>
      <c r="DFP195" t="s">
        <v>365</v>
      </c>
      <c r="DFQ195" t="s">
        <v>365</v>
      </c>
      <c r="DFR195" t="s">
        <v>365</v>
      </c>
      <c r="DFS195" t="s">
        <v>365</v>
      </c>
      <c r="DFT195" t="s">
        <v>365</v>
      </c>
      <c r="DFU195" t="s">
        <v>365</v>
      </c>
      <c r="DFV195" t="s">
        <v>365</v>
      </c>
      <c r="DFW195" t="s">
        <v>365</v>
      </c>
      <c r="DFX195" t="s">
        <v>365</v>
      </c>
      <c r="DFY195" t="s">
        <v>365</v>
      </c>
      <c r="DFZ195" t="s">
        <v>365</v>
      </c>
      <c r="DGA195" t="s">
        <v>365</v>
      </c>
      <c r="DGB195" t="s">
        <v>365</v>
      </c>
      <c r="DGC195" t="s">
        <v>365</v>
      </c>
      <c r="DGD195" t="s">
        <v>365</v>
      </c>
      <c r="DGE195" t="s">
        <v>365</v>
      </c>
      <c r="DGF195" t="s">
        <v>365</v>
      </c>
      <c r="DGG195" t="s">
        <v>365</v>
      </c>
      <c r="DGH195" t="s">
        <v>365</v>
      </c>
      <c r="DGI195" t="s">
        <v>365</v>
      </c>
      <c r="DGJ195" t="s">
        <v>365</v>
      </c>
      <c r="DGK195" t="s">
        <v>365</v>
      </c>
      <c r="DGL195" t="s">
        <v>365</v>
      </c>
      <c r="DGM195" t="s">
        <v>365</v>
      </c>
      <c r="DGN195" t="s">
        <v>365</v>
      </c>
      <c r="DGO195" t="s">
        <v>365</v>
      </c>
      <c r="DGP195" t="s">
        <v>365</v>
      </c>
      <c r="DGQ195" t="s">
        <v>365</v>
      </c>
      <c r="DGR195" t="s">
        <v>365</v>
      </c>
      <c r="DGS195" t="s">
        <v>365</v>
      </c>
      <c r="DGT195" t="s">
        <v>365</v>
      </c>
      <c r="DGU195" t="s">
        <v>365</v>
      </c>
      <c r="DGV195" t="s">
        <v>365</v>
      </c>
      <c r="DGW195" t="s">
        <v>365</v>
      </c>
      <c r="DGX195" t="s">
        <v>365</v>
      </c>
      <c r="DGY195" t="s">
        <v>365</v>
      </c>
      <c r="DGZ195" t="s">
        <v>365</v>
      </c>
      <c r="DHA195" t="s">
        <v>365</v>
      </c>
      <c r="DHB195" t="s">
        <v>365</v>
      </c>
      <c r="DHC195" t="s">
        <v>365</v>
      </c>
      <c r="DHD195" t="s">
        <v>365</v>
      </c>
      <c r="DHE195" t="s">
        <v>365</v>
      </c>
      <c r="DHF195" t="s">
        <v>365</v>
      </c>
      <c r="DHG195" t="s">
        <v>365</v>
      </c>
      <c r="DHH195" t="s">
        <v>365</v>
      </c>
      <c r="DHI195" t="s">
        <v>365</v>
      </c>
      <c r="DHJ195" t="s">
        <v>365</v>
      </c>
      <c r="DHK195" t="s">
        <v>365</v>
      </c>
      <c r="DHL195" t="s">
        <v>365</v>
      </c>
      <c r="DHM195" t="s">
        <v>365</v>
      </c>
      <c r="DHN195" t="s">
        <v>365</v>
      </c>
      <c r="DHO195" t="s">
        <v>365</v>
      </c>
      <c r="DHP195" t="s">
        <v>365</v>
      </c>
      <c r="DHQ195" t="s">
        <v>365</v>
      </c>
      <c r="DHR195" t="s">
        <v>365</v>
      </c>
      <c r="DHS195" t="s">
        <v>365</v>
      </c>
      <c r="DHT195" t="s">
        <v>365</v>
      </c>
      <c r="DHU195" t="s">
        <v>365</v>
      </c>
      <c r="DHV195" t="s">
        <v>365</v>
      </c>
      <c r="DHW195" t="s">
        <v>365</v>
      </c>
      <c r="DHX195" t="s">
        <v>365</v>
      </c>
      <c r="DHY195" t="s">
        <v>365</v>
      </c>
      <c r="DHZ195" t="s">
        <v>365</v>
      </c>
      <c r="DIA195" t="s">
        <v>365</v>
      </c>
      <c r="DIB195" t="s">
        <v>365</v>
      </c>
      <c r="DIC195" t="s">
        <v>365</v>
      </c>
      <c r="DID195" t="s">
        <v>365</v>
      </c>
      <c r="DIE195" t="s">
        <v>365</v>
      </c>
      <c r="DIF195" t="s">
        <v>365</v>
      </c>
      <c r="DIG195" t="s">
        <v>365</v>
      </c>
      <c r="DIH195" t="s">
        <v>365</v>
      </c>
      <c r="DII195" t="s">
        <v>365</v>
      </c>
      <c r="DIJ195" t="s">
        <v>365</v>
      </c>
      <c r="DIK195" t="s">
        <v>365</v>
      </c>
      <c r="DIL195" t="s">
        <v>365</v>
      </c>
      <c r="DIM195" t="s">
        <v>365</v>
      </c>
      <c r="DIN195" t="s">
        <v>365</v>
      </c>
      <c r="DIO195" t="s">
        <v>365</v>
      </c>
      <c r="DIP195" t="s">
        <v>365</v>
      </c>
      <c r="DIQ195" t="s">
        <v>365</v>
      </c>
      <c r="DIR195" t="s">
        <v>365</v>
      </c>
      <c r="DIS195" t="s">
        <v>365</v>
      </c>
      <c r="DIT195" t="s">
        <v>365</v>
      </c>
      <c r="DIU195" t="s">
        <v>365</v>
      </c>
      <c r="DIV195" t="s">
        <v>365</v>
      </c>
      <c r="DIW195" t="s">
        <v>365</v>
      </c>
      <c r="DIX195" t="s">
        <v>365</v>
      </c>
      <c r="DIY195" t="s">
        <v>365</v>
      </c>
      <c r="DIZ195" t="s">
        <v>365</v>
      </c>
      <c r="DJA195" t="s">
        <v>365</v>
      </c>
      <c r="DJB195" t="s">
        <v>365</v>
      </c>
      <c r="DJC195" t="s">
        <v>365</v>
      </c>
      <c r="DJD195" t="s">
        <v>365</v>
      </c>
      <c r="DJE195" t="s">
        <v>365</v>
      </c>
      <c r="DJF195" t="s">
        <v>365</v>
      </c>
      <c r="DJG195" t="s">
        <v>365</v>
      </c>
      <c r="DJH195" t="s">
        <v>365</v>
      </c>
      <c r="DJI195" t="s">
        <v>365</v>
      </c>
      <c r="DJJ195" t="s">
        <v>365</v>
      </c>
      <c r="DJK195" t="s">
        <v>365</v>
      </c>
      <c r="DJL195" t="s">
        <v>365</v>
      </c>
      <c r="DJM195" t="s">
        <v>365</v>
      </c>
      <c r="DJN195" t="s">
        <v>365</v>
      </c>
      <c r="DJO195" t="s">
        <v>365</v>
      </c>
      <c r="DJP195" t="s">
        <v>365</v>
      </c>
      <c r="DJQ195" t="s">
        <v>365</v>
      </c>
      <c r="DJR195" t="s">
        <v>365</v>
      </c>
      <c r="DJS195" t="s">
        <v>365</v>
      </c>
      <c r="DJT195" t="s">
        <v>365</v>
      </c>
      <c r="DJU195" t="s">
        <v>365</v>
      </c>
      <c r="DJV195" t="s">
        <v>365</v>
      </c>
      <c r="DJW195" t="s">
        <v>365</v>
      </c>
      <c r="DJX195" t="s">
        <v>365</v>
      </c>
      <c r="DJY195" t="s">
        <v>365</v>
      </c>
      <c r="DJZ195" t="s">
        <v>365</v>
      </c>
      <c r="DKA195" t="s">
        <v>365</v>
      </c>
      <c r="DKB195" t="s">
        <v>365</v>
      </c>
      <c r="DKC195" t="s">
        <v>365</v>
      </c>
      <c r="DKD195" t="s">
        <v>365</v>
      </c>
      <c r="DKE195" t="s">
        <v>365</v>
      </c>
      <c r="DKF195" t="s">
        <v>365</v>
      </c>
      <c r="DKG195" t="s">
        <v>365</v>
      </c>
      <c r="DKH195" t="s">
        <v>365</v>
      </c>
      <c r="DKI195" t="s">
        <v>365</v>
      </c>
      <c r="DKJ195" t="s">
        <v>365</v>
      </c>
      <c r="DKK195" t="s">
        <v>365</v>
      </c>
      <c r="DKL195" t="s">
        <v>365</v>
      </c>
      <c r="DKM195" t="s">
        <v>365</v>
      </c>
      <c r="DKN195" t="s">
        <v>365</v>
      </c>
      <c r="DKO195" t="s">
        <v>365</v>
      </c>
      <c r="DKP195" t="s">
        <v>365</v>
      </c>
      <c r="DKQ195" t="s">
        <v>365</v>
      </c>
      <c r="DKR195" t="s">
        <v>365</v>
      </c>
      <c r="DKS195" t="s">
        <v>365</v>
      </c>
      <c r="DKT195" t="s">
        <v>365</v>
      </c>
      <c r="DKU195" t="s">
        <v>365</v>
      </c>
      <c r="DKV195" t="s">
        <v>365</v>
      </c>
      <c r="DKW195" t="s">
        <v>365</v>
      </c>
      <c r="DKX195" t="s">
        <v>365</v>
      </c>
      <c r="DKY195" t="s">
        <v>365</v>
      </c>
      <c r="DKZ195" t="s">
        <v>365</v>
      </c>
      <c r="DLA195" t="s">
        <v>365</v>
      </c>
      <c r="DLB195" t="s">
        <v>365</v>
      </c>
      <c r="DLC195" t="s">
        <v>365</v>
      </c>
      <c r="DLD195" t="s">
        <v>365</v>
      </c>
      <c r="DLE195" t="s">
        <v>365</v>
      </c>
      <c r="DLF195" t="s">
        <v>365</v>
      </c>
      <c r="DLG195" t="s">
        <v>365</v>
      </c>
      <c r="DLH195" t="s">
        <v>365</v>
      </c>
      <c r="DLI195" t="s">
        <v>365</v>
      </c>
      <c r="DLJ195" t="s">
        <v>365</v>
      </c>
      <c r="DLK195" t="s">
        <v>365</v>
      </c>
      <c r="DLL195" t="s">
        <v>365</v>
      </c>
      <c r="DLM195" t="s">
        <v>365</v>
      </c>
      <c r="DLN195" t="s">
        <v>365</v>
      </c>
      <c r="DLO195" t="s">
        <v>365</v>
      </c>
      <c r="DLP195" t="s">
        <v>365</v>
      </c>
      <c r="DLQ195" t="s">
        <v>365</v>
      </c>
      <c r="DLR195" t="s">
        <v>365</v>
      </c>
      <c r="DLS195" t="s">
        <v>365</v>
      </c>
      <c r="DLT195" t="s">
        <v>365</v>
      </c>
      <c r="DLU195" t="s">
        <v>365</v>
      </c>
      <c r="DLV195" t="s">
        <v>365</v>
      </c>
      <c r="DLW195" t="s">
        <v>365</v>
      </c>
      <c r="DLX195" t="s">
        <v>365</v>
      </c>
      <c r="DLY195" t="s">
        <v>365</v>
      </c>
      <c r="DLZ195" t="s">
        <v>365</v>
      </c>
      <c r="DMA195" t="s">
        <v>365</v>
      </c>
      <c r="DMB195" t="s">
        <v>365</v>
      </c>
      <c r="DMC195" t="s">
        <v>365</v>
      </c>
      <c r="DMD195" t="s">
        <v>365</v>
      </c>
      <c r="DME195" t="s">
        <v>365</v>
      </c>
      <c r="DMF195" t="s">
        <v>365</v>
      </c>
      <c r="DMG195" t="s">
        <v>365</v>
      </c>
      <c r="DMH195" t="s">
        <v>365</v>
      </c>
      <c r="DMI195" t="s">
        <v>365</v>
      </c>
      <c r="DMJ195" t="s">
        <v>365</v>
      </c>
      <c r="DMK195" t="s">
        <v>365</v>
      </c>
      <c r="DML195" t="s">
        <v>365</v>
      </c>
      <c r="DMM195" t="s">
        <v>365</v>
      </c>
      <c r="DMN195" t="s">
        <v>365</v>
      </c>
      <c r="DMO195" t="s">
        <v>365</v>
      </c>
      <c r="DMP195" t="s">
        <v>365</v>
      </c>
      <c r="DMQ195" t="s">
        <v>365</v>
      </c>
      <c r="DMR195" t="s">
        <v>365</v>
      </c>
      <c r="DMS195" t="s">
        <v>365</v>
      </c>
      <c r="DMT195" t="s">
        <v>365</v>
      </c>
      <c r="DMU195" t="s">
        <v>365</v>
      </c>
      <c r="DMV195" t="s">
        <v>365</v>
      </c>
      <c r="DMW195" t="s">
        <v>365</v>
      </c>
      <c r="DMX195" t="s">
        <v>365</v>
      </c>
      <c r="DMY195" t="s">
        <v>365</v>
      </c>
      <c r="DMZ195" t="s">
        <v>365</v>
      </c>
      <c r="DNA195" t="s">
        <v>365</v>
      </c>
      <c r="DNB195" t="s">
        <v>365</v>
      </c>
      <c r="DNC195" t="s">
        <v>365</v>
      </c>
      <c r="DND195" t="s">
        <v>365</v>
      </c>
      <c r="DNE195" t="s">
        <v>365</v>
      </c>
      <c r="DNF195" t="s">
        <v>365</v>
      </c>
      <c r="DNG195" t="s">
        <v>365</v>
      </c>
      <c r="DNH195" t="s">
        <v>365</v>
      </c>
      <c r="DNI195" t="s">
        <v>365</v>
      </c>
      <c r="DNJ195" t="s">
        <v>365</v>
      </c>
      <c r="DNK195" t="s">
        <v>365</v>
      </c>
      <c r="DNL195" t="s">
        <v>365</v>
      </c>
      <c r="DNM195" t="s">
        <v>365</v>
      </c>
      <c r="DNN195" t="s">
        <v>365</v>
      </c>
      <c r="DNO195" t="s">
        <v>365</v>
      </c>
      <c r="DNP195" t="s">
        <v>365</v>
      </c>
      <c r="DNQ195" t="s">
        <v>365</v>
      </c>
      <c r="DNR195" t="s">
        <v>365</v>
      </c>
      <c r="DNS195" t="s">
        <v>365</v>
      </c>
      <c r="DNT195" t="s">
        <v>365</v>
      </c>
      <c r="DNU195" t="s">
        <v>365</v>
      </c>
      <c r="DNV195" t="s">
        <v>365</v>
      </c>
      <c r="DNW195" t="s">
        <v>365</v>
      </c>
      <c r="DNX195" t="s">
        <v>365</v>
      </c>
      <c r="DNY195" t="s">
        <v>365</v>
      </c>
      <c r="DNZ195" t="s">
        <v>365</v>
      </c>
      <c r="DOA195" t="s">
        <v>365</v>
      </c>
      <c r="DOB195" t="s">
        <v>365</v>
      </c>
      <c r="DOC195" t="s">
        <v>365</v>
      </c>
      <c r="DOD195" t="s">
        <v>365</v>
      </c>
      <c r="DOE195" t="s">
        <v>365</v>
      </c>
      <c r="DOF195" t="s">
        <v>365</v>
      </c>
      <c r="DOG195" t="s">
        <v>365</v>
      </c>
      <c r="DOH195" t="s">
        <v>365</v>
      </c>
      <c r="DOI195" t="s">
        <v>365</v>
      </c>
      <c r="DOJ195" t="s">
        <v>365</v>
      </c>
      <c r="DOK195" t="s">
        <v>365</v>
      </c>
      <c r="DOL195" t="s">
        <v>365</v>
      </c>
      <c r="DOM195" t="s">
        <v>365</v>
      </c>
      <c r="DON195" t="s">
        <v>365</v>
      </c>
      <c r="DOO195" t="s">
        <v>365</v>
      </c>
      <c r="DOP195" t="s">
        <v>365</v>
      </c>
      <c r="DOQ195" t="s">
        <v>365</v>
      </c>
      <c r="DOR195" t="s">
        <v>365</v>
      </c>
      <c r="DOS195" t="s">
        <v>365</v>
      </c>
      <c r="DOT195" t="s">
        <v>365</v>
      </c>
      <c r="DOU195" t="s">
        <v>365</v>
      </c>
      <c r="DOV195" t="s">
        <v>365</v>
      </c>
      <c r="DOW195" t="s">
        <v>365</v>
      </c>
      <c r="DOX195" t="s">
        <v>365</v>
      </c>
      <c r="DOY195" t="s">
        <v>365</v>
      </c>
      <c r="DOZ195" t="s">
        <v>365</v>
      </c>
      <c r="DPA195" t="s">
        <v>365</v>
      </c>
      <c r="DPB195" t="s">
        <v>365</v>
      </c>
      <c r="DPC195" t="s">
        <v>365</v>
      </c>
      <c r="DPD195" t="s">
        <v>365</v>
      </c>
      <c r="DPE195" t="s">
        <v>365</v>
      </c>
      <c r="DPF195" t="s">
        <v>365</v>
      </c>
      <c r="DPG195" t="s">
        <v>365</v>
      </c>
      <c r="DPH195" t="s">
        <v>365</v>
      </c>
      <c r="DPI195" t="s">
        <v>365</v>
      </c>
      <c r="DPJ195" t="s">
        <v>365</v>
      </c>
      <c r="DPK195" t="s">
        <v>365</v>
      </c>
      <c r="DPL195" t="s">
        <v>365</v>
      </c>
      <c r="DPM195" t="s">
        <v>365</v>
      </c>
      <c r="DPN195" t="s">
        <v>365</v>
      </c>
      <c r="DPO195" t="s">
        <v>365</v>
      </c>
      <c r="DPP195" t="s">
        <v>365</v>
      </c>
      <c r="DPQ195" t="s">
        <v>365</v>
      </c>
      <c r="DPR195" t="s">
        <v>365</v>
      </c>
      <c r="DPS195" t="s">
        <v>365</v>
      </c>
      <c r="DPT195" t="s">
        <v>365</v>
      </c>
      <c r="DPU195" t="s">
        <v>365</v>
      </c>
      <c r="DPV195" t="s">
        <v>365</v>
      </c>
      <c r="DPW195" t="s">
        <v>365</v>
      </c>
      <c r="DPX195" t="s">
        <v>365</v>
      </c>
      <c r="DPY195" t="s">
        <v>365</v>
      </c>
      <c r="DPZ195" t="s">
        <v>365</v>
      </c>
      <c r="DQA195" t="s">
        <v>365</v>
      </c>
      <c r="DQB195" t="s">
        <v>365</v>
      </c>
      <c r="DQC195" t="s">
        <v>365</v>
      </c>
      <c r="DQD195" t="s">
        <v>365</v>
      </c>
      <c r="DQE195" t="s">
        <v>365</v>
      </c>
      <c r="DQF195" t="s">
        <v>365</v>
      </c>
      <c r="DQG195" t="s">
        <v>365</v>
      </c>
      <c r="DQH195" t="s">
        <v>365</v>
      </c>
      <c r="DQI195" t="s">
        <v>365</v>
      </c>
      <c r="DQJ195" t="s">
        <v>365</v>
      </c>
      <c r="DQK195" t="s">
        <v>365</v>
      </c>
      <c r="DQL195" t="s">
        <v>365</v>
      </c>
      <c r="DQM195" t="s">
        <v>365</v>
      </c>
      <c r="DQN195" t="s">
        <v>365</v>
      </c>
      <c r="DQO195" t="s">
        <v>365</v>
      </c>
      <c r="DQP195" t="s">
        <v>365</v>
      </c>
      <c r="DQQ195" t="s">
        <v>365</v>
      </c>
      <c r="DQR195" t="s">
        <v>365</v>
      </c>
      <c r="DQS195" t="s">
        <v>365</v>
      </c>
      <c r="DQT195" t="s">
        <v>365</v>
      </c>
      <c r="DQU195" t="s">
        <v>365</v>
      </c>
      <c r="DQV195" t="s">
        <v>365</v>
      </c>
      <c r="DQW195" t="s">
        <v>365</v>
      </c>
      <c r="DQX195" t="s">
        <v>365</v>
      </c>
      <c r="DQY195" t="s">
        <v>365</v>
      </c>
      <c r="DQZ195" t="s">
        <v>365</v>
      </c>
      <c r="DRA195" t="s">
        <v>365</v>
      </c>
      <c r="DRB195" t="s">
        <v>365</v>
      </c>
      <c r="DRC195" t="s">
        <v>365</v>
      </c>
      <c r="DRD195" t="s">
        <v>365</v>
      </c>
      <c r="DRE195" t="s">
        <v>365</v>
      </c>
      <c r="DRF195" t="s">
        <v>365</v>
      </c>
      <c r="DRG195" t="s">
        <v>365</v>
      </c>
      <c r="DRH195" t="s">
        <v>365</v>
      </c>
      <c r="DRI195" t="s">
        <v>365</v>
      </c>
      <c r="DRJ195" t="s">
        <v>365</v>
      </c>
      <c r="DRK195" t="s">
        <v>365</v>
      </c>
      <c r="DRL195" t="s">
        <v>365</v>
      </c>
      <c r="DRM195" t="s">
        <v>365</v>
      </c>
      <c r="DRN195" t="s">
        <v>365</v>
      </c>
      <c r="DRO195" t="s">
        <v>365</v>
      </c>
      <c r="DRP195" t="s">
        <v>365</v>
      </c>
      <c r="DRQ195" t="s">
        <v>365</v>
      </c>
      <c r="DRR195" t="s">
        <v>365</v>
      </c>
      <c r="DRS195" t="s">
        <v>365</v>
      </c>
      <c r="DRT195" t="s">
        <v>365</v>
      </c>
      <c r="DRU195" t="s">
        <v>365</v>
      </c>
      <c r="DRV195" t="s">
        <v>365</v>
      </c>
      <c r="DRW195" t="s">
        <v>365</v>
      </c>
      <c r="DRX195" t="s">
        <v>365</v>
      </c>
      <c r="DRY195" t="s">
        <v>365</v>
      </c>
      <c r="DRZ195" t="s">
        <v>365</v>
      </c>
      <c r="DSA195" t="s">
        <v>365</v>
      </c>
      <c r="DSB195" t="s">
        <v>365</v>
      </c>
      <c r="DSC195" t="s">
        <v>365</v>
      </c>
      <c r="DSD195" t="s">
        <v>365</v>
      </c>
      <c r="DSE195" t="s">
        <v>365</v>
      </c>
      <c r="DSF195" t="s">
        <v>365</v>
      </c>
      <c r="DSG195" t="s">
        <v>365</v>
      </c>
      <c r="DSH195" t="s">
        <v>365</v>
      </c>
      <c r="DSI195" t="s">
        <v>365</v>
      </c>
      <c r="DSJ195" t="s">
        <v>365</v>
      </c>
      <c r="DSK195" t="s">
        <v>365</v>
      </c>
      <c r="DSL195" t="s">
        <v>365</v>
      </c>
      <c r="DSM195" t="s">
        <v>365</v>
      </c>
      <c r="DSN195" t="s">
        <v>365</v>
      </c>
      <c r="DSO195" t="s">
        <v>365</v>
      </c>
      <c r="DSP195" t="s">
        <v>365</v>
      </c>
      <c r="DSQ195" t="s">
        <v>365</v>
      </c>
      <c r="DSR195" t="s">
        <v>365</v>
      </c>
      <c r="DSS195" t="s">
        <v>365</v>
      </c>
      <c r="DST195" t="s">
        <v>365</v>
      </c>
      <c r="DSU195" t="s">
        <v>365</v>
      </c>
      <c r="DSV195" t="s">
        <v>365</v>
      </c>
      <c r="DSW195" t="s">
        <v>365</v>
      </c>
      <c r="DSX195" t="s">
        <v>365</v>
      </c>
      <c r="DSY195" t="s">
        <v>365</v>
      </c>
      <c r="DSZ195" t="s">
        <v>365</v>
      </c>
      <c r="DTA195" t="s">
        <v>365</v>
      </c>
      <c r="DTB195" t="s">
        <v>365</v>
      </c>
      <c r="DTC195" t="s">
        <v>365</v>
      </c>
      <c r="DTD195" t="s">
        <v>365</v>
      </c>
      <c r="DTE195" t="s">
        <v>365</v>
      </c>
      <c r="DTF195" t="s">
        <v>365</v>
      </c>
      <c r="DTG195" t="s">
        <v>365</v>
      </c>
      <c r="DTH195" t="s">
        <v>365</v>
      </c>
      <c r="DTI195" t="s">
        <v>365</v>
      </c>
      <c r="DTJ195" t="s">
        <v>365</v>
      </c>
      <c r="DTK195" t="s">
        <v>365</v>
      </c>
      <c r="DTL195" t="s">
        <v>365</v>
      </c>
      <c r="DTM195" t="s">
        <v>365</v>
      </c>
      <c r="DTN195" t="s">
        <v>365</v>
      </c>
      <c r="DTO195" t="s">
        <v>365</v>
      </c>
      <c r="DTP195" t="s">
        <v>365</v>
      </c>
      <c r="DTQ195" t="s">
        <v>365</v>
      </c>
      <c r="DTR195" t="s">
        <v>365</v>
      </c>
      <c r="DTS195" t="s">
        <v>365</v>
      </c>
      <c r="DTT195" t="s">
        <v>365</v>
      </c>
      <c r="DTU195" t="s">
        <v>365</v>
      </c>
      <c r="DTV195" t="s">
        <v>365</v>
      </c>
      <c r="DTW195" t="s">
        <v>365</v>
      </c>
      <c r="DTX195" t="s">
        <v>365</v>
      </c>
      <c r="DTY195" t="s">
        <v>365</v>
      </c>
      <c r="DTZ195" t="s">
        <v>365</v>
      </c>
      <c r="DUA195" t="s">
        <v>365</v>
      </c>
      <c r="DUB195" t="s">
        <v>365</v>
      </c>
      <c r="DUC195" t="s">
        <v>365</v>
      </c>
      <c r="DUD195" t="s">
        <v>365</v>
      </c>
      <c r="DUE195" t="s">
        <v>365</v>
      </c>
      <c r="DUF195" t="s">
        <v>365</v>
      </c>
      <c r="DUG195" t="s">
        <v>365</v>
      </c>
      <c r="DUH195" t="s">
        <v>365</v>
      </c>
      <c r="DUI195" t="s">
        <v>365</v>
      </c>
      <c r="DUJ195" t="s">
        <v>365</v>
      </c>
      <c r="DUK195" t="s">
        <v>365</v>
      </c>
      <c r="DUL195" t="s">
        <v>365</v>
      </c>
      <c r="DUM195" t="s">
        <v>365</v>
      </c>
      <c r="DUN195" t="s">
        <v>365</v>
      </c>
      <c r="DUO195" t="s">
        <v>365</v>
      </c>
      <c r="DUP195" t="s">
        <v>365</v>
      </c>
      <c r="DUQ195" t="s">
        <v>365</v>
      </c>
      <c r="DUR195" t="s">
        <v>365</v>
      </c>
      <c r="DUS195" t="s">
        <v>365</v>
      </c>
      <c r="DUT195" t="s">
        <v>365</v>
      </c>
      <c r="DUU195" t="s">
        <v>365</v>
      </c>
      <c r="DUV195" t="s">
        <v>365</v>
      </c>
      <c r="DUW195" t="s">
        <v>365</v>
      </c>
      <c r="DUX195" t="s">
        <v>365</v>
      </c>
      <c r="DUY195" t="s">
        <v>365</v>
      </c>
      <c r="DUZ195" t="s">
        <v>365</v>
      </c>
      <c r="DVA195" t="s">
        <v>365</v>
      </c>
      <c r="DVB195" t="s">
        <v>365</v>
      </c>
      <c r="DVC195" t="s">
        <v>365</v>
      </c>
      <c r="DVD195" t="s">
        <v>365</v>
      </c>
      <c r="DVE195" t="s">
        <v>365</v>
      </c>
      <c r="DVF195" t="s">
        <v>365</v>
      </c>
      <c r="DVG195" t="s">
        <v>365</v>
      </c>
      <c r="DVH195" t="s">
        <v>365</v>
      </c>
      <c r="DVI195" t="s">
        <v>365</v>
      </c>
      <c r="DVJ195" t="s">
        <v>365</v>
      </c>
      <c r="DVK195" t="s">
        <v>365</v>
      </c>
      <c r="DVL195" t="s">
        <v>365</v>
      </c>
      <c r="DVM195" t="s">
        <v>365</v>
      </c>
      <c r="DVN195" t="s">
        <v>365</v>
      </c>
      <c r="DVO195" t="s">
        <v>365</v>
      </c>
      <c r="DVP195" t="s">
        <v>365</v>
      </c>
      <c r="DVQ195" t="s">
        <v>365</v>
      </c>
      <c r="DVR195" t="s">
        <v>365</v>
      </c>
      <c r="DVS195" t="s">
        <v>365</v>
      </c>
      <c r="DVT195" t="s">
        <v>365</v>
      </c>
      <c r="DVU195" t="s">
        <v>365</v>
      </c>
      <c r="DVV195" t="s">
        <v>365</v>
      </c>
      <c r="DVW195" t="s">
        <v>365</v>
      </c>
      <c r="DVX195" t="s">
        <v>365</v>
      </c>
      <c r="DVY195" t="s">
        <v>365</v>
      </c>
      <c r="DVZ195" t="s">
        <v>365</v>
      </c>
      <c r="DWA195" t="s">
        <v>365</v>
      </c>
      <c r="DWB195" t="s">
        <v>365</v>
      </c>
      <c r="DWC195" t="s">
        <v>365</v>
      </c>
      <c r="DWD195" t="s">
        <v>365</v>
      </c>
      <c r="DWE195" t="s">
        <v>365</v>
      </c>
      <c r="DWF195" t="s">
        <v>365</v>
      </c>
      <c r="DWG195" t="s">
        <v>365</v>
      </c>
      <c r="DWH195" t="s">
        <v>365</v>
      </c>
      <c r="DWI195" t="s">
        <v>365</v>
      </c>
      <c r="DWJ195" t="s">
        <v>365</v>
      </c>
      <c r="DWK195" t="s">
        <v>365</v>
      </c>
      <c r="DWL195" t="s">
        <v>365</v>
      </c>
      <c r="DWM195" t="s">
        <v>365</v>
      </c>
      <c r="DWN195" t="s">
        <v>365</v>
      </c>
      <c r="DWO195" t="s">
        <v>365</v>
      </c>
      <c r="DWP195" t="s">
        <v>365</v>
      </c>
      <c r="DWQ195" t="s">
        <v>365</v>
      </c>
      <c r="DWR195" t="s">
        <v>365</v>
      </c>
      <c r="DWS195" t="s">
        <v>365</v>
      </c>
      <c r="DWT195" t="s">
        <v>365</v>
      </c>
      <c r="DWU195" t="s">
        <v>365</v>
      </c>
      <c r="DWV195" t="s">
        <v>365</v>
      </c>
      <c r="DWW195" t="s">
        <v>365</v>
      </c>
      <c r="DWX195" t="s">
        <v>365</v>
      </c>
      <c r="DWY195" t="s">
        <v>365</v>
      </c>
      <c r="DWZ195" t="s">
        <v>365</v>
      </c>
      <c r="DXA195" t="s">
        <v>365</v>
      </c>
      <c r="DXB195" t="s">
        <v>365</v>
      </c>
      <c r="DXC195" t="s">
        <v>365</v>
      </c>
      <c r="DXD195" t="s">
        <v>365</v>
      </c>
      <c r="DXE195" t="s">
        <v>365</v>
      </c>
      <c r="DXF195" t="s">
        <v>365</v>
      </c>
      <c r="DXG195" t="s">
        <v>365</v>
      </c>
      <c r="DXH195" t="s">
        <v>365</v>
      </c>
      <c r="DXI195" t="s">
        <v>365</v>
      </c>
      <c r="DXJ195" t="s">
        <v>365</v>
      </c>
      <c r="DXK195" t="s">
        <v>365</v>
      </c>
      <c r="DXL195" t="s">
        <v>365</v>
      </c>
      <c r="DXM195" t="s">
        <v>365</v>
      </c>
      <c r="DXN195" t="s">
        <v>365</v>
      </c>
      <c r="DXO195" t="s">
        <v>365</v>
      </c>
      <c r="DXP195" t="s">
        <v>365</v>
      </c>
      <c r="DXQ195" t="s">
        <v>365</v>
      </c>
      <c r="DXR195" t="s">
        <v>365</v>
      </c>
      <c r="DXS195" t="s">
        <v>365</v>
      </c>
      <c r="DXT195" t="s">
        <v>365</v>
      </c>
      <c r="DXU195" t="s">
        <v>365</v>
      </c>
      <c r="DXV195" t="s">
        <v>365</v>
      </c>
      <c r="DXW195" t="s">
        <v>365</v>
      </c>
      <c r="DXX195" t="s">
        <v>365</v>
      </c>
      <c r="DXY195" t="s">
        <v>365</v>
      </c>
      <c r="DXZ195" t="s">
        <v>365</v>
      </c>
      <c r="DYA195" t="s">
        <v>365</v>
      </c>
      <c r="DYB195" t="s">
        <v>365</v>
      </c>
      <c r="DYC195" t="s">
        <v>365</v>
      </c>
      <c r="DYD195" t="s">
        <v>365</v>
      </c>
      <c r="DYE195" t="s">
        <v>365</v>
      </c>
      <c r="DYF195" t="s">
        <v>365</v>
      </c>
      <c r="DYG195" t="s">
        <v>365</v>
      </c>
      <c r="DYH195" t="s">
        <v>365</v>
      </c>
      <c r="DYI195" t="s">
        <v>365</v>
      </c>
      <c r="DYJ195" t="s">
        <v>365</v>
      </c>
      <c r="DYK195" t="s">
        <v>365</v>
      </c>
      <c r="DYL195" t="s">
        <v>365</v>
      </c>
      <c r="DYM195" t="s">
        <v>365</v>
      </c>
      <c r="DYN195" t="s">
        <v>365</v>
      </c>
      <c r="DYO195" t="s">
        <v>365</v>
      </c>
      <c r="DYP195" t="s">
        <v>365</v>
      </c>
      <c r="DYQ195" t="s">
        <v>365</v>
      </c>
      <c r="DYR195" t="s">
        <v>365</v>
      </c>
      <c r="DYS195" t="s">
        <v>365</v>
      </c>
      <c r="DYT195" t="s">
        <v>365</v>
      </c>
      <c r="DYU195" t="s">
        <v>365</v>
      </c>
      <c r="DYV195" t="s">
        <v>365</v>
      </c>
      <c r="DYW195" t="s">
        <v>365</v>
      </c>
      <c r="DYX195" t="s">
        <v>365</v>
      </c>
      <c r="DYY195" t="s">
        <v>365</v>
      </c>
      <c r="DYZ195" t="s">
        <v>365</v>
      </c>
      <c r="DZA195" t="s">
        <v>365</v>
      </c>
      <c r="DZB195" t="s">
        <v>365</v>
      </c>
      <c r="DZC195" t="s">
        <v>365</v>
      </c>
      <c r="DZD195" t="s">
        <v>365</v>
      </c>
      <c r="DZE195" t="s">
        <v>365</v>
      </c>
      <c r="DZF195" t="s">
        <v>365</v>
      </c>
      <c r="DZG195" t="s">
        <v>365</v>
      </c>
      <c r="DZH195" t="s">
        <v>365</v>
      </c>
      <c r="DZI195" t="s">
        <v>365</v>
      </c>
      <c r="DZJ195" t="s">
        <v>365</v>
      </c>
      <c r="DZK195" t="s">
        <v>365</v>
      </c>
      <c r="DZL195" t="s">
        <v>365</v>
      </c>
      <c r="DZM195" t="s">
        <v>365</v>
      </c>
      <c r="DZN195" t="s">
        <v>365</v>
      </c>
      <c r="DZO195" t="s">
        <v>365</v>
      </c>
      <c r="DZP195" t="s">
        <v>365</v>
      </c>
      <c r="DZQ195" t="s">
        <v>365</v>
      </c>
      <c r="DZR195" t="s">
        <v>365</v>
      </c>
      <c r="DZS195" t="s">
        <v>365</v>
      </c>
      <c r="DZT195" t="s">
        <v>365</v>
      </c>
      <c r="DZU195" t="s">
        <v>365</v>
      </c>
      <c r="DZV195" t="s">
        <v>365</v>
      </c>
      <c r="DZW195" t="s">
        <v>365</v>
      </c>
      <c r="DZX195" t="s">
        <v>365</v>
      </c>
      <c r="DZY195" t="s">
        <v>365</v>
      </c>
      <c r="DZZ195" t="s">
        <v>365</v>
      </c>
      <c r="EAA195" t="s">
        <v>365</v>
      </c>
      <c r="EAB195" t="s">
        <v>365</v>
      </c>
      <c r="EAC195" t="s">
        <v>365</v>
      </c>
      <c r="EAD195" t="s">
        <v>365</v>
      </c>
      <c r="EAE195" t="s">
        <v>365</v>
      </c>
      <c r="EAF195" t="s">
        <v>365</v>
      </c>
      <c r="EAG195" t="s">
        <v>365</v>
      </c>
      <c r="EAH195" t="s">
        <v>365</v>
      </c>
      <c r="EAI195" t="s">
        <v>365</v>
      </c>
      <c r="EAJ195" t="s">
        <v>365</v>
      </c>
      <c r="EAK195" t="s">
        <v>365</v>
      </c>
      <c r="EAL195" t="s">
        <v>365</v>
      </c>
      <c r="EAM195" t="s">
        <v>365</v>
      </c>
      <c r="EAN195" t="s">
        <v>365</v>
      </c>
      <c r="EAO195" t="s">
        <v>365</v>
      </c>
      <c r="EAP195" t="s">
        <v>365</v>
      </c>
      <c r="EAQ195" t="s">
        <v>365</v>
      </c>
      <c r="EAR195" t="s">
        <v>365</v>
      </c>
      <c r="EAS195" t="s">
        <v>365</v>
      </c>
      <c r="EAT195" t="s">
        <v>365</v>
      </c>
      <c r="EAU195" t="s">
        <v>365</v>
      </c>
      <c r="EAV195" t="s">
        <v>365</v>
      </c>
      <c r="EAW195" t="s">
        <v>365</v>
      </c>
      <c r="EAX195" t="s">
        <v>365</v>
      </c>
      <c r="EAY195" t="s">
        <v>365</v>
      </c>
      <c r="EAZ195" t="s">
        <v>365</v>
      </c>
      <c r="EBA195" t="s">
        <v>365</v>
      </c>
      <c r="EBB195" t="s">
        <v>365</v>
      </c>
      <c r="EBC195" t="s">
        <v>365</v>
      </c>
      <c r="EBD195" t="s">
        <v>365</v>
      </c>
      <c r="EBE195" t="s">
        <v>365</v>
      </c>
      <c r="EBF195" t="s">
        <v>365</v>
      </c>
      <c r="EBG195" t="s">
        <v>365</v>
      </c>
      <c r="EBH195" t="s">
        <v>365</v>
      </c>
      <c r="EBI195" t="s">
        <v>365</v>
      </c>
      <c r="EBJ195" t="s">
        <v>365</v>
      </c>
      <c r="EBK195" t="s">
        <v>365</v>
      </c>
      <c r="EBL195" t="s">
        <v>365</v>
      </c>
      <c r="EBM195" t="s">
        <v>365</v>
      </c>
      <c r="EBN195" t="s">
        <v>365</v>
      </c>
      <c r="EBO195" t="s">
        <v>365</v>
      </c>
      <c r="EBP195" t="s">
        <v>365</v>
      </c>
      <c r="EBQ195" t="s">
        <v>365</v>
      </c>
      <c r="EBR195" t="s">
        <v>365</v>
      </c>
      <c r="EBS195" t="s">
        <v>365</v>
      </c>
      <c r="EBT195" t="s">
        <v>365</v>
      </c>
      <c r="EBU195" t="s">
        <v>365</v>
      </c>
      <c r="EBV195" t="s">
        <v>365</v>
      </c>
      <c r="EBW195" t="s">
        <v>365</v>
      </c>
      <c r="EBX195" t="s">
        <v>365</v>
      </c>
      <c r="EBY195" t="s">
        <v>365</v>
      </c>
      <c r="EBZ195" t="s">
        <v>365</v>
      </c>
      <c r="ECA195" t="s">
        <v>365</v>
      </c>
      <c r="ECB195" t="s">
        <v>365</v>
      </c>
      <c r="ECC195" t="s">
        <v>365</v>
      </c>
      <c r="ECD195" t="s">
        <v>365</v>
      </c>
      <c r="ECE195" t="s">
        <v>365</v>
      </c>
      <c r="ECF195" t="s">
        <v>365</v>
      </c>
      <c r="ECG195" t="s">
        <v>365</v>
      </c>
      <c r="ECH195" t="s">
        <v>365</v>
      </c>
      <c r="ECI195" t="s">
        <v>365</v>
      </c>
      <c r="ECJ195" t="s">
        <v>365</v>
      </c>
      <c r="ECK195" t="s">
        <v>365</v>
      </c>
      <c r="ECL195" t="s">
        <v>365</v>
      </c>
      <c r="ECM195" t="s">
        <v>365</v>
      </c>
      <c r="ECN195" t="s">
        <v>365</v>
      </c>
      <c r="ECO195" t="s">
        <v>365</v>
      </c>
      <c r="ECP195" t="s">
        <v>365</v>
      </c>
      <c r="ECQ195" t="s">
        <v>365</v>
      </c>
      <c r="ECR195" t="s">
        <v>365</v>
      </c>
      <c r="ECS195" t="s">
        <v>365</v>
      </c>
      <c r="ECT195" t="s">
        <v>365</v>
      </c>
      <c r="ECU195" t="s">
        <v>365</v>
      </c>
      <c r="ECV195" t="s">
        <v>365</v>
      </c>
      <c r="ECW195" t="s">
        <v>365</v>
      </c>
      <c r="ECX195" t="s">
        <v>365</v>
      </c>
      <c r="ECY195" t="s">
        <v>365</v>
      </c>
      <c r="ECZ195" t="s">
        <v>365</v>
      </c>
      <c r="EDA195" t="s">
        <v>365</v>
      </c>
      <c r="EDB195" t="s">
        <v>365</v>
      </c>
      <c r="EDC195" t="s">
        <v>365</v>
      </c>
      <c r="EDD195" t="s">
        <v>365</v>
      </c>
      <c r="EDE195" t="s">
        <v>365</v>
      </c>
      <c r="EDF195" t="s">
        <v>365</v>
      </c>
      <c r="EDG195" t="s">
        <v>365</v>
      </c>
      <c r="EDH195" t="s">
        <v>365</v>
      </c>
      <c r="EDI195" t="s">
        <v>365</v>
      </c>
      <c r="EDJ195" t="s">
        <v>365</v>
      </c>
      <c r="EDK195" t="s">
        <v>365</v>
      </c>
      <c r="EDL195" t="s">
        <v>365</v>
      </c>
      <c r="EDM195" t="s">
        <v>365</v>
      </c>
      <c r="EDN195" t="s">
        <v>365</v>
      </c>
      <c r="EDO195" t="s">
        <v>365</v>
      </c>
      <c r="EDP195" t="s">
        <v>365</v>
      </c>
      <c r="EDQ195" t="s">
        <v>365</v>
      </c>
      <c r="EDR195" t="s">
        <v>365</v>
      </c>
      <c r="EDS195" t="s">
        <v>365</v>
      </c>
      <c r="EDT195" t="s">
        <v>365</v>
      </c>
      <c r="EDU195" t="s">
        <v>365</v>
      </c>
      <c r="EDV195" t="s">
        <v>365</v>
      </c>
      <c r="EDW195" t="s">
        <v>365</v>
      </c>
      <c r="EDX195" t="s">
        <v>365</v>
      </c>
      <c r="EDY195" t="s">
        <v>365</v>
      </c>
      <c r="EDZ195" t="s">
        <v>365</v>
      </c>
      <c r="EEA195" t="s">
        <v>365</v>
      </c>
      <c r="EEB195" t="s">
        <v>365</v>
      </c>
      <c r="EEC195" t="s">
        <v>365</v>
      </c>
      <c r="EED195" t="s">
        <v>365</v>
      </c>
      <c r="EEE195" t="s">
        <v>365</v>
      </c>
      <c r="EEF195" t="s">
        <v>365</v>
      </c>
      <c r="EEG195" t="s">
        <v>365</v>
      </c>
      <c r="EEH195" t="s">
        <v>365</v>
      </c>
      <c r="EEI195" t="s">
        <v>365</v>
      </c>
      <c r="EEJ195" t="s">
        <v>365</v>
      </c>
      <c r="EEK195" t="s">
        <v>365</v>
      </c>
      <c r="EEL195" t="s">
        <v>365</v>
      </c>
      <c r="EEM195" t="s">
        <v>365</v>
      </c>
      <c r="EEN195" t="s">
        <v>365</v>
      </c>
      <c r="EEO195" t="s">
        <v>365</v>
      </c>
      <c r="EEP195" t="s">
        <v>365</v>
      </c>
      <c r="EEQ195" t="s">
        <v>365</v>
      </c>
      <c r="EER195" t="s">
        <v>365</v>
      </c>
      <c r="EES195" t="s">
        <v>365</v>
      </c>
      <c r="EET195" t="s">
        <v>365</v>
      </c>
      <c r="EEU195" t="s">
        <v>365</v>
      </c>
      <c r="EEV195" t="s">
        <v>365</v>
      </c>
      <c r="EEW195" t="s">
        <v>365</v>
      </c>
      <c r="EEX195" t="s">
        <v>365</v>
      </c>
      <c r="EEY195" t="s">
        <v>365</v>
      </c>
      <c r="EEZ195" t="s">
        <v>365</v>
      </c>
      <c r="EFA195" t="s">
        <v>365</v>
      </c>
      <c r="EFB195" t="s">
        <v>365</v>
      </c>
      <c r="EFC195" t="s">
        <v>365</v>
      </c>
      <c r="EFD195" t="s">
        <v>365</v>
      </c>
      <c r="EFE195" t="s">
        <v>365</v>
      </c>
      <c r="EFF195" t="s">
        <v>365</v>
      </c>
      <c r="EFG195" t="s">
        <v>365</v>
      </c>
      <c r="EFH195" t="s">
        <v>365</v>
      </c>
      <c r="EFI195" t="s">
        <v>365</v>
      </c>
      <c r="EFJ195" t="s">
        <v>365</v>
      </c>
      <c r="EFK195" t="s">
        <v>365</v>
      </c>
      <c r="EFL195" t="s">
        <v>365</v>
      </c>
      <c r="EFM195" t="s">
        <v>365</v>
      </c>
      <c r="EFN195" t="s">
        <v>365</v>
      </c>
      <c r="EFO195" t="s">
        <v>365</v>
      </c>
      <c r="EFP195" t="s">
        <v>365</v>
      </c>
      <c r="EFQ195" t="s">
        <v>365</v>
      </c>
      <c r="EFR195" t="s">
        <v>365</v>
      </c>
      <c r="EFS195" t="s">
        <v>365</v>
      </c>
      <c r="EFT195" t="s">
        <v>365</v>
      </c>
      <c r="EFU195" t="s">
        <v>365</v>
      </c>
      <c r="EFV195" t="s">
        <v>365</v>
      </c>
      <c r="EFW195" t="s">
        <v>365</v>
      </c>
      <c r="EFX195" t="s">
        <v>365</v>
      </c>
      <c r="EFY195" t="s">
        <v>365</v>
      </c>
      <c r="EFZ195" t="s">
        <v>365</v>
      </c>
      <c r="EGA195" t="s">
        <v>365</v>
      </c>
      <c r="EGB195" t="s">
        <v>365</v>
      </c>
      <c r="EGC195" t="s">
        <v>365</v>
      </c>
      <c r="EGD195" t="s">
        <v>365</v>
      </c>
      <c r="EGE195" t="s">
        <v>365</v>
      </c>
      <c r="EGF195" t="s">
        <v>365</v>
      </c>
      <c r="EGG195" t="s">
        <v>365</v>
      </c>
      <c r="EGH195" t="s">
        <v>365</v>
      </c>
      <c r="EGI195" t="s">
        <v>365</v>
      </c>
      <c r="EGJ195" t="s">
        <v>365</v>
      </c>
      <c r="EGK195" t="s">
        <v>365</v>
      </c>
      <c r="EGL195" t="s">
        <v>365</v>
      </c>
      <c r="EGM195" t="s">
        <v>365</v>
      </c>
      <c r="EGN195" t="s">
        <v>365</v>
      </c>
      <c r="EGO195" t="s">
        <v>365</v>
      </c>
      <c r="EGP195" t="s">
        <v>365</v>
      </c>
      <c r="EGQ195" t="s">
        <v>365</v>
      </c>
      <c r="EGR195" t="s">
        <v>365</v>
      </c>
      <c r="EGS195" t="s">
        <v>365</v>
      </c>
      <c r="EGT195" t="s">
        <v>365</v>
      </c>
      <c r="EGU195" t="s">
        <v>365</v>
      </c>
      <c r="EGV195" t="s">
        <v>365</v>
      </c>
      <c r="EGW195" t="s">
        <v>365</v>
      </c>
      <c r="EGX195" t="s">
        <v>365</v>
      </c>
      <c r="EGY195" t="s">
        <v>365</v>
      </c>
      <c r="EGZ195" t="s">
        <v>365</v>
      </c>
      <c r="EHA195" t="s">
        <v>365</v>
      </c>
      <c r="EHB195" t="s">
        <v>365</v>
      </c>
      <c r="EHC195" t="s">
        <v>365</v>
      </c>
      <c r="EHD195" t="s">
        <v>365</v>
      </c>
      <c r="EHE195" t="s">
        <v>365</v>
      </c>
      <c r="EHF195" t="s">
        <v>365</v>
      </c>
      <c r="EHG195" t="s">
        <v>365</v>
      </c>
      <c r="EHH195" t="s">
        <v>365</v>
      </c>
      <c r="EHI195" t="s">
        <v>365</v>
      </c>
      <c r="EHJ195" t="s">
        <v>365</v>
      </c>
      <c r="EHK195" t="s">
        <v>365</v>
      </c>
      <c r="EHL195" t="s">
        <v>365</v>
      </c>
      <c r="EHM195" t="s">
        <v>365</v>
      </c>
      <c r="EHN195" t="s">
        <v>365</v>
      </c>
      <c r="EHO195" t="s">
        <v>365</v>
      </c>
      <c r="EHP195" t="s">
        <v>365</v>
      </c>
      <c r="EHQ195" t="s">
        <v>365</v>
      </c>
      <c r="EHR195" t="s">
        <v>365</v>
      </c>
      <c r="EHS195" t="s">
        <v>365</v>
      </c>
      <c r="EHT195" t="s">
        <v>365</v>
      </c>
      <c r="EHU195" t="s">
        <v>365</v>
      </c>
      <c r="EHV195" t="s">
        <v>365</v>
      </c>
      <c r="EHW195" t="s">
        <v>365</v>
      </c>
      <c r="EHX195" t="s">
        <v>365</v>
      </c>
      <c r="EHY195" t="s">
        <v>365</v>
      </c>
      <c r="EHZ195" t="s">
        <v>365</v>
      </c>
      <c r="EIA195" t="s">
        <v>365</v>
      </c>
      <c r="EIB195" t="s">
        <v>365</v>
      </c>
      <c r="EIC195" t="s">
        <v>365</v>
      </c>
      <c r="EID195" t="s">
        <v>365</v>
      </c>
      <c r="EIE195" t="s">
        <v>365</v>
      </c>
      <c r="EIF195" t="s">
        <v>365</v>
      </c>
      <c r="EIG195" t="s">
        <v>365</v>
      </c>
      <c r="EIH195" t="s">
        <v>365</v>
      </c>
      <c r="EII195" t="s">
        <v>365</v>
      </c>
      <c r="EIJ195" t="s">
        <v>365</v>
      </c>
      <c r="EIK195" t="s">
        <v>365</v>
      </c>
      <c r="EIL195" t="s">
        <v>365</v>
      </c>
      <c r="EIM195" t="s">
        <v>365</v>
      </c>
      <c r="EIN195" t="s">
        <v>365</v>
      </c>
      <c r="EIO195" t="s">
        <v>365</v>
      </c>
      <c r="EIP195" t="s">
        <v>365</v>
      </c>
      <c r="EIQ195" t="s">
        <v>365</v>
      </c>
      <c r="EIR195" t="s">
        <v>365</v>
      </c>
      <c r="EIS195" t="s">
        <v>365</v>
      </c>
      <c r="EIT195" t="s">
        <v>365</v>
      </c>
      <c r="EIU195" t="s">
        <v>365</v>
      </c>
      <c r="EIV195" t="s">
        <v>365</v>
      </c>
      <c r="EIW195" t="s">
        <v>365</v>
      </c>
      <c r="EIX195" t="s">
        <v>365</v>
      </c>
      <c r="EIY195" t="s">
        <v>365</v>
      </c>
      <c r="EIZ195" t="s">
        <v>365</v>
      </c>
      <c r="EJA195" t="s">
        <v>365</v>
      </c>
      <c r="EJB195" t="s">
        <v>365</v>
      </c>
      <c r="EJC195" t="s">
        <v>365</v>
      </c>
      <c r="EJD195" t="s">
        <v>365</v>
      </c>
      <c r="EJE195" t="s">
        <v>365</v>
      </c>
      <c r="EJF195" t="s">
        <v>365</v>
      </c>
      <c r="EJG195" t="s">
        <v>365</v>
      </c>
      <c r="EJH195" t="s">
        <v>365</v>
      </c>
      <c r="EJI195" t="s">
        <v>365</v>
      </c>
      <c r="EJJ195" t="s">
        <v>365</v>
      </c>
      <c r="EJK195" t="s">
        <v>365</v>
      </c>
      <c r="EJL195" t="s">
        <v>365</v>
      </c>
      <c r="EJM195" t="s">
        <v>365</v>
      </c>
      <c r="EJN195" t="s">
        <v>365</v>
      </c>
      <c r="EJO195" t="s">
        <v>365</v>
      </c>
      <c r="EJP195" t="s">
        <v>365</v>
      </c>
      <c r="EJQ195" t="s">
        <v>365</v>
      </c>
      <c r="EJR195" t="s">
        <v>365</v>
      </c>
      <c r="EJS195" t="s">
        <v>365</v>
      </c>
      <c r="EJT195" t="s">
        <v>365</v>
      </c>
      <c r="EJU195" t="s">
        <v>365</v>
      </c>
      <c r="EJV195" t="s">
        <v>365</v>
      </c>
      <c r="EJW195" t="s">
        <v>365</v>
      </c>
      <c r="EJX195" t="s">
        <v>365</v>
      </c>
      <c r="EJY195" t="s">
        <v>365</v>
      </c>
      <c r="EJZ195" t="s">
        <v>365</v>
      </c>
      <c r="EKA195" t="s">
        <v>365</v>
      </c>
      <c r="EKB195" t="s">
        <v>365</v>
      </c>
      <c r="EKC195" t="s">
        <v>365</v>
      </c>
      <c r="EKD195" t="s">
        <v>365</v>
      </c>
      <c r="EKE195" t="s">
        <v>365</v>
      </c>
      <c r="EKF195" t="s">
        <v>365</v>
      </c>
      <c r="EKG195" t="s">
        <v>365</v>
      </c>
      <c r="EKH195" t="s">
        <v>365</v>
      </c>
      <c r="EKI195" t="s">
        <v>365</v>
      </c>
      <c r="EKJ195" t="s">
        <v>365</v>
      </c>
      <c r="EKK195" t="s">
        <v>365</v>
      </c>
      <c r="EKL195" t="s">
        <v>365</v>
      </c>
      <c r="EKM195" t="s">
        <v>365</v>
      </c>
      <c r="EKN195" t="s">
        <v>365</v>
      </c>
      <c r="EKO195" t="s">
        <v>365</v>
      </c>
      <c r="EKP195" t="s">
        <v>365</v>
      </c>
      <c r="EKQ195" t="s">
        <v>365</v>
      </c>
      <c r="EKR195" t="s">
        <v>365</v>
      </c>
      <c r="EKS195" t="s">
        <v>365</v>
      </c>
      <c r="EKT195" t="s">
        <v>365</v>
      </c>
      <c r="EKU195" t="s">
        <v>365</v>
      </c>
      <c r="EKV195" t="s">
        <v>365</v>
      </c>
      <c r="EKW195" t="s">
        <v>365</v>
      </c>
      <c r="EKX195" t="s">
        <v>365</v>
      </c>
      <c r="EKY195" t="s">
        <v>365</v>
      </c>
      <c r="EKZ195" t="s">
        <v>365</v>
      </c>
      <c r="ELA195" t="s">
        <v>365</v>
      </c>
      <c r="ELB195" t="s">
        <v>365</v>
      </c>
      <c r="ELC195" t="s">
        <v>365</v>
      </c>
      <c r="ELD195" t="s">
        <v>365</v>
      </c>
      <c r="ELE195" t="s">
        <v>365</v>
      </c>
      <c r="ELF195" t="s">
        <v>365</v>
      </c>
      <c r="ELG195" t="s">
        <v>365</v>
      </c>
      <c r="ELH195" t="s">
        <v>365</v>
      </c>
      <c r="ELI195" t="s">
        <v>365</v>
      </c>
      <c r="ELJ195" t="s">
        <v>365</v>
      </c>
      <c r="ELK195" t="s">
        <v>365</v>
      </c>
      <c r="ELL195" t="s">
        <v>365</v>
      </c>
      <c r="ELM195" t="s">
        <v>365</v>
      </c>
      <c r="ELN195" t="s">
        <v>365</v>
      </c>
      <c r="ELO195" t="s">
        <v>365</v>
      </c>
      <c r="ELP195" t="s">
        <v>365</v>
      </c>
      <c r="ELQ195" t="s">
        <v>365</v>
      </c>
      <c r="ELR195" t="s">
        <v>365</v>
      </c>
      <c r="ELS195" t="s">
        <v>365</v>
      </c>
      <c r="ELT195" t="s">
        <v>365</v>
      </c>
      <c r="ELU195" t="s">
        <v>365</v>
      </c>
      <c r="ELV195" t="s">
        <v>365</v>
      </c>
      <c r="ELW195" t="s">
        <v>365</v>
      </c>
      <c r="ELX195" t="s">
        <v>365</v>
      </c>
      <c r="ELY195" t="s">
        <v>365</v>
      </c>
      <c r="ELZ195" t="s">
        <v>365</v>
      </c>
      <c r="EMA195" t="s">
        <v>365</v>
      </c>
      <c r="EMB195" t="s">
        <v>365</v>
      </c>
      <c r="EMC195" t="s">
        <v>365</v>
      </c>
      <c r="EMD195" t="s">
        <v>365</v>
      </c>
      <c r="EME195" t="s">
        <v>365</v>
      </c>
      <c r="EMF195" t="s">
        <v>365</v>
      </c>
      <c r="EMG195" t="s">
        <v>365</v>
      </c>
      <c r="EMH195" t="s">
        <v>365</v>
      </c>
      <c r="EMI195" t="s">
        <v>365</v>
      </c>
      <c r="EMJ195" t="s">
        <v>365</v>
      </c>
      <c r="EMK195" t="s">
        <v>365</v>
      </c>
      <c r="EML195" t="s">
        <v>365</v>
      </c>
      <c r="EMM195" t="s">
        <v>365</v>
      </c>
      <c r="EMN195" t="s">
        <v>365</v>
      </c>
      <c r="EMO195" t="s">
        <v>365</v>
      </c>
      <c r="EMP195" t="s">
        <v>365</v>
      </c>
      <c r="EMQ195" t="s">
        <v>365</v>
      </c>
      <c r="EMR195" t="s">
        <v>365</v>
      </c>
      <c r="EMS195" t="s">
        <v>365</v>
      </c>
      <c r="EMT195" t="s">
        <v>365</v>
      </c>
      <c r="EMU195" t="s">
        <v>365</v>
      </c>
      <c r="EMV195" t="s">
        <v>365</v>
      </c>
      <c r="EMW195" t="s">
        <v>365</v>
      </c>
      <c r="EMX195" t="s">
        <v>365</v>
      </c>
      <c r="EMY195" t="s">
        <v>365</v>
      </c>
      <c r="EMZ195" t="s">
        <v>365</v>
      </c>
      <c r="ENA195" t="s">
        <v>365</v>
      </c>
      <c r="ENB195" t="s">
        <v>365</v>
      </c>
      <c r="ENC195" t="s">
        <v>365</v>
      </c>
      <c r="END195" t="s">
        <v>365</v>
      </c>
      <c r="ENE195" t="s">
        <v>365</v>
      </c>
      <c r="ENF195" t="s">
        <v>365</v>
      </c>
      <c r="ENG195" t="s">
        <v>365</v>
      </c>
      <c r="ENH195" t="s">
        <v>365</v>
      </c>
      <c r="ENI195" t="s">
        <v>365</v>
      </c>
      <c r="ENJ195" t="s">
        <v>365</v>
      </c>
      <c r="ENK195" t="s">
        <v>365</v>
      </c>
      <c r="ENL195" t="s">
        <v>365</v>
      </c>
      <c r="ENM195" t="s">
        <v>365</v>
      </c>
      <c r="ENN195" t="s">
        <v>365</v>
      </c>
      <c r="ENO195" t="s">
        <v>365</v>
      </c>
      <c r="ENP195" t="s">
        <v>365</v>
      </c>
      <c r="ENQ195" t="s">
        <v>365</v>
      </c>
      <c r="ENR195" t="s">
        <v>365</v>
      </c>
      <c r="ENS195" t="s">
        <v>365</v>
      </c>
      <c r="ENT195" t="s">
        <v>365</v>
      </c>
      <c r="ENU195" t="s">
        <v>365</v>
      </c>
      <c r="ENV195" t="s">
        <v>365</v>
      </c>
      <c r="ENW195" t="s">
        <v>365</v>
      </c>
      <c r="ENX195" t="s">
        <v>365</v>
      </c>
      <c r="ENY195" t="s">
        <v>365</v>
      </c>
      <c r="ENZ195" t="s">
        <v>365</v>
      </c>
      <c r="EOA195" t="s">
        <v>365</v>
      </c>
      <c r="EOB195" t="s">
        <v>365</v>
      </c>
      <c r="EOC195" t="s">
        <v>365</v>
      </c>
      <c r="EOD195" t="s">
        <v>365</v>
      </c>
      <c r="EOE195" t="s">
        <v>365</v>
      </c>
      <c r="EOF195" t="s">
        <v>365</v>
      </c>
      <c r="EOG195" t="s">
        <v>365</v>
      </c>
      <c r="EOH195" t="s">
        <v>365</v>
      </c>
      <c r="EOI195" t="s">
        <v>365</v>
      </c>
      <c r="EOJ195" t="s">
        <v>365</v>
      </c>
      <c r="EOK195" t="s">
        <v>365</v>
      </c>
      <c r="EOL195" t="s">
        <v>365</v>
      </c>
      <c r="EOM195" t="s">
        <v>365</v>
      </c>
      <c r="EON195" t="s">
        <v>365</v>
      </c>
      <c r="EOO195" t="s">
        <v>365</v>
      </c>
      <c r="EOP195" t="s">
        <v>365</v>
      </c>
      <c r="EOQ195" t="s">
        <v>365</v>
      </c>
      <c r="EOR195" t="s">
        <v>365</v>
      </c>
      <c r="EOS195" t="s">
        <v>365</v>
      </c>
      <c r="EOT195" t="s">
        <v>365</v>
      </c>
      <c r="EOU195" t="s">
        <v>365</v>
      </c>
      <c r="EOV195" t="s">
        <v>365</v>
      </c>
      <c r="EOW195" t="s">
        <v>365</v>
      </c>
      <c r="EOX195" t="s">
        <v>365</v>
      </c>
      <c r="EOY195" t="s">
        <v>365</v>
      </c>
      <c r="EOZ195" t="s">
        <v>365</v>
      </c>
      <c r="EPA195" t="s">
        <v>365</v>
      </c>
      <c r="EPB195" t="s">
        <v>365</v>
      </c>
      <c r="EPC195" t="s">
        <v>365</v>
      </c>
      <c r="EPD195" t="s">
        <v>365</v>
      </c>
      <c r="EPE195" t="s">
        <v>365</v>
      </c>
      <c r="EPF195" t="s">
        <v>365</v>
      </c>
      <c r="EPG195" t="s">
        <v>365</v>
      </c>
      <c r="EPH195" t="s">
        <v>365</v>
      </c>
      <c r="EPI195" t="s">
        <v>365</v>
      </c>
      <c r="EPJ195" t="s">
        <v>365</v>
      </c>
      <c r="EPK195" t="s">
        <v>365</v>
      </c>
      <c r="EPL195" t="s">
        <v>365</v>
      </c>
      <c r="EPM195" t="s">
        <v>365</v>
      </c>
      <c r="EPN195" t="s">
        <v>365</v>
      </c>
      <c r="EPO195" t="s">
        <v>365</v>
      </c>
      <c r="EPP195" t="s">
        <v>365</v>
      </c>
      <c r="EPQ195" t="s">
        <v>365</v>
      </c>
      <c r="EPR195" t="s">
        <v>365</v>
      </c>
      <c r="EPS195" t="s">
        <v>365</v>
      </c>
      <c r="EPT195" t="s">
        <v>365</v>
      </c>
      <c r="EPU195" t="s">
        <v>365</v>
      </c>
      <c r="EPV195" t="s">
        <v>365</v>
      </c>
      <c r="EPW195" t="s">
        <v>365</v>
      </c>
      <c r="EPX195" t="s">
        <v>365</v>
      </c>
      <c r="EPY195" t="s">
        <v>365</v>
      </c>
      <c r="EPZ195" t="s">
        <v>365</v>
      </c>
      <c r="EQA195" t="s">
        <v>365</v>
      </c>
      <c r="EQB195" t="s">
        <v>365</v>
      </c>
      <c r="EQC195" t="s">
        <v>365</v>
      </c>
      <c r="EQD195" t="s">
        <v>365</v>
      </c>
      <c r="EQE195" t="s">
        <v>365</v>
      </c>
      <c r="EQF195" t="s">
        <v>365</v>
      </c>
      <c r="EQG195" t="s">
        <v>365</v>
      </c>
      <c r="EQH195" t="s">
        <v>365</v>
      </c>
      <c r="EQI195" t="s">
        <v>365</v>
      </c>
      <c r="EQJ195" t="s">
        <v>365</v>
      </c>
      <c r="EQK195" t="s">
        <v>365</v>
      </c>
      <c r="EQL195" t="s">
        <v>365</v>
      </c>
      <c r="EQM195" t="s">
        <v>365</v>
      </c>
      <c r="EQN195" t="s">
        <v>365</v>
      </c>
      <c r="EQO195" t="s">
        <v>365</v>
      </c>
      <c r="EQP195" t="s">
        <v>365</v>
      </c>
      <c r="EQQ195" t="s">
        <v>365</v>
      </c>
      <c r="EQR195" t="s">
        <v>365</v>
      </c>
      <c r="EQS195" t="s">
        <v>365</v>
      </c>
      <c r="EQT195" t="s">
        <v>365</v>
      </c>
      <c r="EQU195" t="s">
        <v>365</v>
      </c>
      <c r="EQV195" t="s">
        <v>365</v>
      </c>
      <c r="EQW195" t="s">
        <v>365</v>
      </c>
      <c r="EQX195" t="s">
        <v>365</v>
      </c>
      <c r="EQY195" t="s">
        <v>365</v>
      </c>
      <c r="EQZ195" t="s">
        <v>365</v>
      </c>
      <c r="ERA195" t="s">
        <v>365</v>
      </c>
      <c r="ERB195" t="s">
        <v>365</v>
      </c>
      <c r="ERC195" t="s">
        <v>365</v>
      </c>
      <c r="ERD195" t="s">
        <v>365</v>
      </c>
      <c r="ERE195" t="s">
        <v>365</v>
      </c>
      <c r="ERF195" t="s">
        <v>365</v>
      </c>
      <c r="ERG195" t="s">
        <v>365</v>
      </c>
      <c r="ERH195" t="s">
        <v>365</v>
      </c>
      <c r="ERI195" t="s">
        <v>365</v>
      </c>
      <c r="ERJ195" t="s">
        <v>365</v>
      </c>
      <c r="ERK195" t="s">
        <v>365</v>
      </c>
      <c r="ERL195" t="s">
        <v>365</v>
      </c>
      <c r="ERM195" t="s">
        <v>365</v>
      </c>
      <c r="ERN195" t="s">
        <v>365</v>
      </c>
      <c r="ERO195" t="s">
        <v>365</v>
      </c>
      <c r="ERP195" t="s">
        <v>365</v>
      </c>
      <c r="ERQ195" t="s">
        <v>365</v>
      </c>
      <c r="ERR195" t="s">
        <v>365</v>
      </c>
      <c r="ERS195" t="s">
        <v>365</v>
      </c>
      <c r="ERT195" t="s">
        <v>365</v>
      </c>
      <c r="ERU195" t="s">
        <v>365</v>
      </c>
      <c r="ERV195" t="s">
        <v>365</v>
      </c>
      <c r="ERW195" t="s">
        <v>365</v>
      </c>
      <c r="ERX195" t="s">
        <v>365</v>
      </c>
      <c r="ERY195" t="s">
        <v>365</v>
      </c>
      <c r="ERZ195" t="s">
        <v>365</v>
      </c>
      <c r="ESA195" t="s">
        <v>365</v>
      </c>
      <c r="ESB195" t="s">
        <v>365</v>
      </c>
      <c r="ESC195" t="s">
        <v>365</v>
      </c>
      <c r="ESD195" t="s">
        <v>365</v>
      </c>
      <c r="ESE195" t="s">
        <v>365</v>
      </c>
      <c r="ESF195" t="s">
        <v>365</v>
      </c>
      <c r="ESG195" t="s">
        <v>365</v>
      </c>
      <c r="ESH195" t="s">
        <v>365</v>
      </c>
      <c r="ESI195" t="s">
        <v>365</v>
      </c>
      <c r="ESJ195" t="s">
        <v>365</v>
      </c>
      <c r="ESK195" t="s">
        <v>365</v>
      </c>
      <c r="ESL195" t="s">
        <v>365</v>
      </c>
      <c r="ESM195" t="s">
        <v>365</v>
      </c>
      <c r="ESN195" t="s">
        <v>365</v>
      </c>
      <c r="ESO195" t="s">
        <v>365</v>
      </c>
      <c r="ESP195" t="s">
        <v>365</v>
      </c>
      <c r="ESQ195" t="s">
        <v>365</v>
      </c>
      <c r="ESR195" t="s">
        <v>365</v>
      </c>
      <c r="ESS195" t="s">
        <v>365</v>
      </c>
      <c r="EST195" t="s">
        <v>365</v>
      </c>
      <c r="ESU195" t="s">
        <v>365</v>
      </c>
      <c r="ESV195" t="s">
        <v>365</v>
      </c>
      <c r="ESW195" t="s">
        <v>365</v>
      </c>
      <c r="ESX195" t="s">
        <v>365</v>
      </c>
      <c r="ESY195" t="s">
        <v>365</v>
      </c>
      <c r="ESZ195" t="s">
        <v>365</v>
      </c>
      <c r="ETA195" t="s">
        <v>365</v>
      </c>
      <c r="ETB195" t="s">
        <v>365</v>
      </c>
      <c r="ETC195" t="s">
        <v>365</v>
      </c>
      <c r="ETD195" t="s">
        <v>365</v>
      </c>
      <c r="ETE195" t="s">
        <v>365</v>
      </c>
      <c r="ETF195" t="s">
        <v>365</v>
      </c>
      <c r="ETG195" t="s">
        <v>365</v>
      </c>
      <c r="ETH195" t="s">
        <v>365</v>
      </c>
      <c r="ETI195" t="s">
        <v>365</v>
      </c>
      <c r="ETJ195" t="s">
        <v>365</v>
      </c>
      <c r="ETK195" t="s">
        <v>365</v>
      </c>
      <c r="ETL195" t="s">
        <v>365</v>
      </c>
      <c r="ETM195" t="s">
        <v>365</v>
      </c>
      <c r="ETN195" t="s">
        <v>365</v>
      </c>
      <c r="ETO195" t="s">
        <v>365</v>
      </c>
      <c r="ETP195" t="s">
        <v>365</v>
      </c>
      <c r="ETQ195" t="s">
        <v>365</v>
      </c>
      <c r="ETR195" t="s">
        <v>365</v>
      </c>
      <c r="ETS195" t="s">
        <v>365</v>
      </c>
      <c r="ETT195" t="s">
        <v>365</v>
      </c>
      <c r="ETU195" t="s">
        <v>365</v>
      </c>
      <c r="ETV195" t="s">
        <v>365</v>
      </c>
      <c r="ETW195" t="s">
        <v>365</v>
      </c>
      <c r="ETX195" t="s">
        <v>365</v>
      </c>
      <c r="ETY195" t="s">
        <v>365</v>
      </c>
      <c r="ETZ195" t="s">
        <v>365</v>
      </c>
      <c r="EUA195" t="s">
        <v>365</v>
      </c>
      <c r="EUB195" t="s">
        <v>365</v>
      </c>
      <c r="EUC195" t="s">
        <v>365</v>
      </c>
      <c r="EUD195" t="s">
        <v>365</v>
      </c>
      <c r="EUE195" t="s">
        <v>365</v>
      </c>
      <c r="EUF195" t="s">
        <v>365</v>
      </c>
      <c r="EUG195" t="s">
        <v>365</v>
      </c>
      <c r="EUH195" t="s">
        <v>365</v>
      </c>
      <c r="EUI195" t="s">
        <v>365</v>
      </c>
      <c r="EUJ195" t="s">
        <v>365</v>
      </c>
      <c r="EUK195" t="s">
        <v>365</v>
      </c>
      <c r="EUL195" t="s">
        <v>365</v>
      </c>
      <c r="EUM195" t="s">
        <v>365</v>
      </c>
      <c r="EUN195" t="s">
        <v>365</v>
      </c>
      <c r="EUO195" t="s">
        <v>365</v>
      </c>
      <c r="EUP195" t="s">
        <v>365</v>
      </c>
      <c r="EUQ195" t="s">
        <v>365</v>
      </c>
      <c r="EUR195" t="s">
        <v>365</v>
      </c>
      <c r="EUS195" t="s">
        <v>365</v>
      </c>
      <c r="EUT195" t="s">
        <v>365</v>
      </c>
      <c r="EUU195" t="s">
        <v>365</v>
      </c>
      <c r="EUV195" t="s">
        <v>365</v>
      </c>
      <c r="EUW195" t="s">
        <v>365</v>
      </c>
      <c r="EUX195" t="s">
        <v>365</v>
      </c>
      <c r="EUY195" t="s">
        <v>365</v>
      </c>
      <c r="EUZ195" t="s">
        <v>365</v>
      </c>
      <c r="EVA195" t="s">
        <v>365</v>
      </c>
      <c r="EVB195" t="s">
        <v>365</v>
      </c>
      <c r="EVC195" t="s">
        <v>365</v>
      </c>
      <c r="EVD195" t="s">
        <v>365</v>
      </c>
      <c r="EVE195" t="s">
        <v>365</v>
      </c>
      <c r="EVF195" t="s">
        <v>365</v>
      </c>
      <c r="EVG195" t="s">
        <v>365</v>
      </c>
      <c r="EVH195" t="s">
        <v>365</v>
      </c>
      <c r="EVI195" t="s">
        <v>365</v>
      </c>
      <c r="EVJ195" t="s">
        <v>365</v>
      </c>
      <c r="EVK195" t="s">
        <v>365</v>
      </c>
      <c r="EVL195" t="s">
        <v>365</v>
      </c>
      <c r="EVM195" t="s">
        <v>365</v>
      </c>
      <c r="EVN195" t="s">
        <v>365</v>
      </c>
      <c r="EVO195" t="s">
        <v>365</v>
      </c>
      <c r="EVP195" t="s">
        <v>365</v>
      </c>
      <c r="EVQ195" t="s">
        <v>365</v>
      </c>
      <c r="EVR195" t="s">
        <v>365</v>
      </c>
      <c r="EVS195" t="s">
        <v>365</v>
      </c>
      <c r="EVT195" t="s">
        <v>365</v>
      </c>
      <c r="EVU195" t="s">
        <v>365</v>
      </c>
      <c r="EVV195" t="s">
        <v>365</v>
      </c>
      <c r="EVW195" t="s">
        <v>365</v>
      </c>
      <c r="EVX195" t="s">
        <v>365</v>
      </c>
      <c r="EVY195" t="s">
        <v>365</v>
      </c>
      <c r="EVZ195" t="s">
        <v>365</v>
      </c>
      <c r="EWA195" t="s">
        <v>365</v>
      </c>
      <c r="EWB195" t="s">
        <v>365</v>
      </c>
      <c r="EWC195" t="s">
        <v>365</v>
      </c>
      <c r="EWD195" t="s">
        <v>365</v>
      </c>
      <c r="EWE195" t="s">
        <v>365</v>
      </c>
      <c r="EWF195" t="s">
        <v>365</v>
      </c>
      <c r="EWG195" t="s">
        <v>365</v>
      </c>
      <c r="EWH195" t="s">
        <v>365</v>
      </c>
      <c r="EWI195" t="s">
        <v>365</v>
      </c>
      <c r="EWJ195" t="s">
        <v>365</v>
      </c>
      <c r="EWK195" t="s">
        <v>365</v>
      </c>
      <c r="EWL195" t="s">
        <v>365</v>
      </c>
      <c r="EWM195" t="s">
        <v>365</v>
      </c>
      <c r="EWN195" t="s">
        <v>365</v>
      </c>
      <c r="EWO195" t="s">
        <v>365</v>
      </c>
      <c r="EWP195" t="s">
        <v>365</v>
      </c>
      <c r="EWQ195" t="s">
        <v>365</v>
      </c>
      <c r="EWR195" t="s">
        <v>365</v>
      </c>
      <c r="EWS195" t="s">
        <v>365</v>
      </c>
      <c r="EWT195" t="s">
        <v>365</v>
      </c>
      <c r="EWU195" t="s">
        <v>365</v>
      </c>
      <c r="EWV195" t="s">
        <v>365</v>
      </c>
      <c r="EWW195" t="s">
        <v>365</v>
      </c>
      <c r="EWX195" t="s">
        <v>365</v>
      </c>
      <c r="EWY195" t="s">
        <v>365</v>
      </c>
      <c r="EWZ195" t="s">
        <v>365</v>
      </c>
      <c r="EXA195" t="s">
        <v>365</v>
      </c>
      <c r="EXB195" t="s">
        <v>365</v>
      </c>
      <c r="EXC195" t="s">
        <v>365</v>
      </c>
      <c r="EXD195" t="s">
        <v>365</v>
      </c>
      <c r="EXE195" t="s">
        <v>365</v>
      </c>
      <c r="EXF195" t="s">
        <v>365</v>
      </c>
      <c r="EXG195" t="s">
        <v>365</v>
      </c>
      <c r="EXH195" t="s">
        <v>365</v>
      </c>
      <c r="EXI195" t="s">
        <v>365</v>
      </c>
      <c r="EXJ195" t="s">
        <v>365</v>
      </c>
      <c r="EXK195" t="s">
        <v>365</v>
      </c>
      <c r="EXL195" t="s">
        <v>365</v>
      </c>
      <c r="EXM195" t="s">
        <v>365</v>
      </c>
      <c r="EXN195" t="s">
        <v>365</v>
      </c>
      <c r="EXO195" t="s">
        <v>365</v>
      </c>
      <c r="EXP195" t="s">
        <v>365</v>
      </c>
      <c r="EXQ195" t="s">
        <v>365</v>
      </c>
      <c r="EXR195" t="s">
        <v>365</v>
      </c>
      <c r="EXS195" t="s">
        <v>365</v>
      </c>
      <c r="EXT195" t="s">
        <v>365</v>
      </c>
      <c r="EXU195" t="s">
        <v>365</v>
      </c>
      <c r="EXV195" t="s">
        <v>365</v>
      </c>
      <c r="EXW195" t="s">
        <v>365</v>
      </c>
      <c r="EXX195" t="s">
        <v>365</v>
      </c>
      <c r="EXY195" t="s">
        <v>365</v>
      </c>
      <c r="EXZ195" t="s">
        <v>365</v>
      </c>
      <c r="EYA195" t="s">
        <v>365</v>
      </c>
      <c r="EYB195" t="s">
        <v>365</v>
      </c>
      <c r="EYC195" t="s">
        <v>365</v>
      </c>
      <c r="EYD195" t="s">
        <v>365</v>
      </c>
      <c r="EYE195" t="s">
        <v>365</v>
      </c>
      <c r="EYF195" t="s">
        <v>365</v>
      </c>
      <c r="EYG195" t="s">
        <v>365</v>
      </c>
      <c r="EYH195" t="s">
        <v>365</v>
      </c>
      <c r="EYI195" t="s">
        <v>365</v>
      </c>
      <c r="EYJ195" t="s">
        <v>365</v>
      </c>
      <c r="EYK195" t="s">
        <v>365</v>
      </c>
      <c r="EYL195" t="s">
        <v>365</v>
      </c>
      <c r="EYM195" t="s">
        <v>365</v>
      </c>
      <c r="EYN195" t="s">
        <v>365</v>
      </c>
      <c r="EYO195" t="s">
        <v>365</v>
      </c>
      <c r="EYP195" t="s">
        <v>365</v>
      </c>
      <c r="EYQ195" t="s">
        <v>365</v>
      </c>
      <c r="EYR195" t="s">
        <v>365</v>
      </c>
      <c r="EYS195" t="s">
        <v>365</v>
      </c>
      <c r="EYT195" t="s">
        <v>365</v>
      </c>
      <c r="EYU195" t="s">
        <v>365</v>
      </c>
      <c r="EYV195" t="s">
        <v>365</v>
      </c>
      <c r="EYW195" t="s">
        <v>365</v>
      </c>
      <c r="EYX195" t="s">
        <v>365</v>
      </c>
      <c r="EYY195" t="s">
        <v>365</v>
      </c>
      <c r="EYZ195" t="s">
        <v>365</v>
      </c>
      <c r="EZA195" t="s">
        <v>365</v>
      </c>
      <c r="EZB195" t="s">
        <v>365</v>
      </c>
      <c r="EZC195" t="s">
        <v>365</v>
      </c>
      <c r="EZD195" t="s">
        <v>365</v>
      </c>
      <c r="EZE195" t="s">
        <v>365</v>
      </c>
      <c r="EZF195" t="s">
        <v>365</v>
      </c>
      <c r="EZG195" t="s">
        <v>365</v>
      </c>
      <c r="EZH195" t="s">
        <v>365</v>
      </c>
      <c r="EZI195" t="s">
        <v>365</v>
      </c>
      <c r="EZJ195" t="s">
        <v>365</v>
      </c>
      <c r="EZK195" t="s">
        <v>365</v>
      </c>
      <c r="EZL195" t="s">
        <v>365</v>
      </c>
      <c r="EZM195" t="s">
        <v>365</v>
      </c>
      <c r="EZN195" t="s">
        <v>365</v>
      </c>
      <c r="EZO195" t="s">
        <v>365</v>
      </c>
      <c r="EZP195" t="s">
        <v>365</v>
      </c>
      <c r="EZQ195" t="s">
        <v>365</v>
      </c>
      <c r="EZR195" t="s">
        <v>365</v>
      </c>
      <c r="EZS195" t="s">
        <v>365</v>
      </c>
      <c r="EZT195" t="s">
        <v>365</v>
      </c>
      <c r="EZU195" t="s">
        <v>365</v>
      </c>
      <c r="EZV195" t="s">
        <v>365</v>
      </c>
      <c r="EZW195" t="s">
        <v>365</v>
      </c>
      <c r="EZX195" t="s">
        <v>365</v>
      </c>
      <c r="EZY195" t="s">
        <v>365</v>
      </c>
      <c r="EZZ195" t="s">
        <v>365</v>
      </c>
      <c r="FAA195" t="s">
        <v>365</v>
      </c>
      <c r="FAB195" t="s">
        <v>365</v>
      </c>
      <c r="FAC195" t="s">
        <v>365</v>
      </c>
      <c r="FAD195" t="s">
        <v>365</v>
      </c>
      <c r="FAE195" t="s">
        <v>365</v>
      </c>
      <c r="FAF195" t="s">
        <v>365</v>
      </c>
      <c r="FAG195" t="s">
        <v>365</v>
      </c>
      <c r="FAH195" t="s">
        <v>365</v>
      </c>
      <c r="FAI195" t="s">
        <v>365</v>
      </c>
      <c r="FAJ195" t="s">
        <v>365</v>
      </c>
      <c r="FAK195" t="s">
        <v>365</v>
      </c>
      <c r="FAL195" t="s">
        <v>365</v>
      </c>
      <c r="FAM195" t="s">
        <v>365</v>
      </c>
      <c r="FAN195" t="s">
        <v>365</v>
      </c>
      <c r="FAO195" t="s">
        <v>365</v>
      </c>
      <c r="FAP195" t="s">
        <v>365</v>
      </c>
      <c r="FAQ195" t="s">
        <v>365</v>
      </c>
      <c r="FAR195" t="s">
        <v>365</v>
      </c>
      <c r="FAS195" t="s">
        <v>365</v>
      </c>
      <c r="FAT195" t="s">
        <v>365</v>
      </c>
      <c r="FAU195" t="s">
        <v>365</v>
      </c>
      <c r="FAV195" t="s">
        <v>365</v>
      </c>
      <c r="FAW195" t="s">
        <v>365</v>
      </c>
      <c r="FAX195" t="s">
        <v>365</v>
      </c>
      <c r="FAY195" t="s">
        <v>365</v>
      </c>
      <c r="FAZ195" t="s">
        <v>365</v>
      </c>
      <c r="FBA195" t="s">
        <v>365</v>
      </c>
      <c r="FBB195" t="s">
        <v>365</v>
      </c>
      <c r="FBC195" t="s">
        <v>365</v>
      </c>
      <c r="FBD195" t="s">
        <v>365</v>
      </c>
      <c r="FBE195" t="s">
        <v>365</v>
      </c>
      <c r="FBF195" t="s">
        <v>365</v>
      </c>
      <c r="FBG195" t="s">
        <v>365</v>
      </c>
      <c r="FBH195" t="s">
        <v>365</v>
      </c>
      <c r="FBI195" t="s">
        <v>365</v>
      </c>
      <c r="FBJ195" t="s">
        <v>365</v>
      </c>
      <c r="FBK195" t="s">
        <v>365</v>
      </c>
      <c r="FBL195" t="s">
        <v>365</v>
      </c>
      <c r="FBM195" t="s">
        <v>365</v>
      </c>
      <c r="FBN195" t="s">
        <v>365</v>
      </c>
      <c r="FBO195" t="s">
        <v>365</v>
      </c>
      <c r="FBP195" t="s">
        <v>365</v>
      </c>
      <c r="FBQ195" t="s">
        <v>365</v>
      </c>
      <c r="FBR195" t="s">
        <v>365</v>
      </c>
      <c r="FBS195" t="s">
        <v>365</v>
      </c>
      <c r="FBT195" t="s">
        <v>365</v>
      </c>
      <c r="FBU195" t="s">
        <v>365</v>
      </c>
      <c r="FBV195" t="s">
        <v>365</v>
      </c>
      <c r="FBW195" t="s">
        <v>365</v>
      </c>
      <c r="FBX195" t="s">
        <v>365</v>
      </c>
      <c r="FBY195" t="s">
        <v>365</v>
      </c>
      <c r="FBZ195" t="s">
        <v>365</v>
      </c>
      <c r="FCA195" t="s">
        <v>365</v>
      </c>
      <c r="FCB195" t="s">
        <v>365</v>
      </c>
      <c r="FCC195" t="s">
        <v>365</v>
      </c>
      <c r="FCD195" t="s">
        <v>365</v>
      </c>
      <c r="FCE195" t="s">
        <v>365</v>
      </c>
      <c r="FCF195" t="s">
        <v>365</v>
      </c>
      <c r="FCG195" t="s">
        <v>365</v>
      </c>
      <c r="FCH195" t="s">
        <v>365</v>
      </c>
      <c r="FCI195" t="s">
        <v>365</v>
      </c>
      <c r="FCJ195" t="s">
        <v>365</v>
      </c>
      <c r="FCK195" t="s">
        <v>365</v>
      </c>
      <c r="FCL195" t="s">
        <v>365</v>
      </c>
      <c r="FCM195" t="s">
        <v>365</v>
      </c>
      <c r="FCN195" t="s">
        <v>365</v>
      </c>
      <c r="FCO195" t="s">
        <v>365</v>
      </c>
      <c r="FCP195" t="s">
        <v>365</v>
      </c>
      <c r="FCQ195" t="s">
        <v>365</v>
      </c>
      <c r="FCR195" t="s">
        <v>365</v>
      </c>
      <c r="FCS195" t="s">
        <v>365</v>
      </c>
      <c r="FCT195" t="s">
        <v>365</v>
      </c>
      <c r="FCU195" t="s">
        <v>365</v>
      </c>
      <c r="FCV195" t="s">
        <v>365</v>
      </c>
      <c r="FCW195" t="s">
        <v>365</v>
      </c>
      <c r="FCX195" t="s">
        <v>365</v>
      </c>
      <c r="FCY195" t="s">
        <v>365</v>
      </c>
      <c r="FCZ195" t="s">
        <v>365</v>
      </c>
      <c r="FDA195" t="s">
        <v>365</v>
      </c>
      <c r="FDB195" t="s">
        <v>365</v>
      </c>
      <c r="FDC195" t="s">
        <v>365</v>
      </c>
      <c r="FDD195" t="s">
        <v>365</v>
      </c>
      <c r="FDE195" t="s">
        <v>365</v>
      </c>
      <c r="FDF195" t="s">
        <v>365</v>
      </c>
      <c r="FDG195" t="s">
        <v>365</v>
      </c>
      <c r="FDH195" t="s">
        <v>365</v>
      </c>
      <c r="FDI195" t="s">
        <v>365</v>
      </c>
      <c r="FDJ195" t="s">
        <v>365</v>
      </c>
      <c r="FDK195" t="s">
        <v>365</v>
      </c>
      <c r="FDL195" t="s">
        <v>365</v>
      </c>
      <c r="FDM195" t="s">
        <v>365</v>
      </c>
      <c r="FDN195" t="s">
        <v>365</v>
      </c>
      <c r="FDO195" t="s">
        <v>365</v>
      </c>
      <c r="FDP195" t="s">
        <v>365</v>
      </c>
      <c r="FDQ195" t="s">
        <v>365</v>
      </c>
      <c r="FDR195" t="s">
        <v>365</v>
      </c>
      <c r="FDS195" t="s">
        <v>365</v>
      </c>
      <c r="FDT195" t="s">
        <v>365</v>
      </c>
      <c r="FDU195" t="s">
        <v>365</v>
      </c>
      <c r="FDV195" t="s">
        <v>365</v>
      </c>
      <c r="FDW195" t="s">
        <v>365</v>
      </c>
      <c r="FDX195" t="s">
        <v>365</v>
      </c>
      <c r="FDY195" t="s">
        <v>365</v>
      </c>
      <c r="FDZ195" t="s">
        <v>365</v>
      </c>
      <c r="FEA195" t="s">
        <v>365</v>
      </c>
      <c r="FEB195" t="s">
        <v>365</v>
      </c>
      <c r="FEC195" t="s">
        <v>365</v>
      </c>
      <c r="FED195" t="s">
        <v>365</v>
      </c>
      <c r="FEE195" t="s">
        <v>365</v>
      </c>
      <c r="FEF195" t="s">
        <v>365</v>
      </c>
      <c r="FEG195" t="s">
        <v>365</v>
      </c>
      <c r="FEH195" t="s">
        <v>365</v>
      </c>
      <c r="FEI195" t="s">
        <v>365</v>
      </c>
      <c r="FEJ195" t="s">
        <v>365</v>
      </c>
      <c r="FEK195" t="s">
        <v>365</v>
      </c>
      <c r="FEL195" t="s">
        <v>365</v>
      </c>
      <c r="FEM195" t="s">
        <v>365</v>
      </c>
      <c r="FEN195" t="s">
        <v>365</v>
      </c>
      <c r="FEO195" t="s">
        <v>365</v>
      </c>
      <c r="FEP195" t="s">
        <v>365</v>
      </c>
      <c r="FEQ195" t="s">
        <v>365</v>
      </c>
      <c r="FER195" t="s">
        <v>365</v>
      </c>
      <c r="FES195" t="s">
        <v>365</v>
      </c>
      <c r="FET195" t="s">
        <v>365</v>
      </c>
      <c r="FEU195" t="s">
        <v>365</v>
      </c>
      <c r="FEV195" t="s">
        <v>365</v>
      </c>
      <c r="FEW195" t="s">
        <v>365</v>
      </c>
      <c r="FEX195" t="s">
        <v>365</v>
      </c>
      <c r="FEY195" t="s">
        <v>365</v>
      </c>
      <c r="FEZ195" t="s">
        <v>365</v>
      </c>
      <c r="FFA195" t="s">
        <v>365</v>
      </c>
      <c r="FFB195" t="s">
        <v>365</v>
      </c>
      <c r="FFC195" t="s">
        <v>365</v>
      </c>
      <c r="FFD195" t="s">
        <v>365</v>
      </c>
      <c r="FFE195" t="s">
        <v>365</v>
      </c>
      <c r="FFF195" t="s">
        <v>365</v>
      </c>
      <c r="FFG195" t="s">
        <v>365</v>
      </c>
      <c r="FFH195" t="s">
        <v>365</v>
      </c>
      <c r="FFI195" t="s">
        <v>365</v>
      </c>
      <c r="FFJ195" t="s">
        <v>365</v>
      </c>
      <c r="FFK195" t="s">
        <v>365</v>
      </c>
      <c r="FFL195" t="s">
        <v>365</v>
      </c>
      <c r="FFM195" t="s">
        <v>365</v>
      </c>
      <c r="FFN195" t="s">
        <v>365</v>
      </c>
      <c r="FFO195" t="s">
        <v>365</v>
      </c>
      <c r="FFP195" t="s">
        <v>365</v>
      </c>
      <c r="FFQ195" t="s">
        <v>365</v>
      </c>
      <c r="FFR195" t="s">
        <v>365</v>
      </c>
      <c r="FFS195" t="s">
        <v>365</v>
      </c>
      <c r="FFT195" t="s">
        <v>365</v>
      </c>
      <c r="FFU195" t="s">
        <v>365</v>
      </c>
      <c r="FFV195" t="s">
        <v>365</v>
      </c>
      <c r="FFW195" t="s">
        <v>365</v>
      </c>
      <c r="FFX195" t="s">
        <v>365</v>
      </c>
      <c r="FFY195" t="s">
        <v>365</v>
      </c>
      <c r="FFZ195" t="s">
        <v>365</v>
      </c>
      <c r="FGA195" t="s">
        <v>365</v>
      </c>
      <c r="FGB195" t="s">
        <v>365</v>
      </c>
      <c r="FGC195" t="s">
        <v>365</v>
      </c>
      <c r="FGD195" t="s">
        <v>365</v>
      </c>
      <c r="FGE195" t="s">
        <v>365</v>
      </c>
      <c r="FGF195" t="s">
        <v>365</v>
      </c>
      <c r="FGG195" t="s">
        <v>365</v>
      </c>
      <c r="FGH195" t="s">
        <v>365</v>
      </c>
      <c r="FGI195" t="s">
        <v>365</v>
      </c>
      <c r="FGJ195" t="s">
        <v>365</v>
      </c>
      <c r="FGK195" t="s">
        <v>365</v>
      </c>
      <c r="FGL195" t="s">
        <v>365</v>
      </c>
      <c r="FGM195" t="s">
        <v>365</v>
      </c>
      <c r="FGN195" t="s">
        <v>365</v>
      </c>
      <c r="FGO195" t="s">
        <v>365</v>
      </c>
      <c r="FGP195" t="s">
        <v>365</v>
      </c>
      <c r="FGQ195" t="s">
        <v>365</v>
      </c>
      <c r="FGR195" t="s">
        <v>365</v>
      </c>
      <c r="FGS195" t="s">
        <v>365</v>
      </c>
      <c r="FGT195" t="s">
        <v>365</v>
      </c>
      <c r="FGU195" t="s">
        <v>365</v>
      </c>
      <c r="FGV195" t="s">
        <v>365</v>
      </c>
      <c r="FGW195" t="s">
        <v>365</v>
      </c>
      <c r="FGX195" t="s">
        <v>365</v>
      </c>
      <c r="FGY195" t="s">
        <v>365</v>
      </c>
      <c r="FGZ195" t="s">
        <v>365</v>
      </c>
      <c r="FHA195" t="s">
        <v>365</v>
      </c>
      <c r="FHB195" t="s">
        <v>365</v>
      </c>
      <c r="FHC195" t="s">
        <v>365</v>
      </c>
      <c r="FHD195" t="s">
        <v>365</v>
      </c>
      <c r="FHE195" t="s">
        <v>365</v>
      </c>
      <c r="FHF195" t="s">
        <v>365</v>
      </c>
      <c r="FHG195" t="s">
        <v>365</v>
      </c>
      <c r="FHH195" t="s">
        <v>365</v>
      </c>
      <c r="FHI195" t="s">
        <v>365</v>
      </c>
      <c r="FHJ195" t="s">
        <v>365</v>
      </c>
      <c r="FHK195" t="s">
        <v>365</v>
      </c>
      <c r="FHL195" t="s">
        <v>365</v>
      </c>
      <c r="FHM195" t="s">
        <v>365</v>
      </c>
      <c r="FHN195" t="s">
        <v>365</v>
      </c>
      <c r="FHO195" t="s">
        <v>365</v>
      </c>
      <c r="FHP195" t="s">
        <v>365</v>
      </c>
      <c r="FHQ195" t="s">
        <v>365</v>
      </c>
      <c r="FHR195" t="s">
        <v>365</v>
      </c>
      <c r="FHS195" t="s">
        <v>365</v>
      </c>
      <c r="FHT195" t="s">
        <v>365</v>
      </c>
      <c r="FHU195" t="s">
        <v>365</v>
      </c>
      <c r="FHV195" t="s">
        <v>365</v>
      </c>
      <c r="FHW195" t="s">
        <v>365</v>
      </c>
      <c r="FHX195" t="s">
        <v>365</v>
      </c>
      <c r="FHY195" t="s">
        <v>365</v>
      </c>
      <c r="FHZ195" t="s">
        <v>365</v>
      </c>
      <c r="FIA195" t="s">
        <v>365</v>
      </c>
      <c r="FIB195" t="s">
        <v>365</v>
      </c>
      <c r="FIC195" t="s">
        <v>365</v>
      </c>
      <c r="FID195" t="s">
        <v>365</v>
      </c>
      <c r="FIE195" t="s">
        <v>365</v>
      </c>
      <c r="FIF195" t="s">
        <v>365</v>
      </c>
      <c r="FIG195" t="s">
        <v>365</v>
      </c>
      <c r="FIH195" t="s">
        <v>365</v>
      </c>
      <c r="FII195" t="s">
        <v>365</v>
      </c>
      <c r="FIJ195" t="s">
        <v>365</v>
      </c>
      <c r="FIK195" t="s">
        <v>365</v>
      </c>
      <c r="FIL195" t="s">
        <v>365</v>
      </c>
      <c r="FIM195" t="s">
        <v>365</v>
      </c>
      <c r="FIN195" t="s">
        <v>365</v>
      </c>
      <c r="FIO195" t="s">
        <v>365</v>
      </c>
      <c r="FIP195" t="s">
        <v>365</v>
      </c>
      <c r="FIQ195" t="s">
        <v>365</v>
      </c>
      <c r="FIR195" t="s">
        <v>365</v>
      </c>
      <c r="FIS195" t="s">
        <v>365</v>
      </c>
      <c r="FIT195" t="s">
        <v>365</v>
      </c>
      <c r="FIU195" t="s">
        <v>365</v>
      </c>
      <c r="FIV195" t="s">
        <v>365</v>
      </c>
      <c r="FIW195" t="s">
        <v>365</v>
      </c>
      <c r="FIX195" t="s">
        <v>365</v>
      </c>
      <c r="FIY195" t="s">
        <v>365</v>
      </c>
      <c r="FIZ195" t="s">
        <v>365</v>
      </c>
      <c r="FJA195" t="s">
        <v>365</v>
      </c>
      <c r="FJB195" t="s">
        <v>365</v>
      </c>
      <c r="FJC195" t="s">
        <v>365</v>
      </c>
      <c r="FJD195" t="s">
        <v>365</v>
      </c>
      <c r="FJE195" t="s">
        <v>365</v>
      </c>
      <c r="FJF195" t="s">
        <v>365</v>
      </c>
      <c r="FJG195" t="s">
        <v>365</v>
      </c>
      <c r="FJH195" t="s">
        <v>365</v>
      </c>
      <c r="FJI195" t="s">
        <v>365</v>
      </c>
      <c r="FJJ195" t="s">
        <v>365</v>
      </c>
      <c r="FJK195" t="s">
        <v>365</v>
      </c>
      <c r="FJL195" t="s">
        <v>365</v>
      </c>
      <c r="FJM195" t="s">
        <v>365</v>
      </c>
      <c r="FJN195" t="s">
        <v>365</v>
      </c>
      <c r="FJO195" t="s">
        <v>365</v>
      </c>
      <c r="FJP195" t="s">
        <v>365</v>
      </c>
      <c r="FJQ195" t="s">
        <v>365</v>
      </c>
      <c r="FJR195" t="s">
        <v>365</v>
      </c>
      <c r="FJS195" t="s">
        <v>365</v>
      </c>
      <c r="FJT195" t="s">
        <v>365</v>
      </c>
      <c r="FJU195" t="s">
        <v>365</v>
      </c>
      <c r="FJV195" t="s">
        <v>365</v>
      </c>
      <c r="FJW195" t="s">
        <v>365</v>
      </c>
      <c r="FJX195" t="s">
        <v>365</v>
      </c>
      <c r="FJY195" t="s">
        <v>365</v>
      </c>
      <c r="FJZ195" t="s">
        <v>365</v>
      </c>
      <c r="FKA195" t="s">
        <v>365</v>
      </c>
      <c r="FKB195" t="s">
        <v>365</v>
      </c>
      <c r="FKC195" t="s">
        <v>365</v>
      </c>
      <c r="FKD195" t="s">
        <v>365</v>
      </c>
      <c r="FKE195" t="s">
        <v>365</v>
      </c>
      <c r="FKF195" t="s">
        <v>365</v>
      </c>
      <c r="FKG195" t="s">
        <v>365</v>
      </c>
      <c r="FKH195" t="s">
        <v>365</v>
      </c>
      <c r="FKI195" t="s">
        <v>365</v>
      </c>
      <c r="FKJ195" t="s">
        <v>365</v>
      </c>
      <c r="FKK195" t="s">
        <v>365</v>
      </c>
      <c r="FKL195" t="s">
        <v>365</v>
      </c>
      <c r="FKM195" t="s">
        <v>365</v>
      </c>
      <c r="FKN195" t="s">
        <v>365</v>
      </c>
      <c r="FKO195" t="s">
        <v>365</v>
      </c>
      <c r="FKP195" t="s">
        <v>365</v>
      </c>
      <c r="FKQ195" t="s">
        <v>365</v>
      </c>
      <c r="FKR195" t="s">
        <v>365</v>
      </c>
      <c r="FKS195" t="s">
        <v>365</v>
      </c>
      <c r="FKT195" t="s">
        <v>365</v>
      </c>
      <c r="FKU195" t="s">
        <v>365</v>
      </c>
      <c r="FKV195" t="s">
        <v>365</v>
      </c>
      <c r="FKW195" t="s">
        <v>365</v>
      </c>
      <c r="FKX195" t="s">
        <v>365</v>
      </c>
      <c r="FKY195" t="s">
        <v>365</v>
      </c>
      <c r="FKZ195" t="s">
        <v>365</v>
      </c>
      <c r="FLA195" t="s">
        <v>365</v>
      </c>
      <c r="FLB195" t="s">
        <v>365</v>
      </c>
      <c r="FLC195" t="s">
        <v>365</v>
      </c>
      <c r="FLD195" t="s">
        <v>365</v>
      </c>
      <c r="FLE195" t="s">
        <v>365</v>
      </c>
      <c r="FLF195" t="s">
        <v>365</v>
      </c>
      <c r="FLG195" t="s">
        <v>365</v>
      </c>
      <c r="FLH195" t="s">
        <v>365</v>
      </c>
      <c r="FLI195" t="s">
        <v>365</v>
      </c>
      <c r="FLJ195" t="s">
        <v>365</v>
      </c>
      <c r="FLK195" t="s">
        <v>365</v>
      </c>
      <c r="FLL195" t="s">
        <v>365</v>
      </c>
      <c r="FLM195" t="s">
        <v>365</v>
      </c>
      <c r="FLN195" t="s">
        <v>365</v>
      </c>
      <c r="FLO195" t="s">
        <v>365</v>
      </c>
      <c r="FLP195" t="s">
        <v>365</v>
      </c>
      <c r="FLQ195" t="s">
        <v>365</v>
      </c>
      <c r="FLR195" t="s">
        <v>365</v>
      </c>
      <c r="FLS195" t="s">
        <v>365</v>
      </c>
      <c r="FLT195" t="s">
        <v>365</v>
      </c>
      <c r="FLU195" t="s">
        <v>365</v>
      </c>
      <c r="FLV195" t="s">
        <v>365</v>
      </c>
      <c r="FLW195" t="s">
        <v>365</v>
      </c>
      <c r="FLX195" t="s">
        <v>365</v>
      </c>
      <c r="FLY195" t="s">
        <v>365</v>
      </c>
      <c r="FLZ195" t="s">
        <v>365</v>
      </c>
      <c r="FMA195" t="s">
        <v>365</v>
      </c>
      <c r="FMB195" t="s">
        <v>365</v>
      </c>
      <c r="FMC195" t="s">
        <v>365</v>
      </c>
      <c r="FMD195" t="s">
        <v>365</v>
      </c>
      <c r="FME195" t="s">
        <v>365</v>
      </c>
      <c r="FMF195" t="s">
        <v>365</v>
      </c>
      <c r="FMG195" t="s">
        <v>365</v>
      </c>
      <c r="FMH195" t="s">
        <v>365</v>
      </c>
      <c r="FMI195" t="s">
        <v>365</v>
      </c>
      <c r="FMJ195" t="s">
        <v>365</v>
      </c>
      <c r="FMK195" t="s">
        <v>365</v>
      </c>
      <c r="FML195" t="s">
        <v>365</v>
      </c>
      <c r="FMM195" t="s">
        <v>365</v>
      </c>
      <c r="FMN195" t="s">
        <v>365</v>
      </c>
      <c r="FMO195" t="s">
        <v>365</v>
      </c>
      <c r="FMP195" t="s">
        <v>365</v>
      </c>
      <c r="FMQ195" t="s">
        <v>365</v>
      </c>
      <c r="FMR195" t="s">
        <v>365</v>
      </c>
      <c r="FMS195" t="s">
        <v>365</v>
      </c>
      <c r="FMT195" t="s">
        <v>365</v>
      </c>
      <c r="FMU195" t="s">
        <v>365</v>
      </c>
      <c r="FMV195" t="s">
        <v>365</v>
      </c>
      <c r="FMW195" t="s">
        <v>365</v>
      </c>
      <c r="FMX195" t="s">
        <v>365</v>
      </c>
      <c r="FMY195" t="s">
        <v>365</v>
      </c>
      <c r="FMZ195" t="s">
        <v>365</v>
      </c>
      <c r="FNA195" t="s">
        <v>365</v>
      </c>
      <c r="FNB195" t="s">
        <v>365</v>
      </c>
      <c r="FNC195" t="s">
        <v>365</v>
      </c>
      <c r="FND195" t="s">
        <v>365</v>
      </c>
      <c r="FNE195" t="s">
        <v>365</v>
      </c>
      <c r="FNF195" t="s">
        <v>365</v>
      </c>
      <c r="FNG195" t="s">
        <v>365</v>
      </c>
      <c r="FNH195" t="s">
        <v>365</v>
      </c>
      <c r="FNI195" t="s">
        <v>365</v>
      </c>
      <c r="FNJ195" t="s">
        <v>365</v>
      </c>
      <c r="FNK195" t="s">
        <v>365</v>
      </c>
      <c r="FNL195" t="s">
        <v>365</v>
      </c>
      <c r="FNM195" t="s">
        <v>365</v>
      </c>
      <c r="FNN195" t="s">
        <v>365</v>
      </c>
      <c r="FNO195" t="s">
        <v>365</v>
      </c>
      <c r="FNP195" t="s">
        <v>365</v>
      </c>
      <c r="FNQ195" t="s">
        <v>365</v>
      </c>
      <c r="FNR195" t="s">
        <v>365</v>
      </c>
      <c r="FNS195" t="s">
        <v>365</v>
      </c>
      <c r="FNT195" t="s">
        <v>365</v>
      </c>
      <c r="FNU195" t="s">
        <v>365</v>
      </c>
      <c r="FNV195" t="s">
        <v>365</v>
      </c>
      <c r="FNW195" t="s">
        <v>365</v>
      </c>
      <c r="FNX195" t="s">
        <v>365</v>
      </c>
      <c r="FNY195" t="s">
        <v>365</v>
      </c>
      <c r="FNZ195" t="s">
        <v>365</v>
      </c>
      <c r="FOA195" t="s">
        <v>365</v>
      </c>
      <c r="FOB195" t="s">
        <v>365</v>
      </c>
      <c r="FOC195" t="s">
        <v>365</v>
      </c>
      <c r="FOD195" t="s">
        <v>365</v>
      </c>
      <c r="FOE195" t="s">
        <v>365</v>
      </c>
      <c r="FOF195" t="s">
        <v>365</v>
      </c>
      <c r="FOG195" t="s">
        <v>365</v>
      </c>
      <c r="FOH195" t="s">
        <v>365</v>
      </c>
      <c r="FOI195" t="s">
        <v>365</v>
      </c>
      <c r="FOJ195" t="s">
        <v>365</v>
      </c>
      <c r="FOK195" t="s">
        <v>365</v>
      </c>
      <c r="FOL195" t="s">
        <v>365</v>
      </c>
      <c r="FOM195" t="s">
        <v>365</v>
      </c>
      <c r="FON195" t="s">
        <v>365</v>
      </c>
      <c r="FOO195" t="s">
        <v>365</v>
      </c>
      <c r="FOP195" t="s">
        <v>365</v>
      </c>
      <c r="FOQ195" t="s">
        <v>365</v>
      </c>
      <c r="FOR195" t="s">
        <v>365</v>
      </c>
      <c r="FOS195" t="s">
        <v>365</v>
      </c>
      <c r="FOT195" t="s">
        <v>365</v>
      </c>
      <c r="FOU195" t="s">
        <v>365</v>
      </c>
      <c r="FOV195" t="s">
        <v>365</v>
      </c>
      <c r="FOW195" t="s">
        <v>365</v>
      </c>
      <c r="FOX195" t="s">
        <v>365</v>
      </c>
      <c r="FOY195" t="s">
        <v>365</v>
      </c>
      <c r="FOZ195" t="s">
        <v>365</v>
      </c>
      <c r="FPA195" t="s">
        <v>365</v>
      </c>
      <c r="FPB195" t="s">
        <v>365</v>
      </c>
      <c r="FPC195" t="s">
        <v>365</v>
      </c>
      <c r="FPD195" t="s">
        <v>365</v>
      </c>
      <c r="FPE195" t="s">
        <v>365</v>
      </c>
      <c r="FPF195" t="s">
        <v>365</v>
      </c>
      <c r="FPG195" t="s">
        <v>365</v>
      </c>
      <c r="FPH195" t="s">
        <v>365</v>
      </c>
      <c r="FPI195" t="s">
        <v>365</v>
      </c>
      <c r="FPJ195" t="s">
        <v>365</v>
      </c>
      <c r="FPK195" t="s">
        <v>365</v>
      </c>
      <c r="FPL195" t="s">
        <v>365</v>
      </c>
      <c r="FPM195" t="s">
        <v>365</v>
      </c>
      <c r="FPN195" t="s">
        <v>365</v>
      </c>
      <c r="FPO195" t="s">
        <v>365</v>
      </c>
      <c r="FPP195" t="s">
        <v>365</v>
      </c>
      <c r="FPQ195" t="s">
        <v>365</v>
      </c>
      <c r="FPR195" t="s">
        <v>365</v>
      </c>
      <c r="FPS195" t="s">
        <v>365</v>
      </c>
      <c r="FPT195" t="s">
        <v>365</v>
      </c>
      <c r="FPU195" t="s">
        <v>365</v>
      </c>
      <c r="FPV195" t="s">
        <v>365</v>
      </c>
      <c r="FPW195" t="s">
        <v>365</v>
      </c>
      <c r="FPX195" t="s">
        <v>365</v>
      </c>
      <c r="FPY195" t="s">
        <v>365</v>
      </c>
      <c r="FPZ195" t="s">
        <v>365</v>
      </c>
      <c r="FQA195" t="s">
        <v>365</v>
      </c>
      <c r="FQB195" t="s">
        <v>365</v>
      </c>
      <c r="FQC195" t="s">
        <v>365</v>
      </c>
      <c r="FQD195" t="s">
        <v>365</v>
      </c>
      <c r="FQE195" t="s">
        <v>365</v>
      </c>
      <c r="FQF195" t="s">
        <v>365</v>
      </c>
      <c r="FQG195" t="s">
        <v>365</v>
      </c>
      <c r="FQH195" t="s">
        <v>365</v>
      </c>
      <c r="FQI195" t="s">
        <v>365</v>
      </c>
      <c r="FQJ195" t="s">
        <v>365</v>
      </c>
      <c r="FQK195" t="s">
        <v>365</v>
      </c>
      <c r="FQL195" t="s">
        <v>365</v>
      </c>
      <c r="FQM195" t="s">
        <v>365</v>
      </c>
      <c r="FQN195" t="s">
        <v>365</v>
      </c>
      <c r="FQO195" t="s">
        <v>365</v>
      </c>
      <c r="FQP195" t="s">
        <v>365</v>
      </c>
      <c r="FQQ195" t="s">
        <v>365</v>
      </c>
      <c r="FQR195" t="s">
        <v>365</v>
      </c>
      <c r="FQS195" t="s">
        <v>365</v>
      </c>
      <c r="FQT195" t="s">
        <v>365</v>
      </c>
      <c r="FQU195" t="s">
        <v>365</v>
      </c>
      <c r="FQV195" t="s">
        <v>365</v>
      </c>
      <c r="FQW195" t="s">
        <v>365</v>
      </c>
      <c r="FQX195" t="s">
        <v>365</v>
      </c>
      <c r="FQY195" t="s">
        <v>365</v>
      </c>
      <c r="FQZ195" t="s">
        <v>365</v>
      </c>
      <c r="FRA195" t="s">
        <v>365</v>
      </c>
      <c r="FRB195" t="s">
        <v>365</v>
      </c>
      <c r="FRC195" t="s">
        <v>365</v>
      </c>
      <c r="FRD195" t="s">
        <v>365</v>
      </c>
      <c r="FRE195" t="s">
        <v>365</v>
      </c>
      <c r="FRF195" t="s">
        <v>365</v>
      </c>
      <c r="FRG195" t="s">
        <v>365</v>
      </c>
      <c r="FRH195" t="s">
        <v>365</v>
      </c>
      <c r="FRI195" t="s">
        <v>365</v>
      </c>
      <c r="FRJ195" t="s">
        <v>365</v>
      </c>
      <c r="FRK195" t="s">
        <v>365</v>
      </c>
      <c r="FRL195" t="s">
        <v>365</v>
      </c>
      <c r="FRM195" t="s">
        <v>365</v>
      </c>
      <c r="FRN195" t="s">
        <v>365</v>
      </c>
      <c r="FRO195" t="s">
        <v>365</v>
      </c>
      <c r="FRP195" t="s">
        <v>365</v>
      </c>
      <c r="FRQ195" t="s">
        <v>365</v>
      </c>
      <c r="FRR195" t="s">
        <v>365</v>
      </c>
      <c r="FRS195" t="s">
        <v>365</v>
      </c>
      <c r="FRT195" t="s">
        <v>365</v>
      </c>
      <c r="FRU195" t="s">
        <v>365</v>
      </c>
      <c r="FRV195" t="s">
        <v>365</v>
      </c>
      <c r="FRW195" t="s">
        <v>365</v>
      </c>
      <c r="FRX195" t="s">
        <v>365</v>
      </c>
      <c r="FRY195" t="s">
        <v>365</v>
      </c>
      <c r="FRZ195" t="s">
        <v>365</v>
      </c>
      <c r="FSA195" t="s">
        <v>365</v>
      </c>
      <c r="FSB195" t="s">
        <v>365</v>
      </c>
      <c r="FSC195" t="s">
        <v>365</v>
      </c>
      <c r="FSD195" t="s">
        <v>365</v>
      </c>
      <c r="FSE195" t="s">
        <v>365</v>
      </c>
      <c r="FSF195" t="s">
        <v>365</v>
      </c>
      <c r="FSG195" t="s">
        <v>365</v>
      </c>
      <c r="FSH195" t="s">
        <v>365</v>
      </c>
      <c r="FSI195" t="s">
        <v>365</v>
      </c>
      <c r="FSJ195" t="s">
        <v>365</v>
      </c>
      <c r="FSK195" t="s">
        <v>365</v>
      </c>
      <c r="FSL195" t="s">
        <v>365</v>
      </c>
      <c r="FSM195" t="s">
        <v>365</v>
      </c>
      <c r="FSN195" t="s">
        <v>365</v>
      </c>
      <c r="FSO195" t="s">
        <v>365</v>
      </c>
      <c r="FSP195" t="s">
        <v>365</v>
      </c>
      <c r="FSQ195" t="s">
        <v>365</v>
      </c>
      <c r="FSR195" t="s">
        <v>365</v>
      </c>
      <c r="FSS195" t="s">
        <v>365</v>
      </c>
      <c r="FST195" t="s">
        <v>365</v>
      </c>
      <c r="FSU195" t="s">
        <v>365</v>
      </c>
      <c r="FSV195" t="s">
        <v>365</v>
      </c>
      <c r="FSW195" t="s">
        <v>365</v>
      </c>
      <c r="FSX195" t="s">
        <v>365</v>
      </c>
      <c r="FSY195" t="s">
        <v>365</v>
      </c>
      <c r="FSZ195" t="s">
        <v>365</v>
      </c>
      <c r="FTA195" t="s">
        <v>365</v>
      </c>
      <c r="FTB195" t="s">
        <v>365</v>
      </c>
      <c r="FTC195" t="s">
        <v>365</v>
      </c>
      <c r="FTD195" t="s">
        <v>365</v>
      </c>
      <c r="FTE195" t="s">
        <v>365</v>
      </c>
      <c r="FTF195" t="s">
        <v>365</v>
      </c>
      <c r="FTG195" t="s">
        <v>365</v>
      </c>
      <c r="FTH195" t="s">
        <v>365</v>
      </c>
      <c r="FTI195" t="s">
        <v>365</v>
      </c>
      <c r="FTJ195" t="s">
        <v>365</v>
      </c>
      <c r="FTK195" t="s">
        <v>365</v>
      </c>
      <c r="FTL195" t="s">
        <v>365</v>
      </c>
      <c r="FTM195" t="s">
        <v>365</v>
      </c>
      <c r="FTN195" t="s">
        <v>365</v>
      </c>
      <c r="FTO195" t="s">
        <v>365</v>
      </c>
      <c r="FTP195" t="s">
        <v>365</v>
      </c>
      <c r="FTQ195" t="s">
        <v>365</v>
      </c>
      <c r="FTR195" t="s">
        <v>365</v>
      </c>
      <c r="FTS195" t="s">
        <v>365</v>
      </c>
      <c r="FTT195" t="s">
        <v>365</v>
      </c>
      <c r="FTU195" t="s">
        <v>365</v>
      </c>
      <c r="FTV195" t="s">
        <v>365</v>
      </c>
      <c r="FTW195" t="s">
        <v>365</v>
      </c>
      <c r="FTX195" t="s">
        <v>365</v>
      </c>
      <c r="FTY195" t="s">
        <v>365</v>
      </c>
      <c r="FTZ195" t="s">
        <v>365</v>
      </c>
      <c r="FUA195" t="s">
        <v>365</v>
      </c>
      <c r="FUB195" t="s">
        <v>365</v>
      </c>
      <c r="FUC195" t="s">
        <v>365</v>
      </c>
      <c r="FUD195" t="s">
        <v>365</v>
      </c>
      <c r="FUE195" t="s">
        <v>365</v>
      </c>
      <c r="FUF195" t="s">
        <v>365</v>
      </c>
      <c r="FUG195" t="s">
        <v>365</v>
      </c>
      <c r="FUH195" t="s">
        <v>365</v>
      </c>
      <c r="FUI195" t="s">
        <v>365</v>
      </c>
      <c r="FUJ195" t="s">
        <v>365</v>
      </c>
      <c r="FUK195" t="s">
        <v>365</v>
      </c>
      <c r="FUL195" t="s">
        <v>365</v>
      </c>
      <c r="FUM195" t="s">
        <v>365</v>
      </c>
      <c r="FUN195" t="s">
        <v>365</v>
      </c>
      <c r="FUO195" t="s">
        <v>365</v>
      </c>
      <c r="FUP195" t="s">
        <v>365</v>
      </c>
      <c r="FUQ195" t="s">
        <v>365</v>
      </c>
      <c r="FUR195" t="s">
        <v>365</v>
      </c>
      <c r="FUS195" t="s">
        <v>365</v>
      </c>
      <c r="FUT195" t="s">
        <v>365</v>
      </c>
      <c r="FUU195" t="s">
        <v>365</v>
      </c>
      <c r="FUV195" t="s">
        <v>365</v>
      </c>
      <c r="FUW195" t="s">
        <v>365</v>
      </c>
      <c r="FUX195" t="s">
        <v>365</v>
      </c>
      <c r="FUY195" t="s">
        <v>365</v>
      </c>
      <c r="FUZ195" t="s">
        <v>365</v>
      </c>
      <c r="FVA195" t="s">
        <v>365</v>
      </c>
      <c r="FVB195" t="s">
        <v>365</v>
      </c>
      <c r="FVC195" t="s">
        <v>365</v>
      </c>
      <c r="FVD195" t="s">
        <v>365</v>
      </c>
      <c r="FVE195" t="s">
        <v>365</v>
      </c>
      <c r="FVF195" t="s">
        <v>365</v>
      </c>
      <c r="FVG195" t="s">
        <v>365</v>
      </c>
      <c r="FVH195" t="s">
        <v>365</v>
      </c>
      <c r="FVI195" t="s">
        <v>365</v>
      </c>
      <c r="FVJ195" t="s">
        <v>365</v>
      </c>
      <c r="FVK195" t="s">
        <v>365</v>
      </c>
      <c r="FVL195" t="s">
        <v>365</v>
      </c>
      <c r="FVM195" t="s">
        <v>365</v>
      </c>
      <c r="FVN195" t="s">
        <v>365</v>
      </c>
      <c r="FVO195" t="s">
        <v>365</v>
      </c>
      <c r="FVP195" t="s">
        <v>365</v>
      </c>
      <c r="FVQ195" t="s">
        <v>365</v>
      </c>
      <c r="FVR195" t="s">
        <v>365</v>
      </c>
      <c r="FVS195" t="s">
        <v>365</v>
      </c>
      <c r="FVT195" t="s">
        <v>365</v>
      </c>
      <c r="FVU195" t="s">
        <v>365</v>
      </c>
      <c r="FVV195" t="s">
        <v>365</v>
      </c>
      <c r="FVW195" t="s">
        <v>365</v>
      </c>
      <c r="FVX195" t="s">
        <v>365</v>
      </c>
      <c r="FVY195" t="s">
        <v>365</v>
      </c>
      <c r="FVZ195" t="s">
        <v>365</v>
      </c>
      <c r="FWA195" t="s">
        <v>365</v>
      </c>
      <c r="FWB195" t="s">
        <v>365</v>
      </c>
      <c r="FWC195" t="s">
        <v>365</v>
      </c>
      <c r="FWD195" t="s">
        <v>365</v>
      </c>
      <c r="FWE195" t="s">
        <v>365</v>
      </c>
      <c r="FWF195" t="s">
        <v>365</v>
      </c>
      <c r="FWG195" t="s">
        <v>365</v>
      </c>
      <c r="FWH195" t="s">
        <v>365</v>
      </c>
      <c r="FWI195" t="s">
        <v>365</v>
      </c>
      <c r="FWJ195" t="s">
        <v>365</v>
      </c>
      <c r="FWK195" t="s">
        <v>365</v>
      </c>
      <c r="FWL195" t="s">
        <v>365</v>
      </c>
      <c r="FWM195" t="s">
        <v>365</v>
      </c>
      <c r="FWN195" t="s">
        <v>365</v>
      </c>
      <c r="FWO195" t="s">
        <v>365</v>
      </c>
      <c r="FWP195" t="s">
        <v>365</v>
      </c>
      <c r="FWQ195" t="s">
        <v>365</v>
      </c>
      <c r="FWR195" t="s">
        <v>365</v>
      </c>
      <c r="FWS195" t="s">
        <v>365</v>
      </c>
      <c r="FWT195" t="s">
        <v>365</v>
      </c>
      <c r="FWU195" t="s">
        <v>365</v>
      </c>
      <c r="FWV195" t="s">
        <v>365</v>
      </c>
      <c r="FWW195" t="s">
        <v>365</v>
      </c>
      <c r="FWX195" t="s">
        <v>365</v>
      </c>
      <c r="FWY195" t="s">
        <v>365</v>
      </c>
      <c r="FWZ195" t="s">
        <v>365</v>
      </c>
      <c r="FXA195" t="s">
        <v>365</v>
      </c>
      <c r="FXB195" t="s">
        <v>365</v>
      </c>
      <c r="FXC195" t="s">
        <v>365</v>
      </c>
      <c r="FXD195" t="s">
        <v>365</v>
      </c>
      <c r="FXE195" t="s">
        <v>365</v>
      </c>
      <c r="FXF195" t="s">
        <v>365</v>
      </c>
      <c r="FXG195" t="s">
        <v>365</v>
      </c>
      <c r="FXH195" t="s">
        <v>365</v>
      </c>
      <c r="FXI195" t="s">
        <v>365</v>
      </c>
      <c r="FXJ195" t="s">
        <v>365</v>
      </c>
      <c r="FXK195" t="s">
        <v>365</v>
      </c>
      <c r="FXL195" t="s">
        <v>365</v>
      </c>
      <c r="FXM195" t="s">
        <v>365</v>
      </c>
      <c r="FXN195" t="s">
        <v>365</v>
      </c>
      <c r="FXO195" t="s">
        <v>365</v>
      </c>
      <c r="FXP195" t="s">
        <v>365</v>
      </c>
      <c r="FXQ195" t="s">
        <v>365</v>
      </c>
      <c r="FXR195" t="s">
        <v>365</v>
      </c>
      <c r="FXS195" t="s">
        <v>365</v>
      </c>
      <c r="FXT195" t="s">
        <v>365</v>
      </c>
      <c r="FXU195" t="s">
        <v>365</v>
      </c>
      <c r="FXV195" t="s">
        <v>365</v>
      </c>
      <c r="FXW195" t="s">
        <v>365</v>
      </c>
      <c r="FXX195" t="s">
        <v>365</v>
      </c>
      <c r="FXY195" t="s">
        <v>365</v>
      </c>
      <c r="FXZ195" t="s">
        <v>365</v>
      </c>
      <c r="FYA195" t="s">
        <v>365</v>
      </c>
      <c r="FYB195" t="s">
        <v>365</v>
      </c>
      <c r="FYC195" t="s">
        <v>365</v>
      </c>
      <c r="FYD195" t="s">
        <v>365</v>
      </c>
      <c r="FYE195" t="s">
        <v>365</v>
      </c>
      <c r="FYF195" t="s">
        <v>365</v>
      </c>
      <c r="FYG195" t="s">
        <v>365</v>
      </c>
      <c r="FYH195" t="s">
        <v>365</v>
      </c>
      <c r="FYI195" t="s">
        <v>365</v>
      </c>
      <c r="FYJ195" t="s">
        <v>365</v>
      </c>
      <c r="FYK195" t="s">
        <v>365</v>
      </c>
      <c r="FYL195" t="s">
        <v>365</v>
      </c>
      <c r="FYM195" t="s">
        <v>365</v>
      </c>
      <c r="FYN195" t="s">
        <v>365</v>
      </c>
      <c r="FYO195" t="s">
        <v>365</v>
      </c>
      <c r="FYP195" t="s">
        <v>365</v>
      </c>
      <c r="FYQ195" t="s">
        <v>365</v>
      </c>
      <c r="FYR195" t="s">
        <v>365</v>
      </c>
      <c r="FYS195" t="s">
        <v>365</v>
      </c>
      <c r="FYT195" t="s">
        <v>365</v>
      </c>
      <c r="FYU195" t="s">
        <v>365</v>
      </c>
      <c r="FYV195" t="s">
        <v>365</v>
      </c>
      <c r="FYW195" t="s">
        <v>365</v>
      </c>
      <c r="FYX195" t="s">
        <v>365</v>
      </c>
      <c r="FYY195" t="s">
        <v>365</v>
      </c>
      <c r="FYZ195" t="s">
        <v>365</v>
      </c>
      <c r="FZA195" t="s">
        <v>365</v>
      </c>
      <c r="FZB195" t="s">
        <v>365</v>
      </c>
      <c r="FZC195" t="s">
        <v>365</v>
      </c>
      <c r="FZD195" t="s">
        <v>365</v>
      </c>
      <c r="FZE195" t="s">
        <v>365</v>
      </c>
      <c r="FZF195" t="s">
        <v>365</v>
      </c>
      <c r="FZG195" t="s">
        <v>365</v>
      </c>
      <c r="FZH195" t="s">
        <v>365</v>
      </c>
      <c r="FZI195" t="s">
        <v>365</v>
      </c>
      <c r="FZJ195" t="s">
        <v>365</v>
      </c>
      <c r="FZK195" t="s">
        <v>365</v>
      </c>
      <c r="FZL195" t="s">
        <v>365</v>
      </c>
      <c r="FZM195" t="s">
        <v>365</v>
      </c>
      <c r="FZN195" t="s">
        <v>365</v>
      </c>
      <c r="FZO195" t="s">
        <v>365</v>
      </c>
      <c r="FZP195" t="s">
        <v>365</v>
      </c>
      <c r="FZQ195" t="s">
        <v>365</v>
      </c>
      <c r="FZR195" t="s">
        <v>365</v>
      </c>
      <c r="FZS195" t="s">
        <v>365</v>
      </c>
      <c r="FZT195" t="s">
        <v>365</v>
      </c>
      <c r="FZU195" t="s">
        <v>365</v>
      </c>
      <c r="FZV195" t="s">
        <v>365</v>
      </c>
      <c r="FZW195" t="s">
        <v>365</v>
      </c>
      <c r="FZX195" t="s">
        <v>365</v>
      </c>
      <c r="FZY195" t="s">
        <v>365</v>
      </c>
      <c r="FZZ195" t="s">
        <v>365</v>
      </c>
      <c r="GAA195" t="s">
        <v>365</v>
      </c>
      <c r="GAB195" t="s">
        <v>365</v>
      </c>
      <c r="GAC195" t="s">
        <v>365</v>
      </c>
      <c r="GAD195" t="s">
        <v>365</v>
      </c>
      <c r="GAE195" t="s">
        <v>365</v>
      </c>
      <c r="GAF195" t="s">
        <v>365</v>
      </c>
      <c r="GAG195" t="s">
        <v>365</v>
      </c>
      <c r="GAH195" t="s">
        <v>365</v>
      </c>
      <c r="GAI195" t="s">
        <v>365</v>
      </c>
      <c r="GAJ195" t="s">
        <v>365</v>
      </c>
      <c r="GAK195" t="s">
        <v>365</v>
      </c>
      <c r="GAL195" t="s">
        <v>365</v>
      </c>
      <c r="GAM195" t="s">
        <v>365</v>
      </c>
      <c r="GAN195" t="s">
        <v>365</v>
      </c>
      <c r="GAO195" t="s">
        <v>365</v>
      </c>
      <c r="GAP195" t="s">
        <v>365</v>
      </c>
      <c r="GAQ195" t="s">
        <v>365</v>
      </c>
      <c r="GAR195" t="s">
        <v>365</v>
      </c>
      <c r="GAS195" t="s">
        <v>365</v>
      </c>
      <c r="GAT195" t="s">
        <v>365</v>
      </c>
      <c r="GAU195" t="s">
        <v>365</v>
      </c>
      <c r="GAV195" t="s">
        <v>365</v>
      </c>
      <c r="GAW195" t="s">
        <v>365</v>
      </c>
      <c r="GAX195" t="s">
        <v>365</v>
      </c>
      <c r="GAY195" t="s">
        <v>365</v>
      </c>
      <c r="GAZ195" t="s">
        <v>365</v>
      </c>
      <c r="GBA195" t="s">
        <v>365</v>
      </c>
      <c r="GBB195" t="s">
        <v>365</v>
      </c>
      <c r="GBC195" t="s">
        <v>365</v>
      </c>
      <c r="GBD195" t="s">
        <v>365</v>
      </c>
      <c r="GBE195" t="s">
        <v>365</v>
      </c>
      <c r="GBF195" t="s">
        <v>365</v>
      </c>
      <c r="GBG195" t="s">
        <v>365</v>
      </c>
      <c r="GBH195" t="s">
        <v>365</v>
      </c>
      <c r="GBI195" t="s">
        <v>365</v>
      </c>
      <c r="GBJ195" t="s">
        <v>365</v>
      </c>
      <c r="GBK195" t="s">
        <v>365</v>
      </c>
      <c r="GBL195" t="s">
        <v>365</v>
      </c>
      <c r="GBM195" t="s">
        <v>365</v>
      </c>
      <c r="GBN195" t="s">
        <v>365</v>
      </c>
      <c r="GBO195" t="s">
        <v>365</v>
      </c>
      <c r="GBP195" t="s">
        <v>365</v>
      </c>
      <c r="GBQ195" t="s">
        <v>365</v>
      </c>
      <c r="GBR195" t="s">
        <v>365</v>
      </c>
      <c r="GBS195" t="s">
        <v>365</v>
      </c>
      <c r="GBT195" t="s">
        <v>365</v>
      </c>
      <c r="GBU195" t="s">
        <v>365</v>
      </c>
      <c r="GBV195" t="s">
        <v>365</v>
      </c>
      <c r="GBW195" t="s">
        <v>365</v>
      </c>
      <c r="GBX195" t="s">
        <v>365</v>
      </c>
      <c r="GBY195" t="s">
        <v>365</v>
      </c>
      <c r="GBZ195" t="s">
        <v>365</v>
      </c>
      <c r="GCA195" t="s">
        <v>365</v>
      </c>
      <c r="GCB195" t="s">
        <v>365</v>
      </c>
      <c r="GCC195" t="s">
        <v>365</v>
      </c>
      <c r="GCD195" t="s">
        <v>365</v>
      </c>
      <c r="GCE195" t="s">
        <v>365</v>
      </c>
      <c r="GCF195" t="s">
        <v>365</v>
      </c>
      <c r="GCG195" t="s">
        <v>365</v>
      </c>
      <c r="GCH195" t="s">
        <v>365</v>
      </c>
      <c r="GCI195" t="s">
        <v>365</v>
      </c>
      <c r="GCJ195" t="s">
        <v>365</v>
      </c>
      <c r="GCK195" t="s">
        <v>365</v>
      </c>
      <c r="GCL195" t="s">
        <v>365</v>
      </c>
      <c r="GCM195" t="s">
        <v>365</v>
      </c>
      <c r="GCN195" t="s">
        <v>365</v>
      </c>
      <c r="GCO195" t="s">
        <v>365</v>
      </c>
      <c r="GCP195" t="s">
        <v>365</v>
      </c>
      <c r="GCQ195" t="s">
        <v>365</v>
      </c>
      <c r="GCR195" t="s">
        <v>365</v>
      </c>
      <c r="GCS195" t="s">
        <v>365</v>
      </c>
      <c r="GCT195" t="s">
        <v>365</v>
      </c>
      <c r="GCU195" t="s">
        <v>365</v>
      </c>
      <c r="GCV195" t="s">
        <v>365</v>
      </c>
      <c r="GCW195" t="s">
        <v>365</v>
      </c>
      <c r="GCX195" t="s">
        <v>365</v>
      </c>
      <c r="GCY195" t="s">
        <v>365</v>
      </c>
      <c r="GCZ195" t="s">
        <v>365</v>
      </c>
      <c r="GDA195" t="s">
        <v>365</v>
      </c>
      <c r="GDB195" t="s">
        <v>365</v>
      </c>
      <c r="GDC195" t="s">
        <v>365</v>
      </c>
      <c r="GDD195" t="s">
        <v>365</v>
      </c>
      <c r="GDE195" t="s">
        <v>365</v>
      </c>
      <c r="GDF195" t="s">
        <v>365</v>
      </c>
      <c r="GDG195" t="s">
        <v>365</v>
      </c>
      <c r="GDH195" t="s">
        <v>365</v>
      </c>
      <c r="GDI195" t="s">
        <v>365</v>
      </c>
      <c r="GDJ195" t="s">
        <v>365</v>
      </c>
      <c r="GDK195" t="s">
        <v>365</v>
      </c>
      <c r="GDL195" t="s">
        <v>365</v>
      </c>
      <c r="GDM195" t="s">
        <v>365</v>
      </c>
      <c r="GDN195" t="s">
        <v>365</v>
      </c>
      <c r="GDO195" t="s">
        <v>365</v>
      </c>
      <c r="GDP195" t="s">
        <v>365</v>
      </c>
      <c r="GDQ195" t="s">
        <v>365</v>
      </c>
      <c r="GDR195" t="s">
        <v>365</v>
      </c>
      <c r="GDS195" t="s">
        <v>365</v>
      </c>
      <c r="GDT195" t="s">
        <v>365</v>
      </c>
      <c r="GDU195" t="s">
        <v>365</v>
      </c>
      <c r="GDV195" t="s">
        <v>365</v>
      </c>
      <c r="GDW195" t="s">
        <v>365</v>
      </c>
      <c r="GDX195" t="s">
        <v>365</v>
      </c>
      <c r="GDY195" t="s">
        <v>365</v>
      </c>
      <c r="GDZ195" t="s">
        <v>365</v>
      </c>
      <c r="GEA195" t="s">
        <v>365</v>
      </c>
      <c r="GEB195" t="s">
        <v>365</v>
      </c>
      <c r="GEC195" t="s">
        <v>365</v>
      </c>
      <c r="GED195" t="s">
        <v>365</v>
      </c>
      <c r="GEE195" t="s">
        <v>365</v>
      </c>
      <c r="GEF195" t="s">
        <v>365</v>
      </c>
      <c r="GEG195" t="s">
        <v>365</v>
      </c>
      <c r="GEH195" t="s">
        <v>365</v>
      </c>
      <c r="GEI195" t="s">
        <v>365</v>
      </c>
      <c r="GEJ195" t="s">
        <v>365</v>
      </c>
      <c r="GEK195" t="s">
        <v>365</v>
      </c>
      <c r="GEL195" t="s">
        <v>365</v>
      </c>
      <c r="GEM195" t="s">
        <v>365</v>
      </c>
      <c r="GEN195" t="s">
        <v>365</v>
      </c>
      <c r="GEO195" t="s">
        <v>365</v>
      </c>
      <c r="GEP195" t="s">
        <v>365</v>
      </c>
      <c r="GEQ195" t="s">
        <v>365</v>
      </c>
      <c r="GER195" t="s">
        <v>365</v>
      </c>
      <c r="GES195" t="s">
        <v>365</v>
      </c>
      <c r="GET195" t="s">
        <v>365</v>
      </c>
      <c r="GEU195" t="s">
        <v>365</v>
      </c>
      <c r="GEV195" t="s">
        <v>365</v>
      </c>
      <c r="GEW195" t="s">
        <v>365</v>
      </c>
      <c r="GEX195" t="s">
        <v>365</v>
      </c>
      <c r="GEY195" t="s">
        <v>365</v>
      </c>
      <c r="GEZ195" t="s">
        <v>365</v>
      </c>
      <c r="GFA195" t="s">
        <v>365</v>
      </c>
      <c r="GFB195" t="s">
        <v>365</v>
      </c>
      <c r="GFC195" t="s">
        <v>365</v>
      </c>
      <c r="GFD195" t="s">
        <v>365</v>
      </c>
      <c r="GFE195" t="s">
        <v>365</v>
      </c>
      <c r="GFF195" t="s">
        <v>365</v>
      </c>
      <c r="GFG195" t="s">
        <v>365</v>
      </c>
      <c r="GFH195" t="s">
        <v>365</v>
      </c>
      <c r="GFI195" t="s">
        <v>365</v>
      </c>
      <c r="GFJ195" t="s">
        <v>365</v>
      </c>
      <c r="GFK195" t="s">
        <v>365</v>
      </c>
      <c r="GFL195" t="s">
        <v>365</v>
      </c>
      <c r="GFM195" t="s">
        <v>365</v>
      </c>
      <c r="GFN195" t="s">
        <v>365</v>
      </c>
      <c r="GFO195" t="s">
        <v>365</v>
      </c>
      <c r="GFP195" t="s">
        <v>365</v>
      </c>
      <c r="GFQ195" t="s">
        <v>365</v>
      </c>
      <c r="GFR195" t="s">
        <v>365</v>
      </c>
      <c r="GFS195" t="s">
        <v>365</v>
      </c>
      <c r="GFT195" t="s">
        <v>365</v>
      </c>
      <c r="GFU195" t="s">
        <v>365</v>
      </c>
      <c r="GFV195" t="s">
        <v>365</v>
      </c>
      <c r="GFW195" t="s">
        <v>365</v>
      </c>
      <c r="GFX195" t="s">
        <v>365</v>
      </c>
      <c r="GFY195" t="s">
        <v>365</v>
      </c>
      <c r="GFZ195" t="s">
        <v>365</v>
      </c>
      <c r="GGA195" t="s">
        <v>365</v>
      </c>
      <c r="GGB195" t="s">
        <v>365</v>
      </c>
      <c r="GGC195" t="s">
        <v>365</v>
      </c>
      <c r="GGD195" t="s">
        <v>365</v>
      </c>
      <c r="GGE195" t="s">
        <v>365</v>
      </c>
      <c r="GGF195" t="s">
        <v>365</v>
      </c>
      <c r="GGG195" t="s">
        <v>365</v>
      </c>
      <c r="GGH195" t="s">
        <v>365</v>
      </c>
      <c r="GGI195" t="s">
        <v>365</v>
      </c>
      <c r="GGJ195" t="s">
        <v>365</v>
      </c>
      <c r="GGK195" t="s">
        <v>365</v>
      </c>
      <c r="GGL195" t="s">
        <v>365</v>
      </c>
      <c r="GGM195" t="s">
        <v>365</v>
      </c>
      <c r="GGN195" t="s">
        <v>365</v>
      </c>
      <c r="GGO195" t="s">
        <v>365</v>
      </c>
      <c r="GGP195" t="s">
        <v>365</v>
      </c>
      <c r="GGQ195" t="s">
        <v>365</v>
      </c>
      <c r="GGR195" t="s">
        <v>365</v>
      </c>
      <c r="GGS195" t="s">
        <v>365</v>
      </c>
      <c r="GGT195" t="s">
        <v>365</v>
      </c>
      <c r="GGU195" t="s">
        <v>365</v>
      </c>
      <c r="GGV195" t="s">
        <v>365</v>
      </c>
      <c r="GGW195" t="s">
        <v>365</v>
      </c>
      <c r="GGX195" t="s">
        <v>365</v>
      </c>
      <c r="GGY195" t="s">
        <v>365</v>
      </c>
      <c r="GGZ195" t="s">
        <v>365</v>
      </c>
      <c r="GHA195" t="s">
        <v>365</v>
      </c>
      <c r="GHB195" t="s">
        <v>365</v>
      </c>
      <c r="GHC195" t="s">
        <v>365</v>
      </c>
      <c r="GHD195" t="s">
        <v>365</v>
      </c>
      <c r="GHE195" t="s">
        <v>365</v>
      </c>
      <c r="GHF195" t="s">
        <v>365</v>
      </c>
      <c r="GHG195" t="s">
        <v>365</v>
      </c>
      <c r="GHH195" t="s">
        <v>365</v>
      </c>
      <c r="GHI195" t="s">
        <v>365</v>
      </c>
      <c r="GHJ195" t="s">
        <v>365</v>
      </c>
      <c r="GHK195" t="s">
        <v>365</v>
      </c>
      <c r="GHL195" t="s">
        <v>365</v>
      </c>
      <c r="GHM195" t="s">
        <v>365</v>
      </c>
      <c r="GHN195" t="s">
        <v>365</v>
      </c>
      <c r="GHO195" t="s">
        <v>365</v>
      </c>
      <c r="GHP195" t="s">
        <v>365</v>
      </c>
      <c r="GHQ195" t="s">
        <v>365</v>
      </c>
      <c r="GHR195" t="s">
        <v>365</v>
      </c>
      <c r="GHS195" t="s">
        <v>365</v>
      </c>
      <c r="GHT195" t="s">
        <v>365</v>
      </c>
      <c r="GHU195" t="s">
        <v>365</v>
      </c>
      <c r="GHV195" t="s">
        <v>365</v>
      </c>
      <c r="GHW195" t="s">
        <v>365</v>
      </c>
      <c r="GHX195" t="s">
        <v>365</v>
      </c>
      <c r="GHY195" t="s">
        <v>365</v>
      </c>
      <c r="GHZ195" t="s">
        <v>365</v>
      </c>
      <c r="GIA195" t="s">
        <v>365</v>
      </c>
      <c r="GIB195" t="s">
        <v>365</v>
      </c>
      <c r="GIC195" t="s">
        <v>365</v>
      </c>
      <c r="GID195" t="s">
        <v>365</v>
      </c>
      <c r="GIE195" t="s">
        <v>365</v>
      </c>
      <c r="GIF195" t="s">
        <v>365</v>
      </c>
      <c r="GIG195" t="s">
        <v>365</v>
      </c>
      <c r="GIH195" t="s">
        <v>365</v>
      </c>
      <c r="GII195" t="s">
        <v>365</v>
      </c>
      <c r="GIJ195" t="s">
        <v>365</v>
      </c>
      <c r="GIK195" t="s">
        <v>365</v>
      </c>
      <c r="GIL195" t="s">
        <v>365</v>
      </c>
      <c r="GIM195" t="s">
        <v>365</v>
      </c>
      <c r="GIN195" t="s">
        <v>365</v>
      </c>
      <c r="GIO195" t="s">
        <v>365</v>
      </c>
      <c r="GIP195" t="s">
        <v>365</v>
      </c>
      <c r="GIQ195" t="s">
        <v>365</v>
      </c>
      <c r="GIR195" t="s">
        <v>365</v>
      </c>
      <c r="GIS195" t="s">
        <v>365</v>
      </c>
      <c r="GIT195" t="s">
        <v>365</v>
      </c>
      <c r="GIU195" t="s">
        <v>365</v>
      </c>
      <c r="GIV195" t="s">
        <v>365</v>
      </c>
      <c r="GIW195" t="s">
        <v>365</v>
      </c>
      <c r="GIX195" t="s">
        <v>365</v>
      </c>
      <c r="GIY195" t="s">
        <v>365</v>
      </c>
      <c r="GIZ195" t="s">
        <v>365</v>
      </c>
      <c r="GJA195" t="s">
        <v>365</v>
      </c>
      <c r="GJB195" t="s">
        <v>365</v>
      </c>
      <c r="GJC195" t="s">
        <v>365</v>
      </c>
      <c r="GJD195" t="s">
        <v>365</v>
      </c>
      <c r="GJE195" t="s">
        <v>365</v>
      </c>
      <c r="GJF195" t="s">
        <v>365</v>
      </c>
      <c r="GJG195" t="s">
        <v>365</v>
      </c>
      <c r="GJH195" t="s">
        <v>365</v>
      </c>
      <c r="GJI195" t="s">
        <v>365</v>
      </c>
      <c r="GJJ195" t="s">
        <v>365</v>
      </c>
      <c r="GJK195" t="s">
        <v>365</v>
      </c>
      <c r="GJL195" t="s">
        <v>365</v>
      </c>
      <c r="GJM195" t="s">
        <v>365</v>
      </c>
      <c r="GJN195" t="s">
        <v>365</v>
      </c>
      <c r="GJO195" t="s">
        <v>365</v>
      </c>
      <c r="GJP195" t="s">
        <v>365</v>
      </c>
      <c r="GJQ195" t="s">
        <v>365</v>
      </c>
      <c r="GJR195" t="s">
        <v>365</v>
      </c>
      <c r="GJS195" t="s">
        <v>365</v>
      </c>
      <c r="GJT195" t="s">
        <v>365</v>
      </c>
      <c r="GJU195" t="s">
        <v>365</v>
      </c>
      <c r="GJV195" t="s">
        <v>365</v>
      </c>
      <c r="GJW195" t="s">
        <v>365</v>
      </c>
      <c r="GJX195" t="s">
        <v>365</v>
      </c>
      <c r="GJY195" t="s">
        <v>365</v>
      </c>
      <c r="GJZ195" t="s">
        <v>365</v>
      </c>
      <c r="GKA195" t="s">
        <v>365</v>
      </c>
      <c r="GKB195" t="s">
        <v>365</v>
      </c>
      <c r="GKC195" t="s">
        <v>365</v>
      </c>
      <c r="GKD195" t="s">
        <v>365</v>
      </c>
      <c r="GKE195" t="s">
        <v>365</v>
      </c>
      <c r="GKF195" t="s">
        <v>365</v>
      </c>
      <c r="GKG195" t="s">
        <v>365</v>
      </c>
      <c r="GKH195" t="s">
        <v>365</v>
      </c>
      <c r="GKI195" t="s">
        <v>365</v>
      </c>
      <c r="GKJ195" t="s">
        <v>365</v>
      </c>
      <c r="GKK195" t="s">
        <v>365</v>
      </c>
      <c r="GKL195" t="s">
        <v>365</v>
      </c>
      <c r="GKM195" t="s">
        <v>365</v>
      </c>
      <c r="GKN195" t="s">
        <v>365</v>
      </c>
      <c r="GKO195" t="s">
        <v>365</v>
      </c>
      <c r="GKP195" t="s">
        <v>365</v>
      </c>
      <c r="GKQ195" t="s">
        <v>365</v>
      </c>
      <c r="GKR195" t="s">
        <v>365</v>
      </c>
      <c r="GKS195" t="s">
        <v>365</v>
      </c>
      <c r="GKT195" t="s">
        <v>365</v>
      </c>
      <c r="GKU195" t="s">
        <v>365</v>
      </c>
      <c r="GKV195" t="s">
        <v>365</v>
      </c>
      <c r="GKW195" t="s">
        <v>365</v>
      </c>
      <c r="GKX195" t="s">
        <v>365</v>
      </c>
      <c r="GKY195" t="s">
        <v>365</v>
      </c>
      <c r="GKZ195" t="s">
        <v>365</v>
      </c>
      <c r="GLA195" t="s">
        <v>365</v>
      </c>
      <c r="GLB195" t="s">
        <v>365</v>
      </c>
      <c r="GLC195" t="s">
        <v>365</v>
      </c>
      <c r="GLD195" t="s">
        <v>365</v>
      </c>
      <c r="GLE195" t="s">
        <v>365</v>
      </c>
      <c r="GLF195" t="s">
        <v>365</v>
      </c>
      <c r="GLG195" t="s">
        <v>365</v>
      </c>
      <c r="GLH195" t="s">
        <v>365</v>
      </c>
      <c r="GLI195" t="s">
        <v>365</v>
      </c>
      <c r="GLJ195" t="s">
        <v>365</v>
      </c>
      <c r="GLK195" t="s">
        <v>365</v>
      </c>
      <c r="GLL195" t="s">
        <v>365</v>
      </c>
      <c r="GLM195" t="s">
        <v>365</v>
      </c>
      <c r="GLN195" t="s">
        <v>365</v>
      </c>
      <c r="GLO195" t="s">
        <v>365</v>
      </c>
      <c r="GLP195" t="s">
        <v>365</v>
      </c>
      <c r="GLQ195" t="s">
        <v>365</v>
      </c>
      <c r="GLR195" t="s">
        <v>365</v>
      </c>
      <c r="GLS195" t="s">
        <v>365</v>
      </c>
      <c r="GLT195" t="s">
        <v>365</v>
      </c>
      <c r="GLU195" t="s">
        <v>365</v>
      </c>
      <c r="GLV195" t="s">
        <v>365</v>
      </c>
      <c r="GLW195" t="s">
        <v>365</v>
      </c>
      <c r="GLX195" t="s">
        <v>365</v>
      </c>
      <c r="GLY195" t="s">
        <v>365</v>
      </c>
      <c r="GLZ195" t="s">
        <v>365</v>
      </c>
      <c r="GMA195" t="s">
        <v>365</v>
      </c>
      <c r="GMB195" t="s">
        <v>365</v>
      </c>
      <c r="GMC195" t="s">
        <v>365</v>
      </c>
      <c r="GMD195" t="s">
        <v>365</v>
      </c>
      <c r="GME195" t="s">
        <v>365</v>
      </c>
      <c r="GMF195" t="s">
        <v>365</v>
      </c>
      <c r="GMG195" t="s">
        <v>365</v>
      </c>
      <c r="GMH195" t="s">
        <v>365</v>
      </c>
      <c r="GMI195" t="s">
        <v>365</v>
      </c>
      <c r="GMJ195" t="s">
        <v>365</v>
      </c>
      <c r="GMK195" t="s">
        <v>365</v>
      </c>
      <c r="GML195" t="s">
        <v>365</v>
      </c>
      <c r="GMM195" t="s">
        <v>365</v>
      </c>
      <c r="GMN195" t="s">
        <v>365</v>
      </c>
      <c r="GMO195" t="s">
        <v>365</v>
      </c>
      <c r="GMP195" t="s">
        <v>365</v>
      </c>
      <c r="GMQ195" t="s">
        <v>365</v>
      </c>
      <c r="GMR195" t="s">
        <v>365</v>
      </c>
      <c r="GMS195" t="s">
        <v>365</v>
      </c>
      <c r="GMT195" t="s">
        <v>365</v>
      </c>
      <c r="GMU195" t="s">
        <v>365</v>
      </c>
      <c r="GMV195" t="s">
        <v>365</v>
      </c>
      <c r="GMW195" t="s">
        <v>365</v>
      </c>
      <c r="GMX195" t="s">
        <v>365</v>
      </c>
      <c r="GMY195" t="s">
        <v>365</v>
      </c>
      <c r="GMZ195" t="s">
        <v>365</v>
      </c>
      <c r="GNA195" t="s">
        <v>365</v>
      </c>
      <c r="GNB195" t="s">
        <v>365</v>
      </c>
      <c r="GNC195" t="s">
        <v>365</v>
      </c>
      <c r="GND195" t="s">
        <v>365</v>
      </c>
      <c r="GNE195" t="s">
        <v>365</v>
      </c>
      <c r="GNF195" t="s">
        <v>365</v>
      </c>
      <c r="GNG195" t="s">
        <v>365</v>
      </c>
      <c r="GNH195" t="s">
        <v>365</v>
      </c>
      <c r="GNI195" t="s">
        <v>365</v>
      </c>
      <c r="GNJ195" t="s">
        <v>365</v>
      </c>
      <c r="GNK195" t="s">
        <v>365</v>
      </c>
      <c r="GNL195" t="s">
        <v>365</v>
      </c>
      <c r="GNM195" t="s">
        <v>365</v>
      </c>
      <c r="GNN195" t="s">
        <v>365</v>
      </c>
      <c r="GNO195" t="s">
        <v>365</v>
      </c>
      <c r="GNP195" t="s">
        <v>365</v>
      </c>
      <c r="GNQ195" t="s">
        <v>365</v>
      </c>
      <c r="GNR195" t="s">
        <v>365</v>
      </c>
      <c r="GNS195" t="s">
        <v>365</v>
      </c>
      <c r="GNT195" t="s">
        <v>365</v>
      </c>
      <c r="GNU195" t="s">
        <v>365</v>
      </c>
      <c r="GNV195" t="s">
        <v>365</v>
      </c>
      <c r="GNW195" t="s">
        <v>365</v>
      </c>
      <c r="GNX195" t="s">
        <v>365</v>
      </c>
      <c r="GNY195" t="s">
        <v>365</v>
      </c>
      <c r="GNZ195" t="s">
        <v>365</v>
      </c>
      <c r="GOA195" t="s">
        <v>365</v>
      </c>
      <c r="GOB195" t="s">
        <v>365</v>
      </c>
      <c r="GOC195" t="s">
        <v>365</v>
      </c>
      <c r="GOD195" t="s">
        <v>365</v>
      </c>
      <c r="GOE195" t="s">
        <v>365</v>
      </c>
      <c r="GOF195" t="s">
        <v>365</v>
      </c>
      <c r="GOG195" t="s">
        <v>365</v>
      </c>
      <c r="GOH195" t="s">
        <v>365</v>
      </c>
      <c r="GOI195" t="s">
        <v>365</v>
      </c>
      <c r="GOJ195" t="s">
        <v>365</v>
      </c>
      <c r="GOK195" t="s">
        <v>365</v>
      </c>
      <c r="GOL195" t="s">
        <v>365</v>
      </c>
      <c r="GOM195" t="s">
        <v>365</v>
      </c>
      <c r="GON195" t="s">
        <v>365</v>
      </c>
      <c r="GOO195" t="s">
        <v>365</v>
      </c>
      <c r="GOP195" t="s">
        <v>365</v>
      </c>
      <c r="GOQ195" t="s">
        <v>365</v>
      </c>
      <c r="GOR195" t="s">
        <v>365</v>
      </c>
      <c r="GOS195" t="s">
        <v>365</v>
      </c>
      <c r="GOT195" t="s">
        <v>365</v>
      </c>
      <c r="GOU195" t="s">
        <v>365</v>
      </c>
      <c r="GOV195" t="s">
        <v>365</v>
      </c>
      <c r="GOW195" t="s">
        <v>365</v>
      </c>
      <c r="GOX195" t="s">
        <v>365</v>
      </c>
      <c r="GOY195" t="s">
        <v>365</v>
      </c>
      <c r="GOZ195" t="s">
        <v>365</v>
      </c>
      <c r="GPA195" t="s">
        <v>365</v>
      </c>
      <c r="GPB195" t="s">
        <v>365</v>
      </c>
      <c r="GPC195" t="s">
        <v>365</v>
      </c>
      <c r="GPD195" t="s">
        <v>365</v>
      </c>
      <c r="GPE195" t="s">
        <v>365</v>
      </c>
      <c r="GPF195" t="s">
        <v>365</v>
      </c>
      <c r="GPG195" t="s">
        <v>365</v>
      </c>
      <c r="GPH195" t="s">
        <v>365</v>
      </c>
      <c r="GPI195" t="s">
        <v>365</v>
      </c>
      <c r="GPJ195" t="s">
        <v>365</v>
      </c>
      <c r="GPK195" t="s">
        <v>365</v>
      </c>
      <c r="GPL195" t="s">
        <v>365</v>
      </c>
      <c r="GPM195" t="s">
        <v>365</v>
      </c>
      <c r="GPN195" t="s">
        <v>365</v>
      </c>
      <c r="GPO195" t="s">
        <v>365</v>
      </c>
      <c r="GPP195" t="s">
        <v>365</v>
      </c>
      <c r="GPQ195" t="s">
        <v>365</v>
      </c>
      <c r="GPR195" t="s">
        <v>365</v>
      </c>
      <c r="GPS195" t="s">
        <v>365</v>
      </c>
      <c r="GPT195" t="s">
        <v>365</v>
      </c>
      <c r="GPU195" t="s">
        <v>365</v>
      </c>
      <c r="GPV195" t="s">
        <v>365</v>
      </c>
      <c r="GPW195" t="s">
        <v>365</v>
      </c>
      <c r="GPX195" t="s">
        <v>365</v>
      </c>
      <c r="GPY195" t="s">
        <v>365</v>
      </c>
      <c r="GPZ195" t="s">
        <v>365</v>
      </c>
      <c r="GQA195" t="s">
        <v>365</v>
      </c>
      <c r="GQB195" t="s">
        <v>365</v>
      </c>
      <c r="GQC195" t="s">
        <v>365</v>
      </c>
      <c r="GQD195" t="s">
        <v>365</v>
      </c>
      <c r="GQE195" t="s">
        <v>365</v>
      </c>
      <c r="GQF195" t="s">
        <v>365</v>
      </c>
      <c r="GQG195" t="s">
        <v>365</v>
      </c>
      <c r="GQH195" t="s">
        <v>365</v>
      </c>
      <c r="GQI195" t="s">
        <v>365</v>
      </c>
      <c r="GQJ195" t="s">
        <v>365</v>
      </c>
      <c r="GQK195" t="s">
        <v>365</v>
      </c>
      <c r="GQL195" t="s">
        <v>365</v>
      </c>
      <c r="GQM195" t="s">
        <v>365</v>
      </c>
      <c r="GQN195" t="s">
        <v>365</v>
      </c>
      <c r="GQO195" t="s">
        <v>365</v>
      </c>
      <c r="GQP195" t="s">
        <v>365</v>
      </c>
      <c r="GQQ195" t="s">
        <v>365</v>
      </c>
      <c r="GQR195" t="s">
        <v>365</v>
      </c>
      <c r="GQS195" t="s">
        <v>365</v>
      </c>
      <c r="GQT195" t="s">
        <v>365</v>
      </c>
      <c r="GQU195" t="s">
        <v>365</v>
      </c>
      <c r="GQV195" t="s">
        <v>365</v>
      </c>
      <c r="GQW195" t="s">
        <v>365</v>
      </c>
      <c r="GQX195" t="s">
        <v>365</v>
      </c>
      <c r="GQY195" t="s">
        <v>365</v>
      </c>
      <c r="GQZ195" t="s">
        <v>365</v>
      </c>
      <c r="GRA195" t="s">
        <v>365</v>
      </c>
      <c r="GRB195" t="s">
        <v>365</v>
      </c>
      <c r="GRC195" t="s">
        <v>365</v>
      </c>
      <c r="GRD195" t="s">
        <v>365</v>
      </c>
      <c r="GRE195" t="s">
        <v>365</v>
      </c>
      <c r="GRF195" t="s">
        <v>365</v>
      </c>
      <c r="GRG195" t="s">
        <v>365</v>
      </c>
      <c r="GRH195" t="s">
        <v>365</v>
      </c>
      <c r="GRI195" t="s">
        <v>365</v>
      </c>
      <c r="GRJ195" t="s">
        <v>365</v>
      </c>
      <c r="GRK195" t="s">
        <v>365</v>
      </c>
      <c r="GRL195" t="s">
        <v>365</v>
      </c>
      <c r="GRM195" t="s">
        <v>365</v>
      </c>
      <c r="GRN195" t="s">
        <v>365</v>
      </c>
      <c r="GRO195" t="s">
        <v>365</v>
      </c>
      <c r="GRP195" t="s">
        <v>365</v>
      </c>
      <c r="GRQ195" t="s">
        <v>365</v>
      </c>
      <c r="GRR195" t="s">
        <v>365</v>
      </c>
      <c r="GRS195" t="s">
        <v>365</v>
      </c>
      <c r="GRT195" t="s">
        <v>365</v>
      </c>
      <c r="GRU195" t="s">
        <v>365</v>
      </c>
      <c r="GRV195" t="s">
        <v>365</v>
      </c>
      <c r="GRW195" t="s">
        <v>365</v>
      </c>
      <c r="GRX195" t="s">
        <v>365</v>
      </c>
      <c r="GRY195" t="s">
        <v>365</v>
      </c>
      <c r="GRZ195" t="s">
        <v>365</v>
      </c>
      <c r="GSA195" t="s">
        <v>365</v>
      </c>
      <c r="GSB195" t="s">
        <v>365</v>
      </c>
      <c r="GSC195" t="s">
        <v>365</v>
      </c>
      <c r="GSD195" t="s">
        <v>365</v>
      </c>
      <c r="GSE195" t="s">
        <v>365</v>
      </c>
      <c r="GSF195" t="s">
        <v>365</v>
      </c>
      <c r="GSG195" t="s">
        <v>365</v>
      </c>
      <c r="GSH195" t="s">
        <v>365</v>
      </c>
      <c r="GSI195" t="s">
        <v>365</v>
      </c>
      <c r="GSJ195" t="s">
        <v>365</v>
      </c>
      <c r="GSK195" t="s">
        <v>365</v>
      </c>
      <c r="GSL195" t="s">
        <v>365</v>
      </c>
      <c r="GSM195" t="s">
        <v>365</v>
      </c>
      <c r="GSN195" t="s">
        <v>365</v>
      </c>
      <c r="GSO195" t="s">
        <v>365</v>
      </c>
      <c r="GSP195" t="s">
        <v>365</v>
      </c>
      <c r="GSQ195" t="s">
        <v>365</v>
      </c>
      <c r="GSR195" t="s">
        <v>365</v>
      </c>
      <c r="GSS195" t="s">
        <v>365</v>
      </c>
      <c r="GST195" t="s">
        <v>365</v>
      </c>
      <c r="GSU195" t="s">
        <v>365</v>
      </c>
      <c r="GSV195" t="s">
        <v>365</v>
      </c>
      <c r="GSW195" t="s">
        <v>365</v>
      </c>
      <c r="GSX195" t="s">
        <v>365</v>
      </c>
      <c r="GSY195" t="s">
        <v>365</v>
      </c>
      <c r="GSZ195" t="s">
        <v>365</v>
      </c>
      <c r="GTA195" t="s">
        <v>365</v>
      </c>
      <c r="GTB195" t="s">
        <v>365</v>
      </c>
      <c r="GTC195" t="s">
        <v>365</v>
      </c>
      <c r="GTD195" t="s">
        <v>365</v>
      </c>
      <c r="GTE195" t="s">
        <v>365</v>
      </c>
      <c r="GTF195" t="s">
        <v>365</v>
      </c>
      <c r="GTG195" t="s">
        <v>365</v>
      </c>
      <c r="GTH195" t="s">
        <v>365</v>
      </c>
      <c r="GTI195" t="s">
        <v>365</v>
      </c>
      <c r="GTJ195" t="s">
        <v>365</v>
      </c>
      <c r="GTK195" t="s">
        <v>365</v>
      </c>
      <c r="GTL195" t="s">
        <v>365</v>
      </c>
      <c r="GTM195" t="s">
        <v>365</v>
      </c>
      <c r="GTN195" t="s">
        <v>365</v>
      </c>
      <c r="GTO195" t="s">
        <v>365</v>
      </c>
      <c r="GTP195" t="s">
        <v>365</v>
      </c>
      <c r="GTQ195" t="s">
        <v>365</v>
      </c>
      <c r="GTR195" t="s">
        <v>365</v>
      </c>
      <c r="GTS195" t="s">
        <v>365</v>
      </c>
      <c r="GTT195" t="s">
        <v>365</v>
      </c>
      <c r="GTU195" t="s">
        <v>365</v>
      </c>
      <c r="GTV195" t="s">
        <v>365</v>
      </c>
      <c r="GTW195" t="s">
        <v>365</v>
      </c>
      <c r="GTX195" t="s">
        <v>365</v>
      </c>
      <c r="GTY195" t="s">
        <v>365</v>
      </c>
      <c r="GTZ195" t="s">
        <v>365</v>
      </c>
      <c r="GUA195" t="s">
        <v>365</v>
      </c>
      <c r="GUB195" t="s">
        <v>365</v>
      </c>
      <c r="GUC195" t="s">
        <v>365</v>
      </c>
      <c r="GUD195" t="s">
        <v>365</v>
      </c>
      <c r="GUE195" t="s">
        <v>365</v>
      </c>
      <c r="GUF195" t="s">
        <v>365</v>
      </c>
      <c r="GUG195" t="s">
        <v>365</v>
      </c>
      <c r="GUH195" t="s">
        <v>365</v>
      </c>
      <c r="GUI195" t="s">
        <v>365</v>
      </c>
      <c r="GUJ195" t="s">
        <v>365</v>
      </c>
      <c r="GUK195" t="s">
        <v>365</v>
      </c>
      <c r="GUL195" t="s">
        <v>365</v>
      </c>
      <c r="GUM195" t="s">
        <v>365</v>
      </c>
      <c r="GUN195" t="s">
        <v>365</v>
      </c>
      <c r="GUO195" t="s">
        <v>365</v>
      </c>
      <c r="GUP195" t="s">
        <v>365</v>
      </c>
      <c r="GUQ195" t="s">
        <v>365</v>
      </c>
      <c r="GUR195" t="s">
        <v>365</v>
      </c>
      <c r="GUS195" t="s">
        <v>365</v>
      </c>
      <c r="GUT195" t="s">
        <v>365</v>
      </c>
      <c r="GUU195" t="s">
        <v>365</v>
      </c>
      <c r="GUV195" t="s">
        <v>365</v>
      </c>
      <c r="GUW195" t="s">
        <v>365</v>
      </c>
      <c r="GUX195" t="s">
        <v>365</v>
      </c>
      <c r="GUY195" t="s">
        <v>365</v>
      </c>
      <c r="GUZ195" t="s">
        <v>365</v>
      </c>
      <c r="GVA195" t="s">
        <v>365</v>
      </c>
      <c r="GVB195" t="s">
        <v>365</v>
      </c>
      <c r="GVC195" t="s">
        <v>365</v>
      </c>
      <c r="GVD195" t="s">
        <v>365</v>
      </c>
      <c r="GVE195" t="s">
        <v>365</v>
      </c>
      <c r="GVF195" t="s">
        <v>365</v>
      </c>
      <c r="GVG195" t="s">
        <v>365</v>
      </c>
      <c r="GVH195" t="s">
        <v>365</v>
      </c>
      <c r="GVI195" t="s">
        <v>365</v>
      </c>
      <c r="GVJ195" t="s">
        <v>365</v>
      </c>
      <c r="GVK195" t="s">
        <v>365</v>
      </c>
      <c r="GVL195" t="s">
        <v>365</v>
      </c>
      <c r="GVM195" t="s">
        <v>365</v>
      </c>
      <c r="GVN195" t="s">
        <v>365</v>
      </c>
      <c r="GVO195" t="s">
        <v>365</v>
      </c>
      <c r="GVP195" t="s">
        <v>365</v>
      </c>
      <c r="GVQ195" t="s">
        <v>365</v>
      </c>
      <c r="GVR195" t="s">
        <v>365</v>
      </c>
      <c r="GVS195" t="s">
        <v>365</v>
      </c>
      <c r="GVT195" t="s">
        <v>365</v>
      </c>
      <c r="GVU195" t="s">
        <v>365</v>
      </c>
      <c r="GVV195" t="s">
        <v>365</v>
      </c>
      <c r="GVW195" t="s">
        <v>365</v>
      </c>
      <c r="GVX195" t="s">
        <v>365</v>
      </c>
      <c r="GVY195" t="s">
        <v>365</v>
      </c>
      <c r="GVZ195" t="s">
        <v>365</v>
      </c>
      <c r="GWA195" t="s">
        <v>365</v>
      </c>
      <c r="GWB195" t="s">
        <v>365</v>
      </c>
      <c r="GWC195" t="s">
        <v>365</v>
      </c>
      <c r="GWD195" t="s">
        <v>365</v>
      </c>
      <c r="GWE195" t="s">
        <v>365</v>
      </c>
      <c r="GWF195" t="s">
        <v>365</v>
      </c>
      <c r="GWG195" t="s">
        <v>365</v>
      </c>
      <c r="GWH195" t="s">
        <v>365</v>
      </c>
      <c r="GWI195" t="s">
        <v>365</v>
      </c>
      <c r="GWJ195" t="s">
        <v>365</v>
      </c>
      <c r="GWK195" t="s">
        <v>365</v>
      </c>
      <c r="GWL195" t="s">
        <v>365</v>
      </c>
      <c r="GWM195" t="s">
        <v>365</v>
      </c>
      <c r="GWN195" t="s">
        <v>365</v>
      </c>
      <c r="GWO195" t="s">
        <v>365</v>
      </c>
      <c r="GWP195" t="s">
        <v>365</v>
      </c>
      <c r="GWQ195" t="s">
        <v>365</v>
      </c>
      <c r="GWR195" t="s">
        <v>365</v>
      </c>
      <c r="GWS195" t="s">
        <v>365</v>
      </c>
      <c r="GWT195" t="s">
        <v>365</v>
      </c>
      <c r="GWU195" t="s">
        <v>365</v>
      </c>
      <c r="GWV195" t="s">
        <v>365</v>
      </c>
      <c r="GWW195" t="s">
        <v>365</v>
      </c>
      <c r="GWX195" t="s">
        <v>365</v>
      </c>
      <c r="GWY195" t="s">
        <v>365</v>
      </c>
      <c r="GWZ195" t="s">
        <v>365</v>
      </c>
      <c r="GXA195" t="s">
        <v>365</v>
      </c>
      <c r="GXB195" t="s">
        <v>365</v>
      </c>
      <c r="GXC195" t="s">
        <v>365</v>
      </c>
      <c r="GXD195" t="s">
        <v>365</v>
      </c>
      <c r="GXE195" t="s">
        <v>365</v>
      </c>
      <c r="GXF195" t="s">
        <v>365</v>
      </c>
      <c r="GXG195" t="s">
        <v>365</v>
      </c>
      <c r="GXH195" t="s">
        <v>365</v>
      </c>
      <c r="GXI195" t="s">
        <v>365</v>
      </c>
      <c r="GXJ195" t="s">
        <v>365</v>
      </c>
      <c r="GXK195" t="s">
        <v>365</v>
      </c>
      <c r="GXL195" t="s">
        <v>365</v>
      </c>
      <c r="GXM195" t="s">
        <v>365</v>
      </c>
      <c r="GXN195" t="s">
        <v>365</v>
      </c>
      <c r="GXO195" t="s">
        <v>365</v>
      </c>
      <c r="GXP195" t="s">
        <v>365</v>
      </c>
      <c r="GXQ195" t="s">
        <v>365</v>
      </c>
      <c r="GXR195" t="s">
        <v>365</v>
      </c>
      <c r="GXS195" t="s">
        <v>365</v>
      </c>
      <c r="GXT195" t="s">
        <v>365</v>
      </c>
      <c r="GXU195" t="s">
        <v>365</v>
      </c>
      <c r="GXV195" t="s">
        <v>365</v>
      </c>
      <c r="GXW195" t="s">
        <v>365</v>
      </c>
      <c r="GXX195" t="s">
        <v>365</v>
      </c>
      <c r="GXY195" t="s">
        <v>365</v>
      </c>
      <c r="GXZ195" t="s">
        <v>365</v>
      </c>
      <c r="GYA195" t="s">
        <v>365</v>
      </c>
      <c r="GYB195" t="s">
        <v>365</v>
      </c>
      <c r="GYC195" t="s">
        <v>365</v>
      </c>
      <c r="GYD195" t="s">
        <v>365</v>
      </c>
      <c r="GYE195" t="s">
        <v>365</v>
      </c>
      <c r="GYF195" t="s">
        <v>365</v>
      </c>
      <c r="GYG195" t="s">
        <v>365</v>
      </c>
      <c r="GYH195" t="s">
        <v>365</v>
      </c>
      <c r="GYI195" t="s">
        <v>365</v>
      </c>
      <c r="GYJ195" t="s">
        <v>365</v>
      </c>
      <c r="GYK195" t="s">
        <v>365</v>
      </c>
      <c r="GYL195" t="s">
        <v>365</v>
      </c>
      <c r="GYM195" t="s">
        <v>365</v>
      </c>
      <c r="GYN195" t="s">
        <v>365</v>
      </c>
      <c r="GYO195" t="s">
        <v>365</v>
      </c>
      <c r="GYP195" t="s">
        <v>365</v>
      </c>
      <c r="GYQ195" t="s">
        <v>365</v>
      </c>
      <c r="GYR195" t="s">
        <v>365</v>
      </c>
      <c r="GYS195" t="s">
        <v>365</v>
      </c>
      <c r="GYT195" t="s">
        <v>365</v>
      </c>
      <c r="GYU195" t="s">
        <v>365</v>
      </c>
      <c r="GYV195" t="s">
        <v>365</v>
      </c>
      <c r="GYW195" t="s">
        <v>365</v>
      </c>
      <c r="GYX195" t="s">
        <v>365</v>
      </c>
      <c r="GYY195" t="s">
        <v>365</v>
      </c>
      <c r="GYZ195" t="s">
        <v>365</v>
      </c>
      <c r="GZA195" t="s">
        <v>365</v>
      </c>
      <c r="GZB195" t="s">
        <v>365</v>
      </c>
      <c r="GZC195" t="s">
        <v>365</v>
      </c>
      <c r="GZD195" t="s">
        <v>365</v>
      </c>
      <c r="GZE195" t="s">
        <v>365</v>
      </c>
      <c r="GZF195" t="s">
        <v>365</v>
      </c>
      <c r="GZG195" t="s">
        <v>365</v>
      </c>
      <c r="GZH195" t="s">
        <v>365</v>
      </c>
      <c r="GZI195" t="s">
        <v>365</v>
      </c>
      <c r="GZJ195" t="s">
        <v>365</v>
      </c>
      <c r="GZK195" t="s">
        <v>365</v>
      </c>
      <c r="GZL195" t="s">
        <v>365</v>
      </c>
      <c r="GZM195" t="s">
        <v>365</v>
      </c>
      <c r="GZN195" t="s">
        <v>365</v>
      </c>
      <c r="GZO195" t="s">
        <v>365</v>
      </c>
      <c r="GZP195" t="s">
        <v>365</v>
      </c>
      <c r="GZQ195" t="s">
        <v>365</v>
      </c>
      <c r="GZR195" t="s">
        <v>365</v>
      </c>
      <c r="GZS195" t="s">
        <v>365</v>
      </c>
      <c r="GZT195" t="s">
        <v>365</v>
      </c>
      <c r="GZU195" t="s">
        <v>365</v>
      </c>
      <c r="GZV195" t="s">
        <v>365</v>
      </c>
      <c r="GZW195" t="s">
        <v>365</v>
      </c>
      <c r="GZX195" t="s">
        <v>365</v>
      </c>
      <c r="GZY195" t="s">
        <v>365</v>
      </c>
      <c r="GZZ195" t="s">
        <v>365</v>
      </c>
      <c r="HAA195" t="s">
        <v>365</v>
      </c>
      <c r="HAB195" t="s">
        <v>365</v>
      </c>
      <c r="HAC195" t="s">
        <v>365</v>
      </c>
      <c r="HAD195" t="s">
        <v>365</v>
      </c>
      <c r="HAE195" t="s">
        <v>365</v>
      </c>
      <c r="HAF195" t="s">
        <v>365</v>
      </c>
      <c r="HAG195" t="s">
        <v>365</v>
      </c>
      <c r="HAH195" t="s">
        <v>365</v>
      </c>
      <c r="HAI195" t="s">
        <v>365</v>
      </c>
      <c r="HAJ195" t="s">
        <v>365</v>
      </c>
      <c r="HAK195" t="s">
        <v>365</v>
      </c>
      <c r="HAL195" t="s">
        <v>365</v>
      </c>
      <c r="HAM195" t="s">
        <v>365</v>
      </c>
      <c r="HAN195" t="s">
        <v>365</v>
      </c>
      <c r="HAO195" t="s">
        <v>365</v>
      </c>
      <c r="HAP195" t="s">
        <v>365</v>
      </c>
      <c r="HAQ195" t="s">
        <v>365</v>
      </c>
      <c r="HAR195" t="s">
        <v>365</v>
      </c>
      <c r="HAS195" t="s">
        <v>365</v>
      </c>
      <c r="HAT195" t="s">
        <v>365</v>
      </c>
      <c r="HAU195" t="s">
        <v>365</v>
      </c>
      <c r="HAV195" t="s">
        <v>365</v>
      </c>
      <c r="HAW195" t="s">
        <v>365</v>
      </c>
      <c r="HAX195" t="s">
        <v>365</v>
      </c>
      <c r="HAY195" t="s">
        <v>365</v>
      </c>
      <c r="HAZ195" t="s">
        <v>365</v>
      </c>
      <c r="HBA195" t="s">
        <v>365</v>
      </c>
      <c r="HBB195" t="s">
        <v>365</v>
      </c>
      <c r="HBC195" t="s">
        <v>365</v>
      </c>
      <c r="HBD195" t="s">
        <v>365</v>
      </c>
      <c r="HBE195" t="s">
        <v>365</v>
      </c>
      <c r="HBF195" t="s">
        <v>365</v>
      </c>
      <c r="HBG195" t="s">
        <v>365</v>
      </c>
      <c r="HBH195" t="s">
        <v>365</v>
      </c>
      <c r="HBI195" t="s">
        <v>365</v>
      </c>
      <c r="HBJ195" t="s">
        <v>365</v>
      </c>
      <c r="HBK195" t="s">
        <v>365</v>
      </c>
      <c r="HBL195" t="s">
        <v>365</v>
      </c>
      <c r="HBM195" t="s">
        <v>365</v>
      </c>
      <c r="HBN195" t="s">
        <v>365</v>
      </c>
      <c r="HBO195" t="s">
        <v>365</v>
      </c>
      <c r="HBP195" t="s">
        <v>365</v>
      </c>
      <c r="HBQ195" t="s">
        <v>365</v>
      </c>
      <c r="HBR195" t="s">
        <v>365</v>
      </c>
      <c r="HBS195" t="s">
        <v>365</v>
      </c>
      <c r="HBT195" t="s">
        <v>365</v>
      </c>
      <c r="HBU195" t="s">
        <v>365</v>
      </c>
      <c r="HBV195" t="s">
        <v>365</v>
      </c>
      <c r="HBW195" t="s">
        <v>365</v>
      </c>
      <c r="HBX195" t="s">
        <v>365</v>
      </c>
      <c r="HBY195" t="s">
        <v>365</v>
      </c>
      <c r="HBZ195" t="s">
        <v>365</v>
      </c>
      <c r="HCA195" t="s">
        <v>365</v>
      </c>
      <c r="HCB195" t="s">
        <v>365</v>
      </c>
      <c r="HCC195" t="s">
        <v>365</v>
      </c>
      <c r="HCD195" t="s">
        <v>365</v>
      </c>
      <c r="HCE195" t="s">
        <v>365</v>
      </c>
      <c r="HCF195" t="s">
        <v>365</v>
      </c>
      <c r="HCG195" t="s">
        <v>365</v>
      </c>
      <c r="HCH195" t="s">
        <v>365</v>
      </c>
      <c r="HCI195" t="s">
        <v>365</v>
      </c>
      <c r="HCJ195" t="s">
        <v>365</v>
      </c>
      <c r="HCK195" t="s">
        <v>365</v>
      </c>
      <c r="HCL195" t="s">
        <v>365</v>
      </c>
      <c r="HCM195" t="s">
        <v>365</v>
      </c>
      <c r="HCN195" t="s">
        <v>365</v>
      </c>
      <c r="HCO195" t="s">
        <v>365</v>
      </c>
      <c r="HCP195" t="s">
        <v>365</v>
      </c>
      <c r="HCQ195" t="s">
        <v>365</v>
      </c>
      <c r="HCR195" t="s">
        <v>365</v>
      </c>
      <c r="HCS195" t="s">
        <v>365</v>
      </c>
      <c r="HCT195" t="s">
        <v>365</v>
      </c>
      <c r="HCU195" t="s">
        <v>365</v>
      </c>
      <c r="HCV195" t="s">
        <v>365</v>
      </c>
      <c r="HCW195" t="s">
        <v>365</v>
      </c>
      <c r="HCX195" t="s">
        <v>365</v>
      </c>
      <c r="HCY195" t="s">
        <v>365</v>
      </c>
      <c r="HCZ195" t="s">
        <v>365</v>
      </c>
      <c r="HDA195" t="s">
        <v>365</v>
      </c>
      <c r="HDB195" t="s">
        <v>365</v>
      </c>
      <c r="HDC195" t="s">
        <v>365</v>
      </c>
      <c r="HDD195" t="s">
        <v>365</v>
      </c>
      <c r="HDE195" t="s">
        <v>365</v>
      </c>
      <c r="HDF195" t="s">
        <v>365</v>
      </c>
      <c r="HDG195" t="s">
        <v>365</v>
      </c>
      <c r="HDH195" t="s">
        <v>365</v>
      </c>
      <c r="HDI195" t="s">
        <v>365</v>
      </c>
      <c r="HDJ195" t="s">
        <v>365</v>
      </c>
      <c r="HDK195" t="s">
        <v>365</v>
      </c>
      <c r="HDL195" t="s">
        <v>365</v>
      </c>
      <c r="HDM195" t="s">
        <v>365</v>
      </c>
      <c r="HDN195" t="s">
        <v>365</v>
      </c>
      <c r="HDO195" t="s">
        <v>365</v>
      </c>
      <c r="HDP195" t="s">
        <v>365</v>
      </c>
      <c r="HDQ195" t="s">
        <v>365</v>
      </c>
      <c r="HDR195" t="s">
        <v>365</v>
      </c>
      <c r="HDS195" t="s">
        <v>365</v>
      </c>
      <c r="HDT195" t="s">
        <v>365</v>
      </c>
      <c r="HDU195" t="s">
        <v>365</v>
      </c>
      <c r="HDV195" t="s">
        <v>365</v>
      </c>
      <c r="HDW195" t="s">
        <v>365</v>
      </c>
      <c r="HDX195" t="s">
        <v>365</v>
      </c>
      <c r="HDY195" t="s">
        <v>365</v>
      </c>
      <c r="HDZ195" t="s">
        <v>365</v>
      </c>
      <c r="HEA195" t="s">
        <v>365</v>
      </c>
      <c r="HEB195" t="s">
        <v>365</v>
      </c>
      <c r="HEC195" t="s">
        <v>365</v>
      </c>
      <c r="HED195" t="s">
        <v>365</v>
      </c>
      <c r="HEE195" t="s">
        <v>365</v>
      </c>
      <c r="HEF195" t="s">
        <v>365</v>
      </c>
      <c r="HEG195" t="s">
        <v>365</v>
      </c>
      <c r="HEH195" t="s">
        <v>365</v>
      </c>
      <c r="HEI195" t="s">
        <v>365</v>
      </c>
      <c r="HEJ195" t="s">
        <v>365</v>
      </c>
      <c r="HEK195" t="s">
        <v>365</v>
      </c>
      <c r="HEL195" t="s">
        <v>365</v>
      </c>
      <c r="HEM195" t="s">
        <v>365</v>
      </c>
      <c r="HEN195" t="s">
        <v>365</v>
      </c>
      <c r="HEO195" t="s">
        <v>365</v>
      </c>
      <c r="HEP195" t="s">
        <v>365</v>
      </c>
      <c r="HEQ195" t="s">
        <v>365</v>
      </c>
      <c r="HER195" t="s">
        <v>365</v>
      </c>
      <c r="HES195" t="s">
        <v>365</v>
      </c>
      <c r="HET195" t="s">
        <v>365</v>
      </c>
      <c r="HEU195" t="s">
        <v>365</v>
      </c>
      <c r="HEV195" t="s">
        <v>365</v>
      </c>
      <c r="HEW195" t="s">
        <v>365</v>
      </c>
      <c r="HEX195" t="s">
        <v>365</v>
      </c>
      <c r="HEY195" t="s">
        <v>365</v>
      </c>
      <c r="HEZ195" t="s">
        <v>365</v>
      </c>
      <c r="HFA195" t="s">
        <v>365</v>
      </c>
      <c r="HFB195" t="s">
        <v>365</v>
      </c>
      <c r="HFC195" t="s">
        <v>365</v>
      </c>
      <c r="HFD195" t="s">
        <v>365</v>
      </c>
      <c r="HFE195" t="s">
        <v>365</v>
      </c>
      <c r="HFF195" t="s">
        <v>365</v>
      </c>
      <c r="HFG195" t="s">
        <v>365</v>
      </c>
      <c r="HFH195" t="s">
        <v>365</v>
      </c>
      <c r="HFI195" t="s">
        <v>365</v>
      </c>
      <c r="HFJ195" t="s">
        <v>365</v>
      </c>
      <c r="HFK195" t="s">
        <v>365</v>
      </c>
      <c r="HFL195" t="s">
        <v>365</v>
      </c>
      <c r="HFM195" t="s">
        <v>365</v>
      </c>
      <c r="HFN195" t="s">
        <v>365</v>
      </c>
      <c r="HFO195" t="s">
        <v>365</v>
      </c>
      <c r="HFP195" t="s">
        <v>365</v>
      </c>
      <c r="HFQ195" t="s">
        <v>365</v>
      </c>
      <c r="HFR195" t="s">
        <v>365</v>
      </c>
      <c r="HFS195" t="s">
        <v>365</v>
      </c>
      <c r="HFT195" t="s">
        <v>365</v>
      </c>
      <c r="HFU195" t="s">
        <v>365</v>
      </c>
      <c r="HFV195" t="s">
        <v>365</v>
      </c>
      <c r="HFW195" t="s">
        <v>365</v>
      </c>
      <c r="HFX195" t="s">
        <v>365</v>
      </c>
      <c r="HFY195" t="s">
        <v>365</v>
      </c>
      <c r="HFZ195" t="s">
        <v>365</v>
      </c>
      <c r="HGA195" t="s">
        <v>365</v>
      </c>
      <c r="HGB195" t="s">
        <v>365</v>
      </c>
      <c r="HGC195" t="s">
        <v>365</v>
      </c>
      <c r="HGD195" t="s">
        <v>365</v>
      </c>
      <c r="HGE195" t="s">
        <v>365</v>
      </c>
      <c r="HGF195" t="s">
        <v>365</v>
      </c>
      <c r="HGG195" t="s">
        <v>365</v>
      </c>
      <c r="HGH195" t="s">
        <v>365</v>
      </c>
      <c r="HGI195" t="s">
        <v>365</v>
      </c>
      <c r="HGJ195" t="s">
        <v>365</v>
      </c>
      <c r="HGK195" t="s">
        <v>365</v>
      </c>
      <c r="HGL195" t="s">
        <v>365</v>
      </c>
      <c r="HGM195" t="s">
        <v>365</v>
      </c>
      <c r="HGN195" t="s">
        <v>365</v>
      </c>
      <c r="HGO195" t="s">
        <v>365</v>
      </c>
      <c r="HGP195" t="s">
        <v>365</v>
      </c>
      <c r="HGQ195" t="s">
        <v>365</v>
      </c>
      <c r="HGR195" t="s">
        <v>365</v>
      </c>
      <c r="HGS195" t="s">
        <v>365</v>
      </c>
      <c r="HGT195" t="s">
        <v>365</v>
      </c>
      <c r="HGU195" t="s">
        <v>365</v>
      </c>
      <c r="HGV195" t="s">
        <v>365</v>
      </c>
      <c r="HGW195" t="s">
        <v>365</v>
      </c>
      <c r="HGX195" t="s">
        <v>365</v>
      </c>
      <c r="HGY195" t="s">
        <v>365</v>
      </c>
      <c r="HGZ195" t="s">
        <v>365</v>
      </c>
      <c r="HHA195" t="s">
        <v>365</v>
      </c>
      <c r="HHB195" t="s">
        <v>365</v>
      </c>
      <c r="HHC195" t="s">
        <v>365</v>
      </c>
      <c r="HHD195" t="s">
        <v>365</v>
      </c>
      <c r="HHE195" t="s">
        <v>365</v>
      </c>
      <c r="HHF195" t="s">
        <v>365</v>
      </c>
      <c r="HHG195" t="s">
        <v>365</v>
      </c>
      <c r="HHH195" t="s">
        <v>365</v>
      </c>
      <c r="HHI195" t="s">
        <v>365</v>
      </c>
      <c r="HHJ195" t="s">
        <v>365</v>
      </c>
      <c r="HHK195" t="s">
        <v>365</v>
      </c>
      <c r="HHL195" t="s">
        <v>365</v>
      </c>
      <c r="HHM195" t="s">
        <v>365</v>
      </c>
      <c r="HHN195" t="s">
        <v>365</v>
      </c>
      <c r="HHO195" t="s">
        <v>365</v>
      </c>
      <c r="HHP195" t="s">
        <v>365</v>
      </c>
      <c r="HHQ195" t="s">
        <v>365</v>
      </c>
      <c r="HHR195" t="s">
        <v>365</v>
      </c>
      <c r="HHS195" t="s">
        <v>365</v>
      </c>
      <c r="HHT195" t="s">
        <v>365</v>
      </c>
      <c r="HHU195" t="s">
        <v>365</v>
      </c>
      <c r="HHV195" t="s">
        <v>365</v>
      </c>
      <c r="HHW195" t="s">
        <v>365</v>
      </c>
      <c r="HHX195" t="s">
        <v>365</v>
      </c>
      <c r="HHY195" t="s">
        <v>365</v>
      </c>
      <c r="HHZ195" t="s">
        <v>365</v>
      </c>
      <c r="HIA195" t="s">
        <v>365</v>
      </c>
      <c r="HIB195" t="s">
        <v>365</v>
      </c>
      <c r="HIC195" t="s">
        <v>365</v>
      </c>
      <c r="HID195" t="s">
        <v>365</v>
      </c>
      <c r="HIE195" t="s">
        <v>365</v>
      </c>
      <c r="HIF195" t="s">
        <v>365</v>
      </c>
      <c r="HIG195" t="s">
        <v>365</v>
      </c>
      <c r="HIH195" t="s">
        <v>365</v>
      </c>
      <c r="HII195" t="s">
        <v>365</v>
      </c>
      <c r="HIJ195" t="s">
        <v>365</v>
      </c>
      <c r="HIK195" t="s">
        <v>365</v>
      </c>
      <c r="HIL195" t="s">
        <v>365</v>
      </c>
      <c r="HIM195" t="s">
        <v>365</v>
      </c>
      <c r="HIN195" t="s">
        <v>365</v>
      </c>
      <c r="HIO195" t="s">
        <v>365</v>
      </c>
      <c r="HIP195" t="s">
        <v>365</v>
      </c>
      <c r="HIQ195" t="s">
        <v>365</v>
      </c>
      <c r="HIR195" t="s">
        <v>365</v>
      </c>
      <c r="HIS195" t="s">
        <v>365</v>
      </c>
      <c r="HIT195" t="s">
        <v>365</v>
      </c>
      <c r="HIU195" t="s">
        <v>365</v>
      </c>
      <c r="HIV195" t="s">
        <v>365</v>
      </c>
      <c r="HIW195" t="s">
        <v>365</v>
      </c>
      <c r="HIX195" t="s">
        <v>365</v>
      </c>
      <c r="HIY195" t="s">
        <v>365</v>
      </c>
      <c r="HIZ195" t="s">
        <v>365</v>
      </c>
      <c r="HJA195" t="s">
        <v>365</v>
      </c>
      <c r="HJB195" t="s">
        <v>365</v>
      </c>
      <c r="HJC195" t="s">
        <v>365</v>
      </c>
      <c r="HJD195" t="s">
        <v>365</v>
      </c>
      <c r="HJE195" t="s">
        <v>365</v>
      </c>
      <c r="HJF195" t="s">
        <v>365</v>
      </c>
      <c r="HJG195" t="s">
        <v>365</v>
      </c>
      <c r="HJH195" t="s">
        <v>365</v>
      </c>
      <c r="HJI195" t="s">
        <v>365</v>
      </c>
      <c r="HJJ195" t="s">
        <v>365</v>
      </c>
      <c r="HJK195" t="s">
        <v>365</v>
      </c>
      <c r="HJL195" t="s">
        <v>365</v>
      </c>
      <c r="HJM195" t="s">
        <v>365</v>
      </c>
      <c r="HJN195" t="s">
        <v>365</v>
      </c>
      <c r="HJO195" t="s">
        <v>365</v>
      </c>
      <c r="HJP195" t="s">
        <v>365</v>
      </c>
      <c r="HJQ195" t="s">
        <v>365</v>
      </c>
      <c r="HJR195" t="s">
        <v>365</v>
      </c>
      <c r="HJS195" t="s">
        <v>365</v>
      </c>
      <c r="HJT195" t="s">
        <v>365</v>
      </c>
      <c r="HJU195" t="s">
        <v>365</v>
      </c>
      <c r="HJV195" t="s">
        <v>365</v>
      </c>
      <c r="HJW195" t="s">
        <v>365</v>
      </c>
      <c r="HJX195" t="s">
        <v>365</v>
      </c>
      <c r="HJY195" t="s">
        <v>365</v>
      </c>
      <c r="HJZ195" t="s">
        <v>365</v>
      </c>
      <c r="HKA195" t="s">
        <v>365</v>
      </c>
      <c r="HKB195" t="s">
        <v>365</v>
      </c>
      <c r="HKC195" t="s">
        <v>365</v>
      </c>
      <c r="HKD195" t="s">
        <v>365</v>
      </c>
      <c r="HKE195" t="s">
        <v>365</v>
      </c>
      <c r="HKF195" t="s">
        <v>365</v>
      </c>
      <c r="HKG195" t="s">
        <v>365</v>
      </c>
      <c r="HKH195" t="s">
        <v>365</v>
      </c>
      <c r="HKI195" t="s">
        <v>365</v>
      </c>
      <c r="HKJ195" t="s">
        <v>365</v>
      </c>
      <c r="HKK195" t="s">
        <v>365</v>
      </c>
      <c r="HKL195" t="s">
        <v>365</v>
      </c>
      <c r="HKM195" t="s">
        <v>365</v>
      </c>
      <c r="HKN195" t="s">
        <v>365</v>
      </c>
      <c r="HKO195" t="s">
        <v>365</v>
      </c>
      <c r="HKP195" t="s">
        <v>365</v>
      </c>
      <c r="HKQ195" t="s">
        <v>365</v>
      </c>
      <c r="HKR195" t="s">
        <v>365</v>
      </c>
      <c r="HKS195" t="s">
        <v>365</v>
      </c>
      <c r="HKT195" t="s">
        <v>365</v>
      </c>
      <c r="HKU195" t="s">
        <v>365</v>
      </c>
      <c r="HKV195" t="s">
        <v>365</v>
      </c>
      <c r="HKW195" t="s">
        <v>365</v>
      </c>
      <c r="HKX195" t="s">
        <v>365</v>
      </c>
      <c r="HKY195" t="s">
        <v>365</v>
      </c>
      <c r="HKZ195" t="s">
        <v>365</v>
      </c>
      <c r="HLA195" t="s">
        <v>365</v>
      </c>
      <c r="HLB195" t="s">
        <v>365</v>
      </c>
      <c r="HLC195" t="s">
        <v>365</v>
      </c>
      <c r="HLD195" t="s">
        <v>365</v>
      </c>
      <c r="HLE195" t="s">
        <v>365</v>
      </c>
      <c r="HLF195" t="s">
        <v>365</v>
      </c>
      <c r="HLG195" t="s">
        <v>365</v>
      </c>
      <c r="HLH195" t="s">
        <v>365</v>
      </c>
      <c r="HLI195" t="s">
        <v>365</v>
      </c>
      <c r="HLJ195" t="s">
        <v>365</v>
      </c>
      <c r="HLK195" t="s">
        <v>365</v>
      </c>
      <c r="HLL195" t="s">
        <v>365</v>
      </c>
      <c r="HLM195" t="s">
        <v>365</v>
      </c>
      <c r="HLN195" t="s">
        <v>365</v>
      </c>
      <c r="HLO195" t="s">
        <v>365</v>
      </c>
      <c r="HLP195" t="s">
        <v>365</v>
      </c>
      <c r="HLQ195" t="s">
        <v>365</v>
      </c>
      <c r="HLR195" t="s">
        <v>365</v>
      </c>
      <c r="HLS195" t="s">
        <v>365</v>
      </c>
      <c r="HLT195" t="s">
        <v>365</v>
      </c>
      <c r="HLU195" t="s">
        <v>365</v>
      </c>
      <c r="HLV195" t="s">
        <v>365</v>
      </c>
      <c r="HLW195" t="s">
        <v>365</v>
      </c>
      <c r="HLX195" t="s">
        <v>365</v>
      </c>
      <c r="HLY195" t="s">
        <v>365</v>
      </c>
      <c r="HLZ195" t="s">
        <v>365</v>
      </c>
      <c r="HMA195" t="s">
        <v>365</v>
      </c>
      <c r="HMB195" t="s">
        <v>365</v>
      </c>
      <c r="HMC195" t="s">
        <v>365</v>
      </c>
      <c r="HMD195" t="s">
        <v>365</v>
      </c>
      <c r="HME195" t="s">
        <v>365</v>
      </c>
      <c r="HMF195" t="s">
        <v>365</v>
      </c>
      <c r="HMG195" t="s">
        <v>365</v>
      </c>
      <c r="HMH195" t="s">
        <v>365</v>
      </c>
      <c r="HMI195" t="s">
        <v>365</v>
      </c>
      <c r="HMJ195" t="s">
        <v>365</v>
      </c>
      <c r="HMK195" t="s">
        <v>365</v>
      </c>
      <c r="HML195" t="s">
        <v>365</v>
      </c>
      <c r="HMM195" t="s">
        <v>365</v>
      </c>
      <c r="HMN195" t="s">
        <v>365</v>
      </c>
      <c r="HMO195" t="s">
        <v>365</v>
      </c>
      <c r="HMP195" t="s">
        <v>365</v>
      </c>
      <c r="HMQ195" t="s">
        <v>365</v>
      </c>
      <c r="HMR195" t="s">
        <v>365</v>
      </c>
      <c r="HMS195" t="s">
        <v>365</v>
      </c>
      <c r="HMT195" t="s">
        <v>365</v>
      </c>
      <c r="HMU195" t="s">
        <v>365</v>
      </c>
      <c r="HMV195" t="s">
        <v>365</v>
      </c>
      <c r="HMW195" t="s">
        <v>365</v>
      </c>
      <c r="HMX195" t="s">
        <v>365</v>
      </c>
      <c r="HMY195" t="s">
        <v>365</v>
      </c>
      <c r="HMZ195" t="s">
        <v>365</v>
      </c>
      <c r="HNA195" t="s">
        <v>365</v>
      </c>
      <c r="HNB195" t="s">
        <v>365</v>
      </c>
      <c r="HNC195" t="s">
        <v>365</v>
      </c>
      <c r="HND195" t="s">
        <v>365</v>
      </c>
      <c r="HNE195" t="s">
        <v>365</v>
      </c>
      <c r="HNF195" t="s">
        <v>365</v>
      </c>
      <c r="HNG195" t="s">
        <v>365</v>
      </c>
      <c r="HNH195" t="s">
        <v>365</v>
      </c>
      <c r="HNI195" t="s">
        <v>365</v>
      </c>
      <c r="HNJ195" t="s">
        <v>365</v>
      </c>
      <c r="HNK195" t="s">
        <v>365</v>
      </c>
      <c r="HNL195" t="s">
        <v>365</v>
      </c>
      <c r="HNM195" t="s">
        <v>365</v>
      </c>
      <c r="HNN195" t="s">
        <v>365</v>
      </c>
      <c r="HNO195" t="s">
        <v>365</v>
      </c>
      <c r="HNP195" t="s">
        <v>365</v>
      </c>
      <c r="HNQ195" t="s">
        <v>365</v>
      </c>
      <c r="HNR195" t="s">
        <v>365</v>
      </c>
      <c r="HNS195" t="s">
        <v>365</v>
      </c>
      <c r="HNT195" t="s">
        <v>365</v>
      </c>
      <c r="HNU195" t="s">
        <v>365</v>
      </c>
      <c r="HNV195" t="s">
        <v>365</v>
      </c>
      <c r="HNW195" t="s">
        <v>365</v>
      </c>
      <c r="HNX195" t="s">
        <v>365</v>
      </c>
      <c r="HNY195" t="s">
        <v>365</v>
      </c>
      <c r="HNZ195" t="s">
        <v>365</v>
      </c>
      <c r="HOA195" t="s">
        <v>365</v>
      </c>
      <c r="HOB195" t="s">
        <v>365</v>
      </c>
      <c r="HOC195" t="s">
        <v>365</v>
      </c>
      <c r="HOD195" t="s">
        <v>365</v>
      </c>
      <c r="HOE195" t="s">
        <v>365</v>
      </c>
      <c r="HOF195" t="s">
        <v>365</v>
      </c>
      <c r="HOG195" t="s">
        <v>365</v>
      </c>
      <c r="HOH195" t="s">
        <v>365</v>
      </c>
      <c r="HOI195" t="s">
        <v>365</v>
      </c>
      <c r="HOJ195" t="s">
        <v>365</v>
      </c>
      <c r="HOK195" t="s">
        <v>365</v>
      </c>
      <c r="HOL195" t="s">
        <v>365</v>
      </c>
      <c r="HOM195" t="s">
        <v>365</v>
      </c>
      <c r="HON195" t="s">
        <v>365</v>
      </c>
      <c r="HOO195" t="s">
        <v>365</v>
      </c>
      <c r="HOP195" t="s">
        <v>365</v>
      </c>
      <c r="HOQ195" t="s">
        <v>365</v>
      </c>
      <c r="HOR195" t="s">
        <v>365</v>
      </c>
      <c r="HOS195" t="s">
        <v>365</v>
      </c>
      <c r="HOT195" t="s">
        <v>365</v>
      </c>
      <c r="HOU195" t="s">
        <v>365</v>
      </c>
      <c r="HOV195" t="s">
        <v>365</v>
      </c>
      <c r="HOW195" t="s">
        <v>365</v>
      </c>
      <c r="HOX195" t="s">
        <v>365</v>
      </c>
      <c r="HOY195" t="s">
        <v>365</v>
      </c>
      <c r="HOZ195" t="s">
        <v>365</v>
      </c>
      <c r="HPA195" t="s">
        <v>365</v>
      </c>
      <c r="HPB195" t="s">
        <v>365</v>
      </c>
      <c r="HPC195" t="s">
        <v>365</v>
      </c>
      <c r="HPD195" t="s">
        <v>365</v>
      </c>
      <c r="HPE195" t="s">
        <v>365</v>
      </c>
      <c r="HPF195" t="s">
        <v>365</v>
      </c>
      <c r="HPG195" t="s">
        <v>365</v>
      </c>
      <c r="HPH195" t="s">
        <v>365</v>
      </c>
      <c r="HPI195" t="s">
        <v>365</v>
      </c>
      <c r="HPJ195" t="s">
        <v>365</v>
      </c>
      <c r="HPK195" t="s">
        <v>365</v>
      </c>
      <c r="HPL195" t="s">
        <v>365</v>
      </c>
      <c r="HPM195" t="s">
        <v>365</v>
      </c>
      <c r="HPN195" t="s">
        <v>365</v>
      </c>
      <c r="HPO195" t="s">
        <v>365</v>
      </c>
      <c r="HPP195" t="s">
        <v>365</v>
      </c>
      <c r="HPQ195" t="s">
        <v>365</v>
      </c>
      <c r="HPR195" t="s">
        <v>365</v>
      </c>
      <c r="HPS195" t="s">
        <v>365</v>
      </c>
      <c r="HPT195" t="s">
        <v>365</v>
      </c>
      <c r="HPU195" t="s">
        <v>365</v>
      </c>
      <c r="HPV195" t="s">
        <v>365</v>
      </c>
      <c r="HPW195" t="s">
        <v>365</v>
      </c>
      <c r="HPX195" t="s">
        <v>365</v>
      </c>
      <c r="HPY195" t="s">
        <v>365</v>
      </c>
      <c r="HPZ195" t="s">
        <v>365</v>
      </c>
      <c r="HQA195" t="s">
        <v>365</v>
      </c>
      <c r="HQB195" t="s">
        <v>365</v>
      </c>
      <c r="HQC195" t="s">
        <v>365</v>
      </c>
      <c r="HQD195" t="s">
        <v>365</v>
      </c>
      <c r="HQE195" t="s">
        <v>365</v>
      </c>
      <c r="HQF195" t="s">
        <v>365</v>
      </c>
      <c r="HQG195" t="s">
        <v>365</v>
      </c>
      <c r="HQH195" t="s">
        <v>365</v>
      </c>
      <c r="HQI195" t="s">
        <v>365</v>
      </c>
      <c r="HQJ195" t="s">
        <v>365</v>
      </c>
      <c r="HQK195" t="s">
        <v>365</v>
      </c>
      <c r="HQL195" t="s">
        <v>365</v>
      </c>
      <c r="HQM195" t="s">
        <v>365</v>
      </c>
      <c r="HQN195" t="s">
        <v>365</v>
      </c>
      <c r="HQO195" t="s">
        <v>365</v>
      </c>
      <c r="HQP195" t="s">
        <v>365</v>
      </c>
      <c r="HQQ195" t="s">
        <v>365</v>
      </c>
      <c r="HQR195" t="s">
        <v>365</v>
      </c>
      <c r="HQS195" t="s">
        <v>365</v>
      </c>
      <c r="HQT195" t="s">
        <v>365</v>
      </c>
      <c r="HQU195" t="s">
        <v>365</v>
      </c>
      <c r="HQV195" t="s">
        <v>365</v>
      </c>
      <c r="HQW195" t="s">
        <v>365</v>
      </c>
      <c r="HQX195" t="s">
        <v>365</v>
      </c>
      <c r="HQY195" t="s">
        <v>365</v>
      </c>
      <c r="HQZ195" t="s">
        <v>365</v>
      </c>
      <c r="HRA195" t="s">
        <v>365</v>
      </c>
      <c r="HRB195" t="s">
        <v>365</v>
      </c>
      <c r="HRC195" t="s">
        <v>365</v>
      </c>
      <c r="HRD195" t="s">
        <v>365</v>
      </c>
      <c r="HRE195" t="s">
        <v>365</v>
      </c>
      <c r="HRF195" t="s">
        <v>365</v>
      </c>
      <c r="HRG195" t="s">
        <v>365</v>
      </c>
      <c r="HRH195" t="s">
        <v>365</v>
      </c>
      <c r="HRI195" t="s">
        <v>365</v>
      </c>
      <c r="HRJ195" t="s">
        <v>365</v>
      </c>
      <c r="HRK195" t="s">
        <v>365</v>
      </c>
      <c r="HRL195" t="s">
        <v>365</v>
      </c>
      <c r="HRM195" t="s">
        <v>365</v>
      </c>
      <c r="HRN195" t="s">
        <v>365</v>
      </c>
      <c r="HRO195" t="s">
        <v>365</v>
      </c>
      <c r="HRP195" t="s">
        <v>365</v>
      </c>
      <c r="HRQ195" t="s">
        <v>365</v>
      </c>
      <c r="HRR195" t="s">
        <v>365</v>
      </c>
      <c r="HRS195" t="s">
        <v>365</v>
      </c>
      <c r="HRT195" t="s">
        <v>365</v>
      </c>
      <c r="HRU195" t="s">
        <v>365</v>
      </c>
      <c r="HRV195" t="s">
        <v>365</v>
      </c>
      <c r="HRW195" t="s">
        <v>365</v>
      </c>
      <c r="HRX195" t="s">
        <v>365</v>
      </c>
      <c r="HRY195" t="s">
        <v>365</v>
      </c>
      <c r="HRZ195" t="s">
        <v>365</v>
      </c>
      <c r="HSA195" t="s">
        <v>365</v>
      </c>
      <c r="HSB195" t="s">
        <v>365</v>
      </c>
      <c r="HSC195" t="s">
        <v>365</v>
      </c>
      <c r="HSD195" t="s">
        <v>365</v>
      </c>
      <c r="HSE195" t="s">
        <v>365</v>
      </c>
      <c r="HSF195" t="s">
        <v>365</v>
      </c>
      <c r="HSG195" t="s">
        <v>365</v>
      </c>
      <c r="HSH195" t="s">
        <v>365</v>
      </c>
      <c r="HSI195" t="s">
        <v>365</v>
      </c>
      <c r="HSJ195" t="s">
        <v>365</v>
      </c>
      <c r="HSK195" t="s">
        <v>365</v>
      </c>
      <c r="HSL195" t="s">
        <v>365</v>
      </c>
      <c r="HSM195" t="s">
        <v>365</v>
      </c>
      <c r="HSN195" t="s">
        <v>365</v>
      </c>
      <c r="HSO195" t="s">
        <v>365</v>
      </c>
      <c r="HSP195" t="s">
        <v>365</v>
      </c>
      <c r="HSQ195" t="s">
        <v>365</v>
      </c>
      <c r="HSR195" t="s">
        <v>365</v>
      </c>
      <c r="HSS195" t="s">
        <v>365</v>
      </c>
      <c r="HST195" t="s">
        <v>365</v>
      </c>
      <c r="HSU195" t="s">
        <v>365</v>
      </c>
      <c r="HSV195" t="s">
        <v>365</v>
      </c>
      <c r="HSW195" t="s">
        <v>365</v>
      </c>
      <c r="HSX195" t="s">
        <v>365</v>
      </c>
      <c r="HSY195" t="s">
        <v>365</v>
      </c>
      <c r="HSZ195" t="s">
        <v>365</v>
      </c>
      <c r="HTA195" t="s">
        <v>365</v>
      </c>
      <c r="HTB195" t="s">
        <v>365</v>
      </c>
      <c r="HTC195" t="s">
        <v>365</v>
      </c>
      <c r="HTD195" t="s">
        <v>365</v>
      </c>
      <c r="HTE195" t="s">
        <v>365</v>
      </c>
      <c r="HTF195" t="s">
        <v>365</v>
      </c>
      <c r="HTG195" t="s">
        <v>365</v>
      </c>
      <c r="HTH195" t="s">
        <v>365</v>
      </c>
      <c r="HTI195" t="s">
        <v>365</v>
      </c>
      <c r="HTJ195" t="s">
        <v>365</v>
      </c>
      <c r="HTK195" t="s">
        <v>365</v>
      </c>
      <c r="HTL195" t="s">
        <v>365</v>
      </c>
      <c r="HTM195" t="s">
        <v>365</v>
      </c>
      <c r="HTN195" t="s">
        <v>365</v>
      </c>
      <c r="HTO195" t="s">
        <v>365</v>
      </c>
      <c r="HTP195" t="s">
        <v>365</v>
      </c>
      <c r="HTQ195" t="s">
        <v>365</v>
      </c>
      <c r="HTR195" t="s">
        <v>365</v>
      </c>
      <c r="HTS195" t="s">
        <v>365</v>
      </c>
      <c r="HTT195" t="s">
        <v>365</v>
      </c>
      <c r="HTU195" t="s">
        <v>365</v>
      </c>
      <c r="HTV195" t="s">
        <v>365</v>
      </c>
      <c r="HTW195" t="s">
        <v>365</v>
      </c>
      <c r="HTX195" t="s">
        <v>365</v>
      </c>
      <c r="HTY195" t="s">
        <v>365</v>
      </c>
      <c r="HTZ195" t="s">
        <v>365</v>
      </c>
      <c r="HUA195" t="s">
        <v>365</v>
      </c>
      <c r="HUB195" t="s">
        <v>365</v>
      </c>
      <c r="HUC195" t="s">
        <v>365</v>
      </c>
      <c r="HUD195" t="s">
        <v>365</v>
      </c>
      <c r="HUE195" t="s">
        <v>365</v>
      </c>
      <c r="HUF195" t="s">
        <v>365</v>
      </c>
      <c r="HUG195" t="s">
        <v>365</v>
      </c>
      <c r="HUH195" t="s">
        <v>365</v>
      </c>
      <c r="HUI195" t="s">
        <v>365</v>
      </c>
      <c r="HUJ195" t="s">
        <v>365</v>
      </c>
      <c r="HUK195" t="s">
        <v>365</v>
      </c>
      <c r="HUL195" t="s">
        <v>365</v>
      </c>
      <c r="HUM195" t="s">
        <v>365</v>
      </c>
      <c r="HUN195" t="s">
        <v>365</v>
      </c>
      <c r="HUO195" t="s">
        <v>365</v>
      </c>
      <c r="HUP195" t="s">
        <v>365</v>
      </c>
      <c r="HUQ195" t="s">
        <v>365</v>
      </c>
      <c r="HUR195" t="s">
        <v>365</v>
      </c>
      <c r="HUS195" t="s">
        <v>365</v>
      </c>
      <c r="HUT195" t="s">
        <v>365</v>
      </c>
      <c r="HUU195" t="s">
        <v>365</v>
      </c>
      <c r="HUV195" t="s">
        <v>365</v>
      </c>
      <c r="HUW195" t="s">
        <v>365</v>
      </c>
      <c r="HUX195" t="s">
        <v>365</v>
      </c>
      <c r="HUY195" t="s">
        <v>365</v>
      </c>
      <c r="HUZ195" t="s">
        <v>365</v>
      </c>
      <c r="HVA195" t="s">
        <v>365</v>
      </c>
      <c r="HVB195" t="s">
        <v>365</v>
      </c>
      <c r="HVC195" t="s">
        <v>365</v>
      </c>
      <c r="HVD195" t="s">
        <v>365</v>
      </c>
      <c r="HVE195" t="s">
        <v>365</v>
      </c>
      <c r="HVF195" t="s">
        <v>365</v>
      </c>
      <c r="HVG195" t="s">
        <v>365</v>
      </c>
      <c r="HVH195" t="s">
        <v>365</v>
      </c>
      <c r="HVI195" t="s">
        <v>365</v>
      </c>
      <c r="HVJ195" t="s">
        <v>365</v>
      </c>
      <c r="HVK195" t="s">
        <v>365</v>
      </c>
      <c r="HVL195" t="s">
        <v>365</v>
      </c>
      <c r="HVM195" t="s">
        <v>365</v>
      </c>
      <c r="HVN195" t="s">
        <v>365</v>
      </c>
      <c r="HVO195" t="s">
        <v>365</v>
      </c>
      <c r="HVP195" t="s">
        <v>365</v>
      </c>
      <c r="HVQ195" t="s">
        <v>365</v>
      </c>
      <c r="HVR195" t="s">
        <v>365</v>
      </c>
      <c r="HVS195" t="s">
        <v>365</v>
      </c>
      <c r="HVT195" t="s">
        <v>365</v>
      </c>
      <c r="HVU195" t="s">
        <v>365</v>
      </c>
      <c r="HVV195" t="s">
        <v>365</v>
      </c>
      <c r="HVW195" t="s">
        <v>365</v>
      </c>
      <c r="HVX195" t="s">
        <v>365</v>
      </c>
      <c r="HVY195" t="s">
        <v>365</v>
      </c>
      <c r="HVZ195" t="s">
        <v>365</v>
      </c>
      <c r="HWA195" t="s">
        <v>365</v>
      </c>
      <c r="HWB195" t="s">
        <v>365</v>
      </c>
      <c r="HWC195" t="s">
        <v>365</v>
      </c>
      <c r="HWD195" t="s">
        <v>365</v>
      </c>
      <c r="HWE195" t="s">
        <v>365</v>
      </c>
      <c r="HWF195" t="s">
        <v>365</v>
      </c>
      <c r="HWG195" t="s">
        <v>365</v>
      </c>
      <c r="HWH195" t="s">
        <v>365</v>
      </c>
      <c r="HWI195" t="s">
        <v>365</v>
      </c>
      <c r="HWJ195" t="s">
        <v>365</v>
      </c>
      <c r="HWK195" t="s">
        <v>365</v>
      </c>
      <c r="HWL195" t="s">
        <v>365</v>
      </c>
      <c r="HWM195" t="s">
        <v>365</v>
      </c>
      <c r="HWN195" t="s">
        <v>365</v>
      </c>
      <c r="HWO195" t="s">
        <v>365</v>
      </c>
      <c r="HWP195" t="s">
        <v>365</v>
      </c>
      <c r="HWQ195" t="s">
        <v>365</v>
      </c>
      <c r="HWR195" t="s">
        <v>365</v>
      </c>
      <c r="HWS195" t="s">
        <v>365</v>
      </c>
      <c r="HWT195" t="s">
        <v>365</v>
      </c>
      <c r="HWU195" t="s">
        <v>365</v>
      </c>
      <c r="HWV195" t="s">
        <v>365</v>
      </c>
      <c r="HWW195" t="s">
        <v>365</v>
      </c>
      <c r="HWX195" t="s">
        <v>365</v>
      </c>
      <c r="HWY195" t="s">
        <v>365</v>
      </c>
      <c r="HWZ195" t="s">
        <v>365</v>
      </c>
      <c r="HXA195" t="s">
        <v>365</v>
      </c>
      <c r="HXB195" t="s">
        <v>365</v>
      </c>
      <c r="HXC195" t="s">
        <v>365</v>
      </c>
      <c r="HXD195" t="s">
        <v>365</v>
      </c>
      <c r="HXE195" t="s">
        <v>365</v>
      </c>
      <c r="HXF195" t="s">
        <v>365</v>
      </c>
      <c r="HXG195" t="s">
        <v>365</v>
      </c>
      <c r="HXH195" t="s">
        <v>365</v>
      </c>
      <c r="HXI195" t="s">
        <v>365</v>
      </c>
      <c r="HXJ195" t="s">
        <v>365</v>
      </c>
      <c r="HXK195" t="s">
        <v>365</v>
      </c>
      <c r="HXL195" t="s">
        <v>365</v>
      </c>
      <c r="HXM195" t="s">
        <v>365</v>
      </c>
      <c r="HXN195" t="s">
        <v>365</v>
      </c>
      <c r="HXO195" t="s">
        <v>365</v>
      </c>
      <c r="HXP195" t="s">
        <v>365</v>
      </c>
      <c r="HXQ195" t="s">
        <v>365</v>
      </c>
      <c r="HXR195" t="s">
        <v>365</v>
      </c>
      <c r="HXS195" t="s">
        <v>365</v>
      </c>
      <c r="HXT195" t="s">
        <v>365</v>
      </c>
      <c r="HXU195" t="s">
        <v>365</v>
      </c>
      <c r="HXV195" t="s">
        <v>365</v>
      </c>
      <c r="HXW195" t="s">
        <v>365</v>
      </c>
      <c r="HXX195" t="s">
        <v>365</v>
      </c>
      <c r="HXY195" t="s">
        <v>365</v>
      </c>
      <c r="HXZ195" t="s">
        <v>365</v>
      </c>
      <c r="HYA195" t="s">
        <v>365</v>
      </c>
      <c r="HYB195" t="s">
        <v>365</v>
      </c>
      <c r="HYC195" t="s">
        <v>365</v>
      </c>
      <c r="HYD195" t="s">
        <v>365</v>
      </c>
      <c r="HYE195" t="s">
        <v>365</v>
      </c>
      <c r="HYF195" t="s">
        <v>365</v>
      </c>
      <c r="HYG195" t="s">
        <v>365</v>
      </c>
      <c r="HYH195" t="s">
        <v>365</v>
      </c>
      <c r="HYI195" t="s">
        <v>365</v>
      </c>
      <c r="HYJ195" t="s">
        <v>365</v>
      </c>
      <c r="HYK195" t="s">
        <v>365</v>
      </c>
      <c r="HYL195" t="s">
        <v>365</v>
      </c>
      <c r="HYM195" t="s">
        <v>365</v>
      </c>
      <c r="HYN195" t="s">
        <v>365</v>
      </c>
      <c r="HYO195" t="s">
        <v>365</v>
      </c>
      <c r="HYP195" t="s">
        <v>365</v>
      </c>
      <c r="HYQ195" t="s">
        <v>365</v>
      </c>
      <c r="HYR195" t="s">
        <v>365</v>
      </c>
      <c r="HYS195" t="s">
        <v>365</v>
      </c>
      <c r="HYT195" t="s">
        <v>365</v>
      </c>
      <c r="HYU195" t="s">
        <v>365</v>
      </c>
      <c r="HYV195" t="s">
        <v>365</v>
      </c>
      <c r="HYW195" t="s">
        <v>365</v>
      </c>
      <c r="HYX195" t="s">
        <v>365</v>
      </c>
      <c r="HYY195" t="s">
        <v>365</v>
      </c>
      <c r="HYZ195" t="s">
        <v>365</v>
      </c>
      <c r="HZA195" t="s">
        <v>365</v>
      </c>
      <c r="HZB195" t="s">
        <v>365</v>
      </c>
      <c r="HZC195" t="s">
        <v>365</v>
      </c>
      <c r="HZD195" t="s">
        <v>365</v>
      </c>
      <c r="HZE195" t="s">
        <v>365</v>
      </c>
      <c r="HZF195" t="s">
        <v>365</v>
      </c>
      <c r="HZG195" t="s">
        <v>365</v>
      </c>
      <c r="HZH195" t="s">
        <v>365</v>
      </c>
      <c r="HZI195" t="s">
        <v>365</v>
      </c>
      <c r="HZJ195" t="s">
        <v>365</v>
      </c>
      <c r="HZK195" t="s">
        <v>365</v>
      </c>
      <c r="HZL195" t="s">
        <v>365</v>
      </c>
      <c r="HZM195" t="s">
        <v>365</v>
      </c>
      <c r="HZN195" t="s">
        <v>365</v>
      </c>
      <c r="HZO195" t="s">
        <v>365</v>
      </c>
      <c r="HZP195" t="s">
        <v>365</v>
      </c>
      <c r="HZQ195" t="s">
        <v>365</v>
      </c>
      <c r="HZR195" t="s">
        <v>365</v>
      </c>
      <c r="HZS195" t="s">
        <v>365</v>
      </c>
      <c r="HZT195" t="s">
        <v>365</v>
      </c>
      <c r="HZU195" t="s">
        <v>365</v>
      </c>
      <c r="HZV195" t="s">
        <v>365</v>
      </c>
      <c r="HZW195" t="s">
        <v>365</v>
      </c>
      <c r="HZX195" t="s">
        <v>365</v>
      </c>
      <c r="HZY195" t="s">
        <v>365</v>
      </c>
      <c r="HZZ195" t="s">
        <v>365</v>
      </c>
      <c r="IAA195" t="s">
        <v>365</v>
      </c>
      <c r="IAB195" t="s">
        <v>365</v>
      </c>
      <c r="IAC195" t="s">
        <v>365</v>
      </c>
      <c r="IAD195" t="s">
        <v>365</v>
      </c>
      <c r="IAE195" t="s">
        <v>365</v>
      </c>
      <c r="IAF195" t="s">
        <v>365</v>
      </c>
      <c r="IAG195" t="s">
        <v>365</v>
      </c>
      <c r="IAH195" t="s">
        <v>365</v>
      </c>
      <c r="IAI195" t="s">
        <v>365</v>
      </c>
      <c r="IAJ195" t="s">
        <v>365</v>
      </c>
      <c r="IAK195" t="s">
        <v>365</v>
      </c>
      <c r="IAL195" t="s">
        <v>365</v>
      </c>
      <c r="IAM195" t="s">
        <v>365</v>
      </c>
      <c r="IAN195" t="s">
        <v>365</v>
      </c>
      <c r="IAO195" t="s">
        <v>365</v>
      </c>
      <c r="IAP195" t="s">
        <v>365</v>
      </c>
      <c r="IAQ195" t="s">
        <v>365</v>
      </c>
      <c r="IAR195" t="s">
        <v>365</v>
      </c>
      <c r="IAS195" t="s">
        <v>365</v>
      </c>
      <c r="IAT195" t="s">
        <v>365</v>
      </c>
      <c r="IAU195" t="s">
        <v>365</v>
      </c>
      <c r="IAV195" t="s">
        <v>365</v>
      </c>
      <c r="IAW195" t="s">
        <v>365</v>
      </c>
      <c r="IAX195" t="s">
        <v>365</v>
      </c>
      <c r="IAY195" t="s">
        <v>365</v>
      </c>
      <c r="IAZ195" t="s">
        <v>365</v>
      </c>
      <c r="IBA195" t="s">
        <v>365</v>
      </c>
      <c r="IBB195" t="s">
        <v>365</v>
      </c>
      <c r="IBC195" t="s">
        <v>365</v>
      </c>
      <c r="IBD195" t="s">
        <v>365</v>
      </c>
      <c r="IBE195" t="s">
        <v>365</v>
      </c>
      <c r="IBF195" t="s">
        <v>365</v>
      </c>
      <c r="IBG195" t="s">
        <v>365</v>
      </c>
      <c r="IBH195" t="s">
        <v>365</v>
      </c>
      <c r="IBI195" t="s">
        <v>365</v>
      </c>
      <c r="IBJ195" t="s">
        <v>365</v>
      </c>
      <c r="IBK195" t="s">
        <v>365</v>
      </c>
      <c r="IBL195" t="s">
        <v>365</v>
      </c>
      <c r="IBM195" t="s">
        <v>365</v>
      </c>
      <c r="IBN195" t="s">
        <v>365</v>
      </c>
      <c r="IBO195" t="s">
        <v>365</v>
      </c>
      <c r="IBP195" t="s">
        <v>365</v>
      </c>
      <c r="IBQ195" t="s">
        <v>365</v>
      </c>
      <c r="IBR195" t="s">
        <v>365</v>
      </c>
      <c r="IBS195" t="s">
        <v>365</v>
      </c>
      <c r="IBT195" t="s">
        <v>365</v>
      </c>
      <c r="IBU195" t="s">
        <v>365</v>
      </c>
      <c r="IBV195" t="s">
        <v>365</v>
      </c>
      <c r="IBW195" t="s">
        <v>365</v>
      </c>
      <c r="IBX195" t="s">
        <v>365</v>
      </c>
      <c r="IBY195" t="s">
        <v>365</v>
      </c>
      <c r="IBZ195" t="s">
        <v>365</v>
      </c>
      <c r="ICA195" t="s">
        <v>365</v>
      </c>
      <c r="ICB195" t="s">
        <v>365</v>
      </c>
      <c r="ICC195" t="s">
        <v>365</v>
      </c>
      <c r="ICD195" t="s">
        <v>365</v>
      </c>
      <c r="ICE195" t="s">
        <v>365</v>
      </c>
      <c r="ICF195" t="s">
        <v>365</v>
      </c>
      <c r="ICG195" t="s">
        <v>365</v>
      </c>
      <c r="ICH195" t="s">
        <v>365</v>
      </c>
      <c r="ICI195" t="s">
        <v>365</v>
      </c>
      <c r="ICJ195" t="s">
        <v>365</v>
      </c>
      <c r="ICK195" t="s">
        <v>365</v>
      </c>
      <c r="ICL195" t="s">
        <v>365</v>
      </c>
      <c r="ICM195" t="s">
        <v>365</v>
      </c>
      <c r="ICN195" t="s">
        <v>365</v>
      </c>
      <c r="ICO195" t="s">
        <v>365</v>
      </c>
      <c r="ICP195" t="s">
        <v>365</v>
      </c>
      <c r="ICQ195" t="s">
        <v>365</v>
      </c>
      <c r="ICR195" t="s">
        <v>365</v>
      </c>
      <c r="ICS195" t="s">
        <v>365</v>
      </c>
      <c r="ICT195" t="s">
        <v>365</v>
      </c>
      <c r="ICU195" t="s">
        <v>365</v>
      </c>
      <c r="ICV195" t="s">
        <v>365</v>
      </c>
      <c r="ICW195" t="s">
        <v>365</v>
      </c>
      <c r="ICX195" t="s">
        <v>365</v>
      </c>
      <c r="ICY195" t="s">
        <v>365</v>
      </c>
      <c r="ICZ195" t="s">
        <v>365</v>
      </c>
      <c r="IDA195" t="s">
        <v>365</v>
      </c>
      <c r="IDB195" t="s">
        <v>365</v>
      </c>
      <c r="IDC195" t="s">
        <v>365</v>
      </c>
      <c r="IDD195" t="s">
        <v>365</v>
      </c>
      <c r="IDE195" t="s">
        <v>365</v>
      </c>
      <c r="IDF195" t="s">
        <v>365</v>
      </c>
      <c r="IDG195" t="s">
        <v>365</v>
      </c>
      <c r="IDH195" t="s">
        <v>365</v>
      </c>
      <c r="IDI195" t="s">
        <v>365</v>
      </c>
      <c r="IDJ195" t="s">
        <v>365</v>
      </c>
      <c r="IDK195" t="s">
        <v>365</v>
      </c>
      <c r="IDL195" t="s">
        <v>365</v>
      </c>
      <c r="IDM195" t="s">
        <v>365</v>
      </c>
      <c r="IDN195" t="s">
        <v>365</v>
      </c>
      <c r="IDO195" t="s">
        <v>365</v>
      </c>
      <c r="IDP195" t="s">
        <v>365</v>
      </c>
      <c r="IDQ195" t="s">
        <v>365</v>
      </c>
      <c r="IDR195" t="s">
        <v>365</v>
      </c>
      <c r="IDS195" t="s">
        <v>365</v>
      </c>
      <c r="IDT195" t="s">
        <v>365</v>
      </c>
      <c r="IDU195" t="s">
        <v>365</v>
      </c>
      <c r="IDV195" t="s">
        <v>365</v>
      </c>
      <c r="IDW195" t="s">
        <v>365</v>
      </c>
      <c r="IDX195" t="s">
        <v>365</v>
      </c>
      <c r="IDY195" t="s">
        <v>365</v>
      </c>
      <c r="IDZ195" t="s">
        <v>365</v>
      </c>
      <c r="IEA195" t="s">
        <v>365</v>
      </c>
      <c r="IEB195" t="s">
        <v>365</v>
      </c>
      <c r="IEC195" t="s">
        <v>365</v>
      </c>
      <c r="IED195" t="s">
        <v>365</v>
      </c>
      <c r="IEE195" t="s">
        <v>365</v>
      </c>
      <c r="IEF195" t="s">
        <v>365</v>
      </c>
      <c r="IEG195" t="s">
        <v>365</v>
      </c>
      <c r="IEH195" t="s">
        <v>365</v>
      </c>
      <c r="IEI195" t="s">
        <v>365</v>
      </c>
      <c r="IEJ195" t="s">
        <v>365</v>
      </c>
      <c r="IEK195" t="s">
        <v>365</v>
      </c>
      <c r="IEL195" t="s">
        <v>365</v>
      </c>
      <c r="IEM195" t="s">
        <v>365</v>
      </c>
      <c r="IEN195" t="s">
        <v>365</v>
      </c>
      <c r="IEO195" t="s">
        <v>365</v>
      </c>
      <c r="IEP195" t="s">
        <v>365</v>
      </c>
      <c r="IEQ195" t="s">
        <v>365</v>
      </c>
      <c r="IER195" t="s">
        <v>365</v>
      </c>
      <c r="IES195" t="s">
        <v>365</v>
      </c>
      <c r="IET195" t="s">
        <v>365</v>
      </c>
      <c r="IEU195" t="s">
        <v>365</v>
      </c>
      <c r="IEV195" t="s">
        <v>365</v>
      </c>
      <c r="IEW195" t="s">
        <v>365</v>
      </c>
      <c r="IEX195" t="s">
        <v>365</v>
      </c>
      <c r="IEY195" t="s">
        <v>365</v>
      </c>
      <c r="IEZ195" t="s">
        <v>365</v>
      </c>
      <c r="IFA195" t="s">
        <v>365</v>
      </c>
      <c r="IFB195" t="s">
        <v>365</v>
      </c>
      <c r="IFC195" t="s">
        <v>365</v>
      </c>
      <c r="IFD195" t="s">
        <v>365</v>
      </c>
      <c r="IFE195" t="s">
        <v>365</v>
      </c>
      <c r="IFF195" t="s">
        <v>365</v>
      </c>
      <c r="IFG195" t="s">
        <v>365</v>
      </c>
      <c r="IFH195" t="s">
        <v>365</v>
      </c>
      <c r="IFI195" t="s">
        <v>365</v>
      </c>
      <c r="IFJ195" t="s">
        <v>365</v>
      </c>
      <c r="IFK195" t="s">
        <v>365</v>
      </c>
      <c r="IFL195" t="s">
        <v>365</v>
      </c>
      <c r="IFM195" t="s">
        <v>365</v>
      </c>
      <c r="IFN195" t="s">
        <v>365</v>
      </c>
      <c r="IFO195" t="s">
        <v>365</v>
      </c>
      <c r="IFP195" t="s">
        <v>365</v>
      </c>
      <c r="IFQ195" t="s">
        <v>365</v>
      </c>
      <c r="IFR195" t="s">
        <v>365</v>
      </c>
      <c r="IFS195" t="s">
        <v>365</v>
      </c>
      <c r="IFT195" t="s">
        <v>365</v>
      </c>
      <c r="IFU195" t="s">
        <v>365</v>
      </c>
      <c r="IFV195" t="s">
        <v>365</v>
      </c>
      <c r="IFW195" t="s">
        <v>365</v>
      </c>
      <c r="IFX195" t="s">
        <v>365</v>
      </c>
      <c r="IFY195" t="s">
        <v>365</v>
      </c>
      <c r="IFZ195" t="s">
        <v>365</v>
      </c>
      <c r="IGA195" t="s">
        <v>365</v>
      </c>
      <c r="IGB195" t="s">
        <v>365</v>
      </c>
      <c r="IGC195" t="s">
        <v>365</v>
      </c>
      <c r="IGD195" t="s">
        <v>365</v>
      </c>
      <c r="IGE195" t="s">
        <v>365</v>
      </c>
      <c r="IGF195" t="s">
        <v>365</v>
      </c>
      <c r="IGG195" t="s">
        <v>365</v>
      </c>
      <c r="IGH195" t="s">
        <v>365</v>
      </c>
      <c r="IGI195" t="s">
        <v>365</v>
      </c>
      <c r="IGJ195" t="s">
        <v>365</v>
      </c>
      <c r="IGK195" t="s">
        <v>365</v>
      </c>
      <c r="IGL195" t="s">
        <v>365</v>
      </c>
      <c r="IGM195" t="s">
        <v>365</v>
      </c>
      <c r="IGN195" t="s">
        <v>365</v>
      </c>
      <c r="IGO195" t="s">
        <v>365</v>
      </c>
      <c r="IGP195" t="s">
        <v>365</v>
      </c>
      <c r="IGQ195" t="s">
        <v>365</v>
      </c>
      <c r="IGR195" t="s">
        <v>365</v>
      </c>
      <c r="IGS195" t="s">
        <v>365</v>
      </c>
      <c r="IGT195" t="s">
        <v>365</v>
      </c>
      <c r="IGU195" t="s">
        <v>365</v>
      </c>
      <c r="IGV195" t="s">
        <v>365</v>
      </c>
      <c r="IGW195" t="s">
        <v>365</v>
      </c>
      <c r="IGX195" t="s">
        <v>365</v>
      </c>
      <c r="IGY195" t="s">
        <v>365</v>
      </c>
      <c r="IGZ195" t="s">
        <v>365</v>
      </c>
      <c r="IHA195" t="s">
        <v>365</v>
      </c>
      <c r="IHB195" t="s">
        <v>365</v>
      </c>
      <c r="IHC195" t="s">
        <v>365</v>
      </c>
      <c r="IHD195" t="s">
        <v>365</v>
      </c>
      <c r="IHE195" t="s">
        <v>365</v>
      </c>
      <c r="IHF195" t="s">
        <v>365</v>
      </c>
      <c r="IHG195" t="s">
        <v>365</v>
      </c>
      <c r="IHH195" t="s">
        <v>365</v>
      </c>
      <c r="IHI195" t="s">
        <v>365</v>
      </c>
      <c r="IHJ195" t="s">
        <v>365</v>
      </c>
      <c r="IHK195" t="s">
        <v>365</v>
      </c>
      <c r="IHL195" t="s">
        <v>365</v>
      </c>
      <c r="IHM195" t="s">
        <v>365</v>
      </c>
      <c r="IHN195" t="s">
        <v>365</v>
      </c>
      <c r="IHO195" t="s">
        <v>365</v>
      </c>
      <c r="IHP195" t="s">
        <v>365</v>
      </c>
      <c r="IHQ195" t="s">
        <v>365</v>
      </c>
      <c r="IHR195" t="s">
        <v>365</v>
      </c>
      <c r="IHS195" t="s">
        <v>365</v>
      </c>
      <c r="IHT195" t="s">
        <v>365</v>
      </c>
      <c r="IHU195" t="s">
        <v>365</v>
      </c>
      <c r="IHV195" t="s">
        <v>365</v>
      </c>
      <c r="IHW195" t="s">
        <v>365</v>
      </c>
      <c r="IHX195" t="s">
        <v>365</v>
      </c>
      <c r="IHY195" t="s">
        <v>365</v>
      </c>
      <c r="IHZ195" t="s">
        <v>365</v>
      </c>
      <c r="IIA195" t="s">
        <v>365</v>
      </c>
      <c r="IIB195" t="s">
        <v>365</v>
      </c>
      <c r="IIC195" t="s">
        <v>365</v>
      </c>
      <c r="IID195" t="s">
        <v>365</v>
      </c>
      <c r="IIE195" t="s">
        <v>365</v>
      </c>
      <c r="IIF195" t="s">
        <v>365</v>
      </c>
      <c r="IIG195" t="s">
        <v>365</v>
      </c>
      <c r="IIH195" t="s">
        <v>365</v>
      </c>
      <c r="III195" t="s">
        <v>365</v>
      </c>
      <c r="IIJ195" t="s">
        <v>365</v>
      </c>
      <c r="IIK195" t="s">
        <v>365</v>
      </c>
      <c r="IIL195" t="s">
        <v>365</v>
      </c>
      <c r="IIM195" t="s">
        <v>365</v>
      </c>
      <c r="IIN195" t="s">
        <v>365</v>
      </c>
      <c r="IIO195" t="s">
        <v>365</v>
      </c>
      <c r="IIP195" t="s">
        <v>365</v>
      </c>
      <c r="IIQ195" t="s">
        <v>365</v>
      </c>
      <c r="IIR195" t="s">
        <v>365</v>
      </c>
      <c r="IIS195" t="s">
        <v>365</v>
      </c>
      <c r="IIT195" t="s">
        <v>365</v>
      </c>
      <c r="IIU195" t="s">
        <v>365</v>
      </c>
      <c r="IIV195" t="s">
        <v>365</v>
      </c>
      <c r="IIW195" t="s">
        <v>365</v>
      </c>
      <c r="IIX195" t="s">
        <v>365</v>
      </c>
      <c r="IIY195" t="s">
        <v>365</v>
      </c>
      <c r="IIZ195" t="s">
        <v>365</v>
      </c>
      <c r="IJA195" t="s">
        <v>365</v>
      </c>
      <c r="IJB195" t="s">
        <v>365</v>
      </c>
      <c r="IJC195" t="s">
        <v>365</v>
      </c>
      <c r="IJD195" t="s">
        <v>365</v>
      </c>
      <c r="IJE195" t="s">
        <v>365</v>
      </c>
      <c r="IJF195" t="s">
        <v>365</v>
      </c>
      <c r="IJG195" t="s">
        <v>365</v>
      </c>
      <c r="IJH195" t="s">
        <v>365</v>
      </c>
      <c r="IJI195" t="s">
        <v>365</v>
      </c>
      <c r="IJJ195" t="s">
        <v>365</v>
      </c>
      <c r="IJK195" t="s">
        <v>365</v>
      </c>
      <c r="IJL195" t="s">
        <v>365</v>
      </c>
      <c r="IJM195" t="s">
        <v>365</v>
      </c>
      <c r="IJN195" t="s">
        <v>365</v>
      </c>
      <c r="IJO195" t="s">
        <v>365</v>
      </c>
      <c r="IJP195" t="s">
        <v>365</v>
      </c>
      <c r="IJQ195" t="s">
        <v>365</v>
      </c>
      <c r="IJR195" t="s">
        <v>365</v>
      </c>
      <c r="IJS195" t="s">
        <v>365</v>
      </c>
      <c r="IJT195" t="s">
        <v>365</v>
      </c>
      <c r="IJU195" t="s">
        <v>365</v>
      </c>
      <c r="IJV195" t="s">
        <v>365</v>
      </c>
      <c r="IJW195" t="s">
        <v>365</v>
      </c>
      <c r="IJX195" t="s">
        <v>365</v>
      </c>
      <c r="IJY195" t="s">
        <v>365</v>
      </c>
      <c r="IJZ195" t="s">
        <v>365</v>
      </c>
      <c r="IKA195" t="s">
        <v>365</v>
      </c>
      <c r="IKB195" t="s">
        <v>365</v>
      </c>
      <c r="IKC195" t="s">
        <v>365</v>
      </c>
      <c r="IKD195" t="s">
        <v>365</v>
      </c>
      <c r="IKE195" t="s">
        <v>365</v>
      </c>
      <c r="IKF195" t="s">
        <v>365</v>
      </c>
      <c r="IKG195" t="s">
        <v>365</v>
      </c>
      <c r="IKH195" t="s">
        <v>365</v>
      </c>
      <c r="IKI195" t="s">
        <v>365</v>
      </c>
      <c r="IKJ195" t="s">
        <v>365</v>
      </c>
      <c r="IKK195" t="s">
        <v>365</v>
      </c>
      <c r="IKL195" t="s">
        <v>365</v>
      </c>
      <c r="IKM195" t="s">
        <v>365</v>
      </c>
      <c r="IKN195" t="s">
        <v>365</v>
      </c>
      <c r="IKO195" t="s">
        <v>365</v>
      </c>
      <c r="IKP195" t="s">
        <v>365</v>
      </c>
      <c r="IKQ195" t="s">
        <v>365</v>
      </c>
      <c r="IKR195" t="s">
        <v>365</v>
      </c>
      <c r="IKS195" t="s">
        <v>365</v>
      </c>
      <c r="IKT195" t="s">
        <v>365</v>
      </c>
      <c r="IKU195" t="s">
        <v>365</v>
      </c>
      <c r="IKV195" t="s">
        <v>365</v>
      </c>
      <c r="IKW195" t="s">
        <v>365</v>
      </c>
      <c r="IKX195" t="s">
        <v>365</v>
      </c>
      <c r="IKY195" t="s">
        <v>365</v>
      </c>
      <c r="IKZ195" t="s">
        <v>365</v>
      </c>
      <c r="ILA195" t="s">
        <v>365</v>
      </c>
      <c r="ILB195" t="s">
        <v>365</v>
      </c>
      <c r="ILC195" t="s">
        <v>365</v>
      </c>
      <c r="ILD195" t="s">
        <v>365</v>
      </c>
      <c r="ILE195" t="s">
        <v>365</v>
      </c>
      <c r="ILF195" t="s">
        <v>365</v>
      </c>
      <c r="ILG195" t="s">
        <v>365</v>
      </c>
      <c r="ILH195" t="s">
        <v>365</v>
      </c>
      <c r="ILI195" t="s">
        <v>365</v>
      </c>
      <c r="ILJ195" t="s">
        <v>365</v>
      </c>
      <c r="ILK195" t="s">
        <v>365</v>
      </c>
      <c r="ILL195" t="s">
        <v>365</v>
      </c>
      <c r="ILM195" t="s">
        <v>365</v>
      </c>
      <c r="ILN195" t="s">
        <v>365</v>
      </c>
      <c r="ILO195" t="s">
        <v>365</v>
      </c>
      <c r="ILP195" t="s">
        <v>365</v>
      </c>
      <c r="ILQ195" t="s">
        <v>365</v>
      </c>
      <c r="ILR195" t="s">
        <v>365</v>
      </c>
      <c r="ILS195" t="s">
        <v>365</v>
      </c>
      <c r="ILT195" t="s">
        <v>365</v>
      </c>
      <c r="ILU195" t="s">
        <v>365</v>
      </c>
      <c r="ILV195" t="s">
        <v>365</v>
      </c>
      <c r="ILW195" t="s">
        <v>365</v>
      </c>
      <c r="ILX195" t="s">
        <v>365</v>
      </c>
      <c r="ILY195" t="s">
        <v>365</v>
      </c>
      <c r="ILZ195" t="s">
        <v>365</v>
      </c>
      <c r="IMA195" t="s">
        <v>365</v>
      </c>
      <c r="IMB195" t="s">
        <v>365</v>
      </c>
      <c r="IMC195" t="s">
        <v>365</v>
      </c>
      <c r="IMD195" t="s">
        <v>365</v>
      </c>
      <c r="IME195" t="s">
        <v>365</v>
      </c>
      <c r="IMF195" t="s">
        <v>365</v>
      </c>
      <c r="IMG195" t="s">
        <v>365</v>
      </c>
      <c r="IMH195" t="s">
        <v>365</v>
      </c>
      <c r="IMI195" t="s">
        <v>365</v>
      </c>
      <c r="IMJ195" t="s">
        <v>365</v>
      </c>
      <c r="IMK195" t="s">
        <v>365</v>
      </c>
      <c r="IML195" t="s">
        <v>365</v>
      </c>
      <c r="IMM195" t="s">
        <v>365</v>
      </c>
      <c r="IMN195" t="s">
        <v>365</v>
      </c>
      <c r="IMO195" t="s">
        <v>365</v>
      </c>
      <c r="IMP195" t="s">
        <v>365</v>
      </c>
      <c r="IMQ195" t="s">
        <v>365</v>
      </c>
      <c r="IMR195" t="s">
        <v>365</v>
      </c>
      <c r="IMS195" t="s">
        <v>365</v>
      </c>
      <c r="IMT195" t="s">
        <v>365</v>
      </c>
      <c r="IMU195" t="s">
        <v>365</v>
      </c>
      <c r="IMV195" t="s">
        <v>365</v>
      </c>
      <c r="IMW195" t="s">
        <v>365</v>
      </c>
      <c r="IMX195" t="s">
        <v>365</v>
      </c>
      <c r="IMY195" t="s">
        <v>365</v>
      </c>
      <c r="IMZ195" t="s">
        <v>365</v>
      </c>
      <c r="INA195" t="s">
        <v>365</v>
      </c>
      <c r="INB195" t="s">
        <v>365</v>
      </c>
      <c r="INC195" t="s">
        <v>365</v>
      </c>
      <c r="IND195" t="s">
        <v>365</v>
      </c>
      <c r="INE195" t="s">
        <v>365</v>
      </c>
      <c r="INF195" t="s">
        <v>365</v>
      </c>
      <c r="ING195" t="s">
        <v>365</v>
      </c>
      <c r="INH195" t="s">
        <v>365</v>
      </c>
      <c r="INI195" t="s">
        <v>365</v>
      </c>
      <c r="INJ195" t="s">
        <v>365</v>
      </c>
      <c r="INK195" t="s">
        <v>365</v>
      </c>
      <c r="INL195" t="s">
        <v>365</v>
      </c>
      <c r="INM195" t="s">
        <v>365</v>
      </c>
      <c r="INN195" t="s">
        <v>365</v>
      </c>
      <c r="INO195" t="s">
        <v>365</v>
      </c>
      <c r="INP195" t="s">
        <v>365</v>
      </c>
      <c r="INQ195" t="s">
        <v>365</v>
      </c>
      <c r="INR195" t="s">
        <v>365</v>
      </c>
      <c r="INS195" t="s">
        <v>365</v>
      </c>
      <c r="INT195" t="s">
        <v>365</v>
      </c>
      <c r="INU195" t="s">
        <v>365</v>
      </c>
      <c r="INV195" t="s">
        <v>365</v>
      </c>
      <c r="INW195" t="s">
        <v>365</v>
      </c>
      <c r="INX195" t="s">
        <v>365</v>
      </c>
      <c r="INY195" t="s">
        <v>365</v>
      </c>
      <c r="INZ195" t="s">
        <v>365</v>
      </c>
      <c r="IOA195" t="s">
        <v>365</v>
      </c>
      <c r="IOB195" t="s">
        <v>365</v>
      </c>
      <c r="IOC195" t="s">
        <v>365</v>
      </c>
      <c r="IOD195" t="s">
        <v>365</v>
      </c>
      <c r="IOE195" t="s">
        <v>365</v>
      </c>
      <c r="IOF195" t="s">
        <v>365</v>
      </c>
      <c r="IOG195" t="s">
        <v>365</v>
      </c>
      <c r="IOH195" t="s">
        <v>365</v>
      </c>
      <c r="IOI195" t="s">
        <v>365</v>
      </c>
      <c r="IOJ195" t="s">
        <v>365</v>
      </c>
      <c r="IOK195" t="s">
        <v>365</v>
      </c>
      <c r="IOL195" t="s">
        <v>365</v>
      </c>
      <c r="IOM195" t="s">
        <v>365</v>
      </c>
      <c r="ION195" t="s">
        <v>365</v>
      </c>
      <c r="IOO195" t="s">
        <v>365</v>
      </c>
      <c r="IOP195" t="s">
        <v>365</v>
      </c>
      <c r="IOQ195" t="s">
        <v>365</v>
      </c>
      <c r="IOR195" t="s">
        <v>365</v>
      </c>
      <c r="IOS195" t="s">
        <v>365</v>
      </c>
      <c r="IOT195" t="s">
        <v>365</v>
      </c>
      <c r="IOU195" t="s">
        <v>365</v>
      </c>
      <c r="IOV195" t="s">
        <v>365</v>
      </c>
      <c r="IOW195" t="s">
        <v>365</v>
      </c>
      <c r="IOX195" t="s">
        <v>365</v>
      </c>
      <c r="IOY195" t="s">
        <v>365</v>
      </c>
      <c r="IOZ195" t="s">
        <v>365</v>
      </c>
      <c r="IPA195" t="s">
        <v>365</v>
      </c>
      <c r="IPB195" t="s">
        <v>365</v>
      </c>
      <c r="IPC195" t="s">
        <v>365</v>
      </c>
      <c r="IPD195" t="s">
        <v>365</v>
      </c>
      <c r="IPE195" t="s">
        <v>365</v>
      </c>
      <c r="IPF195" t="s">
        <v>365</v>
      </c>
      <c r="IPG195" t="s">
        <v>365</v>
      </c>
      <c r="IPH195" t="s">
        <v>365</v>
      </c>
      <c r="IPI195" t="s">
        <v>365</v>
      </c>
      <c r="IPJ195" t="s">
        <v>365</v>
      </c>
      <c r="IPK195" t="s">
        <v>365</v>
      </c>
      <c r="IPL195" t="s">
        <v>365</v>
      </c>
      <c r="IPM195" t="s">
        <v>365</v>
      </c>
      <c r="IPN195" t="s">
        <v>365</v>
      </c>
      <c r="IPO195" t="s">
        <v>365</v>
      </c>
      <c r="IPP195" t="s">
        <v>365</v>
      </c>
      <c r="IPQ195" t="s">
        <v>365</v>
      </c>
      <c r="IPR195" t="s">
        <v>365</v>
      </c>
      <c r="IPS195" t="s">
        <v>365</v>
      </c>
      <c r="IPT195" t="s">
        <v>365</v>
      </c>
      <c r="IPU195" t="s">
        <v>365</v>
      </c>
      <c r="IPV195" t="s">
        <v>365</v>
      </c>
      <c r="IPW195" t="s">
        <v>365</v>
      </c>
      <c r="IPX195" t="s">
        <v>365</v>
      </c>
      <c r="IPY195" t="s">
        <v>365</v>
      </c>
      <c r="IPZ195" t="s">
        <v>365</v>
      </c>
      <c r="IQA195" t="s">
        <v>365</v>
      </c>
      <c r="IQB195" t="s">
        <v>365</v>
      </c>
      <c r="IQC195" t="s">
        <v>365</v>
      </c>
      <c r="IQD195" t="s">
        <v>365</v>
      </c>
      <c r="IQE195" t="s">
        <v>365</v>
      </c>
      <c r="IQF195" t="s">
        <v>365</v>
      </c>
      <c r="IQG195" t="s">
        <v>365</v>
      </c>
      <c r="IQH195" t="s">
        <v>365</v>
      </c>
      <c r="IQI195" t="s">
        <v>365</v>
      </c>
      <c r="IQJ195" t="s">
        <v>365</v>
      </c>
      <c r="IQK195" t="s">
        <v>365</v>
      </c>
      <c r="IQL195" t="s">
        <v>365</v>
      </c>
      <c r="IQM195" t="s">
        <v>365</v>
      </c>
      <c r="IQN195" t="s">
        <v>365</v>
      </c>
      <c r="IQO195" t="s">
        <v>365</v>
      </c>
      <c r="IQP195" t="s">
        <v>365</v>
      </c>
      <c r="IQQ195" t="s">
        <v>365</v>
      </c>
      <c r="IQR195" t="s">
        <v>365</v>
      </c>
      <c r="IQS195" t="s">
        <v>365</v>
      </c>
      <c r="IQT195" t="s">
        <v>365</v>
      </c>
      <c r="IQU195" t="s">
        <v>365</v>
      </c>
      <c r="IQV195" t="s">
        <v>365</v>
      </c>
      <c r="IQW195" t="s">
        <v>365</v>
      </c>
      <c r="IQX195" t="s">
        <v>365</v>
      </c>
      <c r="IQY195" t="s">
        <v>365</v>
      </c>
      <c r="IQZ195" t="s">
        <v>365</v>
      </c>
      <c r="IRA195" t="s">
        <v>365</v>
      </c>
      <c r="IRB195" t="s">
        <v>365</v>
      </c>
      <c r="IRC195" t="s">
        <v>365</v>
      </c>
      <c r="IRD195" t="s">
        <v>365</v>
      </c>
      <c r="IRE195" t="s">
        <v>365</v>
      </c>
      <c r="IRF195" t="s">
        <v>365</v>
      </c>
      <c r="IRG195" t="s">
        <v>365</v>
      </c>
      <c r="IRH195" t="s">
        <v>365</v>
      </c>
      <c r="IRI195" t="s">
        <v>365</v>
      </c>
      <c r="IRJ195" t="s">
        <v>365</v>
      </c>
      <c r="IRK195" t="s">
        <v>365</v>
      </c>
      <c r="IRL195" t="s">
        <v>365</v>
      </c>
      <c r="IRM195" t="s">
        <v>365</v>
      </c>
      <c r="IRN195" t="s">
        <v>365</v>
      </c>
      <c r="IRO195" t="s">
        <v>365</v>
      </c>
      <c r="IRP195" t="s">
        <v>365</v>
      </c>
      <c r="IRQ195" t="s">
        <v>365</v>
      </c>
      <c r="IRR195" t="s">
        <v>365</v>
      </c>
      <c r="IRS195" t="s">
        <v>365</v>
      </c>
      <c r="IRT195" t="s">
        <v>365</v>
      </c>
      <c r="IRU195" t="s">
        <v>365</v>
      </c>
      <c r="IRV195" t="s">
        <v>365</v>
      </c>
      <c r="IRW195" t="s">
        <v>365</v>
      </c>
      <c r="IRX195" t="s">
        <v>365</v>
      </c>
      <c r="IRY195" t="s">
        <v>365</v>
      </c>
      <c r="IRZ195" t="s">
        <v>365</v>
      </c>
      <c r="ISA195" t="s">
        <v>365</v>
      </c>
      <c r="ISB195" t="s">
        <v>365</v>
      </c>
      <c r="ISC195" t="s">
        <v>365</v>
      </c>
      <c r="ISD195" t="s">
        <v>365</v>
      </c>
      <c r="ISE195" t="s">
        <v>365</v>
      </c>
      <c r="ISF195" t="s">
        <v>365</v>
      </c>
      <c r="ISG195" t="s">
        <v>365</v>
      </c>
      <c r="ISH195" t="s">
        <v>365</v>
      </c>
      <c r="ISI195" t="s">
        <v>365</v>
      </c>
      <c r="ISJ195" t="s">
        <v>365</v>
      </c>
      <c r="ISK195" t="s">
        <v>365</v>
      </c>
      <c r="ISL195" t="s">
        <v>365</v>
      </c>
      <c r="ISM195" t="s">
        <v>365</v>
      </c>
      <c r="ISN195" t="s">
        <v>365</v>
      </c>
      <c r="ISO195" t="s">
        <v>365</v>
      </c>
      <c r="ISP195" t="s">
        <v>365</v>
      </c>
      <c r="ISQ195" t="s">
        <v>365</v>
      </c>
      <c r="ISR195" t="s">
        <v>365</v>
      </c>
      <c r="ISS195" t="s">
        <v>365</v>
      </c>
      <c r="IST195" t="s">
        <v>365</v>
      </c>
      <c r="ISU195" t="s">
        <v>365</v>
      </c>
      <c r="ISV195" t="s">
        <v>365</v>
      </c>
      <c r="ISW195" t="s">
        <v>365</v>
      </c>
      <c r="ISX195" t="s">
        <v>365</v>
      </c>
      <c r="ISY195" t="s">
        <v>365</v>
      </c>
      <c r="ISZ195" t="s">
        <v>365</v>
      </c>
      <c r="ITA195" t="s">
        <v>365</v>
      </c>
      <c r="ITB195" t="s">
        <v>365</v>
      </c>
      <c r="ITC195" t="s">
        <v>365</v>
      </c>
      <c r="ITD195" t="s">
        <v>365</v>
      </c>
      <c r="ITE195" t="s">
        <v>365</v>
      </c>
      <c r="ITF195" t="s">
        <v>365</v>
      </c>
      <c r="ITG195" t="s">
        <v>365</v>
      </c>
      <c r="ITH195" t="s">
        <v>365</v>
      </c>
      <c r="ITI195" t="s">
        <v>365</v>
      </c>
      <c r="ITJ195" t="s">
        <v>365</v>
      </c>
      <c r="ITK195" t="s">
        <v>365</v>
      </c>
      <c r="ITL195" t="s">
        <v>365</v>
      </c>
      <c r="ITM195" t="s">
        <v>365</v>
      </c>
      <c r="ITN195" t="s">
        <v>365</v>
      </c>
      <c r="ITO195" t="s">
        <v>365</v>
      </c>
      <c r="ITP195" t="s">
        <v>365</v>
      </c>
      <c r="ITQ195" t="s">
        <v>365</v>
      </c>
      <c r="ITR195" t="s">
        <v>365</v>
      </c>
      <c r="ITS195" t="s">
        <v>365</v>
      </c>
      <c r="ITT195" t="s">
        <v>365</v>
      </c>
      <c r="ITU195" t="s">
        <v>365</v>
      </c>
      <c r="ITV195" t="s">
        <v>365</v>
      </c>
      <c r="ITW195" t="s">
        <v>365</v>
      </c>
      <c r="ITX195" t="s">
        <v>365</v>
      </c>
      <c r="ITY195" t="s">
        <v>365</v>
      </c>
      <c r="ITZ195" t="s">
        <v>365</v>
      </c>
      <c r="IUA195" t="s">
        <v>365</v>
      </c>
      <c r="IUB195" t="s">
        <v>365</v>
      </c>
      <c r="IUC195" t="s">
        <v>365</v>
      </c>
      <c r="IUD195" t="s">
        <v>365</v>
      </c>
      <c r="IUE195" t="s">
        <v>365</v>
      </c>
      <c r="IUF195" t="s">
        <v>365</v>
      </c>
      <c r="IUG195" t="s">
        <v>365</v>
      </c>
      <c r="IUH195" t="s">
        <v>365</v>
      </c>
      <c r="IUI195" t="s">
        <v>365</v>
      </c>
      <c r="IUJ195" t="s">
        <v>365</v>
      </c>
      <c r="IUK195" t="s">
        <v>365</v>
      </c>
      <c r="IUL195" t="s">
        <v>365</v>
      </c>
      <c r="IUM195" t="s">
        <v>365</v>
      </c>
      <c r="IUN195" t="s">
        <v>365</v>
      </c>
      <c r="IUO195" t="s">
        <v>365</v>
      </c>
      <c r="IUP195" t="s">
        <v>365</v>
      </c>
      <c r="IUQ195" t="s">
        <v>365</v>
      </c>
      <c r="IUR195" t="s">
        <v>365</v>
      </c>
      <c r="IUS195" t="s">
        <v>365</v>
      </c>
      <c r="IUT195" t="s">
        <v>365</v>
      </c>
      <c r="IUU195" t="s">
        <v>365</v>
      </c>
      <c r="IUV195" t="s">
        <v>365</v>
      </c>
      <c r="IUW195" t="s">
        <v>365</v>
      </c>
      <c r="IUX195" t="s">
        <v>365</v>
      </c>
      <c r="IUY195" t="s">
        <v>365</v>
      </c>
      <c r="IUZ195" t="s">
        <v>365</v>
      </c>
      <c r="IVA195" t="s">
        <v>365</v>
      </c>
      <c r="IVB195" t="s">
        <v>365</v>
      </c>
      <c r="IVC195" t="s">
        <v>365</v>
      </c>
      <c r="IVD195" t="s">
        <v>365</v>
      </c>
      <c r="IVE195" t="s">
        <v>365</v>
      </c>
      <c r="IVF195" t="s">
        <v>365</v>
      </c>
      <c r="IVG195" t="s">
        <v>365</v>
      </c>
      <c r="IVH195" t="s">
        <v>365</v>
      </c>
      <c r="IVI195" t="s">
        <v>365</v>
      </c>
      <c r="IVJ195" t="s">
        <v>365</v>
      </c>
      <c r="IVK195" t="s">
        <v>365</v>
      </c>
      <c r="IVL195" t="s">
        <v>365</v>
      </c>
      <c r="IVM195" t="s">
        <v>365</v>
      </c>
      <c r="IVN195" t="s">
        <v>365</v>
      </c>
      <c r="IVO195" t="s">
        <v>365</v>
      </c>
      <c r="IVP195" t="s">
        <v>365</v>
      </c>
      <c r="IVQ195" t="s">
        <v>365</v>
      </c>
      <c r="IVR195" t="s">
        <v>365</v>
      </c>
      <c r="IVS195" t="s">
        <v>365</v>
      </c>
      <c r="IVT195" t="s">
        <v>365</v>
      </c>
      <c r="IVU195" t="s">
        <v>365</v>
      </c>
      <c r="IVV195" t="s">
        <v>365</v>
      </c>
      <c r="IVW195" t="s">
        <v>365</v>
      </c>
      <c r="IVX195" t="s">
        <v>365</v>
      </c>
      <c r="IVY195" t="s">
        <v>365</v>
      </c>
      <c r="IVZ195" t="s">
        <v>365</v>
      </c>
      <c r="IWA195" t="s">
        <v>365</v>
      </c>
      <c r="IWB195" t="s">
        <v>365</v>
      </c>
      <c r="IWC195" t="s">
        <v>365</v>
      </c>
      <c r="IWD195" t="s">
        <v>365</v>
      </c>
      <c r="IWE195" t="s">
        <v>365</v>
      </c>
      <c r="IWF195" t="s">
        <v>365</v>
      </c>
      <c r="IWG195" t="s">
        <v>365</v>
      </c>
      <c r="IWH195" t="s">
        <v>365</v>
      </c>
      <c r="IWI195" t="s">
        <v>365</v>
      </c>
      <c r="IWJ195" t="s">
        <v>365</v>
      </c>
      <c r="IWK195" t="s">
        <v>365</v>
      </c>
      <c r="IWL195" t="s">
        <v>365</v>
      </c>
      <c r="IWM195" t="s">
        <v>365</v>
      </c>
      <c r="IWN195" t="s">
        <v>365</v>
      </c>
      <c r="IWO195" t="s">
        <v>365</v>
      </c>
      <c r="IWP195" t="s">
        <v>365</v>
      </c>
      <c r="IWQ195" t="s">
        <v>365</v>
      </c>
      <c r="IWR195" t="s">
        <v>365</v>
      </c>
      <c r="IWS195" t="s">
        <v>365</v>
      </c>
      <c r="IWT195" t="s">
        <v>365</v>
      </c>
      <c r="IWU195" t="s">
        <v>365</v>
      </c>
      <c r="IWV195" t="s">
        <v>365</v>
      </c>
      <c r="IWW195" t="s">
        <v>365</v>
      </c>
      <c r="IWX195" t="s">
        <v>365</v>
      </c>
      <c r="IWY195" t="s">
        <v>365</v>
      </c>
      <c r="IWZ195" t="s">
        <v>365</v>
      </c>
      <c r="IXA195" t="s">
        <v>365</v>
      </c>
      <c r="IXB195" t="s">
        <v>365</v>
      </c>
      <c r="IXC195" t="s">
        <v>365</v>
      </c>
      <c r="IXD195" t="s">
        <v>365</v>
      </c>
      <c r="IXE195" t="s">
        <v>365</v>
      </c>
      <c r="IXF195" t="s">
        <v>365</v>
      </c>
      <c r="IXG195" t="s">
        <v>365</v>
      </c>
      <c r="IXH195" t="s">
        <v>365</v>
      </c>
      <c r="IXI195" t="s">
        <v>365</v>
      </c>
      <c r="IXJ195" t="s">
        <v>365</v>
      </c>
      <c r="IXK195" t="s">
        <v>365</v>
      </c>
      <c r="IXL195" t="s">
        <v>365</v>
      </c>
      <c r="IXM195" t="s">
        <v>365</v>
      </c>
      <c r="IXN195" t="s">
        <v>365</v>
      </c>
      <c r="IXO195" t="s">
        <v>365</v>
      </c>
      <c r="IXP195" t="s">
        <v>365</v>
      </c>
      <c r="IXQ195" t="s">
        <v>365</v>
      </c>
      <c r="IXR195" t="s">
        <v>365</v>
      </c>
      <c r="IXS195" t="s">
        <v>365</v>
      </c>
      <c r="IXT195" t="s">
        <v>365</v>
      </c>
      <c r="IXU195" t="s">
        <v>365</v>
      </c>
      <c r="IXV195" t="s">
        <v>365</v>
      </c>
      <c r="IXW195" t="s">
        <v>365</v>
      </c>
      <c r="IXX195" t="s">
        <v>365</v>
      </c>
      <c r="IXY195" t="s">
        <v>365</v>
      </c>
      <c r="IXZ195" t="s">
        <v>365</v>
      </c>
      <c r="IYA195" t="s">
        <v>365</v>
      </c>
      <c r="IYB195" t="s">
        <v>365</v>
      </c>
      <c r="IYC195" t="s">
        <v>365</v>
      </c>
      <c r="IYD195" t="s">
        <v>365</v>
      </c>
      <c r="IYE195" t="s">
        <v>365</v>
      </c>
      <c r="IYF195" t="s">
        <v>365</v>
      </c>
      <c r="IYG195" t="s">
        <v>365</v>
      </c>
      <c r="IYH195" t="s">
        <v>365</v>
      </c>
      <c r="IYI195" t="s">
        <v>365</v>
      </c>
      <c r="IYJ195" t="s">
        <v>365</v>
      </c>
      <c r="IYK195" t="s">
        <v>365</v>
      </c>
      <c r="IYL195" t="s">
        <v>365</v>
      </c>
      <c r="IYM195" t="s">
        <v>365</v>
      </c>
      <c r="IYN195" t="s">
        <v>365</v>
      </c>
      <c r="IYO195" t="s">
        <v>365</v>
      </c>
      <c r="IYP195" t="s">
        <v>365</v>
      </c>
      <c r="IYQ195" t="s">
        <v>365</v>
      </c>
      <c r="IYR195" t="s">
        <v>365</v>
      </c>
      <c r="IYS195" t="s">
        <v>365</v>
      </c>
      <c r="IYT195" t="s">
        <v>365</v>
      </c>
      <c r="IYU195" t="s">
        <v>365</v>
      </c>
      <c r="IYV195" t="s">
        <v>365</v>
      </c>
      <c r="IYW195" t="s">
        <v>365</v>
      </c>
      <c r="IYX195" t="s">
        <v>365</v>
      </c>
      <c r="IYY195" t="s">
        <v>365</v>
      </c>
      <c r="IYZ195" t="s">
        <v>365</v>
      </c>
      <c r="IZA195" t="s">
        <v>365</v>
      </c>
      <c r="IZB195" t="s">
        <v>365</v>
      </c>
      <c r="IZC195" t="s">
        <v>365</v>
      </c>
      <c r="IZD195" t="s">
        <v>365</v>
      </c>
      <c r="IZE195" t="s">
        <v>365</v>
      </c>
      <c r="IZF195" t="s">
        <v>365</v>
      </c>
      <c r="IZG195" t="s">
        <v>365</v>
      </c>
      <c r="IZH195" t="s">
        <v>365</v>
      </c>
      <c r="IZI195" t="s">
        <v>365</v>
      </c>
      <c r="IZJ195" t="s">
        <v>365</v>
      </c>
      <c r="IZK195" t="s">
        <v>365</v>
      </c>
      <c r="IZL195" t="s">
        <v>365</v>
      </c>
      <c r="IZM195" t="s">
        <v>365</v>
      </c>
      <c r="IZN195" t="s">
        <v>365</v>
      </c>
      <c r="IZO195" t="s">
        <v>365</v>
      </c>
      <c r="IZP195" t="s">
        <v>365</v>
      </c>
      <c r="IZQ195" t="s">
        <v>365</v>
      </c>
      <c r="IZR195" t="s">
        <v>365</v>
      </c>
      <c r="IZS195" t="s">
        <v>365</v>
      </c>
      <c r="IZT195" t="s">
        <v>365</v>
      </c>
      <c r="IZU195" t="s">
        <v>365</v>
      </c>
      <c r="IZV195" t="s">
        <v>365</v>
      </c>
      <c r="IZW195" t="s">
        <v>365</v>
      </c>
      <c r="IZX195" t="s">
        <v>365</v>
      </c>
      <c r="IZY195" t="s">
        <v>365</v>
      </c>
      <c r="IZZ195" t="s">
        <v>365</v>
      </c>
      <c r="JAA195" t="s">
        <v>365</v>
      </c>
      <c r="JAB195" t="s">
        <v>365</v>
      </c>
      <c r="JAC195" t="s">
        <v>365</v>
      </c>
      <c r="JAD195" t="s">
        <v>365</v>
      </c>
      <c r="JAE195" t="s">
        <v>365</v>
      </c>
      <c r="JAF195" t="s">
        <v>365</v>
      </c>
      <c r="JAG195" t="s">
        <v>365</v>
      </c>
      <c r="JAH195" t="s">
        <v>365</v>
      </c>
      <c r="JAI195" t="s">
        <v>365</v>
      </c>
      <c r="JAJ195" t="s">
        <v>365</v>
      </c>
      <c r="JAK195" t="s">
        <v>365</v>
      </c>
      <c r="JAL195" t="s">
        <v>365</v>
      </c>
      <c r="JAM195" t="s">
        <v>365</v>
      </c>
      <c r="JAN195" t="s">
        <v>365</v>
      </c>
      <c r="JAO195" t="s">
        <v>365</v>
      </c>
      <c r="JAP195" t="s">
        <v>365</v>
      </c>
      <c r="JAQ195" t="s">
        <v>365</v>
      </c>
      <c r="JAR195" t="s">
        <v>365</v>
      </c>
      <c r="JAS195" t="s">
        <v>365</v>
      </c>
      <c r="JAT195" t="s">
        <v>365</v>
      </c>
      <c r="JAU195" t="s">
        <v>365</v>
      </c>
      <c r="JAV195" t="s">
        <v>365</v>
      </c>
      <c r="JAW195" t="s">
        <v>365</v>
      </c>
      <c r="JAX195" t="s">
        <v>365</v>
      </c>
      <c r="JAY195" t="s">
        <v>365</v>
      </c>
      <c r="JAZ195" t="s">
        <v>365</v>
      </c>
      <c r="JBA195" t="s">
        <v>365</v>
      </c>
      <c r="JBB195" t="s">
        <v>365</v>
      </c>
      <c r="JBC195" t="s">
        <v>365</v>
      </c>
      <c r="JBD195" t="s">
        <v>365</v>
      </c>
      <c r="JBE195" t="s">
        <v>365</v>
      </c>
      <c r="JBF195" t="s">
        <v>365</v>
      </c>
      <c r="JBG195" t="s">
        <v>365</v>
      </c>
      <c r="JBH195" t="s">
        <v>365</v>
      </c>
      <c r="JBI195" t="s">
        <v>365</v>
      </c>
      <c r="JBJ195" t="s">
        <v>365</v>
      </c>
      <c r="JBK195" t="s">
        <v>365</v>
      </c>
      <c r="JBL195" t="s">
        <v>365</v>
      </c>
      <c r="JBM195" t="s">
        <v>365</v>
      </c>
      <c r="JBN195" t="s">
        <v>365</v>
      </c>
      <c r="JBO195" t="s">
        <v>365</v>
      </c>
      <c r="JBP195" t="s">
        <v>365</v>
      </c>
      <c r="JBQ195" t="s">
        <v>365</v>
      </c>
      <c r="JBR195" t="s">
        <v>365</v>
      </c>
      <c r="JBS195" t="s">
        <v>365</v>
      </c>
      <c r="JBT195" t="s">
        <v>365</v>
      </c>
      <c r="JBU195" t="s">
        <v>365</v>
      </c>
      <c r="JBV195" t="s">
        <v>365</v>
      </c>
      <c r="JBW195" t="s">
        <v>365</v>
      </c>
      <c r="JBX195" t="s">
        <v>365</v>
      </c>
      <c r="JBY195" t="s">
        <v>365</v>
      </c>
      <c r="JBZ195" t="s">
        <v>365</v>
      </c>
      <c r="JCA195" t="s">
        <v>365</v>
      </c>
      <c r="JCB195" t="s">
        <v>365</v>
      </c>
      <c r="JCC195" t="s">
        <v>365</v>
      </c>
      <c r="JCD195" t="s">
        <v>365</v>
      </c>
      <c r="JCE195" t="s">
        <v>365</v>
      </c>
      <c r="JCF195" t="s">
        <v>365</v>
      </c>
      <c r="JCG195" t="s">
        <v>365</v>
      </c>
      <c r="JCH195" t="s">
        <v>365</v>
      </c>
      <c r="JCI195" t="s">
        <v>365</v>
      </c>
      <c r="JCJ195" t="s">
        <v>365</v>
      </c>
      <c r="JCK195" t="s">
        <v>365</v>
      </c>
      <c r="JCL195" t="s">
        <v>365</v>
      </c>
      <c r="JCM195" t="s">
        <v>365</v>
      </c>
      <c r="JCN195" t="s">
        <v>365</v>
      </c>
      <c r="JCO195" t="s">
        <v>365</v>
      </c>
      <c r="JCP195" t="s">
        <v>365</v>
      </c>
      <c r="JCQ195" t="s">
        <v>365</v>
      </c>
      <c r="JCR195" t="s">
        <v>365</v>
      </c>
      <c r="JCS195" t="s">
        <v>365</v>
      </c>
      <c r="JCT195" t="s">
        <v>365</v>
      </c>
      <c r="JCU195" t="s">
        <v>365</v>
      </c>
      <c r="JCV195" t="s">
        <v>365</v>
      </c>
      <c r="JCW195" t="s">
        <v>365</v>
      </c>
      <c r="JCX195" t="s">
        <v>365</v>
      </c>
      <c r="JCY195" t="s">
        <v>365</v>
      </c>
      <c r="JCZ195" t="s">
        <v>365</v>
      </c>
      <c r="JDA195" t="s">
        <v>365</v>
      </c>
      <c r="JDB195" t="s">
        <v>365</v>
      </c>
      <c r="JDC195" t="s">
        <v>365</v>
      </c>
      <c r="JDD195" t="s">
        <v>365</v>
      </c>
      <c r="JDE195" t="s">
        <v>365</v>
      </c>
      <c r="JDF195" t="s">
        <v>365</v>
      </c>
      <c r="JDG195" t="s">
        <v>365</v>
      </c>
      <c r="JDH195" t="s">
        <v>365</v>
      </c>
      <c r="JDI195" t="s">
        <v>365</v>
      </c>
      <c r="JDJ195" t="s">
        <v>365</v>
      </c>
      <c r="JDK195" t="s">
        <v>365</v>
      </c>
      <c r="JDL195" t="s">
        <v>365</v>
      </c>
      <c r="JDM195" t="s">
        <v>365</v>
      </c>
      <c r="JDN195" t="s">
        <v>365</v>
      </c>
      <c r="JDO195" t="s">
        <v>365</v>
      </c>
      <c r="JDP195" t="s">
        <v>365</v>
      </c>
      <c r="JDQ195" t="s">
        <v>365</v>
      </c>
      <c r="JDR195" t="s">
        <v>365</v>
      </c>
      <c r="JDS195" t="s">
        <v>365</v>
      </c>
      <c r="JDT195" t="s">
        <v>365</v>
      </c>
      <c r="JDU195" t="s">
        <v>365</v>
      </c>
      <c r="JDV195" t="s">
        <v>365</v>
      </c>
      <c r="JDW195" t="s">
        <v>365</v>
      </c>
      <c r="JDX195" t="s">
        <v>365</v>
      </c>
      <c r="JDY195" t="s">
        <v>365</v>
      </c>
      <c r="JDZ195" t="s">
        <v>365</v>
      </c>
      <c r="JEA195" t="s">
        <v>365</v>
      </c>
      <c r="JEB195" t="s">
        <v>365</v>
      </c>
      <c r="JEC195" t="s">
        <v>365</v>
      </c>
      <c r="JED195" t="s">
        <v>365</v>
      </c>
      <c r="JEE195" t="s">
        <v>365</v>
      </c>
      <c r="JEF195" t="s">
        <v>365</v>
      </c>
      <c r="JEG195" t="s">
        <v>365</v>
      </c>
      <c r="JEH195" t="s">
        <v>365</v>
      </c>
      <c r="JEI195" t="s">
        <v>365</v>
      </c>
      <c r="JEJ195" t="s">
        <v>365</v>
      </c>
      <c r="JEK195" t="s">
        <v>365</v>
      </c>
      <c r="JEL195" t="s">
        <v>365</v>
      </c>
      <c r="JEM195" t="s">
        <v>365</v>
      </c>
      <c r="JEN195" t="s">
        <v>365</v>
      </c>
      <c r="JEO195" t="s">
        <v>365</v>
      </c>
      <c r="JEP195" t="s">
        <v>365</v>
      </c>
      <c r="JEQ195" t="s">
        <v>365</v>
      </c>
      <c r="JER195" t="s">
        <v>365</v>
      </c>
      <c r="JES195" t="s">
        <v>365</v>
      </c>
      <c r="JET195" t="s">
        <v>365</v>
      </c>
      <c r="JEU195" t="s">
        <v>365</v>
      </c>
      <c r="JEV195" t="s">
        <v>365</v>
      </c>
      <c r="JEW195" t="s">
        <v>365</v>
      </c>
      <c r="JEX195" t="s">
        <v>365</v>
      </c>
      <c r="JEY195" t="s">
        <v>365</v>
      </c>
      <c r="JEZ195" t="s">
        <v>365</v>
      </c>
      <c r="JFA195" t="s">
        <v>365</v>
      </c>
      <c r="JFB195" t="s">
        <v>365</v>
      </c>
      <c r="JFC195" t="s">
        <v>365</v>
      </c>
      <c r="JFD195" t="s">
        <v>365</v>
      </c>
      <c r="JFE195" t="s">
        <v>365</v>
      </c>
      <c r="JFF195" t="s">
        <v>365</v>
      </c>
      <c r="JFG195" t="s">
        <v>365</v>
      </c>
      <c r="JFH195" t="s">
        <v>365</v>
      </c>
      <c r="JFI195" t="s">
        <v>365</v>
      </c>
      <c r="JFJ195" t="s">
        <v>365</v>
      </c>
      <c r="JFK195" t="s">
        <v>365</v>
      </c>
      <c r="JFL195" t="s">
        <v>365</v>
      </c>
      <c r="JFM195" t="s">
        <v>365</v>
      </c>
      <c r="JFN195" t="s">
        <v>365</v>
      </c>
      <c r="JFO195" t="s">
        <v>365</v>
      </c>
      <c r="JFP195" t="s">
        <v>365</v>
      </c>
      <c r="JFQ195" t="s">
        <v>365</v>
      </c>
      <c r="JFR195" t="s">
        <v>365</v>
      </c>
      <c r="JFS195" t="s">
        <v>365</v>
      </c>
      <c r="JFT195" t="s">
        <v>365</v>
      </c>
      <c r="JFU195" t="s">
        <v>365</v>
      </c>
      <c r="JFV195" t="s">
        <v>365</v>
      </c>
      <c r="JFW195" t="s">
        <v>365</v>
      </c>
      <c r="JFX195" t="s">
        <v>365</v>
      </c>
      <c r="JFY195" t="s">
        <v>365</v>
      </c>
      <c r="JFZ195" t="s">
        <v>365</v>
      </c>
      <c r="JGA195" t="s">
        <v>365</v>
      </c>
      <c r="JGB195" t="s">
        <v>365</v>
      </c>
      <c r="JGC195" t="s">
        <v>365</v>
      </c>
      <c r="JGD195" t="s">
        <v>365</v>
      </c>
      <c r="JGE195" t="s">
        <v>365</v>
      </c>
      <c r="JGF195" t="s">
        <v>365</v>
      </c>
      <c r="JGG195" t="s">
        <v>365</v>
      </c>
      <c r="JGH195" t="s">
        <v>365</v>
      </c>
      <c r="JGI195" t="s">
        <v>365</v>
      </c>
      <c r="JGJ195" t="s">
        <v>365</v>
      </c>
      <c r="JGK195" t="s">
        <v>365</v>
      </c>
      <c r="JGL195" t="s">
        <v>365</v>
      </c>
      <c r="JGM195" t="s">
        <v>365</v>
      </c>
      <c r="JGN195" t="s">
        <v>365</v>
      </c>
      <c r="JGO195" t="s">
        <v>365</v>
      </c>
      <c r="JGP195" t="s">
        <v>365</v>
      </c>
      <c r="JGQ195" t="s">
        <v>365</v>
      </c>
      <c r="JGR195" t="s">
        <v>365</v>
      </c>
      <c r="JGS195" t="s">
        <v>365</v>
      </c>
      <c r="JGT195" t="s">
        <v>365</v>
      </c>
      <c r="JGU195" t="s">
        <v>365</v>
      </c>
      <c r="JGV195" t="s">
        <v>365</v>
      </c>
      <c r="JGW195" t="s">
        <v>365</v>
      </c>
      <c r="JGX195" t="s">
        <v>365</v>
      </c>
      <c r="JGY195" t="s">
        <v>365</v>
      </c>
      <c r="JGZ195" t="s">
        <v>365</v>
      </c>
      <c r="JHA195" t="s">
        <v>365</v>
      </c>
      <c r="JHB195" t="s">
        <v>365</v>
      </c>
      <c r="JHC195" t="s">
        <v>365</v>
      </c>
      <c r="JHD195" t="s">
        <v>365</v>
      </c>
      <c r="JHE195" t="s">
        <v>365</v>
      </c>
      <c r="JHF195" t="s">
        <v>365</v>
      </c>
      <c r="JHG195" t="s">
        <v>365</v>
      </c>
      <c r="JHH195" t="s">
        <v>365</v>
      </c>
      <c r="JHI195" t="s">
        <v>365</v>
      </c>
      <c r="JHJ195" t="s">
        <v>365</v>
      </c>
      <c r="JHK195" t="s">
        <v>365</v>
      </c>
      <c r="JHL195" t="s">
        <v>365</v>
      </c>
      <c r="JHM195" t="s">
        <v>365</v>
      </c>
      <c r="JHN195" t="s">
        <v>365</v>
      </c>
      <c r="JHO195" t="s">
        <v>365</v>
      </c>
      <c r="JHP195" t="s">
        <v>365</v>
      </c>
      <c r="JHQ195" t="s">
        <v>365</v>
      </c>
      <c r="JHR195" t="s">
        <v>365</v>
      </c>
      <c r="JHS195" t="s">
        <v>365</v>
      </c>
      <c r="JHT195" t="s">
        <v>365</v>
      </c>
      <c r="JHU195" t="s">
        <v>365</v>
      </c>
      <c r="JHV195" t="s">
        <v>365</v>
      </c>
      <c r="JHW195" t="s">
        <v>365</v>
      </c>
      <c r="JHX195" t="s">
        <v>365</v>
      </c>
      <c r="JHY195" t="s">
        <v>365</v>
      </c>
      <c r="JHZ195" t="s">
        <v>365</v>
      </c>
      <c r="JIA195" t="s">
        <v>365</v>
      </c>
      <c r="JIB195" t="s">
        <v>365</v>
      </c>
      <c r="JIC195" t="s">
        <v>365</v>
      </c>
      <c r="JID195" t="s">
        <v>365</v>
      </c>
      <c r="JIE195" t="s">
        <v>365</v>
      </c>
      <c r="JIF195" t="s">
        <v>365</v>
      </c>
      <c r="JIG195" t="s">
        <v>365</v>
      </c>
      <c r="JIH195" t="s">
        <v>365</v>
      </c>
      <c r="JII195" t="s">
        <v>365</v>
      </c>
      <c r="JIJ195" t="s">
        <v>365</v>
      </c>
      <c r="JIK195" t="s">
        <v>365</v>
      </c>
      <c r="JIL195" t="s">
        <v>365</v>
      </c>
      <c r="JIM195" t="s">
        <v>365</v>
      </c>
      <c r="JIN195" t="s">
        <v>365</v>
      </c>
      <c r="JIO195" t="s">
        <v>365</v>
      </c>
      <c r="JIP195" t="s">
        <v>365</v>
      </c>
      <c r="JIQ195" t="s">
        <v>365</v>
      </c>
      <c r="JIR195" t="s">
        <v>365</v>
      </c>
      <c r="JIS195" t="s">
        <v>365</v>
      </c>
      <c r="JIT195" t="s">
        <v>365</v>
      </c>
      <c r="JIU195" t="s">
        <v>365</v>
      </c>
      <c r="JIV195" t="s">
        <v>365</v>
      </c>
      <c r="JIW195" t="s">
        <v>365</v>
      </c>
      <c r="JIX195" t="s">
        <v>365</v>
      </c>
      <c r="JIY195" t="s">
        <v>365</v>
      </c>
      <c r="JIZ195" t="s">
        <v>365</v>
      </c>
      <c r="JJA195" t="s">
        <v>365</v>
      </c>
      <c r="JJB195" t="s">
        <v>365</v>
      </c>
      <c r="JJC195" t="s">
        <v>365</v>
      </c>
      <c r="JJD195" t="s">
        <v>365</v>
      </c>
      <c r="JJE195" t="s">
        <v>365</v>
      </c>
      <c r="JJF195" t="s">
        <v>365</v>
      </c>
      <c r="JJG195" t="s">
        <v>365</v>
      </c>
      <c r="JJH195" t="s">
        <v>365</v>
      </c>
      <c r="JJI195" t="s">
        <v>365</v>
      </c>
      <c r="JJJ195" t="s">
        <v>365</v>
      </c>
      <c r="JJK195" t="s">
        <v>365</v>
      </c>
      <c r="JJL195" t="s">
        <v>365</v>
      </c>
      <c r="JJM195" t="s">
        <v>365</v>
      </c>
      <c r="JJN195" t="s">
        <v>365</v>
      </c>
      <c r="JJO195" t="s">
        <v>365</v>
      </c>
      <c r="JJP195" t="s">
        <v>365</v>
      </c>
      <c r="JJQ195" t="s">
        <v>365</v>
      </c>
      <c r="JJR195" t="s">
        <v>365</v>
      </c>
      <c r="JJS195" t="s">
        <v>365</v>
      </c>
      <c r="JJT195" t="s">
        <v>365</v>
      </c>
      <c r="JJU195" t="s">
        <v>365</v>
      </c>
      <c r="JJV195" t="s">
        <v>365</v>
      </c>
      <c r="JJW195" t="s">
        <v>365</v>
      </c>
      <c r="JJX195" t="s">
        <v>365</v>
      </c>
      <c r="JJY195" t="s">
        <v>365</v>
      </c>
      <c r="JJZ195" t="s">
        <v>365</v>
      </c>
      <c r="JKA195" t="s">
        <v>365</v>
      </c>
      <c r="JKB195" t="s">
        <v>365</v>
      </c>
      <c r="JKC195" t="s">
        <v>365</v>
      </c>
      <c r="JKD195" t="s">
        <v>365</v>
      </c>
      <c r="JKE195" t="s">
        <v>365</v>
      </c>
      <c r="JKF195" t="s">
        <v>365</v>
      </c>
      <c r="JKG195" t="s">
        <v>365</v>
      </c>
      <c r="JKH195" t="s">
        <v>365</v>
      </c>
      <c r="JKI195" t="s">
        <v>365</v>
      </c>
      <c r="JKJ195" t="s">
        <v>365</v>
      </c>
      <c r="JKK195" t="s">
        <v>365</v>
      </c>
      <c r="JKL195" t="s">
        <v>365</v>
      </c>
      <c r="JKM195" t="s">
        <v>365</v>
      </c>
      <c r="JKN195" t="s">
        <v>365</v>
      </c>
      <c r="JKO195" t="s">
        <v>365</v>
      </c>
      <c r="JKP195" t="s">
        <v>365</v>
      </c>
      <c r="JKQ195" t="s">
        <v>365</v>
      </c>
      <c r="JKR195" t="s">
        <v>365</v>
      </c>
      <c r="JKS195" t="s">
        <v>365</v>
      </c>
      <c r="JKT195" t="s">
        <v>365</v>
      </c>
      <c r="JKU195" t="s">
        <v>365</v>
      </c>
      <c r="JKV195" t="s">
        <v>365</v>
      </c>
      <c r="JKW195" t="s">
        <v>365</v>
      </c>
      <c r="JKX195" t="s">
        <v>365</v>
      </c>
      <c r="JKY195" t="s">
        <v>365</v>
      </c>
      <c r="JKZ195" t="s">
        <v>365</v>
      </c>
      <c r="JLA195" t="s">
        <v>365</v>
      </c>
      <c r="JLB195" t="s">
        <v>365</v>
      </c>
      <c r="JLC195" t="s">
        <v>365</v>
      </c>
      <c r="JLD195" t="s">
        <v>365</v>
      </c>
      <c r="JLE195" t="s">
        <v>365</v>
      </c>
      <c r="JLF195" t="s">
        <v>365</v>
      </c>
      <c r="JLG195" t="s">
        <v>365</v>
      </c>
      <c r="JLH195" t="s">
        <v>365</v>
      </c>
      <c r="JLI195" t="s">
        <v>365</v>
      </c>
      <c r="JLJ195" t="s">
        <v>365</v>
      </c>
      <c r="JLK195" t="s">
        <v>365</v>
      </c>
      <c r="JLL195" t="s">
        <v>365</v>
      </c>
      <c r="JLM195" t="s">
        <v>365</v>
      </c>
      <c r="JLN195" t="s">
        <v>365</v>
      </c>
      <c r="JLO195" t="s">
        <v>365</v>
      </c>
      <c r="JLP195" t="s">
        <v>365</v>
      </c>
      <c r="JLQ195" t="s">
        <v>365</v>
      </c>
      <c r="JLR195" t="s">
        <v>365</v>
      </c>
      <c r="JLS195" t="s">
        <v>365</v>
      </c>
      <c r="JLT195" t="s">
        <v>365</v>
      </c>
      <c r="JLU195" t="s">
        <v>365</v>
      </c>
      <c r="JLV195" t="s">
        <v>365</v>
      </c>
      <c r="JLW195" t="s">
        <v>365</v>
      </c>
      <c r="JLX195" t="s">
        <v>365</v>
      </c>
      <c r="JLY195" t="s">
        <v>365</v>
      </c>
      <c r="JLZ195" t="s">
        <v>365</v>
      </c>
      <c r="JMA195" t="s">
        <v>365</v>
      </c>
      <c r="JMB195" t="s">
        <v>365</v>
      </c>
      <c r="JMC195" t="s">
        <v>365</v>
      </c>
      <c r="JMD195" t="s">
        <v>365</v>
      </c>
      <c r="JME195" t="s">
        <v>365</v>
      </c>
      <c r="JMF195" t="s">
        <v>365</v>
      </c>
      <c r="JMG195" t="s">
        <v>365</v>
      </c>
      <c r="JMH195" t="s">
        <v>365</v>
      </c>
      <c r="JMI195" t="s">
        <v>365</v>
      </c>
      <c r="JMJ195" t="s">
        <v>365</v>
      </c>
      <c r="JMK195" t="s">
        <v>365</v>
      </c>
      <c r="JML195" t="s">
        <v>365</v>
      </c>
      <c r="JMM195" t="s">
        <v>365</v>
      </c>
      <c r="JMN195" t="s">
        <v>365</v>
      </c>
      <c r="JMO195" t="s">
        <v>365</v>
      </c>
      <c r="JMP195" t="s">
        <v>365</v>
      </c>
      <c r="JMQ195" t="s">
        <v>365</v>
      </c>
      <c r="JMR195" t="s">
        <v>365</v>
      </c>
      <c r="JMS195" t="s">
        <v>365</v>
      </c>
      <c r="JMT195" t="s">
        <v>365</v>
      </c>
      <c r="JMU195" t="s">
        <v>365</v>
      </c>
      <c r="JMV195" t="s">
        <v>365</v>
      </c>
      <c r="JMW195" t="s">
        <v>365</v>
      </c>
      <c r="JMX195" t="s">
        <v>365</v>
      </c>
      <c r="JMY195" t="s">
        <v>365</v>
      </c>
      <c r="JMZ195" t="s">
        <v>365</v>
      </c>
      <c r="JNA195" t="s">
        <v>365</v>
      </c>
      <c r="JNB195" t="s">
        <v>365</v>
      </c>
      <c r="JNC195" t="s">
        <v>365</v>
      </c>
      <c r="JND195" t="s">
        <v>365</v>
      </c>
      <c r="JNE195" t="s">
        <v>365</v>
      </c>
      <c r="JNF195" t="s">
        <v>365</v>
      </c>
      <c r="JNG195" t="s">
        <v>365</v>
      </c>
      <c r="JNH195" t="s">
        <v>365</v>
      </c>
      <c r="JNI195" t="s">
        <v>365</v>
      </c>
      <c r="JNJ195" t="s">
        <v>365</v>
      </c>
      <c r="JNK195" t="s">
        <v>365</v>
      </c>
      <c r="JNL195" t="s">
        <v>365</v>
      </c>
      <c r="JNM195" t="s">
        <v>365</v>
      </c>
      <c r="JNN195" t="s">
        <v>365</v>
      </c>
      <c r="JNO195" t="s">
        <v>365</v>
      </c>
      <c r="JNP195" t="s">
        <v>365</v>
      </c>
      <c r="JNQ195" t="s">
        <v>365</v>
      </c>
      <c r="JNR195" t="s">
        <v>365</v>
      </c>
      <c r="JNS195" t="s">
        <v>365</v>
      </c>
      <c r="JNT195" t="s">
        <v>365</v>
      </c>
      <c r="JNU195" t="s">
        <v>365</v>
      </c>
      <c r="JNV195" t="s">
        <v>365</v>
      </c>
      <c r="JNW195" t="s">
        <v>365</v>
      </c>
      <c r="JNX195" t="s">
        <v>365</v>
      </c>
      <c r="JNY195" t="s">
        <v>365</v>
      </c>
      <c r="JNZ195" t="s">
        <v>365</v>
      </c>
      <c r="JOA195" t="s">
        <v>365</v>
      </c>
      <c r="JOB195" t="s">
        <v>365</v>
      </c>
      <c r="JOC195" t="s">
        <v>365</v>
      </c>
      <c r="JOD195" t="s">
        <v>365</v>
      </c>
      <c r="JOE195" t="s">
        <v>365</v>
      </c>
      <c r="JOF195" t="s">
        <v>365</v>
      </c>
      <c r="JOG195" t="s">
        <v>365</v>
      </c>
      <c r="JOH195" t="s">
        <v>365</v>
      </c>
      <c r="JOI195" t="s">
        <v>365</v>
      </c>
      <c r="JOJ195" t="s">
        <v>365</v>
      </c>
      <c r="JOK195" t="s">
        <v>365</v>
      </c>
      <c r="JOL195" t="s">
        <v>365</v>
      </c>
      <c r="JOM195" t="s">
        <v>365</v>
      </c>
      <c r="JON195" t="s">
        <v>365</v>
      </c>
      <c r="JOO195" t="s">
        <v>365</v>
      </c>
      <c r="JOP195" t="s">
        <v>365</v>
      </c>
      <c r="JOQ195" t="s">
        <v>365</v>
      </c>
      <c r="JOR195" t="s">
        <v>365</v>
      </c>
      <c r="JOS195" t="s">
        <v>365</v>
      </c>
      <c r="JOT195" t="s">
        <v>365</v>
      </c>
      <c r="JOU195" t="s">
        <v>365</v>
      </c>
      <c r="JOV195" t="s">
        <v>365</v>
      </c>
      <c r="JOW195" t="s">
        <v>365</v>
      </c>
      <c r="JOX195" t="s">
        <v>365</v>
      </c>
      <c r="JOY195" t="s">
        <v>365</v>
      </c>
      <c r="JOZ195" t="s">
        <v>365</v>
      </c>
      <c r="JPA195" t="s">
        <v>365</v>
      </c>
      <c r="JPB195" t="s">
        <v>365</v>
      </c>
      <c r="JPC195" t="s">
        <v>365</v>
      </c>
      <c r="JPD195" t="s">
        <v>365</v>
      </c>
      <c r="JPE195" t="s">
        <v>365</v>
      </c>
      <c r="JPF195" t="s">
        <v>365</v>
      </c>
      <c r="JPG195" t="s">
        <v>365</v>
      </c>
      <c r="JPH195" t="s">
        <v>365</v>
      </c>
      <c r="JPI195" t="s">
        <v>365</v>
      </c>
      <c r="JPJ195" t="s">
        <v>365</v>
      </c>
      <c r="JPK195" t="s">
        <v>365</v>
      </c>
      <c r="JPL195" t="s">
        <v>365</v>
      </c>
      <c r="JPM195" t="s">
        <v>365</v>
      </c>
      <c r="JPN195" t="s">
        <v>365</v>
      </c>
      <c r="JPO195" t="s">
        <v>365</v>
      </c>
      <c r="JPP195" t="s">
        <v>365</v>
      </c>
      <c r="JPQ195" t="s">
        <v>365</v>
      </c>
      <c r="JPR195" t="s">
        <v>365</v>
      </c>
      <c r="JPS195" t="s">
        <v>365</v>
      </c>
      <c r="JPT195" t="s">
        <v>365</v>
      </c>
      <c r="JPU195" t="s">
        <v>365</v>
      </c>
      <c r="JPV195" t="s">
        <v>365</v>
      </c>
      <c r="JPW195" t="s">
        <v>365</v>
      </c>
      <c r="JPX195" t="s">
        <v>365</v>
      </c>
      <c r="JPY195" t="s">
        <v>365</v>
      </c>
      <c r="JPZ195" t="s">
        <v>365</v>
      </c>
      <c r="JQA195" t="s">
        <v>365</v>
      </c>
      <c r="JQB195" t="s">
        <v>365</v>
      </c>
      <c r="JQC195" t="s">
        <v>365</v>
      </c>
      <c r="JQD195" t="s">
        <v>365</v>
      </c>
      <c r="JQE195" t="s">
        <v>365</v>
      </c>
      <c r="JQF195" t="s">
        <v>365</v>
      </c>
      <c r="JQG195" t="s">
        <v>365</v>
      </c>
      <c r="JQH195" t="s">
        <v>365</v>
      </c>
      <c r="JQI195" t="s">
        <v>365</v>
      </c>
      <c r="JQJ195" t="s">
        <v>365</v>
      </c>
      <c r="JQK195" t="s">
        <v>365</v>
      </c>
      <c r="JQL195" t="s">
        <v>365</v>
      </c>
      <c r="JQM195" t="s">
        <v>365</v>
      </c>
      <c r="JQN195" t="s">
        <v>365</v>
      </c>
      <c r="JQO195" t="s">
        <v>365</v>
      </c>
      <c r="JQP195" t="s">
        <v>365</v>
      </c>
      <c r="JQQ195" t="s">
        <v>365</v>
      </c>
      <c r="JQR195" t="s">
        <v>365</v>
      </c>
      <c r="JQS195" t="s">
        <v>365</v>
      </c>
      <c r="JQT195" t="s">
        <v>365</v>
      </c>
      <c r="JQU195" t="s">
        <v>365</v>
      </c>
      <c r="JQV195" t="s">
        <v>365</v>
      </c>
      <c r="JQW195" t="s">
        <v>365</v>
      </c>
      <c r="JQX195" t="s">
        <v>365</v>
      </c>
      <c r="JQY195" t="s">
        <v>365</v>
      </c>
      <c r="JQZ195" t="s">
        <v>365</v>
      </c>
      <c r="JRA195" t="s">
        <v>365</v>
      </c>
      <c r="JRB195" t="s">
        <v>365</v>
      </c>
      <c r="JRC195" t="s">
        <v>365</v>
      </c>
      <c r="JRD195" t="s">
        <v>365</v>
      </c>
      <c r="JRE195" t="s">
        <v>365</v>
      </c>
      <c r="JRF195" t="s">
        <v>365</v>
      </c>
      <c r="JRG195" t="s">
        <v>365</v>
      </c>
      <c r="JRH195" t="s">
        <v>365</v>
      </c>
      <c r="JRI195" t="s">
        <v>365</v>
      </c>
      <c r="JRJ195" t="s">
        <v>365</v>
      </c>
      <c r="JRK195" t="s">
        <v>365</v>
      </c>
      <c r="JRL195" t="s">
        <v>365</v>
      </c>
      <c r="JRM195" t="s">
        <v>365</v>
      </c>
      <c r="JRN195" t="s">
        <v>365</v>
      </c>
      <c r="JRO195" t="s">
        <v>365</v>
      </c>
      <c r="JRP195" t="s">
        <v>365</v>
      </c>
      <c r="JRQ195" t="s">
        <v>365</v>
      </c>
      <c r="JRR195" t="s">
        <v>365</v>
      </c>
      <c r="JRS195" t="s">
        <v>365</v>
      </c>
      <c r="JRT195" t="s">
        <v>365</v>
      </c>
      <c r="JRU195" t="s">
        <v>365</v>
      </c>
      <c r="JRV195" t="s">
        <v>365</v>
      </c>
      <c r="JRW195" t="s">
        <v>365</v>
      </c>
      <c r="JRX195" t="s">
        <v>365</v>
      </c>
      <c r="JRY195" t="s">
        <v>365</v>
      </c>
      <c r="JRZ195" t="s">
        <v>365</v>
      </c>
      <c r="JSA195" t="s">
        <v>365</v>
      </c>
      <c r="JSB195" t="s">
        <v>365</v>
      </c>
      <c r="JSC195" t="s">
        <v>365</v>
      </c>
      <c r="JSD195" t="s">
        <v>365</v>
      </c>
      <c r="JSE195" t="s">
        <v>365</v>
      </c>
      <c r="JSF195" t="s">
        <v>365</v>
      </c>
      <c r="JSG195" t="s">
        <v>365</v>
      </c>
      <c r="JSH195" t="s">
        <v>365</v>
      </c>
      <c r="JSI195" t="s">
        <v>365</v>
      </c>
      <c r="JSJ195" t="s">
        <v>365</v>
      </c>
      <c r="JSK195" t="s">
        <v>365</v>
      </c>
      <c r="JSL195" t="s">
        <v>365</v>
      </c>
      <c r="JSM195" t="s">
        <v>365</v>
      </c>
      <c r="JSN195" t="s">
        <v>365</v>
      </c>
      <c r="JSO195" t="s">
        <v>365</v>
      </c>
      <c r="JSP195" t="s">
        <v>365</v>
      </c>
      <c r="JSQ195" t="s">
        <v>365</v>
      </c>
      <c r="JSR195" t="s">
        <v>365</v>
      </c>
      <c r="JSS195" t="s">
        <v>365</v>
      </c>
      <c r="JST195" t="s">
        <v>365</v>
      </c>
      <c r="JSU195" t="s">
        <v>365</v>
      </c>
      <c r="JSV195" t="s">
        <v>365</v>
      </c>
      <c r="JSW195" t="s">
        <v>365</v>
      </c>
      <c r="JSX195" t="s">
        <v>365</v>
      </c>
      <c r="JSY195" t="s">
        <v>365</v>
      </c>
      <c r="JSZ195" t="s">
        <v>365</v>
      </c>
      <c r="JTA195" t="s">
        <v>365</v>
      </c>
      <c r="JTB195" t="s">
        <v>365</v>
      </c>
      <c r="JTC195" t="s">
        <v>365</v>
      </c>
      <c r="JTD195" t="s">
        <v>365</v>
      </c>
      <c r="JTE195" t="s">
        <v>365</v>
      </c>
      <c r="JTF195" t="s">
        <v>365</v>
      </c>
      <c r="JTG195" t="s">
        <v>365</v>
      </c>
      <c r="JTH195" t="s">
        <v>365</v>
      </c>
      <c r="JTI195" t="s">
        <v>365</v>
      </c>
      <c r="JTJ195" t="s">
        <v>365</v>
      </c>
      <c r="JTK195" t="s">
        <v>365</v>
      </c>
      <c r="JTL195" t="s">
        <v>365</v>
      </c>
      <c r="JTM195" t="s">
        <v>365</v>
      </c>
      <c r="JTN195" t="s">
        <v>365</v>
      </c>
      <c r="JTO195" t="s">
        <v>365</v>
      </c>
      <c r="JTP195" t="s">
        <v>365</v>
      </c>
      <c r="JTQ195" t="s">
        <v>365</v>
      </c>
      <c r="JTR195" t="s">
        <v>365</v>
      </c>
      <c r="JTS195" t="s">
        <v>365</v>
      </c>
      <c r="JTT195" t="s">
        <v>365</v>
      </c>
      <c r="JTU195" t="s">
        <v>365</v>
      </c>
      <c r="JTV195" t="s">
        <v>365</v>
      </c>
      <c r="JTW195" t="s">
        <v>365</v>
      </c>
      <c r="JTX195" t="s">
        <v>365</v>
      </c>
      <c r="JTY195" t="s">
        <v>365</v>
      </c>
      <c r="JTZ195" t="s">
        <v>365</v>
      </c>
      <c r="JUA195" t="s">
        <v>365</v>
      </c>
      <c r="JUB195" t="s">
        <v>365</v>
      </c>
      <c r="JUC195" t="s">
        <v>365</v>
      </c>
      <c r="JUD195" t="s">
        <v>365</v>
      </c>
      <c r="JUE195" t="s">
        <v>365</v>
      </c>
      <c r="JUF195" t="s">
        <v>365</v>
      </c>
      <c r="JUG195" t="s">
        <v>365</v>
      </c>
      <c r="JUH195" t="s">
        <v>365</v>
      </c>
      <c r="JUI195" t="s">
        <v>365</v>
      </c>
      <c r="JUJ195" t="s">
        <v>365</v>
      </c>
      <c r="JUK195" t="s">
        <v>365</v>
      </c>
      <c r="JUL195" t="s">
        <v>365</v>
      </c>
      <c r="JUM195" t="s">
        <v>365</v>
      </c>
      <c r="JUN195" t="s">
        <v>365</v>
      </c>
      <c r="JUO195" t="s">
        <v>365</v>
      </c>
      <c r="JUP195" t="s">
        <v>365</v>
      </c>
      <c r="JUQ195" t="s">
        <v>365</v>
      </c>
      <c r="JUR195" t="s">
        <v>365</v>
      </c>
      <c r="JUS195" t="s">
        <v>365</v>
      </c>
      <c r="JUT195" t="s">
        <v>365</v>
      </c>
      <c r="JUU195" t="s">
        <v>365</v>
      </c>
      <c r="JUV195" t="s">
        <v>365</v>
      </c>
      <c r="JUW195" t="s">
        <v>365</v>
      </c>
      <c r="JUX195" t="s">
        <v>365</v>
      </c>
      <c r="JUY195" t="s">
        <v>365</v>
      </c>
      <c r="JUZ195" t="s">
        <v>365</v>
      </c>
      <c r="JVA195" t="s">
        <v>365</v>
      </c>
      <c r="JVB195" t="s">
        <v>365</v>
      </c>
      <c r="JVC195" t="s">
        <v>365</v>
      </c>
      <c r="JVD195" t="s">
        <v>365</v>
      </c>
      <c r="JVE195" t="s">
        <v>365</v>
      </c>
      <c r="JVF195" t="s">
        <v>365</v>
      </c>
      <c r="JVG195" t="s">
        <v>365</v>
      </c>
      <c r="JVH195" t="s">
        <v>365</v>
      </c>
      <c r="JVI195" t="s">
        <v>365</v>
      </c>
      <c r="JVJ195" t="s">
        <v>365</v>
      </c>
      <c r="JVK195" t="s">
        <v>365</v>
      </c>
      <c r="JVL195" t="s">
        <v>365</v>
      </c>
      <c r="JVM195" t="s">
        <v>365</v>
      </c>
      <c r="JVN195" t="s">
        <v>365</v>
      </c>
      <c r="JVO195" t="s">
        <v>365</v>
      </c>
      <c r="JVP195" t="s">
        <v>365</v>
      </c>
      <c r="JVQ195" t="s">
        <v>365</v>
      </c>
      <c r="JVR195" t="s">
        <v>365</v>
      </c>
      <c r="JVS195" t="s">
        <v>365</v>
      </c>
      <c r="JVT195" t="s">
        <v>365</v>
      </c>
      <c r="JVU195" t="s">
        <v>365</v>
      </c>
      <c r="JVV195" t="s">
        <v>365</v>
      </c>
      <c r="JVW195" t="s">
        <v>365</v>
      </c>
      <c r="JVX195" t="s">
        <v>365</v>
      </c>
      <c r="JVY195" t="s">
        <v>365</v>
      </c>
      <c r="JVZ195" t="s">
        <v>365</v>
      </c>
      <c r="JWA195" t="s">
        <v>365</v>
      </c>
      <c r="JWB195" t="s">
        <v>365</v>
      </c>
      <c r="JWC195" t="s">
        <v>365</v>
      </c>
      <c r="JWD195" t="s">
        <v>365</v>
      </c>
      <c r="JWE195" t="s">
        <v>365</v>
      </c>
      <c r="JWF195" t="s">
        <v>365</v>
      </c>
      <c r="JWG195" t="s">
        <v>365</v>
      </c>
      <c r="JWH195" t="s">
        <v>365</v>
      </c>
      <c r="JWI195" t="s">
        <v>365</v>
      </c>
      <c r="JWJ195" t="s">
        <v>365</v>
      </c>
      <c r="JWK195" t="s">
        <v>365</v>
      </c>
      <c r="JWL195" t="s">
        <v>365</v>
      </c>
      <c r="JWM195" t="s">
        <v>365</v>
      </c>
      <c r="JWN195" t="s">
        <v>365</v>
      </c>
      <c r="JWO195" t="s">
        <v>365</v>
      </c>
      <c r="JWP195" t="s">
        <v>365</v>
      </c>
      <c r="JWQ195" t="s">
        <v>365</v>
      </c>
      <c r="JWR195" t="s">
        <v>365</v>
      </c>
      <c r="JWS195" t="s">
        <v>365</v>
      </c>
      <c r="JWT195" t="s">
        <v>365</v>
      </c>
      <c r="JWU195" t="s">
        <v>365</v>
      </c>
      <c r="JWV195" t="s">
        <v>365</v>
      </c>
      <c r="JWW195" t="s">
        <v>365</v>
      </c>
      <c r="JWX195" t="s">
        <v>365</v>
      </c>
      <c r="JWY195" t="s">
        <v>365</v>
      </c>
      <c r="JWZ195" t="s">
        <v>365</v>
      </c>
      <c r="JXA195" t="s">
        <v>365</v>
      </c>
      <c r="JXB195" t="s">
        <v>365</v>
      </c>
      <c r="JXC195" t="s">
        <v>365</v>
      </c>
      <c r="JXD195" t="s">
        <v>365</v>
      </c>
      <c r="JXE195" t="s">
        <v>365</v>
      </c>
      <c r="JXF195" t="s">
        <v>365</v>
      </c>
      <c r="JXG195" t="s">
        <v>365</v>
      </c>
      <c r="JXH195" t="s">
        <v>365</v>
      </c>
      <c r="JXI195" t="s">
        <v>365</v>
      </c>
      <c r="JXJ195" t="s">
        <v>365</v>
      </c>
      <c r="JXK195" t="s">
        <v>365</v>
      </c>
      <c r="JXL195" t="s">
        <v>365</v>
      </c>
      <c r="JXM195" t="s">
        <v>365</v>
      </c>
      <c r="JXN195" t="s">
        <v>365</v>
      </c>
      <c r="JXO195" t="s">
        <v>365</v>
      </c>
      <c r="JXP195" t="s">
        <v>365</v>
      </c>
      <c r="JXQ195" t="s">
        <v>365</v>
      </c>
      <c r="JXR195" t="s">
        <v>365</v>
      </c>
      <c r="JXS195" t="s">
        <v>365</v>
      </c>
      <c r="JXT195" t="s">
        <v>365</v>
      </c>
      <c r="JXU195" t="s">
        <v>365</v>
      </c>
      <c r="JXV195" t="s">
        <v>365</v>
      </c>
      <c r="JXW195" t="s">
        <v>365</v>
      </c>
      <c r="JXX195" t="s">
        <v>365</v>
      </c>
      <c r="JXY195" t="s">
        <v>365</v>
      </c>
      <c r="JXZ195" t="s">
        <v>365</v>
      </c>
      <c r="JYA195" t="s">
        <v>365</v>
      </c>
      <c r="JYB195" t="s">
        <v>365</v>
      </c>
      <c r="JYC195" t="s">
        <v>365</v>
      </c>
      <c r="JYD195" t="s">
        <v>365</v>
      </c>
      <c r="JYE195" t="s">
        <v>365</v>
      </c>
      <c r="JYF195" t="s">
        <v>365</v>
      </c>
      <c r="JYG195" t="s">
        <v>365</v>
      </c>
      <c r="JYH195" t="s">
        <v>365</v>
      </c>
      <c r="JYI195" t="s">
        <v>365</v>
      </c>
      <c r="JYJ195" t="s">
        <v>365</v>
      </c>
      <c r="JYK195" t="s">
        <v>365</v>
      </c>
      <c r="JYL195" t="s">
        <v>365</v>
      </c>
      <c r="JYM195" t="s">
        <v>365</v>
      </c>
      <c r="JYN195" t="s">
        <v>365</v>
      </c>
      <c r="JYO195" t="s">
        <v>365</v>
      </c>
      <c r="JYP195" t="s">
        <v>365</v>
      </c>
      <c r="JYQ195" t="s">
        <v>365</v>
      </c>
      <c r="JYR195" t="s">
        <v>365</v>
      </c>
      <c r="JYS195" t="s">
        <v>365</v>
      </c>
      <c r="JYT195" t="s">
        <v>365</v>
      </c>
      <c r="JYU195" t="s">
        <v>365</v>
      </c>
      <c r="JYV195" t="s">
        <v>365</v>
      </c>
      <c r="JYW195" t="s">
        <v>365</v>
      </c>
      <c r="JYX195" t="s">
        <v>365</v>
      </c>
      <c r="JYY195" t="s">
        <v>365</v>
      </c>
      <c r="JYZ195" t="s">
        <v>365</v>
      </c>
      <c r="JZA195" t="s">
        <v>365</v>
      </c>
      <c r="JZB195" t="s">
        <v>365</v>
      </c>
      <c r="JZC195" t="s">
        <v>365</v>
      </c>
      <c r="JZD195" t="s">
        <v>365</v>
      </c>
      <c r="JZE195" t="s">
        <v>365</v>
      </c>
      <c r="JZF195" t="s">
        <v>365</v>
      </c>
      <c r="JZG195" t="s">
        <v>365</v>
      </c>
      <c r="JZH195" t="s">
        <v>365</v>
      </c>
      <c r="JZI195" t="s">
        <v>365</v>
      </c>
      <c r="JZJ195" t="s">
        <v>365</v>
      </c>
      <c r="JZK195" t="s">
        <v>365</v>
      </c>
      <c r="JZL195" t="s">
        <v>365</v>
      </c>
      <c r="JZM195" t="s">
        <v>365</v>
      </c>
      <c r="JZN195" t="s">
        <v>365</v>
      </c>
      <c r="JZO195" t="s">
        <v>365</v>
      </c>
      <c r="JZP195" t="s">
        <v>365</v>
      </c>
      <c r="JZQ195" t="s">
        <v>365</v>
      </c>
      <c r="JZR195" t="s">
        <v>365</v>
      </c>
      <c r="JZS195" t="s">
        <v>365</v>
      </c>
      <c r="JZT195" t="s">
        <v>365</v>
      </c>
      <c r="JZU195" t="s">
        <v>365</v>
      </c>
      <c r="JZV195" t="s">
        <v>365</v>
      </c>
      <c r="JZW195" t="s">
        <v>365</v>
      </c>
      <c r="JZX195" t="s">
        <v>365</v>
      </c>
      <c r="JZY195" t="s">
        <v>365</v>
      </c>
      <c r="JZZ195" t="s">
        <v>365</v>
      </c>
      <c r="KAA195" t="s">
        <v>365</v>
      </c>
      <c r="KAB195" t="s">
        <v>365</v>
      </c>
      <c r="KAC195" t="s">
        <v>365</v>
      </c>
      <c r="KAD195" t="s">
        <v>365</v>
      </c>
      <c r="KAE195" t="s">
        <v>365</v>
      </c>
      <c r="KAF195" t="s">
        <v>365</v>
      </c>
      <c r="KAG195" t="s">
        <v>365</v>
      </c>
      <c r="KAH195" t="s">
        <v>365</v>
      </c>
      <c r="KAI195" t="s">
        <v>365</v>
      </c>
      <c r="KAJ195" t="s">
        <v>365</v>
      </c>
      <c r="KAK195" t="s">
        <v>365</v>
      </c>
      <c r="KAL195" t="s">
        <v>365</v>
      </c>
      <c r="KAM195" t="s">
        <v>365</v>
      </c>
      <c r="KAN195" t="s">
        <v>365</v>
      </c>
      <c r="KAO195" t="s">
        <v>365</v>
      </c>
      <c r="KAP195" t="s">
        <v>365</v>
      </c>
      <c r="KAQ195" t="s">
        <v>365</v>
      </c>
      <c r="KAR195" t="s">
        <v>365</v>
      </c>
      <c r="KAS195" t="s">
        <v>365</v>
      </c>
      <c r="KAT195" t="s">
        <v>365</v>
      </c>
      <c r="KAU195" t="s">
        <v>365</v>
      </c>
      <c r="KAV195" t="s">
        <v>365</v>
      </c>
      <c r="KAW195" t="s">
        <v>365</v>
      </c>
      <c r="KAX195" t="s">
        <v>365</v>
      </c>
      <c r="KAY195" t="s">
        <v>365</v>
      </c>
      <c r="KAZ195" t="s">
        <v>365</v>
      </c>
      <c r="KBA195" t="s">
        <v>365</v>
      </c>
      <c r="KBB195" t="s">
        <v>365</v>
      </c>
      <c r="KBC195" t="s">
        <v>365</v>
      </c>
      <c r="KBD195" t="s">
        <v>365</v>
      </c>
      <c r="KBE195" t="s">
        <v>365</v>
      </c>
      <c r="KBF195" t="s">
        <v>365</v>
      </c>
      <c r="KBG195" t="s">
        <v>365</v>
      </c>
      <c r="KBH195" t="s">
        <v>365</v>
      </c>
      <c r="KBI195" t="s">
        <v>365</v>
      </c>
      <c r="KBJ195" t="s">
        <v>365</v>
      </c>
      <c r="KBK195" t="s">
        <v>365</v>
      </c>
      <c r="KBL195" t="s">
        <v>365</v>
      </c>
      <c r="KBM195" t="s">
        <v>365</v>
      </c>
      <c r="KBN195" t="s">
        <v>365</v>
      </c>
      <c r="KBO195" t="s">
        <v>365</v>
      </c>
      <c r="KBP195" t="s">
        <v>365</v>
      </c>
      <c r="KBQ195" t="s">
        <v>365</v>
      </c>
      <c r="KBR195" t="s">
        <v>365</v>
      </c>
      <c r="KBS195" t="s">
        <v>365</v>
      </c>
      <c r="KBT195" t="s">
        <v>365</v>
      </c>
      <c r="KBU195" t="s">
        <v>365</v>
      </c>
      <c r="KBV195" t="s">
        <v>365</v>
      </c>
      <c r="KBW195" t="s">
        <v>365</v>
      </c>
      <c r="KBX195" t="s">
        <v>365</v>
      </c>
      <c r="KBY195" t="s">
        <v>365</v>
      </c>
      <c r="KBZ195" t="s">
        <v>365</v>
      </c>
      <c r="KCA195" t="s">
        <v>365</v>
      </c>
      <c r="KCB195" t="s">
        <v>365</v>
      </c>
      <c r="KCC195" t="s">
        <v>365</v>
      </c>
      <c r="KCD195" t="s">
        <v>365</v>
      </c>
      <c r="KCE195" t="s">
        <v>365</v>
      </c>
      <c r="KCF195" t="s">
        <v>365</v>
      </c>
      <c r="KCG195" t="s">
        <v>365</v>
      </c>
      <c r="KCH195" t="s">
        <v>365</v>
      </c>
      <c r="KCI195" t="s">
        <v>365</v>
      </c>
      <c r="KCJ195" t="s">
        <v>365</v>
      </c>
      <c r="KCK195" t="s">
        <v>365</v>
      </c>
      <c r="KCL195" t="s">
        <v>365</v>
      </c>
      <c r="KCM195" t="s">
        <v>365</v>
      </c>
      <c r="KCN195" t="s">
        <v>365</v>
      </c>
      <c r="KCO195" t="s">
        <v>365</v>
      </c>
      <c r="KCP195" t="s">
        <v>365</v>
      </c>
      <c r="KCQ195" t="s">
        <v>365</v>
      </c>
      <c r="KCR195" t="s">
        <v>365</v>
      </c>
      <c r="KCS195" t="s">
        <v>365</v>
      </c>
      <c r="KCT195" t="s">
        <v>365</v>
      </c>
      <c r="KCU195" t="s">
        <v>365</v>
      </c>
      <c r="KCV195" t="s">
        <v>365</v>
      </c>
      <c r="KCW195" t="s">
        <v>365</v>
      </c>
      <c r="KCX195" t="s">
        <v>365</v>
      </c>
      <c r="KCY195" t="s">
        <v>365</v>
      </c>
      <c r="KCZ195" t="s">
        <v>365</v>
      </c>
      <c r="KDA195" t="s">
        <v>365</v>
      </c>
      <c r="KDB195" t="s">
        <v>365</v>
      </c>
      <c r="KDC195" t="s">
        <v>365</v>
      </c>
      <c r="KDD195" t="s">
        <v>365</v>
      </c>
      <c r="KDE195" t="s">
        <v>365</v>
      </c>
      <c r="KDF195" t="s">
        <v>365</v>
      </c>
      <c r="KDG195" t="s">
        <v>365</v>
      </c>
      <c r="KDH195" t="s">
        <v>365</v>
      </c>
      <c r="KDI195" t="s">
        <v>365</v>
      </c>
      <c r="KDJ195" t="s">
        <v>365</v>
      </c>
      <c r="KDK195" t="s">
        <v>365</v>
      </c>
      <c r="KDL195" t="s">
        <v>365</v>
      </c>
      <c r="KDM195" t="s">
        <v>365</v>
      </c>
      <c r="KDN195" t="s">
        <v>365</v>
      </c>
      <c r="KDO195" t="s">
        <v>365</v>
      </c>
      <c r="KDP195" t="s">
        <v>365</v>
      </c>
      <c r="KDQ195" t="s">
        <v>365</v>
      </c>
      <c r="KDR195" t="s">
        <v>365</v>
      </c>
      <c r="KDS195" t="s">
        <v>365</v>
      </c>
      <c r="KDT195" t="s">
        <v>365</v>
      </c>
      <c r="KDU195" t="s">
        <v>365</v>
      </c>
      <c r="KDV195" t="s">
        <v>365</v>
      </c>
      <c r="KDW195" t="s">
        <v>365</v>
      </c>
      <c r="KDX195" t="s">
        <v>365</v>
      </c>
      <c r="KDY195" t="s">
        <v>365</v>
      </c>
      <c r="KDZ195" t="s">
        <v>365</v>
      </c>
      <c r="KEA195" t="s">
        <v>365</v>
      </c>
      <c r="KEB195" t="s">
        <v>365</v>
      </c>
      <c r="KEC195" t="s">
        <v>365</v>
      </c>
      <c r="KED195" t="s">
        <v>365</v>
      </c>
      <c r="KEE195" t="s">
        <v>365</v>
      </c>
      <c r="KEF195" t="s">
        <v>365</v>
      </c>
      <c r="KEG195" t="s">
        <v>365</v>
      </c>
      <c r="KEH195" t="s">
        <v>365</v>
      </c>
      <c r="KEI195" t="s">
        <v>365</v>
      </c>
      <c r="KEJ195" t="s">
        <v>365</v>
      </c>
      <c r="KEK195" t="s">
        <v>365</v>
      </c>
      <c r="KEL195" t="s">
        <v>365</v>
      </c>
      <c r="KEM195" t="s">
        <v>365</v>
      </c>
      <c r="KEN195" t="s">
        <v>365</v>
      </c>
      <c r="KEO195" t="s">
        <v>365</v>
      </c>
      <c r="KEP195" t="s">
        <v>365</v>
      </c>
      <c r="KEQ195" t="s">
        <v>365</v>
      </c>
      <c r="KER195" t="s">
        <v>365</v>
      </c>
      <c r="KES195" t="s">
        <v>365</v>
      </c>
      <c r="KET195" t="s">
        <v>365</v>
      </c>
      <c r="KEU195" t="s">
        <v>365</v>
      </c>
      <c r="KEV195" t="s">
        <v>365</v>
      </c>
      <c r="KEW195" t="s">
        <v>365</v>
      </c>
      <c r="KEX195" t="s">
        <v>365</v>
      </c>
      <c r="KEY195" t="s">
        <v>365</v>
      </c>
      <c r="KEZ195" t="s">
        <v>365</v>
      </c>
      <c r="KFA195" t="s">
        <v>365</v>
      </c>
      <c r="KFB195" t="s">
        <v>365</v>
      </c>
      <c r="KFC195" t="s">
        <v>365</v>
      </c>
      <c r="KFD195" t="s">
        <v>365</v>
      </c>
      <c r="KFE195" t="s">
        <v>365</v>
      </c>
      <c r="KFF195" t="s">
        <v>365</v>
      </c>
      <c r="KFG195" t="s">
        <v>365</v>
      </c>
      <c r="KFH195" t="s">
        <v>365</v>
      </c>
      <c r="KFI195" t="s">
        <v>365</v>
      </c>
      <c r="KFJ195" t="s">
        <v>365</v>
      </c>
      <c r="KFK195" t="s">
        <v>365</v>
      </c>
      <c r="KFL195" t="s">
        <v>365</v>
      </c>
      <c r="KFM195" t="s">
        <v>365</v>
      </c>
      <c r="KFN195" t="s">
        <v>365</v>
      </c>
      <c r="KFO195" t="s">
        <v>365</v>
      </c>
      <c r="KFP195" t="s">
        <v>365</v>
      </c>
      <c r="KFQ195" t="s">
        <v>365</v>
      </c>
      <c r="KFR195" t="s">
        <v>365</v>
      </c>
      <c r="KFS195" t="s">
        <v>365</v>
      </c>
      <c r="KFT195" t="s">
        <v>365</v>
      </c>
      <c r="KFU195" t="s">
        <v>365</v>
      </c>
      <c r="KFV195" t="s">
        <v>365</v>
      </c>
      <c r="KFW195" t="s">
        <v>365</v>
      </c>
      <c r="KFX195" t="s">
        <v>365</v>
      </c>
      <c r="KFY195" t="s">
        <v>365</v>
      </c>
      <c r="KFZ195" t="s">
        <v>365</v>
      </c>
      <c r="KGA195" t="s">
        <v>365</v>
      </c>
      <c r="KGB195" t="s">
        <v>365</v>
      </c>
      <c r="KGC195" t="s">
        <v>365</v>
      </c>
      <c r="KGD195" t="s">
        <v>365</v>
      </c>
      <c r="KGE195" t="s">
        <v>365</v>
      </c>
      <c r="KGF195" t="s">
        <v>365</v>
      </c>
      <c r="KGG195" t="s">
        <v>365</v>
      </c>
      <c r="KGH195" t="s">
        <v>365</v>
      </c>
      <c r="KGI195" t="s">
        <v>365</v>
      </c>
      <c r="KGJ195" t="s">
        <v>365</v>
      </c>
      <c r="KGK195" t="s">
        <v>365</v>
      </c>
      <c r="KGL195" t="s">
        <v>365</v>
      </c>
      <c r="KGM195" t="s">
        <v>365</v>
      </c>
      <c r="KGN195" t="s">
        <v>365</v>
      </c>
      <c r="KGO195" t="s">
        <v>365</v>
      </c>
      <c r="KGP195" t="s">
        <v>365</v>
      </c>
      <c r="KGQ195" t="s">
        <v>365</v>
      </c>
      <c r="KGR195" t="s">
        <v>365</v>
      </c>
      <c r="KGS195" t="s">
        <v>365</v>
      </c>
      <c r="KGT195" t="s">
        <v>365</v>
      </c>
      <c r="KGU195" t="s">
        <v>365</v>
      </c>
      <c r="KGV195" t="s">
        <v>365</v>
      </c>
      <c r="KGW195" t="s">
        <v>365</v>
      </c>
      <c r="KGX195" t="s">
        <v>365</v>
      </c>
      <c r="KGY195" t="s">
        <v>365</v>
      </c>
      <c r="KGZ195" t="s">
        <v>365</v>
      </c>
      <c r="KHA195" t="s">
        <v>365</v>
      </c>
      <c r="KHB195" t="s">
        <v>365</v>
      </c>
      <c r="KHC195" t="s">
        <v>365</v>
      </c>
      <c r="KHD195" t="s">
        <v>365</v>
      </c>
      <c r="KHE195" t="s">
        <v>365</v>
      </c>
      <c r="KHF195" t="s">
        <v>365</v>
      </c>
      <c r="KHG195" t="s">
        <v>365</v>
      </c>
      <c r="KHH195" t="s">
        <v>365</v>
      </c>
      <c r="KHI195" t="s">
        <v>365</v>
      </c>
      <c r="KHJ195" t="s">
        <v>365</v>
      </c>
      <c r="KHK195" t="s">
        <v>365</v>
      </c>
      <c r="KHL195" t="s">
        <v>365</v>
      </c>
      <c r="KHM195" t="s">
        <v>365</v>
      </c>
      <c r="KHN195" t="s">
        <v>365</v>
      </c>
      <c r="KHO195" t="s">
        <v>365</v>
      </c>
      <c r="KHP195" t="s">
        <v>365</v>
      </c>
      <c r="KHQ195" t="s">
        <v>365</v>
      </c>
      <c r="KHR195" t="s">
        <v>365</v>
      </c>
      <c r="KHS195" t="s">
        <v>365</v>
      </c>
      <c r="KHT195" t="s">
        <v>365</v>
      </c>
      <c r="KHU195" t="s">
        <v>365</v>
      </c>
      <c r="KHV195" t="s">
        <v>365</v>
      </c>
      <c r="KHW195" t="s">
        <v>365</v>
      </c>
      <c r="KHX195" t="s">
        <v>365</v>
      </c>
      <c r="KHY195" t="s">
        <v>365</v>
      </c>
      <c r="KHZ195" t="s">
        <v>365</v>
      </c>
      <c r="KIA195" t="s">
        <v>365</v>
      </c>
      <c r="KIB195" t="s">
        <v>365</v>
      </c>
      <c r="KIC195" t="s">
        <v>365</v>
      </c>
      <c r="KID195" t="s">
        <v>365</v>
      </c>
      <c r="KIE195" t="s">
        <v>365</v>
      </c>
      <c r="KIF195" t="s">
        <v>365</v>
      </c>
      <c r="KIG195" t="s">
        <v>365</v>
      </c>
      <c r="KIH195" t="s">
        <v>365</v>
      </c>
      <c r="KII195" t="s">
        <v>365</v>
      </c>
      <c r="KIJ195" t="s">
        <v>365</v>
      </c>
      <c r="KIK195" t="s">
        <v>365</v>
      </c>
      <c r="KIL195" t="s">
        <v>365</v>
      </c>
      <c r="KIM195" t="s">
        <v>365</v>
      </c>
      <c r="KIN195" t="s">
        <v>365</v>
      </c>
      <c r="KIO195" t="s">
        <v>365</v>
      </c>
      <c r="KIP195" t="s">
        <v>365</v>
      </c>
      <c r="KIQ195" t="s">
        <v>365</v>
      </c>
      <c r="KIR195" t="s">
        <v>365</v>
      </c>
      <c r="KIS195" t="s">
        <v>365</v>
      </c>
      <c r="KIT195" t="s">
        <v>365</v>
      </c>
      <c r="KIU195" t="s">
        <v>365</v>
      </c>
      <c r="KIV195" t="s">
        <v>365</v>
      </c>
      <c r="KIW195" t="s">
        <v>365</v>
      </c>
      <c r="KIX195" t="s">
        <v>365</v>
      </c>
      <c r="KIY195" t="s">
        <v>365</v>
      </c>
      <c r="KIZ195" t="s">
        <v>365</v>
      </c>
      <c r="KJA195" t="s">
        <v>365</v>
      </c>
      <c r="KJB195" t="s">
        <v>365</v>
      </c>
      <c r="KJC195" t="s">
        <v>365</v>
      </c>
      <c r="KJD195" t="s">
        <v>365</v>
      </c>
      <c r="KJE195" t="s">
        <v>365</v>
      </c>
      <c r="KJF195" t="s">
        <v>365</v>
      </c>
      <c r="KJG195" t="s">
        <v>365</v>
      </c>
      <c r="KJH195" t="s">
        <v>365</v>
      </c>
      <c r="KJI195" t="s">
        <v>365</v>
      </c>
      <c r="KJJ195" t="s">
        <v>365</v>
      </c>
      <c r="KJK195" t="s">
        <v>365</v>
      </c>
      <c r="KJL195" t="s">
        <v>365</v>
      </c>
      <c r="KJM195" t="s">
        <v>365</v>
      </c>
      <c r="KJN195" t="s">
        <v>365</v>
      </c>
      <c r="KJO195" t="s">
        <v>365</v>
      </c>
      <c r="KJP195" t="s">
        <v>365</v>
      </c>
      <c r="KJQ195" t="s">
        <v>365</v>
      </c>
      <c r="KJR195" t="s">
        <v>365</v>
      </c>
      <c r="KJS195" t="s">
        <v>365</v>
      </c>
      <c r="KJT195" t="s">
        <v>365</v>
      </c>
      <c r="KJU195" t="s">
        <v>365</v>
      </c>
      <c r="KJV195" t="s">
        <v>365</v>
      </c>
      <c r="KJW195" t="s">
        <v>365</v>
      </c>
      <c r="KJX195" t="s">
        <v>365</v>
      </c>
      <c r="KJY195" t="s">
        <v>365</v>
      </c>
      <c r="KJZ195" t="s">
        <v>365</v>
      </c>
      <c r="KKA195" t="s">
        <v>365</v>
      </c>
      <c r="KKB195" t="s">
        <v>365</v>
      </c>
      <c r="KKC195" t="s">
        <v>365</v>
      </c>
      <c r="KKD195" t="s">
        <v>365</v>
      </c>
      <c r="KKE195" t="s">
        <v>365</v>
      </c>
      <c r="KKF195" t="s">
        <v>365</v>
      </c>
      <c r="KKG195" t="s">
        <v>365</v>
      </c>
      <c r="KKH195" t="s">
        <v>365</v>
      </c>
      <c r="KKI195" t="s">
        <v>365</v>
      </c>
      <c r="KKJ195" t="s">
        <v>365</v>
      </c>
      <c r="KKK195" t="s">
        <v>365</v>
      </c>
      <c r="KKL195" t="s">
        <v>365</v>
      </c>
      <c r="KKM195" t="s">
        <v>365</v>
      </c>
      <c r="KKN195" t="s">
        <v>365</v>
      </c>
      <c r="KKO195" t="s">
        <v>365</v>
      </c>
      <c r="KKP195" t="s">
        <v>365</v>
      </c>
      <c r="KKQ195" t="s">
        <v>365</v>
      </c>
      <c r="KKR195" t="s">
        <v>365</v>
      </c>
      <c r="KKS195" t="s">
        <v>365</v>
      </c>
      <c r="KKT195" t="s">
        <v>365</v>
      </c>
      <c r="KKU195" t="s">
        <v>365</v>
      </c>
      <c r="KKV195" t="s">
        <v>365</v>
      </c>
      <c r="KKW195" t="s">
        <v>365</v>
      </c>
      <c r="KKX195" t="s">
        <v>365</v>
      </c>
      <c r="KKY195" t="s">
        <v>365</v>
      </c>
      <c r="KKZ195" t="s">
        <v>365</v>
      </c>
      <c r="KLA195" t="s">
        <v>365</v>
      </c>
      <c r="KLB195" t="s">
        <v>365</v>
      </c>
      <c r="KLC195" t="s">
        <v>365</v>
      </c>
      <c r="KLD195" t="s">
        <v>365</v>
      </c>
      <c r="KLE195" t="s">
        <v>365</v>
      </c>
      <c r="KLF195" t="s">
        <v>365</v>
      </c>
      <c r="KLG195" t="s">
        <v>365</v>
      </c>
      <c r="KLH195" t="s">
        <v>365</v>
      </c>
      <c r="KLI195" t="s">
        <v>365</v>
      </c>
      <c r="KLJ195" t="s">
        <v>365</v>
      </c>
      <c r="KLK195" t="s">
        <v>365</v>
      </c>
      <c r="KLL195" t="s">
        <v>365</v>
      </c>
      <c r="KLM195" t="s">
        <v>365</v>
      </c>
      <c r="KLN195" t="s">
        <v>365</v>
      </c>
      <c r="KLO195" t="s">
        <v>365</v>
      </c>
      <c r="KLP195" t="s">
        <v>365</v>
      </c>
      <c r="KLQ195" t="s">
        <v>365</v>
      </c>
      <c r="KLR195" t="s">
        <v>365</v>
      </c>
      <c r="KLS195" t="s">
        <v>365</v>
      </c>
      <c r="KLT195" t="s">
        <v>365</v>
      </c>
      <c r="KLU195" t="s">
        <v>365</v>
      </c>
      <c r="KLV195" t="s">
        <v>365</v>
      </c>
      <c r="KLW195" t="s">
        <v>365</v>
      </c>
      <c r="KLX195" t="s">
        <v>365</v>
      </c>
      <c r="KLY195" t="s">
        <v>365</v>
      </c>
      <c r="KLZ195" t="s">
        <v>365</v>
      </c>
      <c r="KMA195" t="s">
        <v>365</v>
      </c>
      <c r="KMB195" t="s">
        <v>365</v>
      </c>
      <c r="KMC195" t="s">
        <v>365</v>
      </c>
      <c r="KMD195" t="s">
        <v>365</v>
      </c>
      <c r="KME195" t="s">
        <v>365</v>
      </c>
      <c r="KMF195" t="s">
        <v>365</v>
      </c>
      <c r="KMG195" t="s">
        <v>365</v>
      </c>
      <c r="KMH195" t="s">
        <v>365</v>
      </c>
      <c r="KMI195" t="s">
        <v>365</v>
      </c>
      <c r="KMJ195" t="s">
        <v>365</v>
      </c>
      <c r="KMK195" t="s">
        <v>365</v>
      </c>
      <c r="KML195" t="s">
        <v>365</v>
      </c>
      <c r="KMM195" t="s">
        <v>365</v>
      </c>
      <c r="KMN195" t="s">
        <v>365</v>
      </c>
      <c r="KMO195" t="s">
        <v>365</v>
      </c>
      <c r="KMP195" t="s">
        <v>365</v>
      </c>
      <c r="KMQ195" t="s">
        <v>365</v>
      </c>
      <c r="KMR195" t="s">
        <v>365</v>
      </c>
      <c r="KMS195" t="s">
        <v>365</v>
      </c>
      <c r="KMT195" t="s">
        <v>365</v>
      </c>
      <c r="KMU195" t="s">
        <v>365</v>
      </c>
      <c r="KMV195" t="s">
        <v>365</v>
      </c>
      <c r="KMW195" t="s">
        <v>365</v>
      </c>
      <c r="KMX195" t="s">
        <v>365</v>
      </c>
      <c r="KMY195" t="s">
        <v>365</v>
      </c>
      <c r="KMZ195" t="s">
        <v>365</v>
      </c>
      <c r="KNA195" t="s">
        <v>365</v>
      </c>
      <c r="KNB195" t="s">
        <v>365</v>
      </c>
      <c r="KNC195" t="s">
        <v>365</v>
      </c>
      <c r="KND195" t="s">
        <v>365</v>
      </c>
      <c r="KNE195" t="s">
        <v>365</v>
      </c>
      <c r="KNF195" t="s">
        <v>365</v>
      </c>
      <c r="KNG195" t="s">
        <v>365</v>
      </c>
      <c r="KNH195" t="s">
        <v>365</v>
      </c>
      <c r="KNI195" t="s">
        <v>365</v>
      </c>
      <c r="KNJ195" t="s">
        <v>365</v>
      </c>
      <c r="KNK195" t="s">
        <v>365</v>
      </c>
      <c r="KNL195" t="s">
        <v>365</v>
      </c>
      <c r="KNM195" t="s">
        <v>365</v>
      </c>
      <c r="KNN195" t="s">
        <v>365</v>
      </c>
      <c r="KNO195" t="s">
        <v>365</v>
      </c>
      <c r="KNP195" t="s">
        <v>365</v>
      </c>
      <c r="KNQ195" t="s">
        <v>365</v>
      </c>
      <c r="KNR195" t="s">
        <v>365</v>
      </c>
      <c r="KNS195" t="s">
        <v>365</v>
      </c>
      <c r="KNT195" t="s">
        <v>365</v>
      </c>
      <c r="KNU195" t="s">
        <v>365</v>
      </c>
      <c r="KNV195" t="s">
        <v>365</v>
      </c>
      <c r="KNW195" t="s">
        <v>365</v>
      </c>
      <c r="KNX195" t="s">
        <v>365</v>
      </c>
      <c r="KNY195" t="s">
        <v>365</v>
      </c>
      <c r="KNZ195" t="s">
        <v>365</v>
      </c>
      <c r="KOA195" t="s">
        <v>365</v>
      </c>
      <c r="KOB195" t="s">
        <v>365</v>
      </c>
      <c r="KOC195" t="s">
        <v>365</v>
      </c>
      <c r="KOD195" t="s">
        <v>365</v>
      </c>
      <c r="KOE195" t="s">
        <v>365</v>
      </c>
      <c r="KOF195" t="s">
        <v>365</v>
      </c>
      <c r="KOG195" t="s">
        <v>365</v>
      </c>
      <c r="KOH195" t="s">
        <v>365</v>
      </c>
      <c r="KOI195" t="s">
        <v>365</v>
      </c>
      <c r="KOJ195" t="s">
        <v>365</v>
      </c>
      <c r="KOK195" t="s">
        <v>365</v>
      </c>
      <c r="KOL195" t="s">
        <v>365</v>
      </c>
      <c r="KOM195" t="s">
        <v>365</v>
      </c>
      <c r="KON195" t="s">
        <v>365</v>
      </c>
      <c r="KOO195" t="s">
        <v>365</v>
      </c>
      <c r="KOP195" t="s">
        <v>365</v>
      </c>
      <c r="KOQ195" t="s">
        <v>365</v>
      </c>
      <c r="KOR195" t="s">
        <v>365</v>
      </c>
      <c r="KOS195" t="s">
        <v>365</v>
      </c>
      <c r="KOT195" t="s">
        <v>365</v>
      </c>
      <c r="KOU195" t="s">
        <v>365</v>
      </c>
      <c r="KOV195" t="s">
        <v>365</v>
      </c>
      <c r="KOW195" t="s">
        <v>365</v>
      </c>
      <c r="KOX195" t="s">
        <v>365</v>
      </c>
      <c r="KOY195" t="s">
        <v>365</v>
      </c>
      <c r="KOZ195" t="s">
        <v>365</v>
      </c>
      <c r="KPA195" t="s">
        <v>365</v>
      </c>
      <c r="KPB195" t="s">
        <v>365</v>
      </c>
      <c r="KPC195" t="s">
        <v>365</v>
      </c>
      <c r="KPD195" t="s">
        <v>365</v>
      </c>
      <c r="KPE195" t="s">
        <v>365</v>
      </c>
      <c r="KPF195" t="s">
        <v>365</v>
      </c>
      <c r="KPG195" t="s">
        <v>365</v>
      </c>
      <c r="KPH195" t="s">
        <v>365</v>
      </c>
      <c r="KPI195" t="s">
        <v>365</v>
      </c>
      <c r="KPJ195" t="s">
        <v>365</v>
      </c>
      <c r="KPK195" t="s">
        <v>365</v>
      </c>
      <c r="KPL195" t="s">
        <v>365</v>
      </c>
      <c r="KPM195" t="s">
        <v>365</v>
      </c>
      <c r="KPN195" t="s">
        <v>365</v>
      </c>
      <c r="KPO195" t="s">
        <v>365</v>
      </c>
      <c r="KPP195" t="s">
        <v>365</v>
      </c>
      <c r="KPQ195" t="s">
        <v>365</v>
      </c>
      <c r="KPR195" t="s">
        <v>365</v>
      </c>
      <c r="KPS195" t="s">
        <v>365</v>
      </c>
      <c r="KPT195" t="s">
        <v>365</v>
      </c>
      <c r="KPU195" t="s">
        <v>365</v>
      </c>
      <c r="KPV195" t="s">
        <v>365</v>
      </c>
      <c r="KPW195" t="s">
        <v>365</v>
      </c>
      <c r="KPX195" t="s">
        <v>365</v>
      </c>
      <c r="KPY195" t="s">
        <v>365</v>
      </c>
      <c r="KPZ195" t="s">
        <v>365</v>
      </c>
      <c r="KQA195" t="s">
        <v>365</v>
      </c>
      <c r="KQB195" t="s">
        <v>365</v>
      </c>
      <c r="KQC195" t="s">
        <v>365</v>
      </c>
      <c r="KQD195" t="s">
        <v>365</v>
      </c>
      <c r="KQE195" t="s">
        <v>365</v>
      </c>
      <c r="KQF195" t="s">
        <v>365</v>
      </c>
      <c r="KQG195" t="s">
        <v>365</v>
      </c>
      <c r="KQH195" t="s">
        <v>365</v>
      </c>
      <c r="KQI195" t="s">
        <v>365</v>
      </c>
      <c r="KQJ195" t="s">
        <v>365</v>
      </c>
      <c r="KQK195" t="s">
        <v>365</v>
      </c>
      <c r="KQL195" t="s">
        <v>365</v>
      </c>
      <c r="KQM195" t="s">
        <v>365</v>
      </c>
      <c r="KQN195" t="s">
        <v>365</v>
      </c>
      <c r="KQO195" t="s">
        <v>365</v>
      </c>
      <c r="KQP195" t="s">
        <v>365</v>
      </c>
      <c r="KQQ195" t="s">
        <v>365</v>
      </c>
      <c r="KQR195" t="s">
        <v>365</v>
      </c>
      <c r="KQS195" t="s">
        <v>365</v>
      </c>
      <c r="KQT195" t="s">
        <v>365</v>
      </c>
      <c r="KQU195" t="s">
        <v>365</v>
      </c>
      <c r="KQV195" t="s">
        <v>365</v>
      </c>
      <c r="KQW195" t="s">
        <v>365</v>
      </c>
      <c r="KQX195" t="s">
        <v>365</v>
      </c>
      <c r="KQY195" t="s">
        <v>365</v>
      </c>
      <c r="KQZ195" t="s">
        <v>365</v>
      </c>
      <c r="KRA195" t="s">
        <v>365</v>
      </c>
      <c r="KRB195" t="s">
        <v>365</v>
      </c>
      <c r="KRC195" t="s">
        <v>365</v>
      </c>
      <c r="KRD195" t="s">
        <v>365</v>
      </c>
      <c r="KRE195" t="s">
        <v>365</v>
      </c>
      <c r="KRF195" t="s">
        <v>365</v>
      </c>
      <c r="KRG195" t="s">
        <v>365</v>
      </c>
      <c r="KRH195" t="s">
        <v>365</v>
      </c>
      <c r="KRI195" t="s">
        <v>365</v>
      </c>
      <c r="KRJ195" t="s">
        <v>365</v>
      </c>
      <c r="KRK195" t="s">
        <v>365</v>
      </c>
      <c r="KRL195" t="s">
        <v>365</v>
      </c>
      <c r="KRM195" t="s">
        <v>365</v>
      </c>
      <c r="KRN195" t="s">
        <v>365</v>
      </c>
      <c r="KRO195" t="s">
        <v>365</v>
      </c>
      <c r="KRP195" t="s">
        <v>365</v>
      </c>
      <c r="KRQ195" t="s">
        <v>365</v>
      </c>
      <c r="KRR195" t="s">
        <v>365</v>
      </c>
      <c r="KRS195" t="s">
        <v>365</v>
      </c>
      <c r="KRT195" t="s">
        <v>365</v>
      </c>
      <c r="KRU195" t="s">
        <v>365</v>
      </c>
      <c r="KRV195" t="s">
        <v>365</v>
      </c>
      <c r="KRW195" t="s">
        <v>365</v>
      </c>
      <c r="KRX195" t="s">
        <v>365</v>
      </c>
      <c r="KRY195" t="s">
        <v>365</v>
      </c>
      <c r="KRZ195" t="s">
        <v>365</v>
      </c>
      <c r="KSA195" t="s">
        <v>365</v>
      </c>
      <c r="KSB195" t="s">
        <v>365</v>
      </c>
      <c r="KSC195" t="s">
        <v>365</v>
      </c>
      <c r="KSD195" t="s">
        <v>365</v>
      </c>
      <c r="KSE195" t="s">
        <v>365</v>
      </c>
      <c r="KSF195" t="s">
        <v>365</v>
      </c>
      <c r="KSG195" t="s">
        <v>365</v>
      </c>
      <c r="KSH195" t="s">
        <v>365</v>
      </c>
      <c r="KSI195" t="s">
        <v>365</v>
      </c>
      <c r="KSJ195" t="s">
        <v>365</v>
      </c>
      <c r="KSK195" t="s">
        <v>365</v>
      </c>
      <c r="KSL195" t="s">
        <v>365</v>
      </c>
      <c r="KSM195" t="s">
        <v>365</v>
      </c>
      <c r="KSN195" t="s">
        <v>365</v>
      </c>
      <c r="KSO195" t="s">
        <v>365</v>
      </c>
      <c r="KSP195" t="s">
        <v>365</v>
      </c>
      <c r="KSQ195" t="s">
        <v>365</v>
      </c>
      <c r="KSR195" t="s">
        <v>365</v>
      </c>
      <c r="KSS195" t="s">
        <v>365</v>
      </c>
      <c r="KST195" t="s">
        <v>365</v>
      </c>
      <c r="KSU195" t="s">
        <v>365</v>
      </c>
      <c r="KSV195" t="s">
        <v>365</v>
      </c>
      <c r="KSW195" t="s">
        <v>365</v>
      </c>
      <c r="KSX195" t="s">
        <v>365</v>
      </c>
      <c r="KSY195" t="s">
        <v>365</v>
      </c>
      <c r="KSZ195" t="s">
        <v>365</v>
      </c>
      <c r="KTA195" t="s">
        <v>365</v>
      </c>
      <c r="KTB195" t="s">
        <v>365</v>
      </c>
      <c r="KTC195" t="s">
        <v>365</v>
      </c>
      <c r="KTD195" t="s">
        <v>365</v>
      </c>
      <c r="KTE195" t="s">
        <v>365</v>
      </c>
      <c r="KTF195" t="s">
        <v>365</v>
      </c>
      <c r="KTG195" t="s">
        <v>365</v>
      </c>
      <c r="KTH195" t="s">
        <v>365</v>
      </c>
      <c r="KTI195" t="s">
        <v>365</v>
      </c>
      <c r="KTJ195" t="s">
        <v>365</v>
      </c>
      <c r="KTK195" t="s">
        <v>365</v>
      </c>
      <c r="KTL195" t="s">
        <v>365</v>
      </c>
      <c r="KTM195" t="s">
        <v>365</v>
      </c>
      <c r="KTN195" t="s">
        <v>365</v>
      </c>
      <c r="KTO195" t="s">
        <v>365</v>
      </c>
      <c r="KTP195" t="s">
        <v>365</v>
      </c>
      <c r="KTQ195" t="s">
        <v>365</v>
      </c>
      <c r="KTR195" t="s">
        <v>365</v>
      </c>
      <c r="KTS195" t="s">
        <v>365</v>
      </c>
      <c r="KTT195" t="s">
        <v>365</v>
      </c>
      <c r="KTU195" t="s">
        <v>365</v>
      </c>
      <c r="KTV195" t="s">
        <v>365</v>
      </c>
      <c r="KTW195" t="s">
        <v>365</v>
      </c>
      <c r="KTX195" t="s">
        <v>365</v>
      </c>
      <c r="KTY195" t="s">
        <v>365</v>
      </c>
      <c r="KTZ195" t="s">
        <v>365</v>
      </c>
      <c r="KUA195" t="s">
        <v>365</v>
      </c>
      <c r="KUB195" t="s">
        <v>365</v>
      </c>
      <c r="KUC195" t="s">
        <v>365</v>
      </c>
      <c r="KUD195" t="s">
        <v>365</v>
      </c>
      <c r="KUE195" t="s">
        <v>365</v>
      </c>
      <c r="KUF195" t="s">
        <v>365</v>
      </c>
      <c r="KUG195" t="s">
        <v>365</v>
      </c>
      <c r="KUH195" t="s">
        <v>365</v>
      </c>
      <c r="KUI195" t="s">
        <v>365</v>
      </c>
      <c r="KUJ195" t="s">
        <v>365</v>
      </c>
      <c r="KUK195" t="s">
        <v>365</v>
      </c>
      <c r="KUL195" t="s">
        <v>365</v>
      </c>
      <c r="KUM195" t="s">
        <v>365</v>
      </c>
      <c r="KUN195" t="s">
        <v>365</v>
      </c>
      <c r="KUO195" t="s">
        <v>365</v>
      </c>
      <c r="KUP195" t="s">
        <v>365</v>
      </c>
      <c r="KUQ195" t="s">
        <v>365</v>
      </c>
      <c r="KUR195" t="s">
        <v>365</v>
      </c>
      <c r="KUS195" t="s">
        <v>365</v>
      </c>
      <c r="KUT195" t="s">
        <v>365</v>
      </c>
      <c r="KUU195" t="s">
        <v>365</v>
      </c>
      <c r="KUV195" t="s">
        <v>365</v>
      </c>
      <c r="KUW195" t="s">
        <v>365</v>
      </c>
      <c r="KUX195" t="s">
        <v>365</v>
      </c>
      <c r="KUY195" t="s">
        <v>365</v>
      </c>
      <c r="KUZ195" t="s">
        <v>365</v>
      </c>
      <c r="KVA195" t="s">
        <v>365</v>
      </c>
      <c r="KVB195" t="s">
        <v>365</v>
      </c>
      <c r="KVC195" t="s">
        <v>365</v>
      </c>
      <c r="KVD195" t="s">
        <v>365</v>
      </c>
      <c r="KVE195" t="s">
        <v>365</v>
      </c>
      <c r="KVF195" t="s">
        <v>365</v>
      </c>
      <c r="KVG195" t="s">
        <v>365</v>
      </c>
      <c r="KVH195" t="s">
        <v>365</v>
      </c>
      <c r="KVI195" t="s">
        <v>365</v>
      </c>
      <c r="KVJ195" t="s">
        <v>365</v>
      </c>
      <c r="KVK195" t="s">
        <v>365</v>
      </c>
      <c r="KVL195" t="s">
        <v>365</v>
      </c>
      <c r="KVM195" t="s">
        <v>365</v>
      </c>
      <c r="KVN195" t="s">
        <v>365</v>
      </c>
      <c r="KVO195" t="s">
        <v>365</v>
      </c>
      <c r="KVP195" t="s">
        <v>365</v>
      </c>
      <c r="KVQ195" t="s">
        <v>365</v>
      </c>
      <c r="KVR195" t="s">
        <v>365</v>
      </c>
      <c r="KVS195" t="s">
        <v>365</v>
      </c>
      <c r="KVT195" t="s">
        <v>365</v>
      </c>
      <c r="KVU195" t="s">
        <v>365</v>
      </c>
      <c r="KVV195" t="s">
        <v>365</v>
      </c>
      <c r="KVW195" t="s">
        <v>365</v>
      </c>
      <c r="KVX195" t="s">
        <v>365</v>
      </c>
      <c r="KVY195" t="s">
        <v>365</v>
      </c>
      <c r="KVZ195" t="s">
        <v>365</v>
      </c>
      <c r="KWA195" t="s">
        <v>365</v>
      </c>
      <c r="KWB195" t="s">
        <v>365</v>
      </c>
      <c r="KWC195" t="s">
        <v>365</v>
      </c>
      <c r="KWD195" t="s">
        <v>365</v>
      </c>
      <c r="KWE195" t="s">
        <v>365</v>
      </c>
      <c r="KWF195" t="s">
        <v>365</v>
      </c>
      <c r="KWG195" t="s">
        <v>365</v>
      </c>
      <c r="KWH195" t="s">
        <v>365</v>
      </c>
      <c r="KWI195" t="s">
        <v>365</v>
      </c>
      <c r="KWJ195" t="s">
        <v>365</v>
      </c>
      <c r="KWK195" t="s">
        <v>365</v>
      </c>
      <c r="KWL195" t="s">
        <v>365</v>
      </c>
      <c r="KWM195" t="s">
        <v>365</v>
      </c>
      <c r="KWN195" t="s">
        <v>365</v>
      </c>
      <c r="KWO195" t="s">
        <v>365</v>
      </c>
      <c r="KWP195" t="s">
        <v>365</v>
      </c>
      <c r="KWQ195" t="s">
        <v>365</v>
      </c>
      <c r="KWR195" t="s">
        <v>365</v>
      </c>
      <c r="KWS195" t="s">
        <v>365</v>
      </c>
      <c r="KWT195" t="s">
        <v>365</v>
      </c>
      <c r="KWU195" t="s">
        <v>365</v>
      </c>
      <c r="KWV195" t="s">
        <v>365</v>
      </c>
      <c r="KWW195" t="s">
        <v>365</v>
      </c>
      <c r="KWX195" t="s">
        <v>365</v>
      </c>
      <c r="KWY195" t="s">
        <v>365</v>
      </c>
      <c r="KWZ195" t="s">
        <v>365</v>
      </c>
      <c r="KXA195" t="s">
        <v>365</v>
      </c>
      <c r="KXB195" t="s">
        <v>365</v>
      </c>
      <c r="KXC195" t="s">
        <v>365</v>
      </c>
      <c r="KXD195" t="s">
        <v>365</v>
      </c>
      <c r="KXE195" t="s">
        <v>365</v>
      </c>
      <c r="KXF195" t="s">
        <v>365</v>
      </c>
      <c r="KXG195" t="s">
        <v>365</v>
      </c>
      <c r="KXH195" t="s">
        <v>365</v>
      </c>
      <c r="KXI195" t="s">
        <v>365</v>
      </c>
      <c r="KXJ195" t="s">
        <v>365</v>
      </c>
      <c r="KXK195" t="s">
        <v>365</v>
      </c>
      <c r="KXL195" t="s">
        <v>365</v>
      </c>
      <c r="KXM195" t="s">
        <v>365</v>
      </c>
      <c r="KXN195" t="s">
        <v>365</v>
      </c>
      <c r="KXO195" t="s">
        <v>365</v>
      </c>
      <c r="KXP195" t="s">
        <v>365</v>
      </c>
      <c r="KXQ195" t="s">
        <v>365</v>
      </c>
      <c r="KXR195" t="s">
        <v>365</v>
      </c>
      <c r="KXS195" t="s">
        <v>365</v>
      </c>
      <c r="KXT195" t="s">
        <v>365</v>
      </c>
      <c r="KXU195" t="s">
        <v>365</v>
      </c>
      <c r="KXV195" t="s">
        <v>365</v>
      </c>
      <c r="KXW195" t="s">
        <v>365</v>
      </c>
      <c r="KXX195" t="s">
        <v>365</v>
      </c>
      <c r="KXY195" t="s">
        <v>365</v>
      </c>
      <c r="KXZ195" t="s">
        <v>365</v>
      </c>
      <c r="KYA195" t="s">
        <v>365</v>
      </c>
      <c r="KYB195" t="s">
        <v>365</v>
      </c>
      <c r="KYC195" t="s">
        <v>365</v>
      </c>
      <c r="KYD195" t="s">
        <v>365</v>
      </c>
      <c r="KYE195" t="s">
        <v>365</v>
      </c>
      <c r="KYF195" t="s">
        <v>365</v>
      </c>
      <c r="KYG195" t="s">
        <v>365</v>
      </c>
      <c r="KYH195" t="s">
        <v>365</v>
      </c>
      <c r="KYI195" t="s">
        <v>365</v>
      </c>
      <c r="KYJ195" t="s">
        <v>365</v>
      </c>
      <c r="KYK195" t="s">
        <v>365</v>
      </c>
      <c r="KYL195" t="s">
        <v>365</v>
      </c>
      <c r="KYM195" t="s">
        <v>365</v>
      </c>
      <c r="KYN195" t="s">
        <v>365</v>
      </c>
      <c r="KYO195" t="s">
        <v>365</v>
      </c>
      <c r="KYP195" t="s">
        <v>365</v>
      </c>
      <c r="KYQ195" t="s">
        <v>365</v>
      </c>
      <c r="KYR195" t="s">
        <v>365</v>
      </c>
      <c r="KYS195" t="s">
        <v>365</v>
      </c>
      <c r="KYT195" t="s">
        <v>365</v>
      </c>
      <c r="KYU195" t="s">
        <v>365</v>
      </c>
      <c r="KYV195" t="s">
        <v>365</v>
      </c>
      <c r="KYW195" t="s">
        <v>365</v>
      </c>
      <c r="KYX195" t="s">
        <v>365</v>
      </c>
      <c r="KYY195" t="s">
        <v>365</v>
      </c>
      <c r="KYZ195" t="s">
        <v>365</v>
      </c>
      <c r="KZA195" t="s">
        <v>365</v>
      </c>
      <c r="KZB195" t="s">
        <v>365</v>
      </c>
      <c r="KZC195" t="s">
        <v>365</v>
      </c>
      <c r="KZD195" t="s">
        <v>365</v>
      </c>
      <c r="KZE195" t="s">
        <v>365</v>
      </c>
      <c r="KZF195" t="s">
        <v>365</v>
      </c>
      <c r="KZG195" t="s">
        <v>365</v>
      </c>
      <c r="KZH195" t="s">
        <v>365</v>
      </c>
      <c r="KZI195" t="s">
        <v>365</v>
      </c>
      <c r="KZJ195" t="s">
        <v>365</v>
      </c>
      <c r="KZK195" t="s">
        <v>365</v>
      </c>
      <c r="KZL195" t="s">
        <v>365</v>
      </c>
      <c r="KZM195" t="s">
        <v>365</v>
      </c>
      <c r="KZN195" t="s">
        <v>365</v>
      </c>
      <c r="KZO195" t="s">
        <v>365</v>
      </c>
      <c r="KZP195" t="s">
        <v>365</v>
      </c>
      <c r="KZQ195" t="s">
        <v>365</v>
      </c>
      <c r="KZR195" t="s">
        <v>365</v>
      </c>
      <c r="KZS195" t="s">
        <v>365</v>
      </c>
      <c r="KZT195" t="s">
        <v>365</v>
      </c>
      <c r="KZU195" t="s">
        <v>365</v>
      </c>
      <c r="KZV195" t="s">
        <v>365</v>
      </c>
      <c r="KZW195" t="s">
        <v>365</v>
      </c>
      <c r="KZX195" t="s">
        <v>365</v>
      </c>
      <c r="KZY195" t="s">
        <v>365</v>
      </c>
      <c r="KZZ195" t="s">
        <v>365</v>
      </c>
      <c r="LAA195" t="s">
        <v>365</v>
      </c>
      <c r="LAB195" t="s">
        <v>365</v>
      </c>
      <c r="LAC195" t="s">
        <v>365</v>
      </c>
      <c r="LAD195" t="s">
        <v>365</v>
      </c>
      <c r="LAE195" t="s">
        <v>365</v>
      </c>
      <c r="LAF195" t="s">
        <v>365</v>
      </c>
      <c r="LAG195" t="s">
        <v>365</v>
      </c>
      <c r="LAH195" t="s">
        <v>365</v>
      </c>
      <c r="LAI195" t="s">
        <v>365</v>
      </c>
      <c r="LAJ195" t="s">
        <v>365</v>
      </c>
      <c r="LAK195" t="s">
        <v>365</v>
      </c>
      <c r="LAL195" t="s">
        <v>365</v>
      </c>
      <c r="LAM195" t="s">
        <v>365</v>
      </c>
      <c r="LAN195" t="s">
        <v>365</v>
      </c>
      <c r="LAO195" t="s">
        <v>365</v>
      </c>
      <c r="LAP195" t="s">
        <v>365</v>
      </c>
      <c r="LAQ195" t="s">
        <v>365</v>
      </c>
      <c r="LAR195" t="s">
        <v>365</v>
      </c>
      <c r="LAS195" t="s">
        <v>365</v>
      </c>
      <c r="LAT195" t="s">
        <v>365</v>
      </c>
      <c r="LAU195" t="s">
        <v>365</v>
      </c>
      <c r="LAV195" t="s">
        <v>365</v>
      </c>
      <c r="LAW195" t="s">
        <v>365</v>
      </c>
      <c r="LAX195" t="s">
        <v>365</v>
      </c>
      <c r="LAY195" t="s">
        <v>365</v>
      </c>
      <c r="LAZ195" t="s">
        <v>365</v>
      </c>
      <c r="LBA195" t="s">
        <v>365</v>
      </c>
      <c r="LBB195" t="s">
        <v>365</v>
      </c>
      <c r="LBC195" t="s">
        <v>365</v>
      </c>
      <c r="LBD195" t="s">
        <v>365</v>
      </c>
      <c r="LBE195" t="s">
        <v>365</v>
      </c>
      <c r="LBF195" t="s">
        <v>365</v>
      </c>
      <c r="LBG195" t="s">
        <v>365</v>
      </c>
      <c r="LBH195" t="s">
        <v>365</v>
      </c>
      <c r="LBI195" t="s">
        <v>365</v>
      </c>
      <c r="LBJ195" t="s">
        <v>365</v>
      </c>
      <c r="LBK195" t="s">
        <v>365</v>
      </c>
      <c r="LBL195" t="s">
        <v>365</v>
      </c>
      <c r="LBM195" t="s">
        <v>365</v>
      </c>
      <c r="LBN195" t="s">
        <v>365</v>
      </c>
      <c r="LBO195" t="s">
        <v>365</v>
      </c>
      <c r="LBP195" t="s">
        <v>365</v>
      </c>
      <c r="LBQ195" t="s">
        <v>365</v>
      </c>
      <c r="LBR195" t="s">
        <v>365</v>
      </c>
      <c r="LBS195" t="s">
        <v>365</v>
      </c>
      <c r="LBT195" t="s">
        <v>365</v>
      </c>
      <c r="LBU195" t="s">
        <v>365</v>
      </c>
      <c r="LBV195" t="s">
        <v>365</v>
      </c>
      <c r="LBW195" t="s">
        <v>365</v>
      </c>
      <c r="LBX195" t="s">
        <v>365</v>
      </c>
      <c r="LBY195" t="s">
        <v>365</v>
      </c>
      <c r="LBZ195" t="s">
        <v>365</v>
      </c>
      <c r="LCA195" t="s">
        <v>365</v>
      </c>
      <c r="LCB195" t="s">
        <v>365</v>
      </c>
      <c r="LCC195" t="s">
        <v>365</v>
      </c>
      <c r="LCD195" t="s">
        <v>365</v>
      </c>
      <c r="LCE195" t="s">
        <v>365</v>
      </c>
      <c r="LCF195" t="s">
        <v>365</v>
      </c>
      <c r="LCG195" t="s">
        <v>365</v>
      </c>
      <c r="LCH195" t="s">
        <v>365</v>
      </c>
      <c r="LCI195" t="s">
        <v>365</v>
      </c>
      <c r="LCJ195" t="s">
        <v>365</v>
      </c>
      <c r="LCK195" t="s">
        <v>365</v>
      </c>
      <c r="LCL195" t="s">
        <v>365</v>
      </c>
      <c r="LCM195" t="s">
        <v>365</v>
      </c>
      <c r="LCN195" t="s">
        <v>365</v>
      </c>
      <c r="LCO195" t="s">
        <v>365</v>
      </c>
      <c r="LCP195" t="s">
        <v>365</v>
      </c>
      <c r="LCQ195" t="s">
        <v>365</v>
      </c>
      <c r="LCR195" t="s">
        <v>365</v>
      </c>
      <c r="LCS195" t="s">
        <v>365</v>
      </c>
      <c r="LCT195" t="s">
        <v>365</v>
      </c>
      <c r="LCU195" t="s">
        <v>365</v>
      </c>
      <c r="LCV195" t="s">
        <v>365</v>
      </c>
      <c r="LCW195" t="s">
        <v>365</v>
      </c>
      <c r="LCX195" t="s">
        <v>365</v>
      </c>
      <c r="LCY195" t="s">
        <v>365</v>
      </c>
      <c r="LCZ195" t="s">
        <v>365</v>
      </c>
      <c r="LDA195" t="s">
        <v>365</v>
      </c>
      <c r="LDB195" t="s">
        <v>365</v>
      </c>
      <c r="LDC195" t="s">
        <v>365</v>
      </c>
      <c r="LDD195" t="s">
        <v>365</v>
      </c>
      <c r="LDE195" t="s">
        <v>365</v>
      </c>
      <c r="LDF195" t="s">
        <v>365</v>
      </c>
      <c r="LDG195" t="s">
        <v>365</v>
      </c>
      <c r="LDH195" t="s">
        <v>365</v>
      </c>
      <c r="LDI195" t="s">
        <v>365</v>
      </c>
      <c r="LDJ195" t="s">
        <v>365</v>
      </c>
      <c r="LDK195" t="s">
        <v>365</v>
      </c>
      <c r="LDL195" t="s">
        <v>365</v>
      </c>
      <c r="LDM195" t="s">
        <v>365</v>
      </c>
      <c r="LDN195" t="s">
        <v>365</v>
      </c>
      <c r="LDO195" t="s">
        <v>365</v>
      </c>
      <c r="LDP195" t="s">
        <v>365</v>
      </c>
      <c r="LDQ195" t="s">
        <v>365</v>
      </c>
      <c r="LDR195" t="s">
        <v>365</v>
      </c>
      <c r="LDS195" t="s">
        <v>365</v>
      </c>
      <c r="LDT195" t="s">
        <v>365</v>
      </c>
      <c r="LDU195" t="s">
        <v>365</v>
      </c>
      <c r="LDV195" t="s">
        <v>365</v>
      </c>
      <c r="LDW195" t="s">
        <v>365</v>
      </c>
      <c r="LDX195" t="s">
        <v>365</v>
      </c>
      <c r="LDY195" t="s">
        <v>365</v>
      </c>
      <c r="LDZ195" t="s">
        <v>365</v>
      </c>
      <c r="LEA195" t="s">
        <v>365</v>
      </c>
      <c r="LEB195" t="s">
        <v>365</v>
      </c>
      <c r="LEC195" t="s">
        <v>365</v>
      </c>
      <c r="LED195" t="s">
        <v>365</v>
      </c>
      <c r="LEE195" t="s">
        <v>365</v>
      </c>
      <c r="LEF195" t="s">
        <v>365</v>
      </c>
      <c r="LEG195" t="s">
        <v>365</v>
      </c>
      <c r="LEH195" t="s">
        <v>365</v>
      </c>
      <c r="LEI195" t="s">
        <v>365</v>
      </c>
      <c r="LEJ195" t="s">
        <v>365</v>
      </c>
      <c r="LEK195" t="s">
        <v>365</v>
      </c>
      <c r="LEL195" t="s">
        <v>365</v>
      </c>
      <c r="LEM195" t="s">
        <v>365</v>
      </c>
      <c r="LEN195" t="s">
        <v>365</v>
      </c>
      <c r="LEO195" t="s">
        <v>365</v>
      </c>
      <c r="LEP195" t="s">
        <v>365</v>
      </c>
      <c r="LEQ195" t="s">
        <v>365</v>
      </c>
      <c r="LER195" t="s">
        <v>365</v>
      </c>
      <c r="LES195" t="s">
        <v>365</v>
      </c>
      <c r="LET195" t="s">
        <v>365</v>
      </c>
      <c r="LEU195" t="s">
        <v>365</v>
      </c>
      <c r="LEV195" t="s">
        <v>365</v>
      </c>
      <c r="LEW195" t="s">
        <v>365</v>
      </c>
      <c r="LEX195" t="s">
        <v>365</v>
      </c>
      <c r="LEY195" t="s">
        <v>365</v>
      </c>
      <c r="LEZ195" t="s">
        <v>365</v>
      </c>
      <c r="LFA195" t="s">
        <v>365</v>
      </c>
      <c r="LFB195" t="s">
        <v>365</v>
      </c>
      <c r="LFC195" t="s">
        <v>365</v>
      </c>
      <c r="LFD195" t="s">
        <v>365</v>
      </c>
      <c r="LFE195" t="s">
        <v>365</v>
      </c>
      <c r="LFF195" t="s">
        <v>365</v>
      </c>
      <c r="LFG195" t="s">
        <v>365</v>
      </c>
      <c r="LFH195" t="s">
        <v>365</v>
      </c>
      <c r="LFI195" t="s">
        <v>365</v>
      </c>
      <c r="LFJ195" t="s">
        <v>365</v>
      </c>
      <c r="LFK195" t="s">
        <v>365</v>
      </c>
      <c r="LFL195" t="s">
        <v>365</v>
      </c>
      <c r="LFM195" t="s">
        <v>365</v>
      </c>
      <c r="LFN195" t="s">
        <v>365</v>
      </c>
      <c r="LFO195" t="s">
        <v>365</v>
      </c>
      <c r="LFP195" t="s">
        <v>365</v>
      </c>
      <c r="LFQ195" t="s">
        <v>365</v>
      </c>
      <c r="LFR195" t="s">
        <v>365</v>
      </c>
      <c r="LFS195" t="s">
        <v>365</v>
      </c>
      <c r="LFT195" t="s">
        <v>365</v>
      </c>
      <c r="LFU195" t="s">
        <v>365</v>
      </c>
      <c r="LFV195" t="s">
        <v>365</v>
      </c>
      <c r="LFW195" t="s">
        <v>365</v>
      </c>
      <c r="LFX195" t="s">
        <v>365</v>
      </c>
      <c r="LFY195" t="s">
        <v>365</v>
      </c>
      <c r="LFZ195" t="s">
        <v>365</v>
      </c>
      <c r="LGA195" t="s">
        <v>365</v>
      </c>
      <c r="LGB195" t="s">
        <v>365</v>
      </c>
      <c r="LGC195" t="s">
        <v>365</v>
      </c>
      <c r="LGD195" t="s">
        <v>365</v>
      </c>
      <c r="LGE195" t="s">
        <v>365</v>
      </c>
      <c r="LGF195" t="s">
        <v>365</v>
      </c>
      <c r="LGG195" t="s">
        <v>365</v>
      </c>
      <c r="LGH195" t="s">
        <v>365</v>
      </c>
      <c r="LGI195" t="s">
        <v>365</v>
      </c>
      <c r="LGJ195" t="s">
        <v>365</v>
      </c>
      <c r="LGK195" t="s">
        <v>365</v>
      </c>
      <c r="LGL195" t="s">
        <v>365</v>
      </c>
      <c r="LGM195" t="s">
        <v>365</v>
      </c>
      <c r="LGN195" t="s">
        <v>365</v>
      </c>
      <c r="LGO195" t="s">
        <v>365</v>
      </c>
      <c r="LGP195" t="s">
        <v>365</v>
      </c>
      <c r="LGQ195" t="s">
        <v>365</v>
      </c>
      <c r="LGR195" t="s">
        <v>365</v>
      </c>
      <c r="LGS195" t="s">
        <v>365</v>
      </c>
      <c r="LGT195" t="s">
        <v>365</v>
      </c>
      <c r="LGU195" t="s">
        <v>365</v>
      </c>
      <c r="LGV195" t="s">
        <v>365</v>
      </c>
      <c r="LGW195" t="s">
        <v>365</v>
      </c>
      <c r="LGX195" t="s">
        <v>365</v>
      </c>
      <c r="LGY195" t="s">
        <v>365</v>
      </c>
      <c r="LGZ195" t="s">
        <v>365</v>
      </c>
      <c r="LHA195" t="s">
        <v>365</v>
      </c>
      <c r="LHB195" t="s">
        <v>365</v>
      </c>
      <c r="LHC195" t="s">
        <v>365</v>
      </c>
      <c r="LHD195" t="s">
        <v>365</v>
      </c>
      <c r="LHE195" t="s">
        <v>365</v>
      </c>
      <c r="LHF195" t="s">
        <v>365</v>
      </c>
      <c r="LHG195" t="s">
        <v>365</v>
      </c>
      <c r="LHH195" t="s">
        <v>365</v>
      </c>
      <c r="LHI195" t="s">
        <v>365</v>
      </c>
      <c r="LHJ195" t="s">
        <v>365</v>
      </c>
      <c r="LHK195" t="s">
        <v>365</v>
      </c>
      <c r="LHL195" t="s">
        <v>365</v>
      </c>
      <c r="LHM195" t="s">
        <v>365</v>
      </c>
      <c r="LHN195" t="s">
        <v>365</v>
      </c>
      <c r="LHO195" t="s">
        <v>365</v>
      </c>
      <c r="LHP195" t="s">
        <v>365</v>
      </c>
      <c r="LHQ195" t="s">
        <v>365</v>
      </c>
      <c r="LHR195" t="s">
        <v>365</v>
      </c>
      <c r="LHS195" t="s">
        <v>365</v>
      </c>
      <c r="LHT195" t="s">
        <v>365</v>
      </c>
      <c r="LHU195" t="s">
        <v>365</v>
      </c>
      <c r="LHV195" t="s">
        <v>365</v>
      </c>
      <c r="LHW195" t="s">
        <v>365</v>
      </c>
      <c r="LHX195" t="s">
        <v>365</v>
      </c>
      <c r="LHY195" t="s">
        <v>365</v>
      </c>
      <c r="LHZ195" t="s">
        <v>365</v>
      </c>
      <c r="LIA195" t="s">
        <v>365</v>
      </c>
      <c r="LIB195" t="s">
        <v>365</v>
      </c>
      <c r="LIC195" t="s">
        <v>365</v>
      </c>
      <c r="LID195" t="s">
        <v>365</v>
      </c>
      <c r="LIE195" t="s">
        <v>365</v>
      </c>
      <c r="LIF195" t="s">
        <v>365</v>
      </c>
      <c r="LIG195" t="s">
        <v>365</v>
      </c>
      <c r="LIH195" t="s">
        <v>365</v>
      </c>
      <c r="LII195" t="s">
        <v>365</v>
      </c>
      <c r="LIJ195" t="s">
        <v>365</v>
      </c>
      <c r="LIK195" t="s">
        <v>365</v>
      </c>
      <c r="LIL195" t="s">
        <v>365</v>
      </c>
      <c r="LIM195" t="s">
        <v>365</v>
      </c>
      <c r="LIN195" t="s">
        <v>365</v>
      </c>
      <c r="LIO195" t="s">
        <v>365</v>
      </c>
      <c r="LIP195" t="s">
        <v>365</v>
      </c>
      <c r="LIQ195" t="s">
        <v>365</v>
      </c>
      <c r="LIR195" t="s">
        <v>365</v>
      </c>
      <c r="LIS195" t="s">
        <v>365</v>
      </c>
      <c r="LIT195" t="s">
        <v>365</v>
      </c>
      <c r="LIU195" t="s">
        <v>365</v>
      </c>
      <c r="LIV195" t="s">
        <v>365</v>
      </c>
      <c r="LIW195" t="s">
        <v>365</v>
      </c>
      <c r="LIX195" t="s">
        <v>365</v>
      </c>
      <c r="LIY195" t="s">
        <v>365</v>
      </c>
      <c r="LIZ195" t="s">
        <v>365</v>
      </c>
      <c r="LJA195" t="s">
        <v>365</v>
      </c>
      <c r="LJB195" t="s">
        <v>365</v>
      </c>
      <c r="LJC195" t="s">
        <v>365</v>
      </c>
      <c r="LJD195" t="s">
        <v>365</v>
      </c>
      <c r="LJE195" t="s">
        <v>365</v>
      </c>
      <c r="LJF195" t="s">
        <v>365</v>
      </c>
      <c r="LJG195" t="s">
        <v>365</v>
      </c>
      <c r="LJH195" t="s">
        <v>365</v>
      </c>
      <c r="LJI195" t="s">
        <v>365</v>
      </c>
      <c r="LJJ195" t="s">
        <v>365</v>
      </c>
      <c r="LJK195" t="s">
        <v>365</v>
      </c>
      <c r="LJL195" t="s">
        <v>365</v>
      </c>
      <c r="LJM195" t="s">
        <v>365</v>
      </c>
      <c r="LJN195" t="s">
        <v>365</v>
      </c>
      <c r="LJO195" t="s">
        <v>365</v>
      </c>
      <c r="LJP195" t="s">
        <v>365</v>
      </c>
      <c r="LJQ195" t="s">
        <v>365</v>
      </c>
      <c r="LJR195" t="s">
        <v>365</v>
      </c>
      <c r="LJS195" t="s">
        <v>365</v>
      </c>
      <c r="LJT195" t="s">
        <v>365</v>
      </c>
      <c r="LJU195" t="s">
        <v>365</v>
      </c>
      <c r="LJV195" t="s">
        <v>365</v>
      </c>
      <c r="LJW195" t="s">
        <v>365</v>
      </c>
      <c r="LJX195" t="s">
        <v>365</v>
      </c>
      <c r="LJY195" t="s">
        <v>365</v>
      </c>
      <c r="LJZ195" t="s">
        <v>365</v>
      </c>
      <c r="LKA195" t="s">
        <v>365</v>
      </c>
      <c r="LKB195" t="s">
        <v>365</v>
      </c>
      <c r="LKC195" t="s">
        <v>365</v>
      </c>
      <c r="LKD195" t="s">
        <v>365</v>
      </c>
      <c r="LKE195" t="s">
        <v>365</v>
      </c>
      <c r="LKF195" t="s">
        <v>365</v>
      </c>
      <c r="LKG195" t="s">
        <v>365</v>
      </c>
      <c r="LKH195" t="s">
        <v>365</v>
      </c>
      <c r="LKI195" t="s">
        <v>365</v>
      </c>
      <c r="LKJ195" t="s">
        <v>365</v>
      </c>
      <c r="LKK195" t="s">
        <v>365</v>
      </c>
      <c r="LKL195" t="s">
        <v>365</v>
      </c>
      <c r="LKM195" t="s">
        <v>365</v>
      </c>
      <c r="LKN195" t="s">
        <v>365</v>
      </c>
      <c r="LKO195" t="s">
        <v>365</v>
      </c>
      <c r="LKP195" t="s">
        <v>365</v>
      </c>
      <c r="LKQ195" t="s">
        <v>365</v>
      </c>
      <c r="LKR195" t="s">
        <v>365</v>
      </c>
      <c r="LKS195" t="s">
        <v>365</v>
      </c>
      <c r="LKT195" t="s">
        <v>365</v>
      </c>
      <c r="LKU195" t="s">
        <v>365</v>
      </c>
      <c r="LKV195" t="s">
        <v>365</v>
      </c>
      <c r="LKW195" t="s">
        <v>365</v>
      </c>
      <c r="LKX195" t="s">
        <v>365</v>
      </c>
      <c r="LKY195" t="s">
        <v>365</v>
      </c>
      <c r="LKZ195" t="s">
        <v>365</v>
      </c>
      <c r="LLA195" t="s">
        <v>365</v>
      </c>
      <c r="LLB195" t="s">
        <v>365</v>
      </c>
      <c r="LLC195" t="s">
        <v>365</v>
      </c>
      <c r="LLD195" t="s">
        <v>365</v>
      </c>
      <c r="LLE195" t="s">
        <v>365</v>
      </c>
      <c r="LLF195" t="s">
        <v>365</v>
      </c>
      <c r="LLG195" t="s">
        <v>365</v>
      </c>
      <c r="LLH195" t="s">
        <v>365</v>
      </c>
      <c r="LLI195" t="s">
        <v>365</v>
      </c>
      <c r="LLJ195" t="s">
        <v>365</v>
      </c>
      <c r="LLK195" t="s">
        <v>365</v>
      </c>
      <c r="LLL195" t="s">
        <v>365</v>
      </c>
      <c r="LLM195" t="s">
        <v>365</v>
      </c>
      <c r="LLN195" t="s">
        <v>365</v>
      </c>
      <c r="LLO195" t="s">
        <v>365</v>
      </c>
      <c r="LLP195" t="s">
        <v>365</v>
      </c>
      <c r="LLQ195" t="s">
        <v>365</v>
      </c>
      <c r="LLR195" t="s">
        <v>365</v>
      </c>
      <c r="LLS195" t="s">
        <v>365</v>
      </c>
      <c r="LLT195" t="s">
        <v>365</v>
      </c>
      <c r="LLU195" t="s">
        <v>365</v>
      </c>
      <c r="LLV195" t="s">
        <v>365</v>
      </c>
      <c r="LLW195" t="s">
        <v>365</v>
      </c>
      <c r="LLX195" t="s">
        <v>365</v>
      </c>
      <c r="LLY195" t="s">
        <v>365</v>
      </c>
      <c r="LLZ195" t="s">
        <v>365</v>
      </c>
      <c r="LMA195" t="s">
        <v>365</v>
      </c>
      <c r="LMB195" t="s">
        <v>365</v>
      </c>
      <c r="LMC195" t="s">
        <v>365</v>
      </c>
      <c r="LMD195" t="s">
        <v>365</v>
      </c>
      <c r="LME195" t="s">
        <v>365</v>
      </c>
      <c r="LMF195" t="s">
        <v>365</v>
      </c>
      <c r="LMG195" t="s">
        <v>365</v>
      </c>
      <c r="LMH195" t="s">
        <v>365</v>
      </c>
      <c r="LMI195" t="s">
        <v>365</v>
      </c>
      <c r="LMJ195" t="s">
        <v>365</v>
      </c>
      <c r="LMK195" t="s">
        <v>365</v>
      </c>
      <c r="LML195" t="s">
        <v>365</v>
      </c>
      <c r="LMM195" t="s">
        <v>365</v>
      </c>
      <c r="LMN195" t="s">
        <v>365</v>
      </c>
      <c r="LMO195" t="s">
        <v>365</v>
      </c>
      <c r="LMP195" t="s">
        <v>365</v>
      </c>
      <c r="LMQ195" t="s">
        <v>365</v>
      </c>
      <c r="LMR195" t="s">
        <v>365</v>
      </c>
      <c r="LMS195" t="s">
        <v>365</v>
      </c>
      <c r="LMT195" t="s">
        <v>365</v>
      </c>
      <c r="LMU195" t="s">
        <v>365</v>
      </c>
      <c r="LMV195" t="s">
        <v>365</v>
      </c>
      <c r="LMW195" t="s">
        <v>365</v>
      </c>
      <c r="LMX195" t="s">
        <v>365</v>
      </c>
      <c r="LMY195" t="s">
        <v>365</v>
      </c>
      <c r="LMZ195" t="s">
        <v>365</v>
      </c>
      <c r="LNA195" t="s">
        <v>365</v>
      </c>
      <c r="LNB195" t="s">
        <v>365</v>
      </c>
      <c r="LNC195" t="s">
        <v>365</v>
      </c>
      <c r="LND195" t="s">
        <v>365</v>
      </c>
      <c r="LNE195" t="s">
        <v>365</v>
      </c>
      <c r="LNF195" t="s">
        <v>365</v>
      </c>
      <c r="LNG195" t="s">
        <v>365</v>
      </c>
      <c r="LNH195" t="s">
        <v>365</v>
      </c>
      <c r="LNI195" t="s">
        <v>365</v>
      </c>
      <c r="LNJ195" t="s">
        <v>365</v>
      </c>
      <c r="LNK195" t="s">
        <v>365</v>
      </c>
      <c r="LNL195" t="s">
        <v>365</v>
      </c>
      <c r="LNM195" t="s">
        <v>365</v>
      </c>
      <c r="LNN195" t="s">
        <v>365</v>
      </c>
      <c r="LNO195" t="s">
        <v>365</v>
      </c>
      <c r="LNP195" t="s">
        <v>365</v>
      </c>
      <c r="LNQ195" t="s">
        <v>365</v>
      </c>
      <c r="LNR195" t="s">
        <v>365</v>
      </c>
      <c r="LNS195" t="s">
        <v>365</v>
      </c>
      <c r="LNT195" t="s">
        <v>365</v>
      </c>
      <c r="LNU195" t="s">
        <v>365</v>
      </c>
      <c r="LNV195" t="s">
        <v>365</v>
      </c>
      <c r="LNW195" t="s">
        <v>365</v>
      </c>
      <c r="LNX195" t="s">
        <v>365</v>
      </c>
      <c r="LNY195" t="s">
        <v>365</v>
      </c>
      <c r="LNZ195" t="s">
        <v>365</v>
      </c>
      <c r="LOA195" t="s">
        <v>365</v>
      </c>
      <c r="LOB195" t="s">
        <v>365</v>
      </c>
      <c r="LOC195" t="s">
        <v>365</v>
      </c>
      <c r="LOD195" t="s">
        <v>365</v>
      </c>
      <c r="LOE195" t="s">
        <v>365</v>
      </c>
      <c r="LOF195" t="s">
        <v>365</v>
      </c>
      <c r="LOG195" t="s">
        <v>365</v>
      </c>
      <c r="LOH195" t="s">
        <v>365</v>
      </c>
      <c r="LOI195" t="s">
        <v>365</v>
      </c>
      <c r="LOJ195" t="s">
        <v>365</v>
      </c>
      <c r="LOK195" t="s">
        <v>365</v>
      </c>
      <c r="LOL195" t="s">
        <v>365</v>
      </c>
      <c r="LOM195" t="s">
        <v>365</v>
      </c>
      <c r="LON195" t="s">
        <v>365</v>
      </c>
      <c r="LOO195" t="s">
        <v>365</v>
      </c>
      <c r="LOP195" t="s">
        <v>365</v>
      </c>
      <c r="LOQ195" t="s">
        <v>365</v>
      </c>
      <c r="LOR195" t="s">
        <v>365</v>
      </c>
      <c r="LOS195" t="s">
        <v>365</v>
      </c>
      <c r="LOT195" t="s">
        <v>365</v>
      </c>
      <c r="LOU195" t="s">
        <v>365</v>
      </c>
      <c r="LOV195" t="s">
        <v>365</v>
      </c>
      <c r="LOW195" t="s">
        <v>365</v>
      </c>
      <c r="LOX195" t="s">
        <v>365</v>
      </c>
      <c r="LOY195" t="s">
        <v>365</v>
      </c>
      <c r="LOZ195" t="s">
        <v>365</v>
      </c>
      <c r="LPA195" t="s">
        <v>365</v>
      </c>
      <c r="LPB195" t="s">
        <v>365</v>
      </c>
      <c r="LPC195" t="s">
        <v>365</v>
      </c>
      <c r="LPD195" t="s">
        <v>365</v>
      </c>
      <c r="LPE195" t="s">
        <v>365</v>
      </c>
      <c r="LPF195" t="s">
        <v>365</v>
      </c>
      <c r="LPG195" t="s">
        <v>365</v>
      </c>
      <c r="LPH195" t="s">
        <v>365</v>
      </c>
      <c r="LPI195" t="s">
        <v>365</v>
      </c>
      <c r="LPJ195" t="s">
        <v>365</v>
      </c>
      <c r="LPK195" t="s">
        <v>365</v>
      </c>
      <c r="LPL195" t="s">
        <v>365</v>
      </c>
      <c r="LPM195" t="s">
        <v>365</v>
      </c>
      <c r="LPN195" t="s">
        <v>365</v>
      </c>
      <c r="LPO195" t="s">
        <v>365</v>
      </c>
      <c r="LPP195" t="s">
        <v>365</v>
      </c>
      <c r="LPQ195" t="s">
        <v>365</v>
      </c>
      <c r="LPR195" t="s">
        <v>365</v>
      </c>
      <c r="LPS195" t="s">
        <v>365</v>
      </c>
      <c r="LPT195" t="s">
        <v>365</v>
      </c>
      <c r="LPU195" t="s">
        <v>365</v>
      </c>
      <c r="LPV195" t="s">
        <v>365</v>
      </c>
      <c r="LPW195" t="s">
        <v>365</v>
      </c>
      <c r="LPX195" t="s">
        <v>365</v>
      </c>
      <c r="LPY195" t="s">
        <v>365</v>
      </c>
      <c r="LPZ195" t="s">
        <v>365</v>
      </c>
      <c r="LQA195" t="s">
        <v>365</v>
      </c>
      <c r="LQB195" t="s">
        <v>365</v>
      </c>
      <c r="LQC195" t="s">
        <v>365</v>
      </c>
      <c r="LQD195" t="s">
        <v>365</v>
      </c>
      <c r="LQE195" t="s">
        <v>365</v>
      </c>
      <c r="LQF195" t="s">
        <v>365</v>
      </c>
      <c r="LQG195" t="s">
        <v>365</v>
      </c>
      <c r="LQH195" t="s">
        <v>365</v>
      </c>
      <c r="LQI195" t="s">
        <v>365</v>
      </c>
      <c r="LQJ195" t="s">
        <v>365</v>
      </c>
      <c r="LQK195" t="s">
        <v>365</v>
      </c>
      <c r="LQL195" t="s">
        <v>365</v>
      </c>
      <c r="LQM195" t="s">
        <v>365</v>
      </c>
      <c r="LQN195" t="s">
        <v>365</v>
      </c>
      <c r="LQO195" t="s">
        <v>365</v>
      </c>
      <c r="LQP195" t="s">
        <v>365</v>
      </c>
      <c r="LQQ195" t="s">
        <v>365</v>
      </c>
      <c r="LQR195" t="s">
        <v>365</v>
      </c>
      <c r="LQS195" t="s">
        <v>365</v>
      </c>
      <c r="LQT195" t="s">
        <v>365</v>
      </c>
      <c r="LQU195" t="s">
        <v>365</v>
      </c>
      <c r="LQV195" t="s">
        <v>365</v>
      </c>
      <c r="LQW195" t="s">
        <v>365</v>
      </c>
      <c r="LQX195" t="s">
        <v>365</v>
      </c>
      <c r="LQY195" t="s">
        <v>365</v>
      </c>
      <c r="LQZ195" t="s">
        <v>365</v>
      </c>
      <c r="LRA195" t="s">
        <v>365</v>
      </c>
      <c r="LRB195" t="s">
        <v>365</v>
      </c>
      <c r="LRC195" t="s">
        <v>365</v>
      </c>
      <c r="LRD195" t="s">
        <v>365</v>
      </c>
      <c r="LRE195" t="s">
        <v>365</v>
      </c>
      <c r="LRF195" t="s">
        <v>365</v>
      </c>
      <c r="LRG195" t="s">
        <v>365</v>
      </c>
      <c r="LRH195" t="s">
        <v>365</v>
      </c>
      <c r="LRI195" t="s">
        <v>365</v>
      </c>
      <c r="LRJ195" t="s">
        <v>365</v>
      </c>
      <c r="LRK195" t="s">
        <v>365</v>
      </c>
      <c r="LRL195" t="s">
        <v>365</v>
      </c>
      <c r="LRM195" t="s">
        <v>365</v>
      </c>
      <c r="LRN195" t="s">
        <v>365</v>
      </c>
      <c r="LRO195" t="s">
        <v>365</v>
      </c>
      <c r="LRP195" t="s">
        <v>365</v>
      </c>
      <c r="LRQ195" t="s">
        <v>365</v>
      </c>
      <c r="LRR195" t="s">
        <v>365</v>
      </c>
      <c r="LRS195" t="s">
        <v>365</v>
      </c>
      <c r="LRT195" t="s">
        <v>365</v>
      </c>
      <c r="LRU195" t="s">
        <v>365</v>
      </c>
      <c r="LRV195" t="s">
        <v>365</v>
      </c>
      <c r="LRW195" t="s">
        <v>365</v>
      </c>
      <c r="LRX195" t="s">
        <v>365</v>
      </c>
      <c r="LRY195" t="s">
        <v>365</v>
      </c>
      <c r="LRZ195" t="s">
        <v>365</v>
      </c>
      <c r="LSA195" t="s">
        <v>365</v>
      </c>
      <c r="LSB195" t="s">
        <v>365</v>
      </c>
      <c r="LSC195" t="s">
        <v>365</v>
      </c>
      <c r="LSD195" t="s">
        <v>365</v>
      </c>
      <c r="LSE195" t="s">
        <v>365</v>
      </c>
      <c r="LSF195" t="s">
        <v>365</v>
      </c>
      <c r="LSG195" t="s">
        <v>365</v>
      </c>
      <c r="LSH195" t="s">
        <v>365</v>
      </c>
      <c r="LSI195" t="s">
        <v>365</v>
      </c>
      <c r="LSJ195" t="s">
        <v>365</v>
      </c>
      <c r="LSK195" t="s">
        <v>365</v>
      </c>
      <c r="LSL195" t="s">
        <v>365</v>
      </c>
      <c r="LSM195" t="s">
        <v>365</v>
      </c>
      <c r="LSN195" t="s">
        <v>365</v>
      </c>
      <c r="LSO195" t="s">
        <v>365</v>
      </c>
      <c r="LSP195" t="s">
        <v>365</v>
      </c>
      <c r="LSQ195" t="s">
        <v>365</v>
      </c>
      <c r="LSR195" t="s">
        <v>365</v>
      </c>
      <c r="LSS195" t="s">
        <v>365</v>
      </c>
      <c r="LST195" t="s">
        <v>365</v>
      </c>
      <c r="LSU195" t="s">
        <v>365</v>
      </c>
      <c r="LSV195" t="s">
        <v>365</v>
      </c>
      <c r="LSW195" t="s">
        <v>365</v>
      </c>
      <c r="LSX195" t="s">
        <v>365</v>
      </c>
      <c r="LSY195" t="s">
        <v>365</v>
      </c>
      <c r="LSZ195" t="s">
        <v>365</v>
      </c>
      <c r="LTA195" t="s">
        <v>365</v>
      </c>
      <c r="LTB195" t="s">
        <v>365</v>
      </c>
      <c r="LTC195" t="s">
        <v>365</v>
      </c>
      <c r="LTD195" t="s">
        <v>365</v>
      </c>
      <c r="LTE195" t="s">
        <v>365</v>
      </c>
      <c r="LTF195" t="s">
        <v>365</v>
      </c>
      <c r="LTG195" t="s">
        <v>365</v>
      </c>
      <c r="LTH195" t="s">
        <v>365</v>
      </c>
      <c r="LTI195" t="s">
        <v>365</v>
      </c>
      <c r="LTJ195" t="s">
        <v>365</v>
      </c>
      <c r="LTK195" t="s">
        <v>365</v>
      </c>
      <c r="LTL195" t="s">
        <v>365</v>
      </c>
      <c r="LTM195" t="s">
        <v>365</v>
      </c>
      <c r="LTN195" t="s">
        <v>365</v>
      </c>
      <c r="LTO195" t="s">
        <v>365</v>
      </c>
      <c r="LTP195" t="s">
        <v>365</v>
      </c>
      <c r="LTQ195" t="s">
        <v>365</v>
      </c>
      <c r="LTR195" t="s">
        <v>365</v>
      </c>
      <c r="LTS195" t="s">
        <v>365</v>
      </c>
      <c r="LTT195" t="s">
        <v>365</v>
      </c>
      <c r="LTU195" t="s">
        <v>365</v>
      </c>
      <c r="LTV195" t="s">
        <v>365</v>
      </c>
      <c r="LTW195" t="s">
        <v>365</v>
      </c>
      <c r="LTX195" t="s">
        <v>365</v>
      </c>
      <c r="LTY195" t="s">
        <v>365</v>
      </c>
      <c r="LTZ195" t="s">
        <v>365</v>
      </c>
      <c r="LUA195" t="s">
        <v>365</v>
      </c>
      <c r="LUB195" t="s">
        <v>365</v>
      </c>
      <c r="LUC195" t="s">
        <v>365</v>
      </c>
      <c r="LUD195" t="s">
        <v>365</v>
      </c>
      <c r="LUE195" t="s">
        <v>365</v>
      </c>
      <c r="LUF195" t="s">
        <v>365</v>
      </c>
      <c r="LUG195" t="s">
        <v>365</v>
      </c>
      <c r="LUH195" t="s">
        <v>365</v>
      </c>
      <c r="LUI195" t="s">
        <v>365</v>
      </c>
      <c r="LUJ195" t="s">
        <v>365</v>
      </c>
      <c r="LUK195" t="s">
        <v>365</v>
      </c>
      <c r="LUL195" t="s">
        <v>365</v>
      </c>
      <c r="LUM195" t="s">
        <v>365</v>
      </c>
      <c r="LUN195" t="s">
        <v>365</v>
      </c>
      <c r="LUO195" t="s">
        <v>365</v>
      </c>
      <c r="LUP195" t="s">
        <v>365</v>
      </c>
      <c r="LUQ195" t="s">
        <v>365</v>
      </c>
      <c r="LUR195" t="s">
        <v>365</v>
      </c>
      <c r="LUS195" t="s">
        <v>365</v>
      </c>
      <c r="LUT195" t="s">
        <v>365</v>
      </c>
      <c r="LUU195" t="s">
        <v>365</v>
      </c>
      <c r="LUV195" t="s">
        <v>365</v>
      </c>
      <c r="LUW195" t="s">
        <v>365</v>
      </c>
      <c r="LUX195" t="s">
        <v>365</v>
      </c>
      <c r="LUY195" t="s">
        <v>365</v>
      </c>
      <c r="LUZ195" t="s">
        <v>365</v>
      </c>
      <c r="LVA195" t="s">
        <v>365</v>
      </c>
      <c r="LVB195" t="s">
        <v>365</v>
      </c>
      <c r="LVC195" t="s">
        <v>365</v>
      </c>
      <c r="LVD195" t="s">
        <v>365</v>
      </c>
      <c r="LVE195" t="s">
        <v>365</v>
      </c>
      <c r="LVF195" t="s">
        <v>365</v>
      </c>
      <c r="LVG195" t="s">
        <v>365</v>
      </c>
      <c r="LVH195" t="s">
        <v>365</v>
      </c>
      <c r="LVI195" t="s">
        <v>365</v>
      </c>
      <c r="LVJ195" t="s">
        <v>365</v>
      </c>
      <c r="LVK195" t="s">
        <v>365</v>
      </c>
      <c r="LVL195" t="s">
        <v>365</v>
      </c>
      <c r="LVM195" t="s">
        <v>365</v>
      </c>
      <c r="LVN195" t="s">
        <v>365</v>
      </c>
      <c r="LVO195" t="s">
        <v>365</v>
      </c>
      <c r="LVP195" t="s">
        <v>365</v>
      </c>
      <c r="LVQ195" t="s">
        <v>365</v>
      </c>
      <c r="LVR195" t="s">
        <v>365</v>
      </c>
      <c r="LVS195" t="s">
        <v>365</v>
      </c>
      <c r="LVT195" t="s">
        <v>365</v>
      </c>
      <c r="LVU195" t="s">
        <v>365</v>
      </c>
      <c r="LVV195" t="s">
        <v>365</v>
      </c>
      <c r="LVW195" t="s">
        <v>365</v>
      </c>
      <c r="LVX195" t="s">
        <v>365</v>
      </c>
      <c r="LVY195" t="s">
        <v>365</v>
      </c>
      <c r="LVZ195" t="s">
        <v>365</v>
      </c>
      <c r="LWA195" t="s">
        <v>365</v>
      </c>
      <c r="LWB195" t="s">
        <v>365</v>
      </c>
      <c r="LWC195" t="s">
        <v>365</v>
      </c>
      <c r="LWD195" t="s">
        <v>365</v>
      </c>
      <c r="LWE195" t="s">
        <v>365</v>
      </c>
      <c r="LWF195" t="s">
        <v>365</v>
      </c>
      <c r="LWG195" t="s">
        <v>365</v>
      </c>
      <c r="LWH195" t="s">
        <v>365</v>
      </c>
      <c r="LWI195" t="s">
        <v>365</v>
      </c>
      <c r="LWJ195" t="s">
        <v>365</v>
      </c>
      <c r="LWK195" t="s">
        <v>365</v>
      </c>
      <c r="LWL195" t="s">
        <v>365</v>
      </c>
      <c r="LWM195" t="s">
        <v>365</v>
      </c>
      <c r="LWN195" t="s">
        <v>365</v>
      </c>
      <c r="LWO195" t="s">
        <v>365</v>
      </c>
      <c r="LWP195" t="s">
        <v>365</v>
      </c>
      <c r="LWQ195" t="s">
        <v>365</v>
      </c>
      <c r="LWR195" t="s">
        <v>365</v>
      </c>
      <c r="LWS195" t="s">
        <v>365</v>
      </c>
      <c r="LWT195" t="s">
        <v>365</v>
      </c>
      <c r="LWU195" t="s">
        <v>365</v>
      </c>
      <c r="LWV195" t="s">
        <v>365</v>
      </c>
      <c r="LWW195" t="s">
        <v>365</v>
      </c>
      <c r="LWX195" t="s">
        <v>365</v>
      </c>
      <c r="LWY195" t="s">
        <v>365</v>
      </c>
      <c r="LWZ195" t="s">
        <v>365</v>
      </c>
      <c r="LXA195" t="s">
        <v>365</v>
      </c>
      <c r="LXB195" t="s">
        <v>365</v>
      </c>
      <c r="LXC195" t="s">
        <v>365</v>
      </c>
      <c r="LXD195" t="s">
        <v>365</v>
      </c>
      <c r="LXE195" t="s">
        <v>365</v>
      </c>
      <c r="LXF195" t="s">
        <v>365</v>
      </c>
      <c r="LXG195" t="s">
        <v>365</v>
      </c>
      <c r="LXH195" t="s">
        <v>365</v>
      </c>
      <c r="LXI195" t="s">
        <v>365</v>
      </c>
      <c r="LXJ195" t="s">
        <v>365</v>
      </c>
      <c r="LXK195" t="s">
        <v>365</v>
      </c>
      <c r="LXL195" t="s">
        <v>365</v>
      </c>
      <c r="LXM195" t="s">
        <v>365</v>
      </c>
      <c r="LXN195" t="s">
        <v>365</v>
      </c>
      <c r="LXO195" t="s">
        <v>365</v>
      </c>
      <c r="LXP195" t="s">
        <v>365</v>
      </c>
      <c r="LXQ195" t="s">
        <v>365</v>
      </c>
      <c r="LXR195" t="s">
        <v>365</v>
      </c>
      <c r="LXS195" t="s">
        <v>365</v>
      </c>
      <c r="LXT195" t="s">
        <v>365</v>
      </c>
      <c r="LXU195" t="s">
        <v>365</v>
      </c>
      <c r="LXV195" t="s">
        <v>365</v>
      </c>
      <c r="LXW195" t="s">
        <v>365</v>
      </c>
      <c r="LXX195" t="s">
        <v>365</v>
      </c>
      <c r="LXY195" t="s">
        <v>365</v>
      </c>
      <c r="LXZ195" t="s">
        <v>365</v>
      </c>
      <c r="LYA195" t="s">
        <v>365</v>
      </c>
      <c r="LYB195" t="s">
        <v>365</v>
      </c>
      <c r="LYC195" t="s">
        <v>365</v>
      </c>
      <c r="LYD195" t="s">
        <v>365</v>
      </c>
      <c r="LYE195" t="s">
        <v>365</v>
      </c>
      <c r="LYF195" t="s">
        <v>365</v>
      </c>
      <c r="LYG195" t="s">
        <v>365</v>
      </c>
      <c r="LYH195" t="s">
        <v>365</v>
      </c>
      <c r="LYI195" t="s">
        <v>365</v>
      </c>
      <c r="LYJ195" t="s">
        <v>365</v>
      </c>
      <c r="LYK195" t="s">
        <v>365</v>
      </c>
      <c r="LYL195" t="s">
        <v>365</v>
      </c>
      <c r="LYM195" t="s">
        <v>365</v>
      </c>
      <c r="LYN195" t="s">
        <v>365</v>
      </c>
      <c r="LYO195" t="s">
        <v>365</v>
      </c>
      <c r="LYP195" t="s">
        <v>365</v>
      </c>
      <c r="LYQ195" t="s">
        <v>365</v>
      </c>
      <c r="LYR195" t="s">
        <v>365</v>
      </c>
      <c r="LYS195" t="s">
        <v>365</v>
      </c>
      <c r="LYT195" t="s">
        <v>365</v>
      </c>
      <c r="LYU195" t="s">
        <v>365</v>
      </c>
      <c r="LYV195" t="s">
        <v>365</v>
      </c>
      <c r="LYW195" t="s">
        <v>365</v>
      </c>
      <c r="LYX195" t="s">
        <v>365</v>
      </c>
      <c r="LYY195" t="s">
        <v>365</v>
      </c>
      <c r="LYZ195" t="s">
        <v>365</v>
      </c>
      <c r="LZA195" t="s">
        <v>365</v>
      </c>
      <c r="LZB195" t="s">
        <v>365</v>
      </c>
      <c r="LZC195" t="s">
        <v>365</v>
      </c>
      <c r="LZD195" t="s">
        <v>365</v>
      </c>
      <c r="LZE195" t="s">
        <v>365</v>
      </c>
      <c r="LZF195" t="s">
        <v>365</v>
      </c>
      <c r="LZG195" t="s">
        <v>365</v>
      </c>
      <c r="LZH195" t="s">
        <v>365</v>
      </c>
      <c r="LZI195" t="s">
        <v>365</v>
      </c>
      <c r="LZJ195" t="s">
        <v>365</v>
      </c>
      <c r="LZK195" t="s">
        <v>365</v>
      </c>
      <c r="LZL195" t="s">
        <v>365</v>
      </c>
      <c r="LZM195" t="s">
        <v>365</v>
      </c>
      <c r="LZN195" t="s">
        <v>365</v>
      </c>
      <c r="LZO195" t="s">
        <v>365</v>
      </c>
      <c r="LZP195" t="s">
        <v>365</v>
      </c>
      <c r="LZQ195" t="s">
        <v>365</v>
      </c>
      <c r="LZR195" t="s">
        <v>365</v>
      </c>
      <c r="LZS195" t="s">
        <v>365</v>
      </c>
      <c r="LZT195" t="s">
        <v>365</v>
      </c>
      <c r="LZU195" t="s">
        <v>365</v>
      </c>
      <c r="LZV195" t="s">
        <v>365</v>
      </c>
      <c r="LZW195" t="s">
        <v>365</v>
      </c>
      <c r="LZX195" t="s">
        <v>365</v>
      </c>
      <c r="LZY195" t="s">
        <v>365</v>
      </c>
      <c r="LZZ195" t="s">
        <v>365</v>
      </c>
      <c r="MAA195" t="s">
        <v>365</v>
      </c>
      <c r="MAB195" t="s">
        <v>365</v>
      </c>
      <c r="MAC195" t="s">
        <v>365</v>
      </c>
      <c r="MAD195" t="s">
        <v>365</v>
      </c>
      <c r="MAE195" t="s">
        <v>365</v>
      </c>
      <c r="MAF195" t="s">
        <v>365</v>
      </c>
      <c r="MAG195" t="s">
        <v>365</v>
      </c>
      <c r="MAH195" t="s">
        <v>365</v>
      </c>
      <c r="MAI195" t="s">
        <v>365</v>
      </c>
      <c r="MAJ195" t="s">
        <v>365</v>
      </c>
      <c r="MAK195" t="s">
        <v>365</v>
      </c>
      <c r="MAL195" t="s">
        <v>365</v>
      </c>
      <c r="MAM195" t="s">
        <v>365</v>
      </c>
      <c r="MAN195" t="s">
        <v>365</v>
      </c>
      <c r="MAO195" t="s">
        <v>365</v>
      </c>
      <c r="MAP195" t="s">
        <v>365</v>
      </c>
      <c r="MAQ195" t="s">
        <v>365</v>
      </c>
      <c r="MAR195" t="s">
        <v>365</v>
      </c>
      <c r="MAS195" t="s">
        <v>365</v>
      </c>
      <c r="MAT195" t="s">
        <v>365</v>
      </c>
      <c r="MAU195" t="s">
        <v>365</v>
      </c>
      <c r="MAV195" t="s">
        <v>365</v>
      </c>
      <c r="MAW195" t="s">
        <v>365</v>
      </c>
      <c r="MAX195" t="s">
        <v>365</v>
      </c>
      <c r="MAY195" t="s">
        <v>365</v>
      </c>
      <c r="MAZ195" t="s">
        <v>365</v>
      </c>
      <c r="MBA195" t="s">
        <v>365</v>
      </c>
      <c r="MBB195" t="s">
        <v>365</v>
      </c>
      <c r="MBC195" t="s">
        <v>365</v>
      </c>
      <c r="MBD195" t="s">
        <v>365</v>
      </c>
      <c r="MBE195" t="s">
        <v>365</v>
      </c>
      <c r="MBF195" t="s">
        <v>365</v>
      </c>
      <c r="MBG195" t="s">
        <v>365</v>
      </c>
      <c r="MBH195" t="s">
        <v>365</v>
      </c>
      <c r="MBI195" t="s">
        <v>365</v>
      </c>
      <c r="MBJ195" t="s">
        <v>365</v>
      </c>
      <c r="MBK195" t="s">
        <v>365</v>
      </c>
      <c r="MBL195" t="s">
        <v>365</v>
      </c>
      <c r="MBM195" t="s">
        <v>365</v>
      </c>
      <c r="MBN195" t="s">
        <v>365</v>
      </c>
      <c r="MBO195" t="s">
        <v>365</v>
      </c>
      <c r="MBP195" t="s">
        <v>365</v>
      </c>
      <c r="MBQ195" t="s">
        <v>365</v>
      </c>
      <c r="MBR195" t="s">
        <v>365</v>
      </c>
      <c r="MBS195" t="s">
        <v>365</v>
      </c>
      <c r="MBT195" t="s">
        <v>365</v>
      </c>
      <c r="MBU195" t="s">
        <v>365</v>
      </c>
      <c r="MBV195" t="s">
        <v>365</v>
      </c>
      <c r="MBW195" t="s">
        <v>365</v>
      </c>
      <c r="MBX195" t="s">
        <v>365</v>
      </c>
      <c r="MBY195" t="s">
        <v>365</v>
      </c>
      <c r="MBZ195" t="s">
        <v>365</v>
      </c>
      <c r="MCA195" t="s">
        <v>365</v>
      </c>
      <c r="MCB195" t="s">
        <v>365</v>
      </c>
      <c r="MCC195" t="s">
        <v>365</v>
      </c>
      <c r="MCD195" t="s">
        <v>365</v>
      </c>
      <c r="MCE195" t="s">
        <v>365</v>
      </c>
      <c r="MCF195" t="s">
        <v>365</v>
      </c>
      <c r="MCG195" t="s">
        <v>365</v>
      </c>
      <c r="MCH195" t="s">
        <v>365</v>
      </c>
      <c r="MCI195" t="s">
        <v>365</v>
      </c>
      <c r="MCJ195" t="s">
        <v>365</v>
      </c>
      <c r="MCK195" t="s">
        <v>365</v>
      </c>
      <c r="MCL195" t="s">
        <v>365</v>
      </c>
      <c r="MCM195" t="s">
        <v>365</v>
      </c>
      <c r="MCN195" t="s">
        <v>365</v>
      </c>
      <c r="MCO195" t="s">
        <v>365</v>
      </c>
      <c r="MCP195" t="s">
        <v>365</v>
      </c>
      <c r="MCQ195" t="s">
        <v>365</v>
      </c>
      <c r="MCR195" t="s">
        <v>365</v>
      </c>
      <c r="MCS195" t="s">
        <v>365</v>
      </c>
      <c r="MCT195" t="s">
        <v>365</v>
      </c>
      <c r="MCU195" t="s">
        <v>365</v>
      </c>
      <c r="MCV195" t="s">
        <v>365</v>
      </c>
      <c r="MCW195" t="s">
        <v>365</v>
      </c>
      <c r="MCX195" t="s">
        <v>365</v>
      </c>
      <c r="MCY195" t="s">
        <v>365</v>
      </c>
      <c r="MCZ195" t="s">
        <v>365</v>
      </c>
      <c r="MDA195" t="s">
        <v>365</v>
      </c>
      <c r="MDB195" t="s">
        <v>365</v>
      </c>
      <c r="MDC195" t="s">
        <v>365</v>
      </c>
      <c r="MDD195" t="s">
        <v>365</v>
      </c>
      <c r="MDE195" t="s">
        <v>365</v>
      </c>
      <c r="MDF195" t="s">
        <v>365</v>
      </c>
      <c r="MDG195" t="s">
        <v>365</v>
      </c>
      <c r="MDH195" t="s">
        <v>365</v>
      </c>
      <c r="MDI195" t="s">
        <v>365</v>
      </c>
      <c r="MDJ195" t="s">
        <v>365</v>
      </c>
      <c r="MDK195" t="s">
        <v>365</v>
      </c>
      <c r="MDL195" t="s">
        <v>365</v>
      </c>
      <c r="MDM195" t="s">
        <v>365</v>
      </c>
      <c r="MDN195" t="s">
        <v>365</v>
      </c>
      <c r="MDO195" t="s">
        <v>365</v>
      </c>
      <c r="MDP195" t="s">
        <v>365</v>
      </c>
      <c r="MDQ195" t="s">
        <v>365</v>
      </c>
      <c r="MDR195" t="s">
        <v>365</v>
      </c>
      <c r="MDS195" t="s">
        <v>365</v>
      </c>
      <c r="MDT195" t="s">
        <v>365</v>
      </c>
      <c r="MDU195" t="s">
        <v>365</v>
      </c>
      <c r="MDV195" t="s">
        <v>365</v>
      </c>
      <c r="MDW195" t="s">
        <v>365</v>
      </c>
      <c r="MDX195" t="s">
        <v>365</v>
      </c>
      <c r="MDY195" t="s">
        <v>365</v>
      </c>
      <c r="MDZ195" t="s">
        <v>365</v>
      </c>
      <c r="MEA195" t="s">
        <v>365</v>
      </c>
      <c r="MEB195" t="s">
        <v>365</v>
      </c>
      <c r="MEC195" t="s">
        <v>365</v>
      </c>
      <c r="MED195" t="s">
        <v>365</v>
      </c>
      <c r="MEE195" t="s">
        <v>365</v>
      </c>
      <c r="MEF195" t="s">
        <v>365</v>
      </c>
      <c r="MEG195" t="s">
        <v>365</v>
      </c>
      <c r="MEH195" t="s">
        <v>365</v>
      </c>
      <c r="MEI195" t="s">
        <v>365</v>
      </c>
      <c r="MEJ195" t="s">
        <v>365</v>
      </c>
      <c r="MEK195" t="s">
        <v>365</v>
      </c>
      <c r="MEL195" t="s">
        <v>365</v>
      </c>
      <c r="MEM195" t="s">
        <v>365</v>
      </c>
      <c r="MEN195" t="s">
        <v>365</v>
      </c>
      <c r="MEO195" t="s">
        <v>365</v>
      </c>
      <c r="MEP195" t="s">
        <v>365</v>
      </c>
      <c r="MEQ195" t="s">
        <v>365</v>
      </c>
      <c r="MER195" t="s">
        <v>365</v>
      </c>
      <c r="MES195" t="s">
        <v>365</v>
      </c>
      <c r="MET195" t="s">
        <v>365</v>
      </c>
      <c r="MEU195" t="s">
        <v>365</v>
      </c>
      <c r="MEV195" t="s">
        <v>365</v>
      </c>
      <c r="MEW195" t="s">
        <v>365</v>
      </c>
      <c r="MEX195" t="s">
        <v>365</v>
      </c>
      <c r="MEY195" t="s">
        <v>365</v>
      </c>
      <c r="MEZ195" t="s">
        <v>365</v>
      </c>
      <c r="MFA195" t="s">
        <v>365</v>
      </c>
      <c r="MFB195" t="s">
        <v>365</v>
      </c>
      <c r="MFC195" t="s">
        <v>365</v>
      </c>
      <c r="MFD195" t="s">
        <v>365</v>
      </c>
      <c r="MFE195" t="s">
        <v>365</v>
      </c>
      <c r="MFF195" t="s">
        <v>365</v>
      </c>
      <c r="MFG195" t="s">
        <v>365</v>
      </c>
      <c r="MFH195" t="s">
        <v>365</v>
      </c>
      <c r="MFI195" t="s">
        <v>365</v>
      </c>
      <c r="MFJ195" t="s">
        <v>365</v>
      </c>
      <c r="MFK195" t="s">
        <v>365</v>
      </c>
      <c r="MFL195" t="s">
        <v>365</v>
      </c>
      <c r="MFM195" t="s">
        <v>365</v>
      </c>
      <c r="MFN195" t="s">
        <v>365</v>
      </c>
      <c r="MFO195" t="s">
        <v>365</v>
      </c>
      <c r="MFP195" t="s">
        <v>365</v>
      </c>
      <c r="MFQ195" t="s">
        <v>365</v>
      </c>
      <c r="MFR195" t="s">
        <v>365</v>
      </c>
      <c r="MFS195" t="s">
        <v>365</v>
      </c>
      <c r="MFT195" t="s">
        <v>365</v>
      </c>
      <c r="MFU195" t="s">
        <v>365</v>
      </c>
      <c r="MFV195" t="s">
        <v>365</v>
      </c>
      <c r="MFW195" t="s">
        <v>365</v>
      </c>
      <c r="MFX195" t="s">
        <v>365</v>
      </c>
      <c r="MFY195" t="s">
        <v>365</v>
      </c>
      <c r="MFZ195" t="s">
        <v>365</v>
      </c>
      <c r="MGA195" t="s">
        <v>365</v>
      </c>
      <c r="MGB195" t="s">
        <v>365</v>
      </c>
      <c r="MGC195" t="s">
        <v>365</v>
      </c>
      <c r="MGD195" t="s">
        <v>365</v>
      </c>
      <c r="MGE195" t="s">
        <v>365</v>
      </c>
      <c r="MGF195" t="s">
        <v>365</v>
      </c>
      <c r="MGG195" t="s">
        <v>365</v>
      </c>
      <c r="MGH195" t="s">
        <v>365</v>
      </c>
      <c r="MGI195" t="s">
        <v>365</v>
      </c>
      <c r="MGJ195" t="s">
        <v>365</v>
      </c>
      <c r="MGK195" t="s">
        <v>365</v>
      </c>
      <c r="MGL195" t="s">
        <v>365</v>
      </c>
      <c r="MGM195" t="s">
        <v>365</v>
      </c>
      <c r="MGN195" t="s">
        <v>365</v>
      </c>
      <c r="MGO195" t="s">
        <v>365</v>
      </c>
      <c r="MGP195" t="s">
        <v>365</v>
      </c>
      <c r="MGQ195" t="s">
        <v>365</v>
      </c>
      <c r="MGR195" t="s">
        <v>365</v>
      </c>
      <c r="MGS195" t="s">
        <v>365</v>
      </c>
      <c r="MGT195" t="s">
        <v>365</v>
      </c>
      <c r="MGU195" t="s">
        <v>365</v>
      </c>
      <c r="MGV195" t="s">
        <v>365</v>
      </c>
      <c r="MGW195" t="s">
        <v>365</v>
      </c>
      <c r="MGX195" t="s">
        <v>365</v>
      </c>
      <c r="MGY195" t="s">
        <v>365</v>
      </c>
      <c r="MGZ195" t="s">
        <v>365</v>
      </c>
      <c r="MHA195" t="s">
        <v>365</v>
      </c>
      <c r="MHB195" t="s">
        <v>365</v>
      </c>
      <c r="MHC195" t="s">
        <v>365</v>
      </c>
      <c r="MHD195" t="s">
        <v>365</v>
      </c>
      <c r="MHE195" t="s">
        <v>365</v>
      </c>
      <c r="MHF195" t="s">
        <v>365</v>
      </c>
      <c r="MHG195" t="s">
        <v>365</v>
      </c>
      <c r="MHH195" t="s">
        <v>365</v>
      </c>
      <c r="MHI195" t="s">
        <v>365</v>
      </c>
      <c r="MHJ195" t="s">
        <v>365</v>
      </c>
      <c r="MHK195" t="s">
        <v>365</v>
      </c>
      <c r="MHL195" t="s">
        <v>365</v>
      </c>
      <c r="MHM195" t="s">
        <v>365</v>
      </c>
      <c r="MHN195" t="s">
        <v>365</v>
      </c>
      <c r="MHO195" t="s">
        <v>365</v>
      </c>
      <c r="MHP195" t="s">
        <v>365</v>
      </c>
      <c r="MHQ195" t="s">
        <v>365</v>
      </c>
      <c r="MHR195" t="s">
        <v>365</v>
      </c>
      <c r="MHS195" t="s">
        <v>365</v>
      </c>
      <c r="MHT195" t="s">
        <v>365</v>
      </c>
      <c r="MHU195" t="s">
        <v>365</v>
      </c>
      <c r="MHV195" t="s">
        <v>365</v>
      </c>
      <c r="MHW195" t="s">
        <v>365</v>
      </c>
      <c r="MHX195" t="s">
        <v>365</v>
      </c>
      <c r="MHY195" t="s">
        <v>365</v>
      </c>
      <c r="MHZ195" t="s">
        <v>365</v>
      </c>
      <c r="MIA195" t="s">
        <v>365</v>
      </c>
      <c r="MIB195" t="s">
        <v>365</v>
      </c>
      <c r="MIC195" t="s">
        <v>365</v>
      </c>
      <c r="MID195" t="s">
        <v>365</v>
      </c>
      <c r="MIE195" t="s">
        <v>365</v>
      </c>
      <c r="MIF195" t="s">
        <v>365</v>
      </c>
      <c r="MIG195" t="s">
        <v>365</v>
      </c>
      <c r="MIH195" t="s">
        <v>365</v>
      </c>
      <c r="MII195" t="s">
        <v>365</v>
      </c>
      <c r="MIJ195" t="s">
        <v>365</v>
      </c>
      <c r="MIK195" t="s">
        <v>365</v>
      </c>
      <c r="MIL195" t="s">
        <v>365</v>
      </c>
      <c r="MIM195" t="s">
        <v>365</v>
      </c>
      <c r="MIN195" t="s">
        <v>365</v>
      </c>
      <c r="MIO195" t="s">
        <v>365</v>
      </c>
      <c r="MIP195" t="s">
        <v>365</v>
      </c>
      <c r="MIQ195" t="s">
        <v>365</v>
      </c>
      <c r="MIR195" t="s">
        <v>365</v>
      </c>
      <c r="MIS195" t="s">
        <v>365</v>
      </c>
      <c r="MIT195" t="s">
        <v>365</v>
      </c>
      <c r="MIU195" t="s">
        <v>365</v>
      </c>
      <c r="MIV195" t="s">
        <v>365</v>
      </c>
      <c r="MIW195" t="s">
        <v>365</v>
      </c>
      <c r="MIX195" t="s">
        <v>365</v>
      </c>
      <c r="MIY195" t="s">
        <v>365</v>
      </c>
      <c r="MIZ195" t="s">
        <v>365</v>
      </c>
      <c r="MJA195" t="s">
        <v>365</v>
      </c>
      <c r="MJB195" t="s">
        <v>365</v>
      </c>
      <c r="MJC195" t="s">
        <v>365</v>
      </c>
      <c r="MJD195" t="s">
        <v>365</v>
      </c>
      <c r="MJE195" t="s">
        <v>365</v>
      </c>
      <c r="MJF195" t="s">
        <v>365</v>
      </c>
      <c r="MJG195" t="s">
        <v>365</v>
      </c>
      <c r="MJH195" t="s">
        <v>365</v>
      </c>
      <c r="MJI195" t="s">
        <v>365</v>
      </c>
      <c r="MJJ195" t="s">
        <v>365</v>
      </c>
      <c r="MJK195" t="s">
        <v>365</v>
      </c>
      <c r="MJL195" t="s">
        <v>365</v>
      </c>
      <c r="MJM195" t="s">
        <v>365</v>
      </c>
      <c r="MJN195" t="s">
        <v>365</v>
      </c>
      <c r="MJO195" t="s">
        <v>365</v>
      </c>
      <c r="MJP195" t="s">
        <v>365</v>
      </c>
      <c r="MJQ195" t="s">
        <v>365</v>
      </c>
      <c r="MJR195" t="s">
        <v>365</v>
      </c>
      <c r="MJS195" t="s">
        <v>365</v>
      </c>
      <c r="MJT195" t="s">
        <v>365</v>
      </c>
      <c r="MJU195" t="s">
        <v>365</v>
      </c>
      <c r="MJV195" t="s">
        <v>365</v>
      </c>
      <c r="MJW195" t="s">
        <v>365</v>
      </c>
      <c r="MJX195" t="s">
        <v>365</v>
      </c>
      <c r="MJY195" t="s">
        <v>365</v>
      </c>
      <c r="MJZ195" t="s">
        <v>365</v>
      </c>
      <c r="MKA195" t="s">
        <v>365</v>
      </c>
      <c r="MKB195" t="s">
        <v>365</v>
      </c>
      <c r="MKC195" t="s">
        <v>365</v>
      </c>
      <c r="MKD195" t="s">
        <v>365</v>
      </c>
      <c r="MKE195" t="s">
        <v>365</v>
      </c>
      <c r="MKF195" t="s">
        <v>365</v>
      </c>
      <c r="MKG195" t="s">
        <v>365</v>
      </c>
      <c r="MKH195" t="s">
        <v>365</v>
      </c>
      <c r="MKI195" t="s">
        <v>365</v>
      </c>
      <c r="MKJ195" t="s">
        <v>365</v>
      </c>
      <c r="MKK195" t="s">
        <v>365</v>
      </c>
      <c r="MKL195" t="s">
        <v>365</v>
      </c>
      <c r="MKM195" t="s">
        <v>365</v>
      </c>
      <c r="MKN195" t="s">
        <v>365</v>
      </c>
      <c r="MKO195" t="s">
        <v>365</v>
      </c>
      <c r="MKP195" t="s">
        <v>365</v>
      </c>
      <c r="MKQ195" t="s">
        <v>365</v>
      </c>
      <c r="MKR195" t="s">
        <v>365</v>
      </c>
      <c r="MKS195" t="s">
        <v>365</v>
      </c>
      <c r="MKT195" t="s">
        <v>365</v>
      </c>
      <c r="MKU195" t="s">
        <v>365</v>
      </c>
      <c r="MKV195" t="s">
        <v>365</v>
      </c>
      <c r="MKW195" t="s">
        <v>365</v>
      </c>
      <c r="MKX195" t="s">
        <v>365</v>
      </c>
      <c r="MKY195" t="s">
        <v>365</v>
      </c>
      <c r="MKZ195" t="s">
        <v>365</v>
      </c>
      <c r="MLA195" t="s">
        <v>365</v>
      </c>
      <c r="MLB195" t="s">
        <v>365</v>
      </c>
      <c r="MLC195" t="s">
        <v>365</v>
      </c>
      <c r="MLD195" t="s">
        <v>365</v>
      </c>
      <c r="MLE195" t="s">
        <v>365</v>
      </c>
      <c r="MLF195" t="s">
        <v>365</v>
      </c>
      <c r="MLG195" t="s">
        <v>365</v>
      </c>
      <c r="MLH195" t="s">
        <v>365</v>
      </c>
      <c r="MLI195" t="s">
        <v>365</v>
      </c>
      <c r="MLJ195" t="s">
        <v>365</v>
      </c>
      <c r="MLK195" t="s">
        <v>365</v>
      </c>
      <c r="MLL195" t="s">
        <v>365</v>
      </c>
      <c r="MLM195" t="s">
        <v>365</v>
      </c>
      <c r="MLN195" t="s">
        <v>365</v>
      </c>
      <c r="MLO195" t="s">
        <v>365</v>
      </c>
      <c r="MLP195" t="s">
        <v>365</v>
      </c>
      <c r="MLQ195" t="s">
        <v>365</v>
      </c>
      <c r="MLR195" t="s">
        <v>365</v>
      </c>
      <c r="MLS195" t="s">
        <v>365</v>
      </c>
      <c r="MLT195" t="s">
        <v>365</v>
      </c>
      <c r="MLU195" t="s">
        <v>365</v>
      </c>
      <c r="MLV195" t="s">
        <v>365</v>
      </c>
      <c r="MLW195" t="s">
        <v>365</v>
      </c>
      <c r="MLX195" t="s">
        <v>365</v>
      </c>
      <c r="MLY195" t="s">
        <v>365</v>
      </c>
      <c r="MLZ195" t="s">
        <v>365</v>
      </c>
      <c r="MMA195" t="s">
        <v>365</v>
      </c>
      <c r="MMB195" t="s">
        <v>365</v>
      </c>
      <c r="MMC195" t="s">
        <v>365</v>
      </c>
      <c r="MMD195" t="s">
        <v>365</v>
      </c>
      <c r="MME195" t="s">
        <v>365</v>
      </c>
      <c r="MMF195" t="s">
        <v>365</v>
      </c>
      <c r="MMG195" t="s">
        <v>365</v>
      </c>
      <c r="MMH195" t="s">
        <v>365</v>
      </c>
      <c r="MMI195" t="s">
        <v>365</v>
      </c>
      <c r="MMJ195" t="s">
        <v>365</v>
      </c>
      <c r="MMK195" t="s">
        <v>365</v>
      </c>
      <c r="MML195" t="s">
        <v>365</v>
      </c>
      <c r="MMM195" t="s">
        <v>365</v>
      </c>
      <c r="MMN195" t="s">
        <v>365</v>
      </c>
      <c r="MMO195" t="s">
        <v>365</v>
      </c>
      <c r="MMP195" t="s">
        <v>365</v>
      </c>
      <c r="MMQ195" t="s">
        <v>365</v>
      </c>
      <c r="MMR195" t="s">
        <v>365</v>
      </c>
      <c r="MMS195" t="s">
        <v>365</v>
      </c>
      <c r="MMT195" t="s">
        <v>365</v>
      </c>
      <c r="MMU195" t="s">
        <v>365</v>
      </c>
      <c r="MMV195" t="s">
        <v>365</v>
      </c>
      <c r="MMW195" t="s">
        <v>365</v>
      </c>
      <c r="MMX195" t="s">
        <v>365</v>
      </c>
      <c r="MMY195" t="s">
        <v>365</v>
      </c>
      <c r="MMZ195" t="s">
        <v>365</v>
      </c>
      <c r="MNA195" t="s">
        <v>365</v>
      </c>
      <c r="MNB195" t="s">
        <v>365</v>
      </c>
      <c r="MNC195" t="s">
        <v>365</v>
      </c>
      <c r="MND195" t="s">
        <v>365</v>
      </c>
      <c r="MNE195" t="s">
        <v>365</v>
      </c>
      <c r="MNF195" t="s">
        <v>365</v>
      </c>
      <c r="MNG195" t="s">
        <v>365</v>
      </c>
      <c r="MNH195" t="s">
        <v>365</v>
      </c>
      <c r="MNI195" t="s">
        <v>365</v>
      </c>
      <c r="MNJ195" t="s">
        <v>365</v>
      </c>
      <c r="MNK195" t="s">
        <v>365</v>
      </c>
      <c r="MNL195" t="s">
        <v>365</v>
      </c>
      <c r="MNM195" t="s">
        <v>365</v>
      </c>
      <c r="MNN195" t="s">
        <v>365</v>
      </c>
      <c r="MNO195" t="s">
        <v>365</v>
      </c>
      <c r="MNP195" t="s">
        <v>365</v>
      </c>
      <c r="MNQ195" t="s">
        <v>365</v>
      </c>
      <c r="MNR195" t="s">
        <v>365</v>
      </c>
      <c r="MNS195" t="s">
        <v>365</v>
      </c>
      <c r="MNT195" t="s">
        <v>365</v>
      </c>
      <c r="MNU195" t="s">
        <v>365</v>
      </c>
      <c r="MNV195" t="s">
        <v>365</v>
      </c>
      <c r="MNW195" t="s">
        <v>365</v>
      </c>
      <c r="MNX195" t="s">
        <v>365</v>
      </c>
      <c r="MNY195" t="s">
        <v>365</v>
      </c>
      <c r="MNZ195" t="s">
        <v>365</v>
      </c>
      <c r="MOA195" t="s">
        <v>365</v>
      </c>
      <c r="MOB195" t="s">
        <v>365</v>
      </c>
      <c r="MOC195" t="s">
        <v>365</v>
      </c>
      <c r="MOD195" t="s">
        <v>365</v>
      </c>
      <c r="MOE195" t="s">
        <v>365</v>
      </c>
      <c r="MOF195" t="s">
        <v>365</v>
      </c>
      <c r="MOG195" t="s">
        <v>365</v>
      </c>
      <c r="MOH195" t="s">
        <v>365</v>
      </c>
      <c r="MOI195" t="s">
        <v>365</v>
      </c>
      <c r="MOJ195" t="s">
        <v>365</v>
      </c>
      <c r="MOK195" t="s">
        <v>365</v>
      </c>
      <c r="MOL195" t="s">
        <v>365</v>
      </c>
      <c r="MOM195" t="s">
        <v>365</v>
      </c>
      <c r="MON195" t="s">
        <v>365</v>
      </c>
      <c r="MOO195" t="s">
        <v>365</v>
      </c>
      <c r="MOP195" t="s">
        <v>365</v>
      </c>
      <c r="MOQ195" t="s">
        <v>365</v>
      </c>
      <c r="MOR195" t="s">
        <v>365</v>
      </c>
      <c r="MOS195" t="s">
        <v>365</v>
      </c>
      <c r="MOT195" t="s">
        <v>365</v>
      </c>
      <c r="MOU195" t="s">
        <v>365</v>
      </c>
      <c r="MOV195" t="s">
        <v>365</v>
      </c>
      <c r="MOW195" t="s">
        <v>365</v>
      </c>
      <c r="MOX195" t="s">
        <v>365</v>
      </c>
      <c r="MOY195" t="s">
        <v>365</v>
      </c>
      <c r="MOZ195" t="s">
        <v>365</v>
      </c>
      <c r="MPA195" t="s">
        <v>365</v>
      </c>
      <c r="MPB195" t="s">
        <v>365</v>
      </c>
      <c r="MPC195" t="s">
        <v>365</v>
      </c>
      <c r="MPD195" t="s">
        <v>365</v>
      </c>
      <c r="MPE195" t="s">
        <v>365</v>
      </c>
      <c r="MPF195" t="s">
        <v>365</v>
      </c>
      <c r="MPG195" t="s">
        <v>365</v>
      </c>
      <c r="MPH195" t="s">
        <v>365</v>
      </c>
      <c r="MPI195" t="s">
        <v>365</v>
      </c>
      <c r="MPJ195" t="s">
        <v>365</v>
      </c>
      <c r="MPK195" t="s">
        <v>365</v>
      </c>
      <c r="MPL195" t="s">
        <v>365</v>
      </c>
      <c r="MPM195" t="s">
        <v>365</v>
      </c>
      <c r="MPN195" t="s">
        <v>365</v>
      </c>
      <c r="MPO195" t="s">
        <v>365</v>
      </c>
      <c r="MPP195" t="s">
        <v>365</v>
      </c>
      <c r="MPQ195" t="s">
        <v>365</v>
      </c>
      <c r="MPR195" t="s">
        <v>365</v>
      </c>
      <c r="MPS195" t="s">
        <v>365</v>
      </c>
      <c r="MPT195" t="s">
        <v>365</v>
      </c>
      <c r="MPU195" t="s">
        <v>365</v>
      </c>
      <c r="MPV195" t="s">
        <v>365</v>
      </c>
      <c r="MPW195" t="s">
        <v>365</v>
      </c>
      <c r="MPX195" t="s">
        <v>365</v>
      </c>
      <c r="MPY195" t="s">
        <v>365</v>
      </c>
      <c r="MPZ195" t="s">
        <v>365</v>
      </c>
      <c r="MQA195" t="s">
        <v>365</v>
      </c>
      <c r="MQB195" t="s">
        <v>365</v>
      </c>
      <c r="MQC195" t="s">
        <v>365</v>
      </c>
      <c r="MQD195" t="s">
        <v>365</v>
      </c>
      <c r="MQE195" t="s">
        <v>365</v>
      </c>
      <c r="MQF195" t="s">
        <v>365</v>
      </c>
      <c r="MQG195" t="s">
        <v>365</v>
      </c>
      <c r="MQH195" t="s">
        <v>365</v>
      </c>
      <c r="MQI195" t="s">
        <v>365</v>
      </c>
      <c r="MQJ195" t="s">
        <v>365</v>
      </c>
      <c r="MQK195" t="s">
        <v>365</v>
      </c>
      <c r="MQL195" t="s">
        <v>365</v>
      </c>
      <c r="MQM195" t="s">
        <v>365</v>
      </c>
      <c r="MQN195" t="s">
        <v>365</v>
      </c>
      <c r="MQO195" t="s">
        <v>365</v>
      </c>
      <c r="MQP195" t="s">
        <v>365</v>
      </c>
      <c r="MQQ195" t="s">
        <v>365</v>
      </c>
      <c r="MQR195" t="s">
        <v>365</v>
      </c>
      <c r="MQS195" t="s">
        <v>365</v>
      </c>
      <c r="MQT195" t="s">
        <v>365</v>
      </c>
      <c r="MQU195" t="s">
        <v>365</v>
      </c>
      <c r="MQV195" t="s">
        <v>365</v>
      </c>
      <c r="MQW195" t="s">
        <v>365</v>
      </c>
      <c r="MQX195" t="s">
        <v>365</v>
      </c>
      <c r="MQY195" t="s">
        <v>365</v>
      </c>
      <c r="MQZ195" t="s">
        <v>365</v>
      </c>
      <c r="MRA195" t="s">
        <v>365</v>
      </c>
      <c r="MRB195" t="s">
        <v>365</v>
      </c>
      <c r="MRC195" t="s">
        <v>365</v>
      </c>
      <c r="MRD195" t="s">
        <v>365</v>
      </c>
      <c r="MRE195" t="s">
        <v>365</v>
      </c>
      <c r="MRF195" t="s">
        <v>365</v>
      </c>
      <c r="MRG195" t="s">
        <v>365</v>
      </c>
      <c r="MRH195" t="s">
        <v>365</v>
      </c>
      <c r="MRI195" t="s">
        <v>365</v>
      </c>
      <c r="MRJ195" t="s">
        <v>365</v>
      </c>
      <c r="MRK195" t="s">
        <v>365</v>
      </c>
      <c r="MRL195" t="s">
        <v>365</v>
      </c>
      <c r="MRM195" t="s">
        <v>365</v>
      </c>
      <c r="MRN195" t="s">
        <v>365</v>
      </c>
      <c r="MRO195" t="s">
        <v>365</v>
      </c>
      <c r="MRP195" t="s">
        <v>365</v>
      </c>
      <c r="MRQ195" t="s">
        <v>365</v>
      </c>
      <c r="MRR195" t="s">
        <v>365</v>
      </c>
      <c r="MRS195" t="s">
        <v>365</v>
      </c>
      <c r="MRT195" t="s">
        <v>365</v>
      </c>
      <c r="MRU195" t="s">
        <v>365</v>
      </c>
      <c r="MRV195" t="s">
        <v>365</v>
      </c>
      <c r="MRW195" t="s">
        <v>365</v>
      </c>
      <c r="MRX195" t="s">
        <v>365</v>
      </c>
      <c r="MRY195" t="s">
        <v>365</v>
      </c>
      <c r="MRZ195" t="s">
        <v>365</v>
      </c>
      <c r="MSA195" t="s">
        <v>365</v>
      </c>
      <c r="MSB195" t="s">
        <v>365</v>
      </c>
      <c r="MSC195" t="s">
        <v>365</v>
      </c>
      <c r="MSD195" t="s">
        <v>365</v>
      </c>
      <c r="MSE195" t="s">
        <v>365</v>
      </c>
      <c r="MSF195" t="s">
        <v>365</v>
      </c>
      <c r="MSG195" t="s">
        <v>365</v>
      </c>
      <c r="MSH195" t="s">
        <v>365</v>
      </c>
      <c r="MSI195" t="s">
        <v>365</v>
      </c>
      <c r="MSJ195" t="s">
        <v>365</v>
      </c>
      <c r="MSK195" t="s">
        <v>365</v>
      </c>
      <c r="MSL195" t="s">
        <v>365</v>
      </c>
      <c r="MSM195" t="s">
        <v>365</v>
      </c>
      <c r="MSN195" t="s">
        <v>365</v>
      </c>
      <c r="MSO195" t="s">
        <v>365</v>
      </c>
      <c r="MSP195" t="s">
        <v>365</v>
      </c>
      <c r="MSQ195" t="s">
        <v>365</v>
      </c>
      <c r="MSR195" t="s">
        <v>365</v>
      </c>
      <c r="MSS195" t="s">
        <v>365</v>
      </c>
      <c r="MST195" t="s">
        <v>365</v>
      </c>
      <c r="MSU195" t="s">
        <v>365</v>
      </c>
      <c r="MSV195" t="s">
        <v>365</v>
      </c>
      <c r="MSW195" t="s">
        <v>365</v>
      </c>
      <c r="MSX195" t="s">
        <v>365</v>
      </c>
      <c r="MSY195" t="s">
        <v>365</v>
      </c>
      <c r="MSZ195" t="s">
        <v>365</v>
      </c>
      <c r="MTA195" t="s">
        <v>365</v>
      </c>
      <c r="MTB195" t="s">
        <v>365</v>
      </c>
      <c r="MTC195" t="s">
        <v>365</v>
      </c>
      <c r="MTD195" t="s">
        <v>365</v>
      </c>
      <c r="MTE195" t="s">
        <v>365</v>
      </c>
      <c r="MTF195" t="s">
        <v>365</v>
      </c>
      <c r="MTG195" t="s">
        <v>365</v>
      </c>
      <c r="MTH195" t="s">
        <v>365</v>
      </c>
      <c r="MTI195" t="s">
        <v>365</v>
      </c>
      <c r="MTJ195" t="s">
        <v>365</v>
      </c>
      <c r="MTK195" t="s">
        <v>365</v>
      </c>
      <c r="MTL195" t="s">
        <v>365</v>
      </c>
      <c r="MTM195" t="s">
        <v>365</v>
      </c>
      <c r="MTN195" t="s">
        <v>365</v>
      </c>
      <c r="MTO195" t="s">
        <v>365</v>
      </c>
      <c r="MTP195" t="s">
        <v>365</v>
      </c>
      <c r="MTQ195" t="s">
        <v>365</v>
      </c>
      <c r="MTR195" t="s">
        <v>365</v>
      </c>
      <c r="MTS195" t="s">
        <v>365</v>
      </c>
      <c r="MTT195" t="s">
        <v>365</v>
      </c>
      <c r="MTU195" t="s">
        <v>365</v>
      </c>
      <c r="MTV195" t="s">
        <v>365</v>
      </c>
      <c r="MTW195" t="s">
        <v>365</v>
      </c>
      <c r="MTX195" t="s">
        <v>365</v>
      </c>
      <c r="MTY195" t="s">
        <v>365</v>
      </c>
      <c r="MTZ195" t="s">
        <v>365</v>
      </c>
      <c r="MUA195" t="s">
        <v>365</v>
      </c>
      <c r="MUB195" t="s">
        <v>365</v>
      </c>
      <c r="MUC195" t="s">
        <v>365</v>
      </c>
      <c r="MUD195" t="s">
        <v>365</v>
      </c>
      <c r="MUE195" t="s">
        <v>365</v>
      </c>
      <c r="MUF195" t="s">
        <v>365</v>
      </c>
      <c r="MUG195" t="s">
        <v>365</v>
      </c>
      <c r="MUH195" t="s">
        <v>365</v>
      </c>
      <c r="MUI195" t="s">
        <v>365</v>
      </c>
      <c r="MUJ195" t="s">
        <v>365</v>
      </c>
      <c r="MUK195" t="s">
        <v>365</v>
      </c>
      <c r="MUL195" t="s">
        <v>365</v>
      </c>
      <c r="MUM195" t="s">
        <v>365</v>
      </c>
      <c r="MUN195" t="s">
        <v>365</v>
      </c>
      <c r="MUO195" t="s">
        <v>365</v>
      </c>
      <c r="MUP195" t="s">
        <v>365</v>
      </c>
      <c r="MUQ195" t="s">
        <v>365</v>
      </c>
      <c r="MUR195" t="s">
        <v>365</v>
      </c>
      <c r="MUS195" t="s">
        <v>365</v>
      </c>
      <c r="MUT195" t="s">
        <v>365</v>
      </c>
      <c r="MUU195" t="s">
        <v>365</v>
      </c>
      <c r="MUV195" t="s">
        <v>365</v>
      </c>
      <c r="MUW195" t="s">
        <v>365</v>
      </c>
      <c r="MUX195" t="s">
        <v>365</v>
      </c>
      <c r="MUY195" t="s">
        <v>365</v>
      </c>
      <c r="MUZ195" t="s">
        <v>365</v>
      </c>
      <c r="MVA195" t="s">
        <v>365</v>
      </c>
      <c r="MVB195" t="s">
        <v>365</v>
      </c>
      <c r="MVC195" t="s">
        <v>365</v>
      </c>
      <c r="MVD195" t="s">
        <v>365</v>
      </c>
      <c r="MVE195" t="s">
        <v>365</v>
      </c>
      <c r="MVF195" t="s">
        <v>365</v>
      </c>
      <c r="MVG195" t="s">
        <v>365</v>
      </c>
      <c r="MVH195" t="s">
        <v>365</v>
      </c>
      <c r="MVI195" t="s">
        <v>365</v>
      </c>
      <c r="MVJ195" t="s">
        <v>365</v>
      </c>
      <c r="MVK195" t="s">
        <v>365</v>
      </c>
      <c r="MVL195" t="s">
        <v>365</v>
      </c>
      <c r="MVM195" t="s">
        <v>365</v>
      </c>
      <c r="MVN195" t="s">
        <v>365</v>
      </c>
      <c r="MVO195" t="s">
        <v>365</v>
      </c>
      <c r="MVP195" t="s">
        <v>365</v>
      </c>
      <c r="MVQ195" t="s">
        <v>365</v>
      </c>
      <c r="MVR195" t="s">
        <v>365</v>
      </c>
      <c r="MVS195" t="s">
        <v>365</v>
      </c>
      <c r="MVT195" t="s">
        <v>365</v>
      </c>
      <c r="MVU195" t="s">
        <v>365</v>
      </c>
      <c r="MVV195" t="s">
        <v>365</v>
      </c>
      <c r="MVW195" t="s">
        <v>365</v>
      </c>
      <c r="MVX195" t="s">
        <v>365</v>
      </c>
      <c r="MVY195" t="s">
        <v>365</v>
      </c>
      <c r="MVZ195" t="s">
        <v>365</v>
      </c>
      <c r="MWA195" t="s">
        <v>365</v>
      </c>
      <c r="MWB195" t="s">
        <v>365</v>
      </c>
      <c r="MWC195" t="s">
        <v>365</v>
      </c>
      <c r="MWD195" t="s">
        <v>365</v>
      </c>
      <c r="MWE195" t="s">
        <v>365</v>
      </c>
      <c r="MWF195" t="s">
        <v>365</v>
      </c>
      <c r="MWG195" t="s">
        <v>365</v>
      </c>
      <c r="MWH195" t="s">
        <v>365</v>
      </c>
      <c r="MWI195" t="s">
        <v>365</v>
      </c>
      <c r="MWJ195" t="s">
        <v>365</v>
      </c>
      <c r="MWK195" t="s">
        <v>365</v>
      </c>
      <c r="MWL195" t="s">
        <v>365</v>
      </c>
      <c r="MWM195" t="s">
        <v>365</v>
      </c>
      <c r="MWN195" t="s">
        <v>365</v>
      </c>
      <c r="MWO195" t="s">
        <v>365</v>
      </c>
      <c r="MWP195" t="s">
        <v>365</v>
      </c>
      <c r="MWQ195" t="s">
        <v>365</v>
      </c>
      <c r="MWR195" t="s">
        <v>365</v>
      </c>
      <c r="MWS195" t="s">
        <v>365</v>
      </c>
      <c r="MWT195" t="s">
        <v>365</v>
      </c>
      <c r="MWU195" t="s">
        <v>365</v>
      </c>
      <c r="MWV195" t="s">
        <v>365</v>
      </c>
      <c r="MWW195" t="s">
        <v>365</v>
      </c>
      <c r="MWX195" t="s">
        <v>365</v>
      </c>
      <c r="MWY195" t="s">
        <v>365</v>
      </c>
      <c r="MWZ195" t="s">
        <v>365</v>
      </c>
      <c r="MXA195" t="s">
        <v>365</v>
      </c>
      <c r="MXB195" t="s">
        <v>365</v>
      </c>
      <c r="MXC195" t="s">
        <v>365</v>
      </c>
      <c r="MXD195" t="s">
        <v>365</v>
      </c>
      <c r="MXE195" t="s">
        <v>365</v>
      </c>
      <c r="MXF195" t="s">
        <v>365</v>
      </c>
      <c r="MXG195" t="s">
        <v>365</v>
      </c>
      <c r="MXH195" t="s">
        <v>365</v>
      </c>
      <c r="MXI195" t="s">
        <v>365</v>
      </c>
      <c r="MXJ195" t="s">
        <v>365</v>
      </c>
      <c r="MXK195" t="s">
        <v>365</v>
      </c>
      <c r="MXL195" t="s">
        <v>365</v>
      </c>
      <c r="MXM195" t="s">
        <v>365</v>
      </c>
      <c r="MXN195" t="s">
        <v>365</v>
      </c>
      <c r="MXO195" t="s">
        <v>365</v>
      </c>
      <c r="MXP195" t="s">
        <v>365</v>
      </c>
      <c r="MXQ195" t="s">
        <v>365</v>
      </c>
      <c r="MXR195" t="s">
        <v>365</v>
      </c>
      <c r="MXS195" t="s">
        <v>365</v>
      </c>
      <c r="MXT195" t="s">
        <v>365</v>
      </c>
      <c r="MXU195" t="s">
        <v>365</v>
      </c>
      <c r="MXV195" t="s">
        <v>365</v>
      </c>
      <c r="MXW195" t="s">
        <v>365</v>
      </c>
      <c r="MXX195" t="s">
        <v>365</v>
      </c>
      <c r="MXY195" t="s">
        <v>365</v>
      </c>
      <c r="MXZ195" t="s">
        <v>365</v>
      </c>
      <c r="MYA195" t="s">
        <v>365</v>
      </c>
      <c r="MYB195" t="s">
        <v>365</v>
      </c>
      <c r="MYC195" t="s">
        <v>365</v>
      </c>
      <c r="MYD195" t="s">
        <v>365</v>
      </c>
      <c r="MYE195" t="s">
        <v>365</v>
      </c>
      <c r="MYF195" t="s">
        <v>365</v>
      </c>
      <c r="MYG195" t="s">
        <v>365</v>
      </c>
      <c r="MYH195" t="s">
        <v>365</v>
      </c>
      <c r="MYI195" t="s">
        <v>365</v>
      </c>
      <c r="MYJ195" t="s">
        <v>365</v>
      </c>
      <c r="MYK195" t="s">
        <v>365</v>
      </c>
      <c r="MYL195" t="s">
        <v>365</v>
      </c>
      <c r="MYM195" t="s">
        <v>365</v>
      </c>
      <c r="MYN195" t="s">
        <v>365</v>
      </c>
      <c r="MYO195" t="s">
        <v>365</v>
      </c>
      <c r="MYP195" t="s">
        <v>365</v>
      </c>
      <c r="MYQ195" t="s">
        <v>365</v>
      </c>
      <c r="MYR195" t="s">
        <v>365</v>
      </c>
      <c r="MYS195" t="s">
        <v>365</v>
      </c>
      <c r="MYT195" t="s">
        <v>365</v>
      </c>
      <c r="MYU195" t="s">
        <v>365</v>
      </c>
      <c r="MYV195" t="s">
        <v>365</v>
      </c>
      <c r="MYW195" t="s">
        <v>365</v>
      </c>
      <c r="MYX195" t="s">
        <v>365</v>
      </c>
      <c r="MYY195" t="s">
        <v>365</v>
      </c>
      <c r="MYZ195" t="s">
        <v>365</v>
      </c>
      <c r="MZA195" t="s">
        <v>365</v>
      </c>
      <c r="MZB195" t="s">
        <v>365</v>
      </c>
      <c r="MZC195" t="s">
        <v>365</v>
      </c>
      <c r="MZD195" t="s">
        <v>365</v>
      </c>
      <c r="MZE195" t="s">
        <v>365</v>
      </c>
      <c r="MZF195" t="s">
        <v>365</v>
      </c>
      <c r="MZG195" t="s">
        <v>365</v>
      </c>
      <c r="MZH195" t="s">
        <v>365</v>
      </c>
      <c r="MZI195" t="s">
        <v>365</v>
      </c>
      <c r="MZJ195" t="s">
        <v>365</v>
      </c>
      <c r="MZK195" t="s">
        <v>365</v>
      </c>
      <c r="MZL195" t="s">
        <v>365</v>
      </c>
      <c r="MZM195" t="s">
        <v>365</v>
      </c>
      <c r="MZN195" t="s">
        <v>365</v>
      </c>
      <c r="MZO195" t="s">
        <v>365</v>
      </c>
      <c r="MZP195" t="s">
        <v>365</v>
      </c>
      <c r="MZQ195" t="s">
        <v>365</v>
      </c>
      <c r="MZR195" t="s">
        <v>365</v>
      </c>
      <c r="MZS195" t="s">
        <v>365</v>
      </c>
      <c r="MZT195" t="s">
        <v>365</v>
      </c>
      <c r="MZU195" t="s">
        <v>365</v>
      </c>
      <c r="MZV195" t="s">
        <v>365</v>
      </c>
      <c r="MZW195" t="s">
        <v>365</v>
      </c>
      <c r="MZX195" t="s">
        <v>365</v>
      </c>
      <c r="MZY195" t="s">
        <v>365</v>
      </c>
      <c r="MZZ195" t="s">
        <v>365</v>
      </c>
      <c r="NAA195" t="s">
        <v>365</v>
      </c>
      <c r="NAB195" t="s">
        <v>365</v>
      </c>
      <c r="NAC195" t="s">
        <v>365</v>
      </c>
      <c r="NAD195" t="s">
        <v>365</v>
      </c>
      <c r="NAE195" t="s">
        <v>365</v>
      </c>
      <c r="NAF195" t="s">
        <v>365</v>
      </c>
      <c r="NAG195" t="s">
        <v>365</v>
      </c>
      <c r="NAH195" t="s">
        <v>365</v>
      </c>
      <c r="NAI195" t="s">
        <v>365</v>
      </c>
      <c r="NAJ195" t="s">
        <v>365</v>
      </c>
      <c r="NAK195" t="s">
        <v>365</v>
      </c>
      <c r="NAL195" t="s">
        <v>365</v>
      </c>
      <c r="NAM195" t="s">
        <v>365</v>
      </c>
      <c r="NAN195" t="s">
        <v>365</v>
      </c>
      <c r="NAO195" t="s">
        <v>365</v>
      </c>
      <c r="NAP195" t="s">
        <v>365</v>
      </c>
      <c r="NAQ195" t="s">
        <v>365</v>
      </c>
      <c r="NAR195" t="s">
        <v>365</v>
      </c>
      <c r="NAS195" t="s">
        <v>365</v>
      </c>
      <c r="NAT195" t="s">
        <v>365</v>
      </c>
      <c r="NAU195" t="s">
        <v>365</v>
      </c>
      <c r="NAV195" t="s">
        <v>365</v>
      </c>
      <c r="NAW195" t="s">
        <v>365</v>
      </c>
      <c r="NAX195" t="s">
        <v>365</v>
      </c>
      <c r="NAY195" t="s">
        <v>365</v>
      </c>
      <c r="NAZ195" t="s">
        <v>365</v>
      </c>
      <c r="NBA195" t="s">
        <v>365</v>
      </c>
      <c r="NBB195" t="s">
        <v>365</v>
      </c>
      <c r="NBC195" t="s">
        <v>365</v>
      </c>
      <c r="NBD195" t="s">
        <v>365</v>
      </c>
      <c r="NBE195" t="s">
        <v>365</v>
      </c>
      <c r="NBF195" t="s">
        <v>365</v>
      </c>
      <c r="NBG195" t="s">
        <v>365</v>
      </c>
      <c r="NBH195" t="s">
        <v>365</v>
      </c>
      <c r="NBI195" t="s">
        <v>365</v>
      </c>
      <c r="NBJ195" t="s">
        <v>365</v>
      </c>
      <c r="NBK195" t="s">
        <v>365</v>
      </c>
      <c r="NBL195" t="s">
        <v>365</v>
      </c>
      <c r="NBM195" t="s">
        <v>365</v>
      </c>
      <c r="NBN195" t="s">
        <v>365</v>
      </c>
      <c r="NBO195" t="s">
        <v>365</v>
      </c>
      <c r="NBP195" t="s">
        <v>365</v>
      </c>
      <c r="NBQ195" t="s">
        <v>365</v>
      </c>
      <c r="NBR195" t="s">
        <v>365</v>
      </c>
      <c r="NBS195" t="s">
        <v>365</v>
      </c>
      <c r="NBT195" t="s">
        <v>365</v>
      </c>
      <c r="NBU195" t="s">
        <v>365</v>
      </c>
      <c r="NBV195" t="s">
        <v>365</v>
      </c>
      <c r="NBW195" t="s">
        <v>365</v>
      </c>
      <c r="NBX195" t="s">
        <v>365</v>
      </c>
      <c r="NBY195" t="s">
        <v>365</v>
      </c>
      <c r="NBZ195" t="s">
        <v>365</v>
      </c>
      <c r="NCA195" t="s">
        <v>365</v>
      </c>
      <c r="NCB195" t="s">
        <v>365</v>
      </c>
      <c r="NCC195" t="s">
        <v>365</v>
      </c>
      <c r="NCD195" t="s">
        <v>365</v>
      </c>
      <c r="NCE195" t="s">
        <v>365</v>
      </c>
      <c r="NCF195" t="s">
        <v>365</v>
      </c>
      <c r="NCG195" t="s">
        <v>365</v>
      </c>
      <c r="NCH195" t="s">
        <v>365</v>
      </c>
      <c r="NCI195" t="s">
        <v>365</v>
      </c>
      <c r="NCJ195" t="s">
        <v>365</v>
      </c>
      <c r="NCK195" t="s">
        <v>365</v>
      </c>
      <c r="NCL195" t="s">
        <v>365</v>
      </c>
      <c r="NCM195" t="s">
        <v>365</v>
      </c>
      <c r="NCN195" t="s">
        <v>365</v>
      </c>
      <c r="NCO195" t="s">
        <v>365</v>
      </c>
      <c r="NCP195" t="s">
        <v>365</v>
      </c>
      <c r="NCQ195" t="s">
        <v>365</v>
      </c>
      <c r="NCR195" t="s">
        <v>365</v>
      </c>
      <c r="NCS195" t="s">
        <v>365</v>
      </c>
      <c r="NCT195" t="s">
        <v>365</v>
      </c>
      <c r="NCU195" t="s">
        <v>365</v>
      </c>
      <c r="NCV195" t="s">
        <v>365</v>
      </c>
      <c r="NCW195" t="s">
        <v>365</v>
      </c>
      <c r="NCX195" t="s">
        <v>365</v>
      </c>
      <c r="NCY195" t="s">
        <v>365</v>
      </c>
      <c r="NCZ195" t="s">
        <v>365</v>
      </c>
      <c r="NDA195" t="s">
        <v>365</v>
      </c>
      <c r="NDB195" t="s">
        <v>365</v>
      </c>
      <c r="NDC195" t="s">
        <v>365</v>
      </c>
      <c r="NDD195" t="s">
        <v>365</v>
      </c>
      <c r="NDE195" t="s">
        <v>365</v>
      </c>
      <c r="NDF195" t="s">
        <v>365</v>
      </c>
      <c r="NDG195" t="s">
        <v>365</v>
      </c>
      <c r="NDH195" t="s">
        <v>365</v>
      </c>
      <c r="NDI195" t="s">
        <v>365</v>
      </c>
      <c r="NDJ195" t="s">
        <v>365</v>
      </c>
      <c r="NDK195" t="s">
        <v>365</v>
      </c>
      <c r="NDL195" t="s">
        <v>365</v>
      </c>
      <c r="NDM195" t="s">
        <v>365</v>
      </c>
      <c r="NDN195" t="s">
        <v>365</v>
      </c>
      <c r="NDO195" t="s">
        <v>365</v>
      </c>
      <c r="NDP195" t="s">
        <v>365</v>
      </c>
      <c r="NDQ195" t="s">
        <v>365</v>
      </c>
      <c r="NDR195" t="s">
        <v>365</v>
      </c>
      <c r="NDS195" t="s">
        <v>365</v>
      </c>
      <c r="NDT195" t="s">
        <v>365</v>
      </c>
      <c r="NDU195" t="s">
        <v>365</v>
      </c>
      <c r="NDV195" t="s">
        <v>365</v>
      </c>
      <c r="NDW195" t="s">
        <v>365</v>
      </c>
      <c r="NDX195" t="s">
        <v>365</v>
      </c>
      <c r="NDY195" t="s">
        <v>365</v>
      </c>
      <c r="NDZ195" t="s">
        <v>365</v>
      </c>
      <c r="NEA195" t="s">
        <v>365</v>
      </c>
      <c r="NEB195" t="s">
        <v>365</v>
      </c>
      <c r="NEC195" t="s">
        <v>365</v>
      </c>
      <c r="NED195" t="s">
        <v>365</v>
      </c>
      <c r="NEE195" t="s">
        <v>365</v>
      </c>
      <c r="NEF195" t="s">
        <v>365</v>
      </c>
      <c r="NEG195" t="s">
        <v>365</v>
      </c>
      <c r="NEH195" t="s">
        <v>365</v>
      </c>
      <c r="NEI195" t="s">
        <v>365</v>
      </c>
      <c r="NEJ195" t="s">
        <v>365</v>
      </c>
      <c r="NEK195" t="s">
        <v>365</v>
      </c>
      <c r="NEL195" t="s">
        <v>365</v>
      </c>
      <c r="NEM195" t="s">
        <v>365</v>
      </c>
      <c r="NEN195" t="s">
        <v>365</v>
      </c>
      <c r="NEO195" t="s">
        <v>365</v>
      </c>
      <c r="NEP195" t="s">
        <v>365</v>
      </c>
      <c r="NEQ195" t="s">
        <v>365</v>
      </c>
      <c r="NER195" t="s">
        <v>365</v>
      </c>
      <c r="NES195" t="s">
        <v>365</v>
      </c>
      <c r="NET195" t="s">
        <v>365</v>
      </c>
      <c r="NEU195" t="s">
        <v>365</v>
      </c>
      <c r="NEV195" t="s">
        <v>365</v>
      </c>
      <c r="NEW195" t="s">
        <v>365</v>
      </c>
      <c r="NEX195" t="s">
        <v>365</v>
      </c>
      <c r="NEY195" t="s">
        <v>365</v>
      </c>
      <c r="NEZ195" t="s">
        <v>365</v>
      </c>
      <c r="NFA195" t="s">
        <v>365</v>
      </c>
      <c r="NFB195" t="s">
        <v>365</v>
      </c>
      <c r="NFC195" t="s">
        <v>365</v>
      </c>
      <c r="NFD195" t="s">
        <v>365</v>
      </c>
      <c r="NFE195" t="s">
        <v>365</v>
      </c>
      <c r="NFF195" t="s">
        <v>365</v>
      </c>
      <c r="NFG195" t="s">
        <v>365</v>
      </c>
      <c r="NFH195" t="s">
        <v>365</v>
      </c>
      <c r="NFI195" t="s">
        <v>365</v>
      </c>
      <c r="NFJ195" t="s">
        <v>365</v>
      </c>
      <c r="NFK195" t="s">
        <v>365</v>
      </c>
      <c r="NFL195" t="s">
        <v>365</v>
      </c>
      <c r="NFM195" t="s">
        <v>365</v>
      </c>
      <c r="NFN195" t="s">
        <v>365</v>
      </c>
      <c r="NFO195" t="s">
        <v>365</v>
      </c>
      <c r="NFP195" t="s">
        <v>365</v>
      </c>
      <c r="NFQ195" t="s">
        <v>365</v>
      </c>
      <c r="NFR195" t="s">
        <v>365</v>
      </c>
      <c r="NFS195" t="s">
        <v>365</v>
      </c>
      <c r="NFT195" t="s">
        <v>365</v>
      </c>
      <c r="NFU195" t="s">
        <v>365</v>
      </c>
      <c r="NFV195" t="s">
        <v>365</v>
      </c>
      <c r="NFW195" t="s">
        <v>365</v>
      </c>
      <c r="NFX195" t="s">
        <v>365</v>
      </c>
      <c r="NFY195" t="s">
        <v>365</v>
      </c>
      <c r="NFZ195" t="s">
        <v>365</v>
      </c>
      <c r="NGA195" t="s">
        <v>365</v>
      </c>
      <c r="NGB195" t="s">
        <v>365</v>
      </c>
      <c r="NGC195" t="s">
        <v>365</v>
      </c>
      <c r="NGD195" t="s">
        <v>365</v>
      </c>
      <c r="NGE195" t="s">
        <v>365</v>
      </c>
      <c r="NGF195" t="s">
        <v>365</v>
      </c>
      <c r="NGG195" t="s">
        <v>365</v>
      </c>
      <c r="NGH195" t="s">
        <v>365</v>
      </c>
      <c r="NGI195" t="s">
        <v>365</v>
      </c>
      <c r="NGJ195" t="s">
        <v>365</v>
      </c>
      <c r="NGK195" t="s">
        <v>365</v>
      </c>
      <c r="NGL195" t="s">
        <v>365</v>
      </c>
      <c r="NGM195" t="s">
        <v>365</v>
      </c>
      <c r="NGN195" t="s">
        <v>365</v>
      </c>
      <c r="NGO195" t="s">
        <v>365</v>
      </c>
      <c r="NGP195" t="s">
        <v>365</v>
      </c>
      <c r="NGQ195" t="s">
        <v>365</v>
      </c>
      <c r="NGR195" t="s">
        <v>365</v>
      </c>
      <c r="NGS195" t="s">
        <v>365</v>
      </c>
      <c r="NGT195" t="s">
        <v>365</v>
      </c>
      <c r="NGU195" t="s">
        <v>365</v>
      </c>
      <c r="NGV195" t="s">
        <v>365</v>
      </c>
      <c r="NGW195" t="s">
        <v>365</v>
      </c>
      <c r="NGX195" t="s">
        <v>365</v>
      </c>
      <c r="NGY195" t="s">
        <v>365</v>
      </c>
      <c r="NGZ195" t="s">
        <v>365</v>
      </c>
      <c r="NHA195" t="s">
        <v>365</v>
      </c>
      <c r="NHB195" t="s">
        <v>365</v>
      </c>
      <c r="NHC195" t="s">
        <v>365</v>
      </c>
      <c r="NHD195" t="s">
        <v>365</v>
      </c>
      <c r="NHE195" t="s">
        <v>365</v>
      </c>
      <c r="NHF195" t="s">
        <v>365</v>
      </c>
      <c r="NHG195" t="s">
        <v>365</v>
      </c>
      <c r="NHH195" t="s">
        <v>365</v>
      </c>
      <c r="NHI195" t="s">
        <v>365</v>
      </c>
      <c r="NHJ195" t="s">
        <v>365</v>
      </c>
      <c r="NHK195" t="s">
        <v>365</v>
      </c>
      <c r="NHL195" t="s">
        <v>365</v>
      </c>
      <c r="NHM195" t="s">
        <v>365</v>
      </c>
      <c r="NHN195" t="s">
        <v>365</v>
      </c>
      <c r="NHO195" t="s">
        <v>365</v>
      </c>
      <c r="NHP195" t="s">
        <v>365</v>
      </c>
      <c r="NHQ195" t="s">
        <v>365</v>
      </c>
      <c r="NHR195" t="s">
        <v>365</v>
      </c>
      <c r="NHS195" t="s">
        <v>365</v>
      </c>
      <c r="NHT195" t="s">
        <v>365</v>
      </c>
      <c r="NHU195" t="s">
        <v>365</v>
      </c>
      <c r="NHV195" t="s">
        <v>365</v>
      </c>
      <c r="NHW195" t="s">
        <v>365</v>
      </c>
      <c r="NHX195" t="s">
        <v>365</v>
      </c>
      <c r="NHY195" t="s">
        <v>365</v>
      </c>
      <c r="NHZ195" t="s">
        <v>365</v>
      </c>
      <c r="NIA195" t="s">
        <v>365</v>
      </c>
      <c r="NIB195" t="s">
        <v>365</v>
      </c>
      <c r="NIC195" t="s">
        <v>365</v>
      </c>
      <c r="NID195" t="s">
        <v>365</v>
      </c>
      <c r="NIE195" t="s">
        <v>365</v>
      </c>
      <c r="NIF195" t="s">
        <v>365</v>
      </c>
      <c r="NIG195" t="s">
        <v>365</v>
      </c>
      <c r="NIH195" t="s">
        <v>365</v>
      </c>
      <c r="NII195" t="s">
        <v>365</v>
      </c>
      <c r="NIJ195" t="s">
        <v>365</v>
      </c>
      <c r="NIK195" t="s">
        <v>365</v>
      </c>
      <c r="NIL195" t="s">
        <v>365</v>
      </c>
      <c r="NIM195" t="s">
        <v>365</v>
      </c>
      <c r="NIN195" t="s">
        <v>365</v>
      </c>
      <c r="NIO195" t="s">
        <v>365</v>
      </c>
      <c r="NIP195" t="s">
        <v>365</v>
      </c>
      <c r="NIQ195" t="s">
        <v>365</v>
      </c>
      <c r="NIR195" t="s">
        <v>365</v>
      </c>
      <c r="NIS195" t="s">
        <v>365</v>
      </c>
      <c r="NIT195" t="s">
        <v>365</v>
      </c>
      <c r="NIU195" t="s">
        <v>365</v>
      </c>
      <c r="NIV195" t="s">
        <v>365</v>
      </c>
      <c r="NIW195" t="s">
        <v>365</v>
      </c>
      <c r="NIX195" t="s">
        <v>365</v>
      </c>
      <c r="NIY195" t="s">
        <v>365</v>
      </c>
      <c r="NIZ195" t="s">
        <v>365</v>
      </c>
      <c r="NJA195" t="s">
        <v>365</v>
      </c>
      <c r="NJB195" t="s">
        <v>365</v>
      </c>
      <c r="NJC195" t="s">
        <v>365</v>
      </c>
      <c r="NJD195" t="s">
        <v>365</v>
      </c>
      <c r="NJE195" t="s">
        <v>365</v>
      </c>
      <c r="NJF195" t="s">
        <v>365</v>
      </c>
      <c r="NJG195" t="s">
        <v>365</v>
      </c>
      <c r="NJH195" t="s">
        <v>365</v>
      </c>
      <c r="NJI195" t="s">
        <v>365</v>
      </c>
      <c r="NJJ195" t="s">
        <v>365</v>
      </c>
      <c r="NJK195" t="s">
        <v>365</v>
      </c>
      <c r="NJL195" t="s">
        <v>365</v>
      </c>
      <c r="NJM195" t="s">
        <v>365</v>
      </c>
      <c r="NJN195" t="s">
        <v>365</v>
      </c>
      <c r="NJO195" t="s">
        <v>365</v>
      </c>
      <c r="NJP195" t="s">
        <v>365</v>
      </c>
      <c r="NJQ195" t="s">
        <v>365</v>
      </c>
      <c r="NJR195" t="s">
        <v>365</v>
      </c>
      <c r="NJS195" t="s">
        <v>365</v>
      </c>
      <c r="NJT195" t="s">
        <v>365</v>
      </c>
      <c r="NJU195" t="s">
        <v>365</v>
      </c>
      <c r="NJV195" t="s">
        <v>365</v>
      </c>
      <c r="NJW195" t="s">
        <v>365</v>
      </c>
      <c r="NJX195" t="s">
        <v>365</v>
      </c>
      <c r="NJY195" t="s">
        <v>365</v>
      </c>
      <c r="NJZ195" t="s">
        <v>365</v>
      </c>
      <c r="NKA195" t="s">
        <v>365</v>
      </c>
      <c r="NKB195" t="s">
        <v>365</v>
      </c>
      <c r="NKC195" t="s">
        <v>365</v>
      </c>
      <c r="NKD195" t="s">
        <v>365</v>
      </c>
      <c r="NKE195" t="s">
        <v>365</v>
      </c>
      <c r="NKF195" t="s">
        <v>365</v>
      </c>
      <c r="NKG195" t="s">
        <v>365</v>
      </c>
      <c r="NKH195" t="s">
        <v>365</v>
      </c>
      <c r="NKI195" t="s">
        <v>365</v>
      </c>
      <c r="NKJ195" t="s">
        <v>365</v>
      </c>
      <c r="NKK195" t="s">
        <v>365</v>
      </c>
      <c r="NKL195" t="s">
        <v>365</v>
      </c>
      <c r="NKM195" t="s">
        <v>365</v>
      </c>
      <c r="NKN195" t="s">
        <v>365</v>
      </c>
      <c r="NKO195" t="s">
        <v>365</v>
      </c>
      <c r="NKP195" t="s">
        <v>365</v>
      </c>
      <c r="NKQ195" t="s">
        <v>365</v>
      </c>
      <c r="NKR195" t="s">
        <v>365</v>
      </c>
      <c r="NKS195" t="s">
        <v>365</v>
      </c>
      <c r="NKT195" t="s">
        <v>365</v>
      </c>
      <c r="NKU195" t="s">
        <v>365</v>
      </c>
      <c r="NKV195" t="s">
        <v>365</v>
      </c>
      <c r="NKW195" t="s">
        <v>365</v>
      </c>
      <c r="NKX195" t="s">
        <v>365</v>
      </c>
      <c r="NKY195" t="s">
        <v>365</v>
      </c>
      <c r="NKZ195" t="s">
        <v>365</v>
      </c>
      <c r="NLA195" t="s">
        <v>365</v>
      </c>
      <c r="NLB195" t="s">
        <v>365</v>
      </c>
      <c r="NLC195" t="s">
        <v>365</v>
      </c>
      <c r="NLD195" t="s">
        <v>365</v>
      </c>
      <c r="NLE195" t="s">
        <v>365</v>
      </c>
      <c r="NLF195" t="s">
        <v>365</v>
      </c>
      <c r="NLG195" t="s">
        <v>365</v>
      </c>
      <c r="NLH195" t="s">
        <v>365</v>
      </c>
      <c r="NLI195" t="s">
        <v>365</v>
      </c>
      <c r="NLJ195" t="s">
        <v>365</v>
      </c>
      <c r="NLK195" t="s">
        <v>365</v>
      </c>
      <c r="NLL195" t="s">
        <v>365</v>
      </c>
      <c r="NLM195" t="s">
        <v>365</v>
      </c>
      <c r="NLN195" t="s">
        <v>365</v>
      </c>
      <c r="NLO195" t="s">
        <v>365</v>
      </c>
      <c r="NLP195" t="s">
        <v>365</v>
      </c>
      <c r="NLQ195" t="s">
        <v>365</v>
      </c>
      <c r="NLR195" t="s">
        <v>365</v>
      </c>
      <c r="NLS195" t="s">
        <v>365</v>
      </c>
      <c r="NLT195" t="s">
        <v>365</v>
      </c>
      <c r="NLU195" t="s">
        <v>365</v>
      </c>
      <c r="NLV195" t="s">
        <v>365</v>
      </c>
      <c r="NLW195" t="s">
        <v>365</v>
      </c>
      <c r="NLX195" t="s">
        <v>365</v>
      </c>
      <c r="NLY195" t="s">
        <v>365</v>
      </c>
      <c r="NLZ195" t="s">
        <v>365</v>
      </c>
      <c r="NMA195" t="s">
        <v>365</v>
      </c>
      <c r="NMB195" t="s">
        <v>365</v>
      </c>
      <c r="NMC195" t="s">
        <v>365</v>
      </c>
      <c r="NMD195" t="s">
        <v>365</v>
      </c>
      <c r="NME195" t="s">
        <v>365</v>
      </c>
      <c r="NMF195" t="s">
        <v>365</v>
      </c>
      <c r="NMG195" t="s">
        <v>365</v>
      </c>
      <c r="NMH195" t="s">
        <v>365</v>
      </c>
      <c r="NMI195" t="s">
        <v>365</v>
      </c>
      <c r="NMJ195" t="s">
        <v>365</v>
      </c>
      <c r="NMK195" t="s">
        <v>365</v>
      </c>
      <c r="NML195" t="s">
        <v>365</v>
      </c>
      <c r="NMM195" t="s">
        <v>365</v>
      </c>
      <c r="NMN195" t="s">
        <v>365</v>
      </c>
      <c r="NMO195" t="s">
        <v>365</v>
      </c>
      <c r="NMP195" t="s">
        <v>365</v>
      </c>
      <c r="NMQ195" t="s">
        <v>365</v>
      </c>
      <c r="NMR195" t="s">
        <v>365</v>
      </c>
      <c r="NMS195" t="s">
        <v>365</v>
      </c>
      <c r="NMT195" t="s">
        <v>365</v>
      </c>
      <c r="NMU195" t="s">
        <v>365</v>
      </c>
      <c r="NMV195" t="s">
        <v>365</v>
      </c>
      <c r="NMW195" t="s">
        <v>365</v>
      </c>
      <c r="NMX195" t="s">
        <v>365</v>
      </c>
      <c r="NMY195" t="s">
        <v>365</v>
      </c>
      <c r="NMZ195" t="s">
        <v>365</v>
      </c>
      <c r="NNA195" t="s">
        <v>365</v>
      </c>
      <c r="NNB195" t="s">
        <v>365</v>
      </c>
      <c r="NNC195" t="s">
        <v>365</v>
      </c>
      <c r="NND195" t="s">
        <v>365</v>
      </c>
      <c r="NNE195" t="s">
        <v>365</v>
      </c>
      <c r="NNF195" t="s">
        <v>365</v>
      </c>
      <c r="NNG195" t="s">
        <v>365</v>
      </c>
      <c r="NNH195" t="s">
        <v>365</v>
      </c>
      <c r="NNI195" t="s">
        <v>365</v>
      </c>
      <c r="NNJ195" t="s">
        <v>365</v>
      </c>
      <c r="NNK195" t="s">
        <v>365</v>
      </c>
      <c r="NNL195" t="s">
        <v>365</v>
      </c>
      <c r="NNM195" t="s">
        <v>365</v>
      </c>
      <c r="NNN195" t="s">
        <v>365</v>
      </c>
      <c r="NNO195" t="s">
        <v>365</v>
      </c>
      <c r="NNP195" t="s">
        <v>365</v>
      </c>
      <c r="NNQ195" t="s">
        <v>365</v>
      </c>
      <c r="NNR195" t="s">
        <v>365</v>
      </c>
      <c r="NNS195" t="s">
        <v>365</v>
      </c>
      <c r="NNT195" t="s">
        <v>365</v>
      </c>
      <c r="NNU195" t="s">
        <v>365</v>
      </c>
      <c r="NNV195" t="s">
        <v>365</v>
      </c>
      <c r="NNW195" t="s">
        <v>365</v>
      </c>
      <c r="NNX195" t="s">
        <v>365</v>
      </c>
      <c r="NNY195" t="s">
        <v>365</v>
      </c>
      <c r="NNZ195" t="s">
        <v>365</v>
      </c>
      <c r="NOA195" t="s">
        <v>365</v>
      </c>
      <c r="NOB195" t="s">
        <v>365</v>
      </c>
      <c r="NOC195" t="s">
        <v>365</v>
      </c>
      <c r="NOD195" t="s">
        <v>365</v>
      </c>
      <c r="NOE195" t="s">
        <v>365</v>
      </c>
      <c r="NOF195" t="s">
        <v>365</v>
      </c>
      <c r="NOG195" t="s">
        <v>365</v>
      </c>
      <c r="NOH195" t="s">
        <v>365</v>
      </c>
      <c r="NOI195" t="s">
        <v>365</v>
      </c>
      <c r="NOJ195" t="s">
        <v>365</v>
      </c>
      <c r="NOK195" t="s">
        <v>365</v>
      </c>
      <c r="NOL195" t="s">
        <v>365</v>
      </c>
      <c r="NOM195" t="s">
        <v>365</v>
      </c>
      <c r="NON195" t="s">
        <v>365</v>
      </c>
      <c r="NOO195" t="s">
        <v>365</v>
      </c>
      <c r="NOP195" t="s">
        <v>365</v>
      </c>
      <c r="NOQ195" t="s">
        <v>365</v>
      </c>
      <c r="NOR195" t="s">
        <v>365</v>
      </c>
      <c r="NOS195" t="s">
        <v>365</v>
      </c>
      <c r="NOT195" t="s">
        <v>365</v>
      </c>
      <c r="NOU195" t="s">
        <v>365</v>
      </c>
      <c r="NOV195" t="s">
        <v>365</v>
      </c>
      <c r="NOW195" t="s">
        <v>365</v>
      </c>
      <c r="NOX195" t="s">
        <v>365</v>
      </c>
      <c r="NOY195" t="s">
        <v>365</v>
      </c>
      <c r="NOZ195" t="s">
        <v>365</v>
      </c>
      <c r="NPA195" t="s">
        <v>365</v>
      </c>
      <c r="NPB195" t="s">
        <v>365</v>
      </c>
      <c r="NPC195" t="s">
        <v>365</v>
      </c>
      <c r="NPD195" t="s">
        <v>365</v>
      </c>
      <c r="NPE195" t="s">
        <v>365</v>
      </c>
      <c r="NPF195" t="s">
        <v>365</v>
      </c>
      <c r="NPG195" t="s">
        <v>365</v>
      </c>
      <c r="NPH195" t="s">
        <v>365</v>
      </c>
      <c r="NPI195" t="s">
        <v>365</v>
      </c>
      <c r="NPJ195" t="s">
        <v>365</v>
      </c>
      <c r="NPK195" t="s">
        <v>365</v>
      </c>
      <c r="NPL195" t="s">
        <v>365</v>
      </c>
      <c r="NPM195" t="s">
        <v>365</v>
      </c>
      <c r="NPN195" t="s">
        <v>365</v>
      </c>
      <c r="NPO195" t="s">
        <v>365</v>
      </c>
      <c r="NPP195" t="s">
        <v>365</v>
      </c>
      <c r="NPQ195" t="s">
        <v>365</v>
      </c>
      <c r="NPR195" t="s">
        <v>365</v>
      </c>
      <c r="NPS195" t="s">
        <v>365</v>
      </c>
      <c r="NPT195" t="s">
        <v>365</v>
      </c>
      <c r="NPU195" t="s">
        <v>365</v>
      </c>
      <c r="NPV195" t="s">
        <v>365</v>
      </c>
      <c r="NPW195" t="s">
        <v>365</v>
      </c>
      <c r="NPX195" t="s">
        <v>365</v>
      </c>
      <c r="NPY195" t="s">
        <v>365</v>
      </c>
      <c r="NPZ195" t="s">
        <v>365</v>
      </c>
      <c r="NQA195" t="s">
        <v>365</v>
      </c>
      <c r="NQB195" t="s">
        <v>365</v>
      </c>
      <c r="NQC195" t="s">
        <v>365</v>
      </c>
      <c r="NQD195" t="s">
        <v>365</v>
      </c>
      <c r="NQE195" t="s">
        <v>365</v>
      </c>
      <c r="NQF195" t="s">
        <v>365</v>
      </c>
      <c r="NQG195" t="s">
        <v>365</v>
      </c>
      <c r="NQH195" t="s">
        <v>365</v>
      </c>
      <c r="NQI195" t="s">
        <v>365</v>
      </c>
      <c r="NQJ195" t="s">
        <v>365</v>
      </c>
      <c r="NQK195" t="s">
        <v>365</v>
      </c>
      <c r="NQL195" t="s">
        <v>365</v>
      </c>
      <c r="NQM195" t="s">
        <v>365</v>
      </c>
      <c r="NQN195" t="s">
        <v>365</v>
      </c>
      <c r="NQO195" t="s">
        <v>365</v>
      </c>
      <c r="NQP195" t="s">
        <v>365</v>
      </c>
      <c r="NQQ195" t="s">
        <v>365</v>
      </c>
      <c r="NQR195" t="s">
        <v>365</v>
      </c>
      <c r="NQS195" t="s">
        <v>365</v>
      </c>
      <c r="NQT195" t="s">
        <v>365</v>
      </c>
      <c r="NQU195" t="s">
        <v>365</v>
      </c>
      <c r="NQV195" t="s">
        <v>365</v>
      </c>
      <c r="NQW195" t="s">
        <v>365</v>
      </c>
      <c r="NQX195" t="s">
        <v>365</v>
      </c>
      <c r="NQY195" t="s">
        <v>365</v>
      </c>
      <c r="NQZ195" t="s">
        <v>365</v>
      </c>
      <c r="NRA195" t="s">
        <v>365</v>
      </c>
      <c r="NRB195" t="s">
        <v>365</v>
      </c>
      <c r="NRC195" t="s">
        <v>365</v>
      </c>
      <c r="NRD195" t="s">
        <v>365</v>
      </c>
      <c r="NRE195" t="s">
        <v>365</v>
      </c>
      <c r="NRF195" t="s">
        <v>365</v>
      </c>
      <c r="NRG195" t="s">
        <v>365</v>
      </c>
      <c r="NRH195" t="s">
        <v>365</v>
      </c>
      <c r="NRI195" t="s">
        <v>365</v>
      </c>
      <c r="NRJ195" t="s">
        <v>365</v>
      </c>
      <c r="NRK195" t="s">
        <v>365</v>
      </c>
      <c r="NRL195" t="s">
        <v>365</v>
      </c>
      <c r="NRM195" t="s">
        <v>365</v>
      </c>
      <c r="NRN195" t="s">
        <v>365</v>
      </c>
      <c r="NRO195" t="s">
        <v>365</v>
      </c>
      <c r="NRP195" t="s">
        <v>365</v>
      </c>
      <c r="NRQ195" t="s">
        <v>365</v>
      </c>
      <c r="NRR195" t="s">
        <v>365</v>
      </c>
      <c r="NRS195" t="s">
        <v>365</v>
      </c>
      <c r="NRT195" t="s">
        <v>365</v>
      </c>
      <c r="NRU195" t="s">
        <v>365</v>
      </c>
      <c r="NRV195" t="s">
        <v>365</v>
      </c>
      <c r="NRW195" t="s">
        <v>365</v>
      </c>
      <c r="NRX195" t="s">
        <v>365</v>
      </c>
      <c r="NRY195" t="s">
        <v>365</v>
      </c>
      <c r="NRZ195" t="s">
        <v>365</v>
      </c>
      <c r="NSA195" t="s">
        <v>365</v>
      </c>
      <c r="NSB195" t="s">
        <v>365</v>
      </c>
      <c r="NSC195" t="s">
        <v>365</v>
      </c>
      <c r="NSD195" t="s">
        <v>365</v>
      </c>
      <c r="NSE195" t="s">
        <v>365</v>
      </c>
      <c r="NSF195" t="s">
        <v>365</v>
      </c>
      <c r="NSG195" t="s">
        <v>365</v>
      </c>
      <c r="NSH195" t="s">
        <v>365</v>
      </c>
      <c r="NSI195" t="s">
        <v>365</v>
      </c>
      <c r="NSJ195" t="s">
        <v>365</v>
      </c>
      <c r="NSK195" t="s">
        <v>365</v>
      </c>
      <c r="NSL195" t="s">
        <v>365</v>
      </c>
      <c r="NSM195" t="s">
        <v>365</v>
      </c>
      <c r="NSN195" t="s">
        <v>365</v>
      </c>
      <c r="NSO195" t="s">
        <v>365</v>
      </c>
      <c r="NSP195" t="s">
        <v>365</v>
      </c>
      <c r="NSQ195" t="s">
        <v>365</v>
      </c>
      <c r="NSR195" t="s">
        <v>365</v>
      </c>
      <c r="NSS195" t="s">
        <v>365</v>
      </c>
      <c r="NST195" t="s">
        <v>365</v>
      </c>
      <c r="NSU195" t="s">
        <v>365</v>
      </c>
      <c r="NSV195" t="s">
        <v>365</v>
      </c>
      <c r="NSW195" t="s">
        <v>365</v>
      </c>
      <c r="NSX195" t="s">
        <v>365</v>
      </c>
      <c r="NSY195" t="s">
        <v>365</v>
      </c>
      <c r="NSZ195" t="s">
        <v>365</v>
      </c>
      <c r="NTA195" t="s">
        <v>365</v>
      </c>
      <c r="NTB195" t="s">
        <v>365</v>
      </c>
      <c r="NTC195" t="s">
        <v>365</v>
      </c>
      <c r="NTD195" t="s">
        <v>365</v>
      </c>
      <c r="NTE195" t="s">
        <v>365</v>
      </c>
      <c r="NTF195" t="s">
        <v>365</v>
      </c>
      <c r="NTG195" t="s">
        <v>365</v>
      </c>
      <c r="NTH195" t="s">
        <v>365</v>
      </c>
      <c r="NTI195" t="s">
        <v>365</v>
      </c>
      <c r="NTJ195" t="s">
        <v>365</v>
      </c>
      <c r="NTK195" t="s">
        <v>365</v>
      </c>
      <c r="NTL195" t="s">
        <v>365</v>
      </c>
      <c r="NTM195" t="s">
        <v>365</v>
      </c>
      <c r="NTN195" t="s">
        <v>365</v>
      </c>
      <c r="NTO195" t="s">
        <v>365</v>
      </c>
      <c r="NTP195" t="s">
        <v>365</v>
      </c>
      <c r="NTQ195" t="s">
        <v>365</v>
      </c>
      <c r="NTR195" t="s">
        <v>365</v>
      </c>
      <c r="NTS195" t="s">
        <v>365</v>
      </c>
      <c r="NTT195" t="s">
        <v>365</v>
      </c>
      <c r="NTU195" t="s">
        <v>365</v>
      </c>
      <c r="NTV195" t="s">
        <v>365</v>
      </c>
      <c r="NTW195" t="s">
        <v>365</v>
      </c>
      <c r="NTX195" t="s">
        <v>365</v>
      </c>
      <c r="NTY195" t="s">
        <v>365</v>
      </c>
      <c r="NTZ195" t="s">
        <v>365</v>
      </c>
      <c r="NUA195" t="s">
        <v>365</v>
      </c>
      <c r="NUB195" t="s">
        <v>365</v>
      </c>
      <c r="NUC195" t="s">
        <v>365</v>
      </c>
      <c r="NUD195" t="s">
        <v>365</v>
      </c>
      <c r="NUE195" t="s">
        <v>365</v>
      </c>
      <c r="NUF195" t="s">
        <v>365</v>
      </c>
      <c r="NUG195" t="s">
        <v>365</v>
      </c>
      <c r="NUH195" t="s">
        <v>365</v>
      </c>
      <c r="NUI195" t="s">
        <v>365</v>
      </c>
      <c r="NUJ195" t="s">
        <v>365</v>
      </c>
      <c r="NUK195" t="s">
        <v>365</v>
      </c>
      <c r="NUL195" t="s">
        <v>365</v>
      </c>
      <c r="NUM195" t="s">
        <v>365</v>
      </c>
      <c r="NUN195" t="s">
        <v>365</v>
      </c>
      <c r="NUO195" t="s">
        <v>365</v>
      </c>
      <c r="NUP195" t="s">
        <v>365</v>
      </c>
      <c r="NUQ195" t="s">
        <v>365</v>
      </c>
      <c r="NUR195" t="s">
        <v>365</v>
      </c>
      <c r="NUS195" t="s">
        <v>365</v>
      </c>
      <c r="NUT195" t="s">
        <v>365</v>
      </c>
      <c r="NUU195" t="s">
        <v>365</v>
      </c>
      <c r="NUV195" t="s">
        <v>365</v>
      </c>
      <c r="NUW195" t="s">
        <v>365</v>
      </c>
      <c r="NUX195" t="s">
        <v>365</v>
      </c>
      <c r="NUY195" t="s">
        <v>365</v>
      </c>
      <c r="NUZ195" t="s">
        <v>365</v>
      </c>
      <c r="NVA195" t="s">
        <v>365</v>
      </c>
      <c r="NVB195" t="s">
        <v>365</v>
      </c>
      <c r="NVC195" t="s">
        <v>365</v>
      </c>
      <c r="NVD195" t="s">
        <v>365</v>
      </c>
      <c r="NVE195" t="s">
        <v>365</v>
      </c>
      <c r="NVF195" t="s">
        <v>365</v>
      </c>
      <c r="NVG195" t="s">
        <v>365</v>
      </c>
      <c r="NVH195" t="s">
        <v>365</v>
      </c>
      <c r="NVI195" t="s">
        <v>365</v>
      </c>
      <c r="NVJ195" t="s">
        <v>365</v>
      </c>
      <c r="NVK195" t="s">
        <v>365</v>
      </c>
      <c r="NVL195" t="s">
        <v>365</v>
      </c>
      <c r="NVM195" t="s">
        <v>365</v>
      </c>
      <c r="NVN195" t="s">
        <v>365</v>
      </c>
      <c r="NVO195" t="s">
        <v>365</v>
      </c>
      <c r="NVP195" t="s">
        <v>365</v>
      </c>
      <c r="NVQ195" t="s">
        <v>365</v>
      </c>
      <c r="NVR195" t="s">
        <v>365</v>
      </c>
      <c r="NVS195" t="s">
        <v>365</v>
      </c>
      <c r="NVT195" t="s">
        <v>365</v>
      </c>
      <c r="NVU195" t="s">
        <v>365</v>
      </c>
      <c r="NVV195" t="s">
        <v>365</v>
      </c>
      <c r="NVW195" t="s">
        <v>365</v>
      </c>
      <c r="NVX195" t="s">
        <v>365</v>
      </c>
      <c r="NVY195" t="s">
        <v>365</v>
      </c>
      <c r="NVZ195" t="s">
        <v>365</v>
      </c>
      <c r="NWA195" t="s">
        <v>365</v>
      </c>
      <c r="NWB195" t="s">
        <v>365</v>
      </c>
      <c r="NWC195" t="s">
        <v>365</v>
      </c>
      <c r="NWD195" t="s">
        <v>365</v>
      </c>
      <c r="NWE195" t="s">
        <v>365</v>
      </c>
      <c r="NWF195" t="s">
        <v>365</v>
      </c>
      <c r="NWG195" t="s">
        <v>365</v>
      </c>
      <c r="NWH195" t="s">
        <v>365</v>
      </c>
      <c r="NWI195" t="s">
        <v>365</v>
      </c>
      <c r="NWJ195" t="s">
        <v>365</v>
      </c>
      <c r="NWK195" t="s">
        <v>365</v>
      </c>
      <c r="NWL195" t="s">
        <v>365</v>
      </c>
      <c r="NWM195" t="s">
        <v>365</v>
      </c>
      <c r="NWN195" t="s">
        <v>365</v>
      </c>
      <c r="NWO195" t="s">
        <v>365</v>
      </c>
      <c r="NWP195" t="s">
        <v>365</v>
      </c>
      <c r="NWQ195" t="s">
        <v>365</v>
      </c>
      <c r="NWR195" t="s">
        <v>365</v>
      </c>
      <c r="NWS195" t="s">
        <v>365</v>
      </c>
      <c r="NWT195" t="s">
        <v>365</v>
      </c>
      <c r="NWU195" t="s">
        <v>365</v>
      </c>
      <c r="NWV195" t="s">
        <v>365</v>
      </c>
      <c r="NWW195" t="s">
        <v>365</v>
      </c>
      <c r="NWX195" t="s">
        <v>365</v>
      </c>
      <c r="NWY195" t="s">
        <v>365</v>
      </c>
      <c r="NWZ195" t="s">
        <v>365</v>
      </c>
      <c r="NXA195" t="s">
        <v>365</v>
      </c>
      <c r="NXB195" t="s">
        <v>365</v>
      </c>
      <c r="NXC195" t="s">
        <v>365</v>
      </c>
      <c r="NXD195" t="s">
        <v>365</v>
      </c>
      <c r="NXE195" t="s">
        <v>365</v>
      </c>
      <c r="NXF195" t="s">
        <v>365</v>
      </c>
      <c r="NXG195" t="s">
        <v>365</v>
      </c>
      <c r="NXH195" t="s">
        <v>365</v>
      </c>
      <c r="NXI195" t="s">
        <v>365</v>
      </c>
      <c r="NXJ195" t="s">
        <v>365</v>
      </c>
      <c r="NXK195" t="s">
        <v>365</v>
      </c>
      <c r="NXL195" t="s">
        <v>365</v>
      </c>
      <c r="NXM195" t="s">
        <v>365</v>
      </c>
      <c r="NXN195" t="s">
        <v>365</v>
      </c>
      <c r="NXO195" t="s">
        <v>365</v>
      </c>
      <c r="NXP195" t="s">
        <v>365</v>
      </c>
      <c r="NXQ195" t="s">
        <v>365</v>
      </c>
      <c r="NXR195" t="s">
        <v>365</v>
      </c>
      <c r="NXS195" t="s">
        <v>365</v>
      </c>
      <c r="NXT195" t="s">
        <v>365</v>
      </c>
      <c r="NXU195" t="s">
        <v>365</v>
      </c>
      <c r="NXV195" t="s">
        <v>365</v>
      </c>
      <c r="NXW195" t="s">
        <v>365</v>
      </c>
      <c r="NXX195" t="s">
        <v>365</v>
      </c>
      <c r="NXY195" t="s">
        <v>365</v>
      </c>
      <c r="NXZ195" t="s">
        <v>365</v>
      </c>
      <c r="NYA195" t="s">
        <v>365</v>
      </c>
      <c r="NYB195" t="s">
        <v>365</v>
      </c>
      <c r="NYC195" t="s">
        <v>365</v>
      </c>
      <c r="NYD195" t="s">
        <v>365</v>
      </c>
      <c r="NYE195" t="s">
        <v>365</v>
      </c>
      <c r="NYF195" t="s">
        <v>365</v>
      </c>
      <c r="NYG195" t="s">
        <v>365</v>
      </c>
      <c r="NYH195" t="s">
        <v>365</v>
      </c>
      <c r="NYI195" t="s">
        <v>365</v>
      </c>
      <c r="NYJ195" t="s">
        <v>365</v>
      </c>
      <c r="NYK195" t="s">
        <v>365</v>
      </c>
      <c r="NYL195" t="s">
        <v>365</v>
      </c>
      <c r="NYM195" t="s">
        <v>365</v>
      </c>
      <c r="NYN195" t="s">
        <v>365</v>
      </c>
      <c r="NYO195" t="s">
        <v>365</v>
      </c>
      <c r="NYP195" t="s">
        <v>365</v>
      </c>
      <c r="NYQ195" t="s">
        <v>365</v>
      </c>
      <c r="NYR195" t="s">
        <v>365</v>
      </c>
      <c r="NYS195" t="s">
        <v>365</v>
      </c>
      <c r="NYT195" t="s">
        <v>365</v>
      </c>
      <c r="NYU195" t="s">
        <v>365</v>
      </c>
      <c r="NYV195" t="s">
        <v>365</v>
      </c>
      <c r="NYW195" t="s">
        <v>365</v>
      </c>
      <c r="NYX195" t="s">
        <v>365</v>
      </c>
      <c r="NYY195" t="s">
        <v>365</v>
      </c>
      <c r="NYZ195" t="s">
        <v>365</v>
      </c>
      <c r="NZA195" t="s">
        <v>365</v>
      </c>
      <c r="NZB195" t="s">
        <v>365</v>
      </c>
      <c r="NZC195" t="s">
        <v>365</v>
      </c>
      <c r="NZD195" t="s">
        <v>365</v>
      </c>
      <c r="NZE195" t="s">
        <v>365</v>
      </c>
      <c r="NZF195" t="s">
        <v>365</v>
      </c>
      <c r="NZG195" t="s">
        <v>365</v>
      </c>
      <c r="NZH195" t="s">
        <v>365</v>
      </c>
      <c r="NZI195" t="s">
        <v>365</v>
      </c>
      <c r="NZJ195" t="s">
        <v>365</v>
      </c>
      <c r="NZK195" t="s">
        <v>365</v>
      </c>
      <c r="NZL195" t="s">
        <v>365</v>
      </c>
      <c r="NZM195" t="s">
        <v>365</v>
      </c>
      <c r="NZN195" t="s">
        <v>365</v>
      </c>
      <c r="NZO195" t="s">
        <v>365</v>
      </c>
      <c r="NZP195" t="s">
        <v>365</v>
      </c>
      <c r="NZQ195" t="s">
        <v>365</v>
      </c>
      <c r="NZR195" t="s">
        <v>365</v>
      </c>
      <c r="NZS195" t="s">
        <v>365</v>
      </c>
      <c r="NZT195" t="s">
        <v>365</v>
      </c>
      <c r="NZU195" t="s">
        <v>365</v>
      </c>
      <c r="NZV195" t="s">
        <v>365</v>
      </c>
      <c r="NZW195" t="s">
        <v>365</v>
      </c>
      <c r="NZX195" t="s">
        <v>365</v>
      </c>
      <c r="NZY195" t="s">
        <v>365</v>
      </c>
      <c r="NZZ195" t="s">
        <v>365</v>
      </c>
      <c r="OAA195" t="s">
        <v>365</v>
      </c>
      <c r="OAB195" t="s">
        <v>365</v>
      </c>
      <c r="OAC195" t="s">
        <v>365</v>
      </c>
      <c r="OAD195" t="s">
        <v>365</v>
      </c>
      <c r="OAE195" t="s">
        <v>365</v>
      </c>
      <c r="OAF195" t="s">
        <v>365</v>
      </c>
      <c r="OAG195" t="s">
        <v>365</v>
      </c>
      <c r="OAH195" t="s">
        <v>365</v>
      </c>
      <c r="OAI195" t="s">
        <v>365</v>
      </c>
      <c r="OAJ195" t="s">
        <v>365</v>
      </c>
      <c r="OAK195" t="s">
        <v>365</v>
      </c>
      <c r="OAL195" t="s">
        <v>365</v>
      </c>
      <c r="OAM195" t="s">
        <v>365</v>
      </c>
      <c r="OAN195" t="s">
        <v>365</v>
      </c>
      <c r="OAO195" t="s">
        <v>365</v>
      </c>
      <c r="OAP195" t="s">
        <v>365</v>
      </c>
      <c r="OAQ195" t="s">
        <v>365</v>
      </c>
      <c r="OAR195" t="s">
        <v>365</v>
      </c>
      <c r="OAS195" t="s">
        <v>365</v>
      </c>
      <c r="OAT195" t="s">
        <v>365</v>
      </c>
      <c r="OAU195" t="s">
        <v>365</v>
      </c>
      <c r="OAV195" t="s">
        <v>365</v>
      </c>
      <c r="OAW195" t="s">
        <v>365</v>
      </c>
      <c r="OAX195" t="s">
        <v>365</v>
      </c>
      <c r="OAY195" t="s">
        <v>365</v>
      </c>
      <c r="OAZ195" t="s">
        <v>365</v>
      </c>
      <c r="OBA195" t="s">
        <v>365</v>
      </c>
      <c r="OBB195" t="s">
        <v>365</v>
      </c>
      <c r="OBC195" t="s">
        <v>365</v>
      </c>
      <c r="OBD195" t="s">
        <v>365</v>
      </c>
      <c r="OBE195" t="s">
        <v>365</v>
      </c>
      <c r="OBF195" t="s">
        <v>365</v>
      </c>
      <c r="OBG195" t="s">
        <v>365</v>
      </c>
      <c r="OBH195" t="s">
        <v>365</v>
      </c>
      <c r="OBI195" t="s">
        <v>365</v>
      </c>
      <c r="OBJ195" t="s">
        <v>365</v>
      </c>
      <c r="OBK195" t="s">
        <v>365</v>
      </c>
      <c r="OBL195" t="s">
        <v>365</v>
      </c>
      <c r="OBM195" t="s">
        <v>365</v>
      </c>
      <c r="OBN195" t="s">
        <v>365</v>
      </c>
      <c r="OBO195" t="s">
        <v>365</v>
      </c>
      <c r="OBP195" t="s">
        <v>365</v>
      </c>
      <c r="OBQ195" t="s">
        <v>365</v>
      </c>
      <c r="OBR195" t="s">
        <v>365</v>
      </c>
      <c r="OBS195" t="s">
        <v>365</v>
      </c>
      <c r="OBT195" t="s">
        <v>365</v>
      </c>
      <c r="OBU195" t="s">
        <v>365</v>
      </c>
      <c r="OBV195" t="s">
        <v>365</v>
      </c>
      <c r="OBW195" t="s">
        <v>365</v>
      </c>
      <c r="OBX195" t="s">
        <v>365</v>
      </c>
      <c r="OBY195" t="s">
        <v>365</v>
      </c>
      <c r="OBZ195" t="s">
        <v>365</v>
      </c>
      <c r="OCA195" t="s">
        <v>365</v>
      </c>
      <c r="OCB195" t="s">
        <v>365</v>
      </c>
      <c r="OCC195" t="s">
        <v>365</v>
      </c>
      <c r="OCD195" t="s">
        <v>365</v>
      </c>
      <c r="OCE195" t="s">
        <v>365</v>
      </c>
      <c r="OCF195" t="s">
        <v>365</v>
      </c>
      <c r="OCG195" t="s">
        <v>365</v>
      </c>
      <c r="OCH195" t="s">
        <v>365</v>
      </c>
      <c r="OCI195" t="s">
        <v>365</v>
      </c>
      <c r="OCJ195" t="s">
        <v>365</v>
      </c>
      <c r="OCK195" t="s">
        <v>365</v>
      </c>
      <c r="OCL195" t="s">
        <v>365</v>
      </c>
      <c r="OCM195" t="s">
        <v>365</v>
      </c>
      <c r="OCN195" t="s">
        <v>365</v>
      </c>
      <c r="OCO195" t="s">
        <v>365</v>
      </c>
      <c r="OCP195" t="s">
        <v>365</v>
      </c>
      <c r="OCQ195" t="s">
        <v>365</v>
      </c>
      <c r="OCR195" t="s">
        <v>365</v>
      </c>
      <c r="OCS195" t="s">
        <v>365</v>
      </c>
      <c r="OCT195" t="s">
        <v>365</v>
      </c>
      <c r="OCU195" t="s">
        <v>365</v>
      </c>
      <c r="OCV195" t="s">
        <v>365</v>
      </c>
      <c r="OCW195" t="s">
        <v>365</v>
      </c>
      <c r="OCX195" t="s">
        <v>365</v>
      </c>
      <c r="OCY195" t="s">
        <v>365</v>
      </c>
      <c r="OCZ195" t="s">
        <v>365</v>
      </c>
      <c r="ODA195" t="s">
        <v>365</v>
      </c>
      <c r="ODB195" t="s">
        <v>365</v>
      </c>
      <c r="ODC195" t="s">
        <v>365</v>
      </c>
      <c r="ODD195" t="s">
        <v>365</v>
      </c>
      <c r="ODE195" t="s">
        <v>365</v>
      </c>
      <c r="ODF195" t="s">
        <v>365</v>
      </c>
      <c r="ODG195" t="s">
        <v>365</v>
      </c>
      <c r="ODH195" t="s">
        <v>365</v>
      </c>
      <c r="ODI195" t="s">
        <v>365</v>
      </c>
      <c r="ODJ195" t="s">
        <v>365</v>
      </c>
      <c r="ODK195" t="s">
        <v>365</v>
      </c>
      <c r="ODL195" t="s">
        <v>365</v>
      </c>
      <c r="ODM195" t="s">
        <v>365</v>
      </c>
      <c r="ODN195" t="s">
        <v>365</v>
      </c>
      <c r="ODO195" t="s">
        <v>365</v>
      </c>
      <c r="ODP195" t="s">
        <v>365</v>
      </c>
      <c r="ODQ195" t="s">
        <v>365</v>
      </c>
      <c r="ODR195" t="s">
        <v>365</v>
      </c>
      <c r="ODS195" t="s">
        <v>365</v>
      </c>
      <c r="ODT195" t="s">
        <v>365</v>
      </c>
      <c r="ODU195" t="s">
        <v>365</v>
      </c>
      <c r="ODV195" t="s">
        <v>365</v>
      </c>
      <c r="ODW195" t="s">
        <v>365</v>
      </c>
      <c r="ODX195" t="s">
        <v>365</v>
      </c>
      <c r="ODY195" t="s">
        <v>365</v>
      </c>
      <c r="ODZ195" t="s">
        <v>365</v>
      </c>
      <c r="OEA195" t="s">
        <v>365</v>
      </c>
      <c r="OEB195" t="s">
        <v>365</v>
      </c>
      <c r="OEC195" t="s">
        <v>365</v>
      </c>
      <c r="OED195" t="s">
        <v>365</v>
      </c>
      <c r="OEE195" t="s">
        <v>365</v>
      </c>
      <c r="OEF195" t="s">
        <v>365</v>
      </c>
      <c r="OEG195" t="s">
        <v>365</v>
      </c>
      <c r="OEH195" t="s">
        <v>365</v>
      </c>
      <c r="OEI195" t="s">
        <v>365</v>
      </c>
      <c r="OEJ195" t="s">
        <v>365</v>
      </c>
      <c r="OEK195" t="s">
        <v>365</v>
      </c>
      <c r="OEL195" t="s">
        <v>365</v>
      </c>
      <c r="OEM195" t="s">
        <v>365</v>
      </c>
      <c r="OEN195" t="s">
        <v>365</v>
      </c>
      <c r="OEO195" t="s">
        <v>365</v>
      </c>
      <c r="OEP195" t="s">
        <v>365</v>
      </c>
      <c r="OEQ195" t="s">
        <v>365</v>
      </c>
      <c r="OER195" t="s">
        <v>365</v>
      </c>
      <c r="OES195" t="s">
        <v>365</v>
      </c>
      <c r="OET195" t="s">
        <v>365</v>
      </c>
      <c r="OEU195" t="s">
        <v>365</v>
      </c>
      <c r="OEV195" t="s">
        <v>365</v>
      </c>
      <c r="OEW195" t="s">
        <v>365</v>
      </c>
      <c r="OEX195" t="s">
        <v>365</v>
      </c>
      <c r="OEY195" t="s">
        <v>365</v>
      </c>
      <c r="OEZ195" t="s">
        <v>365</v>
      </c>
      <c r="OFA195" t="s">
        <v>365</v>
      </c>
      <c r="OFB195" t="s">
        <v>365</v>
      </c>
      <c r="OFC195" t="s">
        <v>365</v>
      </c>
      <c r="OFD195" t="s">
        <v>365</v>
      </c>
      <c r="OFE195" t="s">
        <v>365</v>
      </c>
      <c r="OFF195" t="s">
        <v>365</v>
      </c>
      <c r="OFG195" t="s">
        <v>365</v>
      </c>
      <c r="OFH195" t="s">
        <v>365</v>
      </c>
      <c r="OFI195" t="s">
        <v>365</v>
      </c>
      <c r="OFJ195" t="s">
        <v>365</v>
      </c>
      <c r="OFK195" t="s">
        <v>365</v>
      </c>
      <c r="OFL195" t="s">
        <v>365</v>
      </c>
      <c r="OFM195" t="s">
        <v>365</v>
      </c>
      <c r="OFN195" t="s">
        <v>365</v>
      </c>
      <c r="OFO195" t="s">
        <v>365</v>
      </c>
      <c r="OFP195" t="s">
        <v>365</v>
      </c>
      <c r="OFQ195" t="s">
        <v>365</v>
      </c>
      <c r="OFR195" t="s">
        <v>365</v>
      </c>
      <c r="OFS195" t="s">
        <v>365</v>
      </c>
      <c r="OFT195" t="s">
        <v>365</v>
      </c>
      <c r="OFU195" t="s">
        <v>365</v>
      </c>
      <c r="OFV195" t="s">
        <v>365</v>
      </c>
      <c r="OFW195" t="s">
        <v>365</v>
      </c>
      <c r="OFX195" t="s">
        <v>365</v>
      </c>
      <c r="OFY195" t="s">
        <v>365</v>
      </c>
      <c r="OFZ195" t="s">
        <v>365</v>
      </c>
      <c r="OGA195" t="s">
        <v>365</v>
      </c>
      <c r="OGB195" t="s">
        <v>365</v>
      </c>
      <c r="OGC195" t="s">
        <v>365</v>
      </c>
      <c r="OGD195" t="s">
        <v>365</v>
      </c>
      <c r="OGE195" t="s">
        <v>365</v>
      </c>
      <c r="OGF195" t="s">
        <v>365</v>
      </c>
      <c r="OGG195" t="s">
        <v>365</v>
      </c>
      <c r="OGH195" t="s">
        <v>365</v>
      </c>
      <c r="OGI195" t="s">
        <v>365</v>
      </c>
      <c r="OGJ195" t="s">
        <v>365</v>
      </c>
      <c r="OGK195" t="s">
        <v>365</v>
      </c>
      <c r="OGL195" t="s">
        <v>365</v>
      </c>
      <c r="OGM195" t="s">
        <v>365</v>
      </c>
      <c r="OGN195" t="s">
        <v>365</v>
      </c>
      <c r="OGO195" t="s">
        <v>365</v>
      </c>
      <c r="OGP195" t="s">
        <v>365</v>
      </c>
      <c r="OGQ195" t="s">
        <v>365</v>
      </c>
      <c r="OGR195" t="s">
        <v>365</v>
      </c>
      <c r="OGS195" t="s">
        <v>365</v>
      </c>
      <c r="OGT195" t="s">
        <v>365</v>
      </c>
      <c r="OGU195" t="s">
        <v>365</v>
      </c>
      <c r="OGV195" t="s">
        <v>365</v>
      </c>
      <c r="OGW195" t="s">
        <v>365</v>
      </c>
      <c r="OGX195" t="s">
        <v>365</v>
      </c>
      <c r="OGY195" t="s">
        <v>365</v>
      </c>
      <c r="OGZ195" t="s">
        <v>365</v>
      </c>
      <c r="OHA195" t="s">
        <v>365</v>
      </c>
      <c r="OHB195" t="s">
        <v>365</v>
      </c>
      <c r="OHC195" t="s">
        <v>365</v>
      </c>
      <c r="OHD195" t="s">
        <v>365</v>
      </c>
      <c r="OHE195" t="s">
        <v>365</v>
      </c>
      <c r="OHF195" t="s">
        <v>365</v>
      </c>
      <c r="OHG195" t="s">
        <v>365</v>
      </c>
      <c r="OHH195" t="s">
        <v>365</v>
      </c>
      <c r="OHI195" t="s">
        <v>365</v>
      </c>
      <c r="OHJ195" t="s">
        <v>365</v>
      </c>
      <c r="OHK195" t="s">
        <v>365</v>
      </c>
      <c r="OHL195" t="s">
        <v>365</v>
      </c>
      <c r="OHM195" t="s">
        <v>365</v>
      </c>
      <c r="OHN195" t="s">
        <v>365</v>
      </c>
      <c r="OHO195" t="s">
        <v>365</v>
      </c>
      <c r="OHP195" t="s">
        <v>365</v>
      </c>
      <c r="OHQ195" t="s">
        <v>365</v>
      </c>
      <c r="OHR195" t="s">
        <v>365</v>
      </c>
      <c r="OHS195" t="s">
        <v>365</v>
      </c>
      <c r="OHT195" t="s">
        <v>365</v>
      </c>
      <c r="OHU195" t="s">
        <v>365</v>
      </c>
      <c r="OHV195" t="s">
        <v>365</v>
      </c>
      <c r="OHW195" t="s">
        <v>365</v>
      </c>
      <c r="OHX195" t="s">
        <v>365</v>
      </c>
      <c r="OHY195" t="s">
        <v>365</v>
      </c>
      <c r="OHZ195" t="s">
        <v>365</v>
      </c>
      <c r="OIA195" t="s">
        <v>365</v>
      </c>
      <c r="OIB195" t="s">
        <v>365</v>
      </c>
      <c r="OIC195" t="s">
        <v>365</v>
      </c>
      <c r="OID195" t="s">
        <v>365</v>
      </c>
      <c r="OIE195" t="s">
        <v>365</v>
      </c>
      <c r="OIF195" t="s">
        <v>365</v>
      </c>
      <c r="OIG195" t="s">
        <v>365</v>
      </c>
      <c r="OIH195" t="s">
        <v>365</v>
      </c>
      <c r="OII195" t="s">
        <v>365</v>
      </c>
      <c r="OIJ195" t="s">
        <v>365</v>
      </c>
      <c r="OIK195" t="s">
        <v>365</v>
      </c>
      <c r="OIL195" t="s">
        <v>365</v>
      </c>
      <c r="OIM195" t="s">
        <v>365</v>
      </c>
      <c r="OIN195" t="s">
        <v>365</v>
      </c>
      <c r="OIO195" t="s">
        <v>365</v>
      </c>
      <c r="OIP195" t="s">
        <v>365</v>
      </c>
      <c r="OIQ195" t="s">
        <v>365</v>
      </c>
      <c r="OIR195" t="s">
        <v>365</v>
      </c>
      <c r="OIS195" t="s">
        <v>365</v>
      </c>
      <c r="OIT195" t="s">
        <v>365</v>
      </c>
      <c r="OIU195" t="s">
        <v>365</v>
      </c>
      <c r="OIV195" t="s">
        <v>365</v>
      </c>
      <c r="OIW195" t="s">
        <v>365</v>
      </c>
      <c r="OIX195" t="s">
        <v>365</v>
      </c>
      <c r="OIY195" t="s">
        <v>365</v>
      </c>
      <c r="OIZ195" t="s">
        <v>365</v>
      </c>
      <c r="OJA195" t="s">
        <v>365</v>
      </c>
      <c r="OJB195" t="s">
        <v>365</v>
      </c>
      <c r="OJC195" t="s">
        <v>365</v>
      </c>
      <c r="OJD195" t="s">
        <v>365</v>
      </c>
      <c r="OJE195" t="s">
        <v>365</v>
      </c>
      <c r="OJF195" t="s">
        <v>365</v>
      </c>
      <c r="OJG195" t="s">
        <v>365</v>
      </c>
      <c r="OJH195" t="s">
        <v>365</v>
      </c>
      <c r="OJI195" t="s">
        <v>365</v>
      </c>
      <c r="OJJ195" t="s">
        <v>365</v>
      </c>
      <c r="OJK195" t="s">
        <v>365</v>
      </c>
      <c r="OJL195" t="s">
        <v>365</v>
      </c>
      <c r="OJM195" t="s">
        <v>365</v>
      </c>
      <c r="OJN195" t="s">
        <v>365</v>
      </c>
      <c r="OJO195" t="s">
        <v>365</v>
      </c>
      <c r="OJP195" t="s">
        <v>365</v>
      </c>
      <c r="OJQ195" t="s">
        <v>365</v>
      </c>
      <c r="OJR195" t="s">
        <v>365</v>
      </c>
      <c r="OJS195" t="s">
        <v>365</v>
      </c>
      <c r="OJT195" t="s">
        <v>365</v>
      </c>
      <c r="OJU195" t="s">
        <v>365</v>
      </c>
      <c r="OJV195" t="s">
        <v>365</v>
      </c>
      <c r="OJW195" t="s">
        <v>365</v>
      </c>
      <c r="OJX195" t="s">
        <v>365</v>
      </c>
      <c r="OJY195" t="s">
        <v>365</v>
      </c>
      <c r="OJZ195" t="s">
        <v>365</v>
      </c>
      <c r="OKA195" t="s">
        <v>365</v>
      </c>
      <c r="OKB195" t="s">
        <v>365</v>
      </c>
      <c r="OKC195" t="s">
        <v>365</v>
      </c>
      <c r="OKD195" t="s">
        <v>365</v>
      </c>
      <c r="OKE195" t="s">
        <v>365</v>
      </c>
      <c r="OKF195" t="s">
        <v>365</v>
      </c>
      <c r="OKG195" t="s">
        <v>365</v>
      </c>
      <c r="OKH195" t="s">
        <v>365</v>
      </c>
      <c r="OKI195" t="s">
        <v>365</v>
      </c>
      <c r="OKJ195" t="s">
        <v>365</v>
      </c>
      <c r="OKK195" t="s">
        <v>365</v>
      </c>
      <c r="OKL195" t="s">
        <v>365</v>
      </c>
      <c r="OKM195" t="s">
        <v>365</v>
      </c>
      <c r="OKN195" t="s">
        <v>365</v>
      </c>
      <c r="OKO195" t="s">
        <v>365</v>
      </c>
      <c r="OKP195" t="s">
        <v>365</v>
      </c>
      <c r="OKQ195" t="s">
        <v>365</v>
      </c>
      <c r="OKR195" t="s">
        <v>365</v>
      </c>
      <c r="OKS195" t="s">
        <v>365</v>
      </c>
      <c r="OKT195" t="s">
        <v>365</v>
      </c>
      <c r="OKU195" t="s">
        <v>365</v>
      </c>
      <c r="OKV195" t="s">
        <v>365</v>
      </c>
      <c r="OKW195" t="s">
        <v>365</v>
      </c>
      <c r="OKX195" t="s">
        <v>365</v>
      </c>
      <c r="OKY195" t="s">
        <v>365</v>
      </c>
      <c r="OKZ195" t="s">
        <v>365</v>
      </c>
      <c r="OLA195" t="s">
        <v>365</v>
      </c>
      <c r="OLB195" t="s">
        <v>365</v>
      </c>
      <c r="OLC195" t="s">
        <v>365</v>
      </c>
      <c r="OLD195" t="s">
        <v>365</v>
      </c>
      <c r="OLE195" t="s">
        <v>365</v>
      </c>
      <c r="OLF195" t="s">
        <v>365</v>
      </c>
      <c r="OLG195" t="s">
        <v>365</v>
      </c>
      <c r="OLH195" t="s">
        <v>365</v>
      </c>
      <c r="OLI195" t="s">
        <v>365</v>
      </c>
      <c r="OLJ195" t="s">
        <v>365</v>
      </c>
      <c r="OLK195" t="s">
        <v>365</v>
      </c>
      <c r="OLL195" t="s">
        <v>365</v>
      </c>
      <c r="OLM195" t="s">
        <v>365</v>
      </c>
      <c r="OLN195" t="s">
        <v>365</v>
      </c>
      <c r="OLO195" t="s">
        <v>365</v>
      </c>
      <c r="OLP195" t="s">
        <v>365</v>
      </c>
      <c r="OLQ195" t="s">
        <v>365</v>
      </c>
      <c r="OLR195" t="s">
        <v>365</v>
      </c>
      <c r="OLS195" t="s">
        <v>365</v>
      </c>
      <c r="OLT195" t="s">
        <v>365</v>
      </c>
      <c r="OLU195" t="s">
        <v>365</v>
      </c>
      <c r="OLV195" t="s">
        <v>365</v>
      </c>
      <c r="OLW195" t="s">
        <v>365</v>
      </c>
      <c r="OLX195" t="s">
        <v>365</v>
      </c>
      <c r="OLY195" t="s">
        <v>365</v>
      </c>
      <c r="OLZ195" t="s">
        <v>365</v>
      </c>
      <c r="OMA195" t="s">
        <v>365</v>
      </c>
      <c r="OMB195" t="s">
        <v>365</v>
      </c>
      <c r="OMC195" t="s">
        <v>365</v>
      </c>
      <c r="OMD195" t="s">
        <v>365</v>
      </c>
      <c r="OME195" t="s">
        <v>365</v>
      </c>
      <c r="OMF195" t="s">
        <v>365</v>
      </c>
      <c r="OMG195" t="s">
        <v>365</v>
      </c>
      <c r="OMH195" t="s">
        <v>365</v>
      </c>
      <c r="OMI195" t="s">
        <v>365</v>
      </c>
      <c r="OMJ195" t="s">
        <v>365</v>
      </c>
      <c r="OMK195" t="s">
        <v>365</v>
      </c>
      <c r="OML195" t="s">
        <v>365</v>
      </c>
      <c r="OMM195" t="s">
        <v>365</v>
      </c>
      <c r="OMN195" t="s">
        <v>365</v>
      </c>
      <c r="OMO195" t="s">
        <v>365</v>
      </c>
      <c r="OMP195" t="s">
        <v>365</v>
      </c>
      <c r="OMQ195" t="s">
        <v>365</v>
      </c>
      <c r="OMR195" t="s">
        <v>365</v>
      </c>
      <c r="OMS195" t="s">
        <v>365</v>
      </c>
      <c r="OMT195" t="s">
        <v>365</v>
      </c>
      <c r="OMU195" t="s">
        <v>365</v>
      </c>
      <c r="OMV195" t="s">
        <v>365</v>
      </c>
      <c r="OMW195" t="s">
        <v>365</v>
      </c>
      <c r="OMX195" t="s">
        <v>365</v>
      </c>
      <c r="OMY195" t="s">
        <v>365</v>
      </c>
      <c r="OMZ195" t="s">
        <v>365</v>
      </c>
      <c r="ONA195" t="s">
        <v>365</v>
      </c>
      <c r="ONB195" t="s">
        <v>365</v>
      </c>
      <c r="ONC195" t="s">
        <v>365</v>
      </c>
      <c r="OND195" t="s">
        <v>365</v>
      </c>
      <c r="ONE195" t="s">
        <v>365</v>
      </c>
      <c r="ONF195" t="s">
        <v>365</v>
      </c>
      <c r="ONG195" t="s">
        <v>365</v>
      </c>
      <c r="ONH195" t="s">
        <v>365</v>
      </c>
      <c r="ONI195" t="s">
        <v>365</v>
      </c>
      <c r="ONJ195" t="s">
        <v>365</v>
      </c>
      <c r="ONK195" t="s">
        <v>365</v>
      </c>
      <c r="ONL195" t="s">
        <v>365</v>
      </c>
      <c r="ONM195" t="s">
        <v>365</v>
      </c>
      <c r="ONN195" t="s">
        <v>365</v>
      </c>
      <c r="ONO195" t="s">
        <v>365</v>
      </c>
      <c r="ONP195" t="s">
        <v>365</v>
      </c>
      <c r="ONQ195" t="s">
        <v>365</v>
      </c>
      <c r="ONR195" t="s">
        <v>365</v>
      </c>
      <c r="ONS195" t="s">
        <v>365</v>
      </c>
      <c r="ONT195" t="s">
        <v>365</v>
      </c>
      <c r="ONU195" t="s">
        <v>365</v>
      </c>
      <c r="ONV195" t="s">
        <v>365</v>
      </c>
      <c r="ONW195" t="s">
        <v>365</v>
      </c>
      <c r="ONX195" t="s">
        <v>365</v>
      </c>
      <c r="ONY195" t="s">
        <v>365</v>
      </c>
      <c r="ONZ195" t="s">
        <v>365</v>
      </c>
      <c r="OOA195" t="s">
        <v>365</v>
      </c>
      <c r="OOB195" t="s">
        <v>365</v>
      </c>
      <c r="OOC195" t="s">
        <v>365</v>
      </c>
      <c r="OOD195" t="s">
        <v>365</v>
      </c>
      <c r="OOE195" t="s">
        <v>365</v>
      </c>
      <c r="OOF195" t="s">
        <v>365</v>
      </c>
      <c r="OOG195" t="s">
        <v>365</v>
      </c>
      <c r="OOH195" t="s">
        <v>365</v>
      </c>
      <c r="OOI195" t="s">
        <v>365</v>
      </c>
      <c r="OOJ195" t="s">
        <v>365</v>
      </c>
      <c r="OOK195" t="s">
        <v>365</v>
      </c>
      <c r="OOL195" t="s">
        <v>365</v>
      </c>
      <c r="OOM195" t="s">
        <v>365</v>
      </c>
      <c r="OON195" t="s">
        <v>365</v>
      </c>
      <c r="OOO195" t="s">
        <v>365</v>
      </c>
      <c r="OOP195" t="s">
        <v>365</v>
      </c>
      <c r="OOQ195" t="s">
        <v>365</v>
      </c>
      <c r="OOR195" t="s">
        <v>365</v>
      </c>
      <c r="OOS195" t="s">
        <v>365</v>
      </c>
      <c r="OOT195" t="s">
        <v>365</v>
      </c>
      <c r="OOU195" t="s">
        <v>365</v>
      </c>
      <c r="OOV195" t="s">
        <v>365</v>
      </c>
      <c r="OOW195" t="s">
        <v>365</v>
      </c>
      <c r="OOX195" t="s">
        <v>365</v>
      </c>
      <c r="OOY195" t="s">
        <v>365</v>
      </c>
      <c r="OOZ195" t="s">
        <v>365</v>
      </c>
      <c r="OPA195" t="s">
        <v>365</v>
      </c>
      <c r="OPB195" t="s">
        <v>365</v>
      </c>
      <c r="OPC195" t="s">
        <v>365</v>
      </c>
      <c r="OPD195" t="s">
        <v>365</v>
      </c>
      <c r="OPE195" t="s">
        <v>365</v>
      </c>
      <c r="OPF195" t="s">
        <v>365</v>
      </c>
      <c r="OPG195" t="s">
        <v>365</v>
      </c>
      <c r="OPH195" t="s">
        <v>365</v>
      </c>
      <c r="OPI195" t="s">
        <v>365</v>
      </c>
      <c r="OPJ195" t="s">
        <v>365</v>
      </c>
      <c r="OPK195" t="s">
        <v>365</v>
      </c>
      <c r="OPL195" t="s">
        <v>365</v>
      </c>
      <c r="OPM195" t="s">
        <v>365</v>
      </c>
      <c r="OPN195" t="s">
        <v>365</v>
      </c>
      <c r="OPO195" t="s">
        <v>365</v>
      </c>
      <c r="OPP195" t="s">
        <v>365</v>
      </c>
      <c r="OPQ195" t="s">
        <v>365</v>
      </c>
      <c r="OPR195" t="s">
        <v>365</v>
      </c>
      <c r="OPS195" t="s">
        <v>365</v>
      </c>
      <c r="OPT195" t="s">
        <v>365</v>
      </c>
      <c r="OPU195" t="s">
        <v>365</v>
      </c>
      <c r="OPV195" t="s">
        <v>365</v>
      </c>
      <c r="OPW195" t="s">
        <v>365</v>
      </c>
      <c r="OPX195" t="s">
        <v>365</v>
      </c>
      <c r="OPY195" t="s">
        <v>365</v>
      </c>
      <c r="OPZ195" t="s">
        <v>365</v>
      </c>
      <c r="OQA195" t="s">
        <v>365</v>
      </c>
      <c r="OQB195" t="s">
        <v>365</v>
      </c>
      <c r="OQC195" t="s">
        <v>365</v>
      </c>
      <c r="OQD195" t="s">
        <v>365</v>
      </c>
      <c r="OQE195" t="s">
        <v>365</v>
      </c>
      <c r="OQF195" t="s">
        <v>365</v>
      </c>
      <c r="OQG195" t="s">
        <v>365</v>
      </c>
      <c r="OQH195" t="s">
        <v>365</v>
      </c>
      <c r="OQI195" t="s">
        <v>365</v>
      </c>
      <c r="OQJ195" t="s">
        <v>365</v>
      </c>
      <c r="OQK195" t="s">
        <v>365</v>
      </c>
      <c r="OQL195" t="s">
        <v>365</v>
      </c>
      <c r="OQM195" t="s">
        <v>365</v>
      </c>
      <c r="OQN195" t="s">
        <v>365</v>
      </c>
      <c r="OQO195" t="s">
        <v>365</v>
      </c>
      <c r="OQP195" t="s">
        <v>365</v>
      </c>
      <c r="OQQ195" t="s">
        <v>365</v>
      </c>
      <c r="OQR195" t="s">
        <v>365</v>
      </c>
      <c r="OQS195" t="s">
        <v>365</v>
      </c>
      <c r="OQT195" t="s">
        <v>365</v>
      </c>
      <c r="OQU195" t="s">
        <v>365</v>
      </c>
      <c r="OQV195" t="s">
        <v>365</v>
      </c>
      <c r="OQW195" t="s">
        <v>365</v>
      </c>
      <c r="OQX195" t="s">
        <v>365</v>
      </c>
      <c r="OQY195" t="s">
        <v>365</v>
      </c>
      <c r="OQZ195" t="s">
        <v>365</v>
      </c>
      <c r="ORA195" t="s">
        <v>365</v>
      </c>
      <c r="ORB195" t="s">
        <v>365</v>
      </c>
      <c r="ORC195" t="s">
        <v>365</v>
      </c>
      <c r="ORD195" t="s">
        <v>365</v>
      </c>
      <c r="ORE195" t="s">
        <v>365</v>
      </c>
      <c r="ORF195" t="s">
        <v>365</v>
      </c>
      <c r="ORG195" t="s">
        <v>365</v>
      </c>
      <c r="ORH195" t="s">
        <v>365</v>
      </c>
      <c r="ORI195" t="s">
        <v>365</v>
      </c>
      <c r="ORJ195" t="s">
        <v>365</v>
      </c>
      <c r="ORK195" t="s">
        <v>365</v>
      </c>
      <c r="ORL195" t="s">
        <v>365</v>
      </c>
      <c r="ORM195" t="s">
        <v>365</v>
      </c>
      <c r="ORN195" t="s">
        <v>365</v>
      </c>
      <c r="ORO195" t="s">
        <v>365</v>
      </c>
      <c r="ORP195" t="s">
        <v>365</v>
      </c>
      <c r="ORQ195" t="s">
        <v>365</v>
      </c>
      <c r="ORR195" t="s">
        <v>365</v>
      </c>
      <c r="ORS195" t="s">
        <v>365</v>
      </c>
      <c r="ORT195" t="s">
        <v>365</v>
      </c>
      <c r="ORU195" t="s">
        <v>365</v>
      </c>
      <c r="ORV195" t="s">
        <v>365</v>
      </c>
      <c r="ORW195" t="s">
        <v>365</v>
      </c>
      <c r="ORX195" t="s">
        <v>365</v>
      </c>
      <c r="ORY195" t="s">
        <v>365</v>
      </c>
      <c r="ORZ195" t="s">
        <v>365</v>
      </c>
      <c r="OSA195" t="s">
        <v>365</v>
      </c>
      <c r="OSB195" t="s">
        <v>365</v>
      </c>
      <c r="OSC195" t="s">
        <v>365</v>
      </c>
      <c r="OSD195" t="s">
        <v>365</v>
      </c>
      <c r="OSE195" t="s">
        <v>365</v>
      </c>
      <c r="OSF195" t="s">
        <v>365</v>
      </c>
      <c r="OSG195" t="s">
        <v>365</v>
      </c>
      <c r="OSH195" t="s">
        <v>365</v>
      </c>
      <c r="OSI195" t="s">
        <v>365</v>
      </c>
      <c r="OSJ195" t="s">
        <v>365</v>
      </c>
      <c r="OSK195" t="s">
        <v>365</v>
      </c>
      <c r="OSL195" t="s">
        <v>365</v>
      </c>
      <c r="OSM195" t="s">
        <v>365</v>
      </c>
      <c r="OSN195" t="s">
        <v>365</v>
      </c>
      <c r="OSO195" t="s">
        <v>365</v>
      </c>
      <c r="OSP195" t="s">
        <v>365</v>
      </c>
      <c r="OSQ195" t="s">
        <v>365</v>
      </c>
      <c r="OSR195" t="s">
        <v>365</v>
      </c>
      <c r="OSS195" t="s">
        <v>365</v>
      </c>
      <c r="OST195" t="s">
        <v>365</v>
      </c>
      <c r="OSU195" t="s">
        <v>365</v>
      </c>
      <c r="OSV195" t="s">
        <v>365</v>
      </c>
      <c r="OSW195" t="s">
        <v>365</v>
      </c>
      <c r="OSX195" t="s">
        <v>365</v>
      </c>
      <c r="OSY195" t="s">
        <v>365</v>
      </c>
      <c r="OSZ195" t="s">
        <v>365</v>
      </c>
      <c r="OTA195" t="s">
        <v>365</v>
      </c>
      <c r="OTB195" t="s">
        <v>365</v>
      </c>
      <c r="OTC195" t="s">
        <v>365</v>
      </c>
      <c r="OTD195" t="s">
        <v>365</v>
      </c>
      <c r="OTE195" t="s">
        <v>365</v>
      </c>
      <c r="OTF195" t="s">
        <v>365</v>
      </c>
      <c r="OTG195" t="s">
        <v>365</v>
      </c>
      <c r="OTH195" t="s">
        <v>365</v>
      </c>
      <c r="OTI195" t="s">
        <v>365</v>
      </c>
      <c r="OTJ195" t="s">
        <v>365</v>
      </c>
      <c r="OTK195" t="s">
        <v>365</v>
      </c>
      <c r="OTL195" t="s">
        <v>365</v>
      </c>
      <c r="OTM195" t="s">
        <v>365</v>
      </c>
      <c r="OTN195" t="s">
        <v>365</v>
      </c>
      <c r="OTO195" t="s">
        <v>365</v>
      </c>
      <c r="OTP195" t="s">
        <v>365</v>
      </c>
      <c r="OTQ195" t="s">
        <v>365</v>
      </c>
      <c r="OTR195" t="s">
        <v>365</v>
      </c>
      <c r="OTS195" t="s">
        <v>365</v>
      </c>
      <c r="OTT195" t="s">
        <v>365</v>
      </c>
      <c r="OTU195" t="s">
        <v>365</v>
      </c>
      <c r="OTV195" t="s">
        <v>365</v>
      </c>
      <c r="OTW195" t="s">
        <v>365</v>
      </c>
      <c r="OTX195" t="s">
        <v>365</v>
      </c>
      <c r="OTY195" t="s">
        <v>365</v>
      </c>
      <c r="OTZ195" t="s">
        <v>365</v>
      </c>
      <c r="OUA195" t="s">
        <v>365</v>
      </c>
      <c r="OUB195" t="s">
        <v>365</v>
      </c>
      <c r="OUC195" t="s">
        <v>365</v>
      </c>
      <c r="OUD195" t="s">
        <v>365</v>
      </c>
      <c r="OUE195" t="s">
        <v>365</v>
      </c>
      <c r="OUF195" t="s">
        <v>365</v>
      </c>
      <c r="OUG195" t="s">
        <v>365</v>
      </c>
      <c r="OUH195" t="s">
        <v>365</v>
      </c>
      <c r="OUI195" t="s">
        <v>365</v>
      </c>
      <c r="OUJ195" t="s">
        <v>365</v>
      </c>
      <c r="OUK195" t="s">
        <v>365</v>
      </c>
      <c r="OUL195" t="s">
        <v>365</v>
      </c>
      <c r="OUM195" t="s">
        <v>365</v>
      </c>
      <c r="OUN195" t="s">
        <v>365</v>
      </c>
      <c r="OUO195" t="s">
        <v>365</v>
      </c>
      <c r="OUP195" t="s">
        <v>365</v>
      </c>
      <c r="OUQ195" t="s">
        <v>365</v>
      </c>
      <c r="OUR195" t="s">
        <v>365</v>
      </c>
      <c r="OUS195" t="s">
        <v>365</v>
      </c>
      <c r="OUT195" t="s">
        <v>365</v>
      </c>
      <c r="OUU195" t="s">
        <v>365</v>
      </c>
      <c r="OUV195" t="s">
        <v>365</v>
      </c>
      <c r="OUW195" t="s">
        <v>365</v>
      </c>
      <c r="OUX195" t="s">
        <v>365</v>
      </c>
      <c r="OUY195" t="s">
        <v>365</v>
      </c>
      <c r="OUZ195" t="s">
        <v>365</v>
      </c>
      <c r="OVA195" t="s">
        <v>365</v>
      </c>
      <c r="OVB195" t="s">
        <v>365</v>
      </c>
      <c r="OVC195" t="s">
        <v>365</v>
      </c>
      <c r="OVD195" t="s">
        <v>365</v>
      </c>
      <c r="OVE195" t="s">
        <v>365</v>
      </c>
      <c r="OVF195" t="s">
        <v>365</v>
      </c>
      <c r="OVG195" t="s">
        <v>365</v>
      </c>
      <c r="OVH195" t="s">
        <v>365</v>
      </c>
      <c r="OVI195" t="s">
        <v>365</v>
      </c>
      <c r="OVJ195" t="s">
        <v>365</v>
      </c>
      <c r="OVK195" t="s">
        <v>365</v>
      </c>
      <c r="OVL195" t="s">
        <v>365</v>
      </c>
      <c r="OVM195" t="s">
        <v>365</v>
      </c>
      <c r="OVN195" t="s">
        <v>365</v>
      </c>
      <c r="OVO195" t="s">
        <v>365</v>
      </c>
      <c r="OVP195" t="s">
        <v>365</v>
      </c>
      <c r="OVQ195" t="s">
        <v>365</v>
      </c>
      <c r="OVR195" t="s">
        <v>365</v>
      </c>
      <c r="OVS195" t="s">
        <v>365</v>
      </c>
      <c r="OVT195" t="s">
        <v>365</v>
      </c>
      <c r="OVU195" t="s">
        <v>365</v>
      </c>
      <c r="OVV195" t="s">
        <v>365</v>
      </c>
      <c r="OVW195" t="s">
        <v>365</v>
      </c>
      <c r="OVX195" t="s">
        <v>365</v>
      </c>
      <c r="OVY195" t="s">
        <v>365</v>
      </c>
      <c r="OVZ195" t="s">
        <v>365</v>
      </c>
      <c r="OWA195" t="s">
        <v>365</v>
      </c>
      <c r="OWB195" t="s">
        <v>365</v>
      </c>
      <c r="OWC195" t="s">
        <v>365</v>
      </c>
      <c r="OWD195" t="s">
        <v>365</v>
      </c>
      <c r="OWE195" t="s">
        <v>365</v>
      </c>
      <c r="OWF195" t="s">
        <v>365</v>
      </c>
      <c r="OWG195" t="s">
        <v>365</v>
      </c>
      <c r="OWH195" t="s">
        <v>365</v>
      </c>
      <c r="OWI195" t="s">
        <v>365</v>
      </c>
      <c r="OWJ195" t="s">
        <v>365</v>
      </c>
      <c r="OWK195" t="s">
        <v>365</v>
      </c>
      <c r="OWL195" t="s">
        <v>365</v>
      </c>
      <c r="OWM195" t="s">
        <v>365</v>
      </c>
      <c r="OWN195" t="s">
        <v>365</v>
      </c>
      <c r="OWO195" t="s">
        <v>365</v>
      </c>
      <c r="OWP195" t="s">
        <v>365</v>
      </c>
      <c r="OWQ195" t="s">
        <v>365</v>
      </c>
      <c r="OWR195" t="s">
        <v>365</v>
      </c>
      <c r="OWS195" t="s">
        <v>365</v>
      </c>
      <c r="OWT195" t="s">
        <v>365</v>
      </c>
      <c r="OWU195" t="s">
        <v>365</v>
      </c>
      <c r="OWV195" t="s">
        <v>365</v>
      </c>
      <c r="OWW195" t="s">
        <v>365</v>
      </c>
      <c r="OWX195" t="s">
        <v>365</v>
      </c>
      <c r="OWY195" t="s">
        <v>365</v>
      </c>
      <c r="OWZ195" t="s">
        <v>365</v>
      </c>
      <c r="OXA195" t="s">
        <v>365</v>
      </c>
      <c r="OXB195" t="s">
        <v>365</v>
      </c>
      <c r="OXC195" t="s">
        <v>365</v>
      </c>
      <c r="OXD195" t="s">
        <v>365</v>
      </c>
      <c r="OXE195" t="s">
        <v>365</v>
      </c>
      <c r="OXF195" t="s">
        <v>365</v>
      </c>
      <c r="OXG195" t="s">
        <v>365</v>
      </c>
      <c r="OXH195" t="s">
        <v>365</v>
      </c>
      <c r="OXI195" t="s">
        <v>365</v>
      </c>
      <c r="OXJ195" t="s">
        <v>365</v>
      </c>
      <c r="OXK195" t="s">
        <v>365</v>
      </c>
      <c r="OXL195" t="s">
        <v>365</v>
      </c>
      <c r="OXM195" t="s">
        <v>365</v>
      </c>
      <c r="OXN195" t="s">
        <v>365</v>
      </c>
      <c r="OXO195" t="s">
        <v>365</v>
      </c>
      <c r="OXP195" t="s">
        <v>365</v>
      </c>
      <c r="OXQ195" t="s">
        <v>365</v>
      </c>
      <c r="OXR195" t="s">
        <v>365</v>
      </c>
      <c r="OXS195" t="s">
        <v>365</v>
      </c>
      <c r="OXT195" t="s">
        <v>365</v>
      </c>
      <c r="OXU195" t="s">
        <v>365</v>
      </c>
      <c r="OXV195" t="s">
        <v>365</v>
      </c>
      <c r="OXW195" t="s">
        <v>365</v>
      </c>
      <c r="OXX195" t="s">
        <v>365</v>
      </c>
      <c r="OXY195" t="s">
        <v>365</v>
      </c>
      <c r="OXZ195" t="s">
        <v>365</v>
      </c>
      <c r="OYA195" t="s">
        <v>365</v>
      </c>
      <c r="OYB195" t="s">
        <v>365</v>
      </c>
      <c r="OYC195" t="s">
        <v>365</v>
      </c>
      <c r="OYD195" t="s">
        <v>365</v>
      </c>
      <c r="OYE195" t="s">
        <v>365</v>
      </c>
      <c r="OYF195" t="s">
        <v>365</v>
      </c>
      <c r="OYG195" t="s">
        <v>365</v>
      </c>
      <c r="OYH195" t="s">
        <v>365</v>
      </c>
      <c r="OYI195" t="s">
        <v>365</v>
      </c>
      <c r="OYJ195" t="s">
        <v>365</v>
      </c>
      <c r="OYK195" t="s">
        <v>365</v>
      </c>
      <c r="OYL195" t="s">
        <v>365</v>
      </c>
      <c r="OYM195" t="s">
        <v>365</v>
      </c>
      <c r="OYN195" t="s">
        <v>365</v>
      </c>
      <c r="OYO195" t="s">
        <v>365</v>
      </c>
      <c r="OYP195" t="s">
        <v>365</v>
      </c>
      <c r="OYQ195" t="s">
        <v>365</v>
      </c>
      <c r="OYR195" t="s">
        <v>365</v>
      </c>
      <c r="OYS195" t="s">
        <v>365</v>
      </c>
      <c r="OYT195" t="s">
        <v>365</v>
      </c>
      <c r="OYU195" t="s">
        <v>365</v>
      </c>
      <c r="OYV195" t="s">
        <v>365</v>
      </c>
      <c r="OYW195" t="s">
        <v>365</v>
      </c>
      <c r="OYX195" t="s">
        <v>365</v>
      </c>
      <c r="OYY195" t="s">
        <v>365</v>
      </c>
      <c r="OYZ195" t="s">
        <v>365</v>
      </c>
      <c r="OZA195" t="s">
        <v>365</v>
      </c>
      <c r="OZB195" t="s">
        <v>365</v>
      </c>
      <c r="OZC195" t="s">
        <v>365</v>
      </c>
      <c r="OZD195" t="s">
        <v>365</v>
      </c>
      <c r="OZE195" t="s">
        <v>365</v>
      </c>
      <c r="OZF195" t="s">
        <v>365</v>
      </c>
      <c r="OZG195" t="s">
        <v>365</v>
      </c>
      <c r="OZH195" t="s">
        <v>365</v>
      </c>
      <c r="OZI195" t="s">
        <v>365</v>
      </c>
      <c r="OZJ195" t="s">
        <v>365</v>
      </c>
      <c r="OZK195" t="s">
        <v>365</v>
      </c>
      <c r="OZL195" t="s">
        <v>365</v>
      </c>
      <c r="OZM195" t="s">
        <v>365</v>
      </c>
      <c r="OZN195" t="s">
        <v>365</v>
      </c>
      <c r="OZO195" t="s">
        <v>365</v>
      </c>
      <c r="OZP195" t="s">
        <v>365</v>
      </c>
      <c r="OZQ195" t="s">
        <v>365</v>
      </c>
      <c r="OZR195" t="s">
        <v>365</v>
      </c>
      <c r="OZS195" t="s">
        <v>365</v>
      </c>
      <c r="OZT195" t="s">
        <v>365</v>
      </c>
      <c r="OZU195" t="s">
        <v>365</v>
      </c>
      <c r="OZV195" t="s">
        <v>365</v>
      </c>
      <c r="OZW195" t="s">
        <v>365</v>
      </c>
      <c r="OZX195" t="s">
        <v>365</v>
      </c>
      <c r="OZY195" t="s">
        <v>365</v>
      </c>
      <c r="OZZ195" t="s">
        <v>365</v>
      </c>
      <c r="PAA195" t="s">
        <v>365</v>
      </c>
      <c r="PAB195" t="s">
        <v>365</v>
      </c>
      <c r="PAC195" t="s">
        <v>365</v>
      </c>
      <c r="PAD195" t="s">
        <v>365</v>
      </c>
      <c r="PAE195" t="s">
        <v>365</v>
      </c>
      <c r="PAF195" t="s">
        <v>365</v>
      </c>
      <c r="PAG195" t="s">
        <v>365</v>
      </c>
      <c r="PAH195" t="s">
        <v>365</v>
      </c>
      <c r="PAI195" t="s">
        <v>365</v>
      </c>
      <c r="PAJ195" t="s">
        <v>365</v>
      </c>
      <c r="PAK195" t="s">
        <v>365</v>
      </c>
      <c r="PAL195" t="s">
        <v>365</v>
      </c>
      <c r="PAM195" t="s">
        <v>365</v>
      </c>
      <c r="PAN195" t="s">
        <v>365</v>
      </c>
      <c r="PAO195" t="s">
        <v>365</v>
      </c>
      <c r="PAP195" t="s">
        <v>365</v>
      </c>
      <c r="PAQ195" t="s">
        <v>365</v>
      </c>
      <c r="PAR195" t="s">
        <v>365</v>
      </c>
      <c r="PAS195" t="s">
        <v>365</v>
      </c>
      <c r="PAT195" t="s">
        <v>365</v>
      </c>
      <c r="PAU195" t="s">
        <v>365</v>
      </c>
      <c r="PAV195" t="s">
        <v>365</v>
      </c>
      <c r="PAW195" t="s">
        <v>365</v>
      </c>
      <c r="PAX195" t="s">
        <v>365</v>
      </c>
      <c r="PAY195" t="s">
        <v>365</v>
      </c>
      <c r="PAZ195" t="s">
        <v>365</v>
      </c>
      <c r="PBA195" t="s">
        <v>365</v>
      </c>
      <c r="PBB195" t="s">
        <v>365</v>
      </c>
      <c r="PBC195" t="s">
        <v>365</v>
      </c>
      <c r="PBD195" t="s">
        <v>365</v>
      </c>
      <c r="PBE195" t="s">
        <v>365</v>
      </c>
      <c r="PBF195" t="s">
        <v>365</v>
      </c>
      <c r="PBG195" t="s">
        <v>365</v>
      </c>
      <c r="PBH195" t="s">
        <v>365</v>
      </c>
      <c r="PBI195" t="s">
        <v>365</v>
      </c>
      <c r="PBJ195" t="s">
        <v>365</v>
      </c>
      <c r="PBK195" t="s">
        <v>365</v>
      </c>
      <c r="PBL195" t="s">
        <v>365</v>
      </c>
      <c r="PBM195" t="s">
        <v>365</v>
      </c>
      <c r="PBN195" t="s">
        <v>365</v>
      </c>
      <c r="PBO195" t="s">
        <v>365</v>
      </c>
      <c r="PBP195" t="s">
        <v>365</v>
      </c>
      <c r="PBQ195" t="s">
        <v>365</v>
      </c>
      <c r="PBR195" t="s">
        <v>365</v>
      </c>
      <c r="PBS195" t="s">
        <v>365</v>
      </c>
      <c r="PBT195" t="s">
        <v>365</v>
      </c>
      <c r="PBU195" t="s">
        <v>365</v>
      </c>
      <c r="PBV195" t="s">
        <v>365</v>
      </c>
      <c r="PBW195" t="s">
        <v>365</v>
      </c>
      <c r="PBX195" t="s">
        <v>365</v>
      </c>
      <c r="PBY195" t="s">
        <v>365</v>
      </c>
      <c r="PBZ195" t="s">
        <v>365</v>
      </c>
      <c r="PCA195" t="s">
        <v>365</v>
      </c>
      <c r="PCB195" t="s">
        <v>365</v>
      </c>
      <c r="PCC195" t="s">
        <v>365</v>
      </c>
      <c r="PCD195" t="s">
        <v>365</v>
      </c>
      <c r="PCE195" t="s">
        <v>365</v>
      </c>
      <c r="PCF195" t="s">
        <v>365</v>
      </c>
      <c r="PCG195" t="s">
        <v>365</v>
      </c>
      <c r="PCH195" t="s">
        <v>365</v>
      </c>
      <c r="PCI195" t="s">
        <v>365</v>
      </c>
      <c r="PCJ195" t="s">
        <v>365</v>
      </c>
      <c r="PCK195" t="s">
        <v>365</v>
      </c>
      <c r="PCL195" t="s">
        <v>365</v>
      </c>
      <c r="PCM195" t="s">
        <v>365</v>
      </c>
      <c r="PCN195" t="s">
        <v>365</v>
      </c>
      <c r="PCO195" t="s">
        <v>365</v>
      </c>
      <c r="PCP195" t="s">
        <v>365</v>
      </c>
      <c r="PCQ195" t="s">
        <v>365</v>
      </c>
      <c r="PCR195" t="s">
        <v>365</v>
      </c>
      <c r="PCS195" t="s">
        <v>365</v>
      </c>
      <c r="PCT195" t="s">
        <v>365</v>
      </c>
      <c r="PCU195" t="s">
        <v>365</v>
      </c>
      <c r="PCV195" t="s">
        <v>365</v>
      </c>
      <c r="PCW195" t="s">
        <v>365</v>
      </c>
      <c r="PCX195" t="s">
        <v>365</v>
      </c>
      <c r="PCY195" t="s">
        <v>365</v>
      </c>
      <c r="PCZ195" t="s">
        <v>365</v>
      </c>
      <c r="PDA195" t="s">
        <v>365</v>
      </c>
      <c r="PDB195" t="s">
        <v>365</v>
      </c>
      <c r="PDC195" t="s">
        <v>365</v>
      </c>
      <c r="PDD195" t="s">
        <v>365</v>
      </c>
      <c r="PDE195" t="s">
        <v>365</v>
      </c>
      <c r="PDF195" t="s">
        <v>365</v>
      </c>
      <c r="PDG195" t="s">
        <v>365</v>
      </c>
      <c r="PDH195" t="s">
        <v>365</v>
      </c>
      <c r="PDI195" t="s">
        <v>365</v>
      </c>
      <c r="PDJ195" t="s">
        <v>365</v>
      </c>
      <c r="PDK195" t="s">
        <v>365</v>
      </c>
      <c r="PDL195" t="s">
        <v>365</v>
      </c>
      <c r="PDM195" t="s">
        <v>365</v>
      </c>
      <c r="PDN195" t="s">
        <v>365</v>
      </c>
      <c r="PDO195" t="s">
        <v>365</v>
      </c>
      <c r="PDP195" t="s">
        <v>365</v>
      </c>
      <c r="PDQ195" t="s">
        <v>365</v>
      </c>
      <c r="PDR195" t="s">
        <v>365</v>
      </c>
      <c r="PDS195" t="s">
        <v>365</v>
      </c>
      <c r="PDT195" t="s">
        <v>365</v>
      </c>
      <c r="PDU195" t="s">
        <v>365</v>
      </c>
      <c r="PDV195" t="s">
        <v>365</v>
      </c>
      <c r="PDW195" t="s">
        <v>365</v>
      </c>
      <c r="PDX195" t="s">
        <v>365</v>
      </c>
      <c r="PDY195" t="s">
        <v>365</v>
      </c>
      <c r="PDZ195" t="s">
        <v>365</v>
      </c>
      <c r="PEA195" t="s">
        <v>365</v>
      </c>
      <c r="PEB195" t="s">
        <v>365</v>
      </c>
      <c r="PEC195" t="s">
        <v>365</v>
      </c>
      <c r="PED195" t="s">
        <v>365</v>
      </c>
      <c r="PEE195" t="s">
        <v>365</v>
      </c>
      <c r="PEF195" t="s">
        <v>365</v>
      </c>
      <c r="PEG195" t="s">
        <v>365</v>
      </c>
      <c r="PEH195" t="s">
        <v>365</v>
      </c>
      <c r="PEI195" t="s">
        <v>365</v>
      </c>
      <c r="PEJ195" t="s">
        <v>365</v>
      </c>
      <c r="PEK195" t="s">
        <v>365</v>
      </c>
      <c r="PEL195" t="s">
        <v>365</v>
      </c>
      <c r="PEM195" t="s">
        <v>365</v>
      </c>
      <c r="PEN195" t="s">
        <v>365</v>
      </c>
      <c r="PEO195" t="s">
        <v>365</v>
      </c>
      <c r="PEP195" t="s">
        <v>365</v>
      </c>
      <c r="PEQ195" t="s">
        <v>365</v>
      </c>
      <c r="PER195" t="s">
        <v>365</v>
      </c>
      <c r="PES195" t="s">
        <v>365</v>
      </c>
      <c r="PET195" t="s">
        <v>365</v>
      </c>
      <c r="PEU195" t="s">
        <v>365</v>
      </c>
      <c r="PEV195" t="s">
        <v>365</v>
      </c>
      <c r="PEW195" t="s">
        <v>365</v>
      </c>
      <c r="PEX195" t="s">
        <v>365</v>
      </c>
      <c r="PEY195" t="s">
        <v>365</v>
      </c>
      <c r="PEZ195" t="s">
        <v>365</v>
      </c>
      <c r="PFA195" t="s">
        <v>365</v>
      </c>
      <c r="PFB195" t="s">
        <v>365</v>
      </c>
      <c r="PFC195" t="s">
        <v>365</v>
      </c>
      <c r="PFD195" t="s">
        <v>365</v>
      </c>
      <c r="PFE195" t="s">
        <v>365</v>
      </c>
      <c r="PFF195" t="s">
        <v>365</v>
      </c>
      <c r="PFG195" t="s">
        <v>365</v>
      </c>
      <c r="PFH195" t="s">
        <v>365</v>
      </c>
      <c r="PFI195" t="s">
        <v>365</v>
      </c>
      <c r="PFJ195" t="s">
        <v>365</v>
      </c>
      <c r="PFK195" t="s">
        <v>365</v>
      </c>
      <c r="PFL195" t="s">
        <v>365</v>
      </c>
      <c r="PFM195" t="s">
        <v>365</v>
      </c>
      <c r="PFN195" t="s">
        <v>365</v>
      </c>
      <c r="PFO195" t="s">
        <v>365</v>
      </c>
      <c r="PFP195" t="s">
        <v>365</v>
      </c>
      <c r="PFQ195" t="s">
        <v>365</v>
      </c>
      <c r="PFR195" t="s">
        <v>365</v>
      </c>
      <c r="PFS195" t="s">
        <v>365</v>
      </c>
      <c r="PFT195" t="s">
        <v>365</v>
      </c>
      <c r="PFU195" t="s">
        <v>365</v>
      </c>
      <c r="PFV195" t="s">
        <v>365</v>
      </c>
      <c r="PFW195" t="s">
        <v>365</v>
      </c>
      <c r="PFX195" t="s">
        <v>365</v>
      </c>
      <c r="PFY195" t="s">
        <v>365</v>
      </c>
      <c r="PFZ195" t="s">
        <v>365</v>
      </c>
      <c r="PGA195" t="s">
        <v>365</v>
      </c>
      <c r="PGB195" t="s">
        <v>365</v>
      </c>
      <c r="PGC195" t="s">
        <v>365</v>
      </c>
      <c r="PGD195" t="s">
        <v>365</v>
      </c>
      <c r="PGE195" t="s">
        <v>365</v>
      </c>
      <c r="PGF195" t="s">
        <v>365</v>
      </c>
      <c r="PGG195" t="s">
        <v>365</v>
      </c>
      <c r="PGH195" t="s">
        <v>365</v>
      </c>
      <c r="PGI195" t="s">
        <v>365</v>
      </c>
      <c r="PGJ195" t="s">
        <v>365</v>
      </c>
      <c r="PGK195" t="s">
        <v>365</v>
      </c>
      <c r="PGL195" t="s">
        <v>365</v>
      </c>
      <c r="PGM195" t="s">
        <v>365</v>
      </c>
      <c r="PGN195" t="s">
        <v>365</v>
      </c>
      <c r="PGO195" t="s">
        <v>365</v>
      </c>
      <c r="PGP195" t="s">
        <v>365</v>
      </c>
      <c r="PGQ195" t="s">
        <v>365</v>
      </c>
      <c r="PGR195" t="s">
        <v>365</v>
      </c>
      <c r="PGS195" t="s">
        <v>365</v>
      </c>
      <c r="PGT195" t="s">
        <v>365</v>
      </c>
      <c r="PGU195" t="s">
        <v>365</v>
      </c>
      <c r="PGV195" t="s">
        <v>365</v>
      </c>
      <c r="PGW195" t="s">
        <v>365</v>
      </c>
      <c r="PGX195" t="s">
        <v>365</v>
      </c>
      <c r="PGY195" t="s">
        <v>365</v>
      </c>
      <c r="PGZ195" t="s">
        <v>365</v>
      </c>
      <c r="PHA195" t="s">
        <v>365</v>
      </c>
      <c r="PHB195" t="s">
        <v>365</v>
      </c>
      <c r="PHC195" t="s">
        <v>365</v>
      </c>
      <c r="PHD195" t="s">
        <v>365</v>
      </c>
      <c r="PHE195" t="s">
        <v>365</v>
      </c>
      <c r="PHF195" t="s">
        <v>365</v>
      </c>
      <c r="PHG195" t="s">
        <v>365</v>
      </c>
      <c r="PHH195" t="s">
        <v>365</v>
      </c>
      <c r="PHI195" t="s">
        <v>365</v>
      </c>
      <c r="PHJ195" t="s">
        <v>365</v>
      </c>
      <c r="PHK195" t="s">
        <v>365</v>
      </c>
      <c r="PHL195" t="s">
        <v>365</v>
      </c>
      <c r="PHM195" t="s">
        <v>365</v>
      </c>
      <c r="PHN195" t="s">
        <v>365</v>
      </c>
      <c r="PHO195" t="s">
        <v>365</v>
      </c>
      <c r="PHP195" t="s">
        <v>365</v>
      </c>
      <c r="PHQ195" t="s">
        <v>365</v>
      </c>
      <c r="PHR195" t="s">
        <v>365</v>
      </c>
      <c r="PHS195" t="s">
        <v>365</v>
      </c>
      <c r="PHT195" t="s">
        <v>365</v>
      </c>
      <c r="PHU195" t="s">
        <v>365</v>
      </c>
      <c r="PHV195" t="s">
        <v>365</v>
      </c>
      <c r="PHW195" t="s">
        <v>365</v>
      </c>
      <c r="PHX195" t="s">
        <v>365</v>
      </c>
      <c r="PHY195" t="s">
        <v>365</v>
      </c>
      <c r="PHZ195" t="s">
        <v>365</v>
      </c>
      <c r="PIA195" t="s">
        <v>365</v>
      </c>
      <c r="PIB195" t="s">
        <v>365</v>
      </c>
      <c r="PIC195" t="s">
        <v>365</v>
      </c>
      <c r="PID195" t="s">
        <v>365</v>
      </c>
      <c r="PIE195" t="s">
        <v>365</v>
      </c>
      <c r="PIF195" t="s">
        <v>365</v>
      </c>
      <c r="PIG195" t="s">
        <v>365</v>
      </c>
      <c r="PIH195" t="s">
        <v>365</v>
      </c>
      <c r="PII195" t="s">
        <v>365</v>
      </c>
      <c r="PIJ195" t="s">
        <v>365</v>
      </c>
      <c r="PIK195" t="s">
        <v>365</v>
      </c>
      <c r="PIL195" t="s">
        <v>365</v>
      </c>
      <c r="PIM195" t="s">
        <v>365</v>
      </c>
      <c r="PIN195" t="s">
        <v>365</v>
      </c>
      <c r="PIO195" t="s">
        <v>365</v>
      </c>
      <c r="PIP195" t="s">
        <v>365</v>
      </c>
      <c r="PIQ195" t="s">
        <v>365</v>
      </c>
      <c r="PIR195" t="s">
        <v>365</v>
      </c>
      <c r="PIS195" t="s">
        <v>365</v>
      </c>
      <c r="PIT195" t="s">
        <v>365</v>
      </c>
      <c r="PIU195" t="s">
        <v>365</v>
      </c>
      <c r="PIV195" t="s">
        <v>365</v>
      </c>
      <c r="PIW195" t="s">
        <v>365</v>
      </c>
      <c r="PIX195" t="s">
        <v>365</v>
      </c>
      <c r="PIY195" t="s">
        <v>365</v>
      </c>
      <c r="PIZ195" t="s">
        <v>365</v>
      </c>
      <c r="PJA195" t="s">
        <v>365</v>
      </c>
      <c r="PJB195" t="s">
        <v>365</v>
      </c>
      <c r="PJC195" t="s">
        <v>365</v>
      </c>
      <c r="PJD195" t="s">
        <v>365</v>
      </c>
      <c r="PJE195" t="s">
        <v>365</v>
      </c>
      <c r="PJF195" t="s">
        <v>365</v>
      </c>
      <c r="PJG195" t="s">
        <v>365</v>
      </c>
      <c r="PJH195" t="s">
        <v>365</v>
      </c>
      <c r="PJI195" t="s">
        <v>365</v>
      </c>
      <c r="PJJ195" t="s">
        <v>365</v>
      </c>
      <c r="PJK195" t="s">
        <v>365</v>
      </c>
      <c r="PJL195" t="s">
        <v>365</v>
      </c>
      <c r="PJM195" t="s">
        <v>365</v>
      </c>
      <c r="PJN195" t="s">
        <v>365</v>
      </c>
      <c r="PJO195" t="s">
        <v>365</v>
      </c>
      <c r="PJP195" t="s">
        <v>365</v>
      </c>
      <c r="PJQ195" t="s">
        <v>365</v>
      </c>
      <c r="PJR195" t="s">
        <v>365</v>
      </c>
      <c r="PJS195" t="s">
        <v>365</v>
      </c>
      <c r="PJT195" t="s">
        <v>365</v>
      </c>
      <c r="PJU195" t="s">
        <v>365</v>
      </c>
      <c r="PJV195" t="s">
        <v>365</v>
      </c>
      <c r="PJW195" t="s">
        <v>365</v>
      </c>
      <c r="PJX195" t="s">
        <v>365</v>
      </c>
      <c r="PJY195" t="s">
        <v>365</v>
      </c>
      <c r="PJZ195" t="s">
        <v>365</v>
      </c>
      <c r="PKA195" t="s">
        <v>365</v>
      </c>
      <c r="PKB195" t="s">
        <v>365</v>
      </c>
      <c r="PKC195" t="s">
        <v>365</v>
      </c>
      <c r="PKD195" t="s">
        <v>365</v>
      </c>
      <c r="PKE195" t="s">
        <v>365</v>
      </c>
      <c r="PKF195" t="s">
        <v>365</v>
      </c>
      <c r="PKG195" t="s">
        <v>365</v>
      </c>
      <c r="PKH195" t="s">
        <v>365</v>
      </c>
      <c r="PKI195" t="s">
        <v>365</v>
      </c>
      <c r="PKJ195" t="s">
        <v>365</v>
      </c>
      <c r="PKK195" t="s">
        <v>365</v>
      </c>
      <c r="PKL195" t="s">
        <v>365</v>
      </c>
      <c r="PKM195" t="s">
        <v>365</v>
      </c>
      <c r="PKN195" t="s">
        <v>365</v>
      </c>
      <c r="PKO195" t="s">
        <v>365</v>
      </c>
      <c r="PKP195" t="s">
        <v>365</v>
      </c>
      <c r="PKQ195" t="s">
        <v>365</v>
      </c>
      <c r="PKR195" t="s">
        <v>365</v>
      </c>
      <c r="PKS195" t="s">
        <v>365</v>
      </c>
      <c r="PKT195" t="s">
        <v>365</v>
      </c>
      <c r="PKU195" t="s">
        <v>365</v>
      </c>
      <c r="PKV195" t="s">
        <v>365</v>
      </c>
      <c r="PKW195" t="s">
        <v>365</v>
      </c>
      <c r="PKX195" t="s">
        <v>365</v>
      </c>
      <c r="PKY195" t="s">
        <v>365</v>
      </c>
      <c r="PKZ195" t="s">
        <v>365</v>
      </c>
      <c r="PLA195" t="s">
        <v>365</v>
      </c>
      <c r="PLB195" t="s">
        <v>365</v>
      </c>
      <c r="PLC195" t="s">
        <v>365</v>
      </c>
      <c r="PLD195" t="s">
        <v>365</v>
      </c>
      <c r="PLE195" t="s">
        <v>365</v>
      </c>
      <c r="PLF195" t="s">
        <v>365</v>
      </c>
      <c r="PLG195" t="s">
        <v>365</v>
      </c>
      <c r="PLH195" t="s">
        <v>365</v>
      </c>
      <c r="PLI195" t="s">
        <v>365</v>
      </c>
      <c r="PLJ195" t="s">
        <v>365</v>
      </c>
      <c r="PLK195" t="s">
        <v>365</v>
      </c>
      <c r="PLL195" t="s">
        <v>365</v>
      </c>
      <c r="PLM195" t="s">
        <v>365</v>
      </c>
      <c r="PLN195" t="s">
        <v>365</v>
      </c>
      <c r="PLO195" t="s">
        <v>365</v>
      </c>
      <c r="PLP195" t="s">
        <v>365</v>
      </c>
      <c r="PLQ195" t="s">
        <v>365</v>
      </c>
      <c r="PLR195" t="s">
        <v>365</v>
      </c>
      <c r="PLS195" t="s">
        <v>365</v>
      </c>
      <c r="PLT195" t="s">
        <v>365</v>
      </c>
      <c r="PLU195" t="s">
        <v>365</v>
      </c>
      <c r="PLV195" t="s">
        <v>365</v>
      </c>
      <c r="PLW195" t="s">
        <v>365</v>
      </c>
      <c r="PLX195" t="s">
        <v>365</v>
      </c>
      <c r="PLY195" t="s">
        <v>365</v>
      </c>
      <c r="PLZ195" t="s">
        <v>365</v>
      </c>
      <c r="PMA195" t="s">
        <v>365</v>
      </c>
      <c r="PMB195" t="s">
        <v>365</v>
      </c>
      <c r="PMC195" t="s">
        <v>365</v>
      </c>
      <c r="PMD195" t="s">
        <v>365</v>
      </c>
      <c r="PME195" t="s">
        <v>365</v>
      </c>
      <c r="PMF195" t="s">
        <v>365</v>
      </c>
      <c r="PMG195" t="s">
        <v>365</v>
      </c>
      <c r="PMH195" t="s">
        <v>365</v>
      </c>
      <c r="PMI195" t="s">
        <v>365</v>
      </c>
      <c r="PMJ195" t="s">
        <v>365</v>
      </c>
      <c r="PMK195" t="s">
        <v>365</v>
      </c>
      <c r="PML195" t="s">
        <v>365</v>
      </c>
      <c r="PMM195" t="s">
        <v>365</v>
      </c>
      <c r="PMN195" t="s">
        <v>365</v>
      </c>
      <c r="PMO195" t="s">
        <v>365</v>
      </c>
      <c r="PMP195" t="s">
        <v>365</v>
      </c>
      <c r="PMQ195" t="s">
        <v>365</v>
      </c>
      <c r="PMR195" t="s">
        <v>365</v>
      </c>
      <c r="PMS195" t="s">
        <v>365</v>
      </c>
      <c r="PMT195" t="s">
        <v>365</v>
      </c>
      <c r="PMU195" t="s">
        <v>365</v>
      </c>
      <c r="PMV195" t="s">
        <v>365</v>
      </c>
      <c r="PMW195" t="s">
        <v>365</v>
      </c>
      <c r="PMX195" t="s">
        <v>365</v>
      </c>
      <c r="PMY195" t="s">
        <v>365</v>
      </c>
      <c r="PMZ195" t="s">
        <v>365</v>
      </c>
      <c r="PNA195" t="s">
        <v>365</v>
      </c>
      <c r="PNB195" t="s">
        <v>365</v>
      </c>
      <c r="PNC195" t="s">
        <v>365</v>
      </c>
      <c r="PND195" t="s">
        <v>365</v>
      </c>
      <c r="PNE195" t="s">
        <v>365</v>
      </c>
      <c r="PNF195" t="s">
        <v>365</v>
      </c>
      <c r="PNG195" t="s">
        <v>365</v>
      </c>
      <c r="PNH195" t="s">
        <v>365</v>
      </c>
      <c r="PNI195" t="s">
        <v>365</v>
      </c>
      <c r="PNJ195" t="s">
        <v>365</v>
      </c>
      <c r="PNK195" t="s">
        <v>365</v>
      </c>
      <c r="PNL195" t="s">
        <v>365</v>
      </c>
      <c r="PNM195" t="s">
        <v>365</v>
      </c>
      <c r="PNN195" t="s">
        <v>365</v>
      </c>
      <c r="PNO195" t="s">
        <v>365</v>
      </c>
      <c r="PNP195" t="s">
        <v>365</v>
      </c>
      <c r="PNQ195" t="s">
        <v>365</v>
      </c>
      <c r="PNR195" t="s">
        <v>365</v>
      </c>
      <c r="PNS195" t="s">
        <v>365</v>
      </c>
      <c r="PNT195" t="s">
        <v>365</v>
      </c>
      <c r="PNU195" t="s">
        <v>365</v>
      </c>
      <c r="PNV195" t="s">
        <v>365</v>
      </c>
      <c r="PNW195" t="s">
        <v>365</v>
      </c>
      <c r="PNX195" t="s">
        <v>365</v>
      </c>
      <c r="PNY195" t="s">
        <v>365</v>
      </c>
      <c r="PNZ195" t="s">
        <v>365</v>
      </c>
      <c r="POA195" t="s">
        <v>365</v>
      </c>
      <c r="POB195" t="s">
        <v>365</v>
      </c>
      <c r="POC195" t="s">
        <v>365</v>
      </c>
      <c r="POD195" t="s">
        <v>365</v>
      </c>
      <c r="POE195" t="s">
        <v>365</v>
      </c>
      <c r="POF195" t="s">
        <v>365</v>
      </c>
      <c r="POG195" t="s">
        <v>365</v>
      </c>
      <c r="POH195" t="s">
        <v>365</v>
      </c>
      <c r="POI195" t="s">
        <v>365</v>
      </c>
      <c r="POJ195" t="s">
        <v>365</v>
      </c>
      <c r="POK195" t="s">
        <v>365</v>
      </c>
      <c r="POL195" t="s">
        <v>365</v>
      </c>
      <c r="POM195" t="s">
        <v>365</v>
      </c>
      <c r="PON195" t="s">
        <v>365</v>
      </c>
      <c r="POO195" t="s">
        <v>365</v>
      </c>
      <c r="POP195" t="s">
        <v>365</v>
      </c>
      <c r="POQ195" t="s">
        <v>365</v>
      </c>
      <c r="POR195" t="s">
        <v>365</v>
      </c>
      <c r="POS195" t="s">
        <v>365</v>
      </c>
      <c r="POT195" t="s">
        <v>365</v>
      </c>
      <c r="POU195" t="s">
        <v>365</v>
      </c>
      <c r="POV195" t="s">
        <v>365</v>
      </c>
      <c r="POW195" t="s">
        <v>365</v>
      </c>
      <c r="POX195" t="s">
        <v>365</v>
      </c>
      <c r="POY195" t="s">
        <v>365</v>
      </c>
      <c r="POZ195" t="s">
        <v>365</v>
      </c>
      <c r="PPA195" t="s">
        <v>365</v>
      </c>
      <c r="PPB195" t="s">
        <v>365</v>
      </c>
      <c r="PPC195" t="s">
        <v>365</v>
      </c>
      <c r="PPD195" t="s">
        <v>365</v>
      </c>
      <c r="PPE195" t="s">
        <v>365</v>
      </c>
      <c r="PPF195" t="s">
        <v>365</v>
      </c>
      <c r="PPG195" t="s">
        <v>365</v>
      </c>
      <c r="PPH195" t="s">
        <v>365</v>
      </c>
      <c r="PPI195" t="s">
        <v>365</v>
      </c>
      <c r="PPJ195" t="s">
        <v>365</v>
      </c>
      <c r="PPK195" t="s">
        <v>365</v>
      </c>
      <c r="PPL195" t="s">
        <v>365</v>
      </c>
      <c r="PPM195" t="s">
        <v>365</v>
      </c>
      <c r="PPN195" t="s">
        <v>365</v>
      </c>
      <c r="PPO195" t="s">
        <v>365</v>
      </c>
      <c r="PPP195" t="s">
        <v>365</v>
      </c>
      <c r="PPQ195" t="s">
        <v>365</v>
      </c>
      <c r="PPR195" t="s">
        <v>365</v>
      </c>
      <c r="PPS195" t="s">
        <v>365</v>
      </c>
      <c r="PPT195" t="s">
        <v>365</v>
      </c>
      <c r="PPU195" t="s">
        <v>365</v>
      </c>
      <c r="PPV195" t="s">
        <v>365</v>
      </c>
      <c r="PPW195" t="s">
        <v>365</v>
      </c>
      <c r="PPX195" t="s">
        <v>365</v>
      </c>
      <c r="PPY195" t="s">
        <v>365</v>
      </c>
      <c r="PPZ195" t="s">
        <v>365</v>
      </c>
      <c r="PQA195" t="s">
        <v>365</v>
      </c>
      <c r="PQB195" t="s">
        <v>365</v>
      </c>
      <c r="PQC195" t="s">
        <v>365</v>
      </c>
      <c r="PQD195" t="s">
        <v>365</v>
      </c>
      <c r="PQE195" t="s">
        <v>365</v>
      </c>
      <c r="PQF195" t="s">
        <v>365</v>
      </c>
      <c r="PQG195" t="s">
        <v>365</v>
      </c>
      <c r="PQH195" t="s">
        <v>365</v>
      </c>
      <c r="PQI195" t="s">
        <v>365</v>
      </c>
      <c r="PQJ195" t="s">
        <v>365</v>
      </c>
      <c r="PQK195" t="s">
        <v>365</v>
      </c>
      <c r="PQL195" t="s">
        <v>365</v>
      </c>
      <c r="PQM195" t="s">
        <v>365</v>
      </c>
      <c r="PQN195" t="s">
        <v>365</v>
      </c>
      <c r="PQO195" t="s">
        <v>365</v>
      </c>
      <c r="PQP195" t="s">
        <v>365</v>
      </c>
      <c r="PQQ195" t="s">
        <v>365</v>
      </c>
      <c r="PQR195" t="s">
        <v>365</v>
      </c>
      <c r="PQS195" t="s">
        <v>365</v>
      </c>
      <c r="PQT195" t="s">
        <v>365</v>
      </c>
      <c r="PQU195" t="s">
        <v>365</v>
      </c>
      <c r="PQV195" t="s">
        <v>365</v>
      </c>
      <c r="PQW195" t="s">
        <v>365</v>
      </c>
      <c r="PQX195" t="s">
        <v>365</v>
      </c>
      <c r="PQY195" t="s">
        <v>365</v>
      </c>
      <c r="PQZ195" t="s">
        <v>365</v>
      </c>
      <c r="PRA195" t="s">
        <v>365</v>
      </c>
      <c r="PRB195" t="s">
        <v>365</v>
      </c>
      <c r="PRC195" t="s">
        <v>365</v>
      </c>
      <c r="PRD195" t="s">
        <v>365</v>
      </c>
      <c r="PRE195" t="s">
        <v>365</v>
      </c>
      <c r="PRF195" t="s">
        <v>365</v>
      </c>
      <c r="PRG195" t="s">
        <v>365</v>
      </c>
      <c r="PRH195" t="s">
        <v>365</v>
      </c>
      <c r="PRI195" t="s">
        <v>365</v>
      </c>
      <c r="PRJ195" t="s">
        <v>365</v>
      </c>
      <c r="PRK195" t="s">
        <v>365</v>
      </c>
      <c r="PRL195" t="s">
        <v>365</v>
      </c>
      <c r="PRM195" t="s">
        <v>365</v>
      </c>
      <c r="PRN195" t="s">
        <v>365</v>
      </c>
      <c r="PRO195" t="s">
        <v>365</v>
      </c>
      <c r="PRP195" t="s">
        <v>365</v>
      </c>
      <c r="PRQ195" t="s">
        <v>365</v>
      </c>
      <c r="PRR195" t="s">
        <v>365</v>
      </c>
      <c r="PRS195" t="s">
        <v>365</v>
      </c>
      <c r="PRT195" t="s">
        <v>365</v>
      </c>
      <c r="PRU195" t="s">
        <v>365</v>
      </c>
      <c r="PRV195" t="s">
        <v>365</v>
      </c>
      <c r="PRW195" t="s">
        <v>365</v>
      </c>
      <c r="PRX195" t="s">
        <v>365</v>
      </c>
      <c r="PRY195" t="s">
        <v>365</v>
      </c>
      <c r="PRZ195" t="s">
        <v>365</v>
      </c>
      <c r="PSA195" t="s">
        <v>365</v>
      </c>
      <c r="PSB195" t="s">
        <v>365</v>
      </c>
      <c r="PSC195" t="s">
        <v>365</v>
      </c>
      <c r="PSD195" t="s">
        <v>365</v>
      </c>
      <c r="PSE195" t="s">
        <v>365</v>
      </c>
      <c r="PSF195" t="s">
        <v>365</v>
      </c>
      <c r="PSG195" t="s">
        <v>365</v>
      </c>
      <c r="PSH195" t="s">
        <v>365</v>
      </c>
      <c r="PSI195" t="s">
        <v>365</v>
      </c>
      <c r="PSJ195" t="s">
        <v>365</v>
      </c>
      <c r="PSK195" t="s">
        <v>365</v>
      </c>
      <c r="PSL195" t="s">
        <v>365</v>
      </c>
      <c r="PSM195" t="s">
        <v>365</v>
      </c>
      <c r="PSN195" t="s">
        <v>365</v>
      </c>
      <c r="PSO195" t="s">
        <v>365</v>
      </c>
      <c r="PSP195" t="s">
        <v>365</v>
      </c>
      <c r="PSQ195" t="s">
        <v>365</v>
      </c>
      <c r="PSR195" t="s">
        <v>365</v>
      </c>
      <c r="PSS195" t="s">
        <v>365</v>
      </c>
      <c r="PST195" t="s">
        <v>365</v>
      </c>
      <c r="PSU195" t="s">
        <v>365</v>
      </c>
      <c r="PSV195" t="s">
        <v>365</v>
      </c>
      <c r="PSW195" t="s">
        <v>365</v>
      </c>
      <c r="PSX195" t="s">
        <v>365</v>
      </c>
      <c r="PSY195" t="s">
        <v>365</v>
      </c>
      <c r="PSZ195" t="s">
        <v>365</v>
      </c>
      <c r="PTA195" t="s">
        <v>365</v>
      </c>
      <c r="PTB195" t="s">
        <v>365</v>
      </c>
      <c r="PTC195" t="s">
        <v>365</v>
      </c>
      <c r="PTD195" t="s">
        <v>365</v>
      </c>
      <c r="PTE195" t="s">
        <v>365</v>
      </c>
      <c r="PTF195" t="s">
        <v>365</v>
      </c>
      <c r="PTG195" t="s">
        <v>365</v>
      </c>
      <c r="PTH195" t="s">
        <v>365</v>
      </c>
      <c r="PTI195" t="s">
        <v>365</v>
      </c>
      <c r="PTJ195" t="s">
        <v>365</v>
      </c>
      <c r="PTK195" t="s">
        <v>365</v>
      </c>
      <c r="PTL195" t="s">
        <v>365</v>
      </c>
      <c r="PTM195" t="s">
        <v>365</v>
      </c>
      <c r="PTN195" t="s">
        <v>365</v>
      </c>
      <c r="PTO195" t="s">
        <v>365</v>
      </c>
      <c r="PTP195" t="s">
        <v>365</v>
      </c>
      <c r="PTQ195" t="s">
        <v>365</v>
      </c>
      <c r="PTR195" t="s">
        <v>365</v>
      </c>
      <c r="PTS195" t="s">
        <v>365</v>
      </c>
      <c r="PTT195" t="s">
        <v>365</v>
      </c>
      <c r="PTU195" t="s">
        <v>365</v>
      </c>
      <c r="PTV195" t="s">
        <v>365</v>
      </c>
      <c r="PTW195" t="s">
        <v>365</v>
      </c>
      <c r="PTX195" t="s">
        <v>365</v>
      </c>
      <c r="PTY195" t="s">
        <v>365</v>
      </c>
      <c r="PTZ195" t="s">
        <v>365</v>
      </c>
      <c r="PUA195" t="s">
        <v>365</v>
      </c>
      <c r="PUB195" t="s">
        <v>365</v>
      </c>
      <c r="PUC195" t="s">
        <v>365</v>
      </c>
      <c r="PUD195" t="s">
        <v>365</v>
      </c>
      <c r="PUE195" t="s">
        <v>365</v>
      </c>
      <c r="PUF195" t="s">
        <v>365</v>
      </c>
      <c r="PUG195" t="s">
        <v>365</v>
      </c>
      <c r="PUH195" t="s">
        <v>365</v>
      </c>
      <c r="PUI195" t="s">
        <v>365</v>
      </c>
      <c r="PUJ195" t="s">
        <v>365</v>
      </c>
      <c r="PUK195" t="s">
        <v>365</v>
      </c>
      <c r="PUL195" t="s">
        <v>365</v>
      </c>
      <c r="PUM195" t="s">
        <v>365</v>
      </c>
      <c r="PUN195" t="s">
        <v>365</v>
      </c>
      <c r="PUO195" t="s">
        <v>365</v>
      </c>
      <c r="PUP195" t="s">
        <v>365</v>
      </c>
      <c r="PUQ195" t="s">
        <v>365</v>
      </c>
      <c r="PUR195" t="s">
        <v>365</v>
      </c>
      <c r="PUS195" t="s">
        <v>365</v>
      </c>
      <c r="PUT195" t="s">
        <v>365</v>
      </c>
      <c r="PUU195" t="s">
        <v>365</v>
      </c>
      <c r="PUV195" t="s">
        <v>365</v>
      </c>
      <c r="PUW195" t="s">
        <v>365</v>
      </c>
      <c r="PUX195" t="s">
        <v>365</v>
      </c>
      <c r="PUY195" t="s">
        <v>365</v>
      </c>
      <c r="PUZ195" t="s">
        <v>365</v>
      </c>
      <c r="PVA195" t="s">
        <v>365</v>
      </c>
      <c r="PVB195" t="s">
        <v>365</v>
      </c>
      <c r="PVC195" t="s">
        <v>365</v>
      </c>
      <c r="PVD195" t="s">
        <v>365</v>
      </c>
      <c r="PVE195" t="s">
        <v>365</v>
      </c>
      <c r="PVF195" t="s">
        <v>365</v>
      </c>
      <c r="PVG195" t="s">
        <v>365</v>
      </c>
      <c r="PVH195" t="s">
        <v>365</v>
      </c>
      <c r="PVI195" t="s">
        <v>365</v>
      </c>
      <c r="PVJ195" t="s">
        <v>365</v>
      </c>
      <c r="PVK195" t="s">
        <v>365</v>
      </c>
      <c r="PVL195" t="s">
        <v>365</v>
      </c>
      <c r="PVM195" t="s">
        <v>365</v>
      </c>
      <c r="PVN195" t="s">
        <v>365</v>
      </c>
      <c r="PVO195" t="s">
        <v>365</v>
      </c>
      <c r="PVP195" t="s">
        <v>365</v>
      </c>
      <c r="PVQ195" t="s">
        <v>365</v>
      </c>
      <c r="PVR195" t="s">
        <v>365</v>
      </c>
      <c r="PVS195" t="s">
        <v>365</v>
      </c>
      <c r="PVT195" t="s">
        <v>365</v>
      </c>
      <c r="PVU195" t="s">
        <v>365</v>
      </c>
      <c r="PVV195" t="s">
        <v>365</v>
      </c>
      <c r="PVW195" t="s">
        <v>365</v>
      </c>
      <c r="PVX195" t="s">
        <v>365</v>
      </c>
      <c r="PVY195" t="s">
        <v>365</v>
      </c>
      <c r="PVZ195" t="s">
        <v>365</v>
      </c>
      <c r="PWA195" t="s">
        <v>365</v>
      </c>
      <c r="PWB195" t="s">
        <v>365</v>
      </c>
      <c r="PWC195" t="s">
        <v>365</v>
      </c>
      <c r="PWD195" t="s">
        <v>365</v>
      </c>
      <c r="PWE195" t="s">
        <v>365</v>
      </c>
      <c r="PWF195" t="s">
        <v>365</v>
      </c>
      <c r="PWG195" t="s">
        <v>365</v>
      </c>
      <c r="PWH195" t="s">
        <v>365</v>
      </c>
      <c r="PWI195" t="s">
        <v>365</v>
      </c>
      <c r="PWJ195" t="s">
        <v>365</v>
      </c>
      <c r="PWK195" t="s">
        <v>365</v>
      </c>
      <c r="PWL195" t="s">
        <v>365</v>
      </c>
      <c r="PWM195" t="s">
        <v>365</v>
      </c>
      <c r="PWN195" t="s">
        <v>365</v>
      </c>
      <c r="PWO195" t="s">
        <v>365</v>
      </c>
      <c r="PWP195" t="s">
        <v>365</v>
      </c>
      <c r="PWQ195" t="s">
        <v>365</v>
      </c>
      <c r="PWR195" t="s">
        <v>365</v>
      </c>
      <c r="PWS195" t="s">
        <v>365</v>
      </c>
      <c r="PWT195" t="s">
        <v>365</v>
      </c>
      <c r="PWU195" t="s">
        <v>365</v>
      </c>
      <c r="PWV195" t="s">
        <v>365</v>
      </c>
      <c r="PWW195" t="s">
        <v>365</v>
      </c>
      <c r="PWX195" t="s">
        <v>365</v>
      </c>
      <c r="PWY195" t="s">
        <v>365</v>
      </c>
      <c r="PWZ195" t="s">
        <v>365</v>
      </c>
      <c r="PXA195" t="s">
        <v>365</v>
      </c>
      <c r="PXB195" t="s">
        <v>365</v>
      </c>
      <c r="PXC195" t="s">
        <v>365</v>
      </c>
      <c r="PXD195" t="s">
        <v>365</v>
      </c>
      <c r="PXE195" t="s">
        <v>365</v>
      </c>
      <c r="PXF195" t="s">
        <v>365</v>
      </c>
      <c r="PXG195" t="s">
        <v>365</v>
      </c>
      <c r="PXH195" t="s">
        <v>365</v>
      </c>
      <c r="PXI195" t="s">
        <v>365</v>
      </c>
      <c r="PXJ195" t="s">
        <v>365</v>
      </c>
      <c r="PXK195" t="s">
        <v>365</v>
      </c>
      <c r="PXL195" t="s">
        <v>365</v>
      </c>
      <c r="PXM195" t="s">
        <v>365</v>
      </c>
      <c r="PXN195" t="s">
        <v>365</v>
      </c>
      <c r="PXO195" t="s">
        <v>365</v>
      </c>
      <c r="PXP195" t="s">
        <v>365</v>
      </c>
      <c r="PXQ195" t="s">
        <v>365</v>
      </c>
      <c r="PXR195" t="s">
        <v>365</v>
      </c>
      <c r="PXS195" t="s">
        <v>365</v>
      </c>
      <c r="PXT195" t="s">
        <v>365</v>
      </c>
      <c r="PXU195" t="s">
        <v>365</v>
      </c>
      <c r="PXV195" t="s">
        <v>365</v>
      </c>
      <c r="PXW195" t="s">
        <v>365</v>
      </c>
      <c r="PXX195" t="s">
        <v>365</v>
      </c>
      <c r="PXY195" t="s">
        <v>365</v>
      </c>
      <c r="PXZ195" t="s">
        <v>365</v>
      </c>
      <c r="PYA195" t="s">
        <v>365</v>
      </c>
      <c r="PYB195" t="s">
        <v>365</v>
      </c>
      <c r="PYC195" t="s">
        <v>365</v>
      </c>
      <c r="PYD195" t="s">
        <v>365</v>
      </c>
      <c r="PYE195" t="s">
        <v>365</v>
      </c>
      <c r="PYF195" t="s">
        <v>365</v>
      </c>
      <c r="PYG195" t="s">
        <v>365</v>
      </c>
      <c r="PYH195" t="s">
        <v>365</v>
      </c>
      <c r="PYI195" t="s">
        <v>365</v>
      </c>
      <c r="PYJ195" t="s">
        <v>365</v>
      </c>
      <c r="PYK195" t="s">
        <v>365</v>
      </c>
      <c r="PYL195" t="s">
        <v>365</v>
      </c>
      <c r="PYM195" t="s">
        <v>365</v>
      </c>
      <c r="PYN195" t="s">
        <v>365</v>
      </c>
      <c r="PYO195" t="s">
        <v>365</v>
      </c>
      <c r="PYP195" t="s">
        <v>365</v>
      </c>
      <c r="PYQ195" t="s">
        <v>365</v>
      </c>
      <c r="PYR195" t="s">
        <v>365</v>
      </c>
      <c r="PYS195" t="s">
        <v>365</v>
      </c>
      <c r="PYT195" t="s">
        <v>365</v>
      </c>
      <c r="PYU195" t="s">
        <v>365</v>
      </c>
      <c r="PYV195" t="s">
        <v>365</v>
      </c>
      <c r="PYW195" t="s">
        <v>365</v>
      </c>
      <c r="PYX195" t="s">
        <v>365</v>
      </c>
      <c r="PYY195" t="s">
        <v>365</v>
      </c>
      <c r="PYZ195" t="s">
        <v>365</v>
      </c>
      <c r="PZA195" t="s">
        <v>365</v>
      </c>
      <c r="PZB195" t="s">
        <v>365</v>
      </c>
      <c r="PZC195" t="s">
        <v>365</v>
      </c>
      <c r="PZD195" t="s">
        <v>365</v>
      </c>
      <c r="PZE195" t="s">
        <v>365</v>
      </c>
      <c r="PZF195" t="s">
        <v>365</v>
      </c>
      <c r="PZG195" t="s">
        <v>365</v>
      </c>
      <c r="PZH195" t="s">
        <v>365</v>
      </c>
      <c r="PZI195" t="s">
        <v>365</v>
      </c>
      <c r="PZJ195" t="s">
        <v>365</v>
      </c>
      <c r="PZK195" t="s">
        <v>365</v>
      </c>
      <c r="PZL195" t="s">
        <v>365</v>
      </c>
      <c r="PZM195" t="s">
        <v>365</v>
      </c>
      <c r="PZN195" t="s">
        <v>365</v>
      </c>
      <c r="PZO195" t="s">
        <v>365</v>
      </c>
      <c r="PZP195" t="s">
        <v>365</v>
      </c>
      <c r="PZQ195" t="s">
        <v>365</v>
      </c>
      <c r="PZR195" t="s">
        <v>365</v>
      </c>
      <c r="PZS195" t="s">
        <v>365</v>
      </c>
      <c r="PZT195" t="s">
        <v>365</v>
      </c>
      <c r="PZU195" t="s">
        <v>365</v>
      </c>
      <c r="PZV195" t="s">
        <v>365</v>
      </c>
      <c r="PZW195" t="s">
        <v>365</v>
      </c>
      <c r="PZX195" t="s">
        <v>365</v>
      </c>
      <c r="PZY195" t="s">
        <v>365</v>
      </c>
      <c r="PZZ195" t="s">
        <v>365</v>
      </c>
      <c r="QAA195" t="s">
        <v>365</v>
      </c>
      <c r="QAB195" t="s">
        <v>365</v>
      </c>
      <c r="QAC195" t="s">
        <v>365</v>
      </c>
      <c r="QAD195" t="s">
        <v>365</v>
      </c>
      <c r="QAE195" t="s">
        <v>365</v>
      </c>
      <c r="QAF195" t="s">
        <v>365</v>
      </c>
      <c r="QAG195" t="s">
        <v>365</v>
      </c>
      <c r="QAH195" t="s">
        <v>365</v>
      </c>
      <c r="QAI195" t="s">
        <v>365</v>
      </c>
      <c r="QAJ195" t="s">
        <v>365</v>
      </c>
      <c r="QAK195" t="s">
        <v>365</v>
      </c>
      <c r="QAL195" t="s">
        <v>365</v>
      </c>
      <c r="QAM195" t="s">
        <v>365</v>
      </c>
      <c r="QAN195" t="s">
        <v>365</v>
      </c>
      <c r="QAO195" t="s">
        <v>365</v>
      </c>
      <c r="QAP195" t="s">
        <v>365</v>
      </c>
      <c r="QAQ195" t="s">
        <v>365</v>
      </c>
      <c r="QAR195" t="s">
        <v>365</v>
      </c>
      <c r="QAS195" t="s">
        <v>365</v>
      </c>
      <c r="QAT195" t="s">
        <v>365</v>
      </c>
      <c r="QAU195" t="s">
        <v>365</v>
      </c>
      <c r="QAV195" t="s">
        <v>365</v>
      </c>
      <c r="QAW195" t="s">
        <v>365</v>
      </c>
      <c r="QAX195" t="s">
        <v>365</v>
      </c>
      <c r="QAY195" t="s">
        <v>365</v>
      </c>
      <c r="QAZ195" t="s">
        <v>365</v>
      </c>
      <c r="QBA195" t="s">
        <v>365</v>
      </c>
      <c r="QBB195" t="s">
        <v>365</v>
      </c>
      <c r="QBC195" t="s">
        <v>365</v>
      </c>
      <c r="QBD195" t="s">
        <v>365</v>
      </c>
      <c r="QBE195" t="s">
        <v>365</v>
      </c>
      <c r="QBF195" t="s">
        <v>365</v>
      </c>
      <c r="QBG195" t="s">
        <v>365</v>
      </c>
      <c r="QBH195" t="s">
        <v>365</v>
      </c>
      <c r="QBI195" t="s">
        <v>365</v>
      </c>
      <c r="QBJ195" t="s">
        <v>365</v>
      </c>
      <c r="QBK195" t="s">
        <v>365</v>
      </c>
      <c r="QBL195" t="s">
        <v>365</v>
      </c>
      <c r="QBM195" t="s">
        <v>365</v>
      </c>
      <c r="QBN195" t="s">
        <v>365</v>
      </c>
      <c r="QBO195" t="s">
        <v>365</v>
      </c>
      <c r="QBP195" t="s">
        <v>365</v>
      </c>
      <c r="QBQ195" t="s">
        <v>365</v>
      </c>
      <c r="QBR195" t="s">
        <v>365</v>
      </c>
      <c r="QBS195" t="s">
        <v>365</v>
      </c>
      <c r="QBT195" t="s">
        <v>365</v>
      </c>
      <c r="QBU195" t="s">
        <v>365</v>
      </c>
      <c r="QBV195" t="s">
        <v>365</v>
      </c>
      <c r="QBW195" t="s">
        <v>365</v>
      </c>
      <c r="QBX195" t="s">
        <v>365</v>
      </c>
      <c r="QBY195" t="s">
        <v>365</v>
      </c>
      <c r="QBZ195" t="s">
        <v>365</v>
      </c>
      <c r="QCA195" t="s">
        <v>365</v>
      </c>
      <c r="QCB195" t="s">
        <v>365</v>
      </c>
      <c r="QCC195" t="s">
        <v>365</v>
      </c>
      <c r="QCD195" t="s">
        <v>365</v>
      </c>
      <c r="QCE195" t="s">
        <v>365</v>
      </c>
      <c r="QCF195" t="s">
        <v>365</v>
      </c>
      <c r="QCG195" t="s">
        <v>365</v>
      </c>
      <c r="QCH195" t="s">
        <v>365</v>
      </c>
      <c r="QCI195" t="s">
        <v>365</v>
      </c>
      <c r="QCJ195" t="s">
        <v>365</v>
      </c>
      <c r="QCK195" t="s">
        <v>365</v>
      </c>
      <c r="QCL195" t="s">
        <v>365</v>
      </c>
      <c r="QCM195" t="s">
        <v>365</v>
      </c>
      <c r="QCN195" t="s">
        <v>365</v>
      </c>
      <c r="QCO195" t="s">
        <v>365</v>
      </c>
      <c r="QCP195" t="s">
        <v>365</v>
      </c>
      <c r="QCQ195" t="s">
        <v>365</v>
      </c>
      <c r="QCR195" t="s">
        <v>365</v>
      </c>
      <c r="QCS195" t="s">
        <v>365</v>
      </c>
      <c r="QCT195" t="s">
        <v>365</v>
      </c>
      <c r="QCU195" t="s">
        <v>365</v>
      </c>
      <c r="QCV195" t="s">
        <v>365</v>
      </c>
      <c r="QCW195" t="s">
        <v>365</v>
      </c>
      <c r="QCX195" t="s">
        <v>365</v>
      </c>
      <c r="QCY195" t="s">
        <v>365</v>
      </c>
      <c r="QCZ195" t="s">
        <v>365</v>
      </c>
      <c r="QDA195" t="s">
        <v>365</v>
      </c>
      <c r="QDB195" t="s">
        <v>365</v>
      </c>
      <c r="QDC195" t="s">
        <v>365</v>
      </c>
      <c r="QDD195" t="s">
        <v>365</v>
      </c>
      <c r="QDE195" t="s">
        <v>365</v>
      </c>
      <c r="QDF195" t="s">
        <v>365</v>
      </c>
      <c r="QDG195" t="s">
        <v>365</v>
      </c>
      <c r="QDH195" t="s">
        <v>365</v>
      </c>
      <c r="QDI195" t="s">
        <v>365</v>
      </c>
      <c r="QDJ195" t="s">
        <v>365</v>
      </c>
      <c r="QDK195" t="s">
        <v>365</v>
      </c>
      <c r="QDL195" t="s">
        <v>365</v>
      </c>
      <c r="QDM195" t="s">
        <v>365</v>
      </c>
      <c r="QDN195" t="s">
        <v>365</v>
      </c>
      <c r="QDO195" t="s">
        <v>365</v>
      </c>
      <c r="QDP195" t="s">
        <v>365</v>
      </c>
      <c r="QDQ195" t="s">
        <v>365</v>
      </c>
      <c r="QDR195" t="s">
        <v>365</v>
      </c>
      <c r="QDS195" t="s">
        <v>365</v>
      </c>
      <c r="QDT195" t="s">
        <v>365</v>
      </c>
      <c r="QDU195" t="s">
        <v>365</v>
      </c>
      <c r="QDV195" t="s">
        <v>365</v>
      </c>
      <c r="QDW195" t="s">
        <v>365</v>
      </c>
      <c r="QDX195" t="s">
        <v>365</v>
      </c>
      <c r="QDY195" t="s">
        <v>365</v>
      </c>
      <c r="QDZ195" t="s">
        <v>365</v>
      </c>
      <c r="QEA195" t="s">
        <v>365</v>
      </c>
      <c r="QEB195" t="s">
        <v>365</v>
      </c>
      <c r="QEC195" t="s">
        <v>365</v>
      </c>
      <c r="QED195" t="s">
        <v>365</v>
      </c>
      <c r="QEE195" t="s">
        <v>365</v>
      </c>
      <c r="QEF195" t="s">
        <v>365</v>
      </c>
      <c r="QEG195" t="s">
        <v>365</v>
      </c>
      <c r="QEH195" t="s">
        <v>365</v>
      </c>
      <c r="QEI195" t="s">
        <v>365</v>
      </c>
      <c r="QEJ195" t="s">
        <v>365</v>
      </c>
      <c r="QEK195" t="s">
        <v>365</v>
      </c>
      <c r="QEL195" t="s">
        <v>365</v>
      </c>
      <c r="QEM195" t="s">
        <v>365</v>
      </c>
      <c r="QEN195" t="s">
        <v>365</v>
      </c>
      <c r="QEO195" t="s">
        <v>365</v>
      </c>
      <c r="QEP195" t="s">
        <v>365</v>
      </c>
      <c r="QEQ195" t="s">
        <v>365</v>
      </c>
      <c r="QER195" t="s">
        <v>365</v>
      </c>
      <c r="QES195" t="s">
        <v>365</v>
      </c>
      <c r="QET195" t="s">
        <v>365</v>
      </c>
      <c r="QEU195" t="s">
        <v>365</v>
      </c>
      <c r="QEV195" t="s">
        <v>365</v>
      </c>
      <c r="QEW195" t="s">
        <v>365</v>
      </c>
      <c r="QEX195" t="s">
        <v>365</v>
      </c>
      <c r="QEY195" t="s">
        <v>365</v>
      </c>
      <c r="QEZ195" t="s">
        <v>365</v>
      </c>
      <c r="QFA195" t="s">
        <v>365</v>
      </c>
      <c r="QFB195" t="s">
        <v>365</v>
      </c>
      <c r="QFC195" t="s">
        <v>365</v>
      </c>
      <c r="QFD195" t="s">
        <v>365</v>
      </c>
      <c r="QFE195" t="s">
        <v>365</v>
      </c>
      <c r="QFF195" t="s">
        <v>365</v>
      </c>
      <c r="QFG195" t="s">
        <v>365</v>
      </c>
      <c r="QFH195" t="s">
        <v>365</v>
      </c>
      <c r="QFI195" t="s">
        <v>365</v>
      </c>
      <c r="QFJ195" t="s">
        <v>365</v>
      </c>
      <c r="QFK195" t="s">
        <v>365</v>
      </c>
      <c r="QFL195" t="s">
        <v>365</v>
      </c>
      <c r="QFM195" t="s">
        <v>365</v>
      </c>
      <c r="QFN195" t="s">
        <v>365</v>
      </c>
      <c r="QFO195" t="s">
        <v>365</v>
      </c>
      <c r="QFP195" t="s">
        <v>365</v>
      </c>
      <c r="QFQ195" t="s">
        <v>365</v>
      </c>
      <c r="QFR195" t="s">
        <v>365</v>
      </c>
      <c r="QFS195" t="s">
        <v>365</v>
      </c>
      <c r="QFT195" t="s">
        <v>365</v>
      </c>
      <c r="QFU195" t="s">
        <v>365</v>
      </c>
      <c r="QFV195" t="s">
        <v>365</v>
      </c>
      <c r="QFW195" t="s">
        <v>365</v>
      </c>
      <c r="QFX195" t="s">
        <v>365</v>
      </c>
      <c r="QFY195" t="s">
        <v>365</v>
      </c>
      <c r="QFZ195" t="s">
        <v>365</v>
      </c>
      <c r="QGA195" t="s">
        <v>365</v>
      </c>
      <c r="QGB195" t="s">
        <v>365</v>
      </c>
      <c r="QGC195" t="s">
        <v>365</v>
      </c>
      <c r="QGD195" t="s">
        <v>365</v>
      </c>
      <c r="QGE195" t="s">
        <v>365</v>
      </c>
      <c r="QGF195" t="s">
        <v>365</v>
      </c>
      <c r="QGG195" t="s">
        <v>365</v>
      </c>
      <c r="QGH195" t="s">
        <v>365</v>
      </c>
      <c r="QGI195" t="s">
        <v>365</v>
      </c>
      <c r="QGJ195" t="s">
        <v>365</v>
      </c>
      <c r="QGK195" t="s">
        <v>365</v>
      </c>
      <c r="QGL195" t="s">
        <v>365</v>
      </c>
      <c r="QGM195" t="s">
        <v>365</v>
      </c>
      <c r="QGN195" t="s">
        <v>365</v>
      </c>
      <c r="QGO195" t="s">
        <v>365</v>
      </c>
      <c r="QGP195" t="s">
        <v>365</v>
      </c>
      <c r="QGQ195" t="s">
        <v>365</v>
      </c>
      <c r="QGR195" t="s">
        <v>365</v>
      </c>
      <c r="QGS195" t="s">
        <v>365</v>
      </c>
      <c r="QGT195" t="s">
        <v>365</v>
      </c>
      <c r="QGU195" t="s">
        <v>365</v>
      </c>
      <c r="QGV195" t="s">
        <v>365</v>
      </c>
      <c r="QGW195" t="s">
        <v>365</v>
      </c>
      <c r="QGX195" t="s">
        <v>365</v>
      </c>
      <c r="QGY195" t="s">
        <v>365</v>
      </c>
      <c r="QGZ195" t="s">
        <v>365</v>
      </c>
      <c r="QHA195" t="s">
        <v>365</v>
      </c>
      <c r="QHB195" t="s">
        <v>365</v>
      </c>
      <c r="QHC195" t="s">
        <v>365</v>
      </c>
      <c r="QHD195" t="s">
        <v>365</v>
      </c>
      <c r="QHE195" t="s">
        <v>365</v>
      </c>
      <c r="QHF195" t="s">
        <v>365</v>
      </c>
      <c r="QHG195" t="s">
        <v>365</v>
      </c>
      <c r="QHH195" t="s">
        <v>365</v>
      </c>
      <c r="QHI195" t="s">
        <v>365</v>
      </c>
      <c r="QHJ195" t="s">
        <v>365</v>
      </c>
      <c r="QHK195" t="s">
        <v>365</v>
      </c>
      <c r="QHL195" t="s">
        <v>365</v>
      </c>
      <c r="QHM195" t="s">
        <v>365</v>
      </c>
      <c r="QHN195" t="s">
        <v>365</v>
      </c>
      <c r="QHO195" t="s">
        <v>365</v>
      </c>
      <c r="QHP195" t="s">
        <v>365</v>
      </c>
      <c r="QHQ195" t="s">
        <v>365</v>
      </c>
      <c r="QHR195" t="s">
        <v>365</v>
      </c>
      <c r="QHS195" t="s">
        <v>365</v>
      </c>
      <c r="QHT195" t="s">
        <v>365</v>
      </c>
      <c r="QHU195" t="s">
        <v>365</v>
      </c>
      <c r="QHV195" t="s">
        <v>365</v>
      </c>
      <c r="QHW195" t="s">
        <v>365</v>
      </c>
      <c r="QHX195" t="s">
        <v>365</v>
      </c>
      <c r="QHY195" t="s">
        <v>365</v>
      </c>
      <c r="QHZ195" t="s">
        <v>365</v>
      </c>
      <c r="QIA195" t="s">
        <v>365</v>
      </c>
      <c r="QIB195" t="s">
        <v>365</v>
      </c>
      <c r="QIC195" t="s">
        <v>365</v>
      </c>
      <c r="QID195" t="s">
        <v>365</v>
      </c>
      <c r="QIE195" t="s">
        <v>365</v>
      </c>
      <c r="QIF195" t="s">
        <v>365</v>
      </c>
      <c r="QIG195" t="s">
        <v>365</v>
      </c>
      <c r="QIH195" t="s">
        <v>365</v>
      </c>
      <c r="QII195" t="s">
        <v>365</v>
      </c>
      <c r="QIJ195" t="s">
        <v>365</v>
      </c>
      <c r="QIK195" t="s">
        <v>365</v>
      </c>
      <c r="QIL195" t="s">
        <v>365</v>
      </c>
      <c r="QIM195" t="s">
        <v>365</v>
      </c>
      <c r="QIN195" t="s">
        <v>365</v>
      </c>
      <c r="QIO195" t="s">
        <v>365</v>
      </c>
      <c r="QIP195" t="s">
        <v>365</v>
      </c>
      <c r="QIQ195" t="s">
        <v>365</v>
      </c>
      <c r="QIR195" t="s">
        <v>365</v>
      </c>
      <c r="QIS195" t="s">
        <v>365</v>
      </c>
      <c r="QIT195" t="s">
        <v>365</v>
      </c>
      <c r="QIU195" t="s">
        <v>365</v>
      </c>
      <c r="QIV195" t="s">
        <v>365</v>
      </c>
      <c r="QIW195" t="s">
        <v>365</v>
      </c>
      <c r="QIX195" t="s">
        <v>365</v>
      </c>
      <c r="QIY195" t="s">
        <v>365</v>
      </c>
      <c r="QIZ195" t="s">
        <v>365</v>
      </c>
      <c r="QJA195" t="s">
        <v>365</v>
      </c>
      <c r="QJB195" t="s">
        <v>365</v>
      </c>
      <c r="QJC195" t="s">
        <v>365</v>
      </c>
      <c r="QJD195" t="s">
        <v>365</v>
      </c>
      <c r="QJE195" t="s">
        <v>365</v>
      </c>
      <c r="QJF195" t="s">
        <v>365</v>
      </c>
      <c r="QJG195" t="s">
        <v>365</v>
      </c>
      <c r="QJH195" t="s">
        <v>365</v>
      </c>
      <c r="QJI195" t="s">
        <v>365</v>
      </c>
      <c r="QJJ195" t="s">
        <v>365</v>
      </c>
      <c r="QJK195" t="s">
        <v>365</v>
      </c>
      <c r="QJL195" t="s">
        <v>365</v>
      </c>
      <c r="QJM195" t="s">
        <v>365</v>
      </c>
      <c r="QJN195" t="s">
        <v>365</v>
      </c>
      <c r="QJO195" t="s">
        <v>365</v>
      </c>
      <c r="QJP195" t="s">
        <v>365</v>
      </c>
      <c r="QJQ195" t="s">
        <v>365</v>
      </c>
      <c r="QJR195" t="s">
        <v>365</v>
      </c>
      <c r="QJS195" t="s">
        <v>365</v>
      </c>
      <c r="QJT195" t="s">
        <v>365</v>
      </c>
      <c r="QJU195" t="s">
        <v>365</v>
      </c>
      <c r="QJV195" t="s">
        <v>365</v>
      </c>
      <c r="QJW195" t="s">
        <v>365</v>
      </c>
      <c r="QJX195" t="s">
        <v>365</v>
      </c>
      <c r="QJY195" t="s">
        <v>365</v>
      </c>
      <c r="QJZ195" t="s">
        <v>365</v>
      </c>
      <c r="QKA195" t="s">
        <v>365</v>
      </c>
      <c r="QKB195" t="s">
        <v>365</v>
      </c>
      <c r="QKC195" t="s">
        <v>365</v>
      </c>
      <c r="QKD195" t="s">
        <v>365</v>
      </c>
      <c r="QKE195" t="s">
        <v>365</v>
      </c>
      <c r="QKF195" t="s">
        <v>365</v>
      </c>
      <c r="QKG195" t="s">
        <v>365</v>
      </c>
      <c r="QKH195" t="s">
        <v>365</v>
      </c>
      <c r="QKI195" t="s">
        <v>365</v>
      </c>
      <c r="QKJ195" t="s">
        <v>365</v>
      </c>
      <c r="QKK195" t="s">
        <v>365</v>
      </c>
      <c r="QKL195" t="s">
        <v>365</v>
      </c>
      <c r="QKM195" t="s">
        <v>365</v>
      </c>
      <c r="QKN195" t="s">
        <v>365</v>
      </c>
      <c r="QKO195" t="s">
        <v>365</v>
      </c>
      <c r="QKP195" t="s">
        <v>365</v>
      </c>
      <c r="QKQ195" t="s">
        <v>365</v>
      </c>
      <c r="QKR195" t="s">
        <v>365</v>
      </c>
      <c r="QKS195" t="s">
        <v>365</v>
      </c>
      <c r="QKT195" t="s">
        <v>365</v>
      </c>
      <c r="QKU195" t="s">
        <v>365</v>
      </c>
      <c r="QKV195" t="s">
        <v>365</v>
      </c>
      <c r="QKW195" t="s">
        <v>365</v>
      </c>
      <c r="QKX195" t="s">
        <v>365</v>
      </c>
      <c r="QKY195" t="s">
        <v>365</v>
      </c>
      <c r="QKZ195" t="s">
        <v>365</v>
      </c>
      <c r="QLA195" t="s">
        <v>365</v>
      </c>
      <c r="QLB195" t="s">
        <v>365</v>
      </c>
      <c r="QLC195" t="s">
        <v>365</v>
      </c>
      <c r="QLD195" t="s">
        <v>365</v>
      </c>
      <c r="QLE195" t="s">
        <v>365</v>
      </c>
      <c r="QLF195" t="s">
        <v>365</v>
      </c>
      <c r="QLG195" t="s">
        <v>365</v>
      </c>
      <c r="QLH195" t="s">
        <v>365</v>
      </c>
      <c r="QLI195" t="s">
        <v>365</v>
      </c>
      <c r="QLJ195" t="s">
        <v>365</v>
      </c>
      <c r="QLK195" t="s">
        <v>365</v>
      </c>
      <c r="QLL195" t="s">
        <v>365</v>
      </c>
      <c r="QLM195" t="s">
        <v>365</v>
      </c>
      <c r="QLN195" t="s">
        <v>365</v>
      </c>
      <c r="QLO195" t="s">
        <v>365</v>
      </c>
      <c r="QLP195" t="s">
        <v>365</v>
      </c>
      <c r="QLQ195" t="s">
        <v>365</v>
      </c>
      <c r="QLR195" t="s">
        <v>365</v>
      </c>
      <c r="QLS195" t="s">
        <v>365</v>
      </c>
      <c r="QLT195" t="s">
        <v>365</v>
      </c>
      <c r="QLU195" t="s">
        <v>365</v>
      </c>
      <c r="QLV195" t="s">
        <v>365</v>
      </c>
      <c r="QLW195" t="s">
        <v>365</v>
      </c>
      <c r="QLX195" t="s">
        <v>365</v>
      </c>
      <c r="QLY195" t="s">
        <v>365</v>
      </c>
      <c r="QLZ195" t="s">
        <v>365</v>
      </c>
      <c r="QMA195" t="s">
        <v>365</v>
      </c>
      <c r="QMB195" t="s">
        <v>365</v>
      </c>
      <c r="QMC195" t="s">
        <v>365</v>
      </c>
      <c r="QMD195" t="s">
        <v>365</v>
      </c>
      <c r="QME195" t="s">
        <v>365</v>
      </c>
      <c r="QMF195" t="s">
        <v>365</v>
      </c>
      <c r="QMG195" t="s">
        <v>365</v>
      </c>
      <c r="QMH195" t="s">
        <v>365</v>
      </c>
      <c r="QMI195" t="s">
        <v>365</v>
      </c>
      <c r="QMJ195" t="s">
        <v>365</v>
      </c>
      <c r="QMK195" t="s">
        <v>365</v>
      </c>
      <c r="QML195" t="s">
        <v>365</v>
      </c>
      <c r="QMM195" t="s">
        <v>365</v>
      </c>
      <c r="QMN195" t="s">
        <v>365</v>
      </c>
      <c r="QMO195" t="s">
        <v>365</v>
      </c>
      <c r="QMP195" t="s">
        <v>365</v>
      </c>
      <c r="QMQ195" t="s">
        <v>365</v>
      </c>
      <c r="QMR195" t="s">
        <v>365</v>
      </c>
      <c r="QMS195" t="s">
        <v>365</v>
      </c>
      <c r="QMT195" t="s">
        <v>365</v>
      </c>
      <c r="QMU195" t="s">
        <v>365</v>
      </c>
      <c r="QMV195" t="s">
        <v>365</v>
      </c>
      <c r="QMW195" t="s">
        <v>365</v>
      </c>
      <c r="QMX195" t="s">
        <v>365</v>
      </c>
      <c r="QMY195" t="s">
        <v>365</v>
      </c>
      <c r="QMZ195" t="s">
        <v>365</v>
      </c>
      <c r="QNA195" t="s">
        <v>365</v>
      </c>
      <c r="QNB195" t="s">
        <v>365</v>
      </c>
      <c r="QNC195" t="s">
        <v>365</v>
      </c>
      <c r="QND195" t="s">
        <v>365</v>
      </c>
      <c r="QNE195" t="s">
        <v>365</v>
      </c>
      <c r="QNF195" t="s">
        <v>365</v>
      </c>
      <c r="QNG195" t="s">
        <v>365</v>
      </c>
      <c r="QNH195" t="s">
        <v>365</v>
      </c>
      <c r="QNI195" t="s">
        <v>365</v>
      </c>
      <c r="QNJ195" t="s">
        <v>365</v>
      </c>
      <c r="QNK195" t="s">
        <v>365</v>
      </c>
      <c r="QNL195" t="s">
        <v>365</v>
      </c>
      <c r="QNM195" t="s">
        <v>365</v>
      </c>
      <c r="QNN195" t="s">
        <v>365</v>
      </c>
      <c r="QNO195" t="s">
        <v>365</v>
      </c>
      <c r="QNP195" t="s">
        <v>365</v>
      </c>
      <c r="QNQ195" t="s">
        <v>365</v>
      </c>
      <c r="QNR195" t="s">
        <v>365</v>
      </c>
      <c r="QNS195" t="s">
        <v>365</v>
      </c>
      <c r="QNT195" t="s">
        <v>365</v>
      </c>
      <c r="QNU195" t="s">
        <v>365</v>
      </c>
      <c r="QNV195" t="s">
        <v>365</v>
      </c>
      <c r="QNW195" t="s">
        <v>365</v>
      </c>
      <c r="QNX195" t="s">
        <v>365</v>
      </c>
      <c r="QNY195" t="s">
        <v>365</v>
      </c>
      <c r="QNZ195" t="s">
        <v>365</v>
      </c>
      <c r="QOA195" t="s">
        <v>365</v>
      </c>
      <c r="QOB195" t="s">
        <v>365</v>
      </c>
      <c r="QOC195" t="s">
        <v>365</v>
      </c>
      <c r="QOD195" t="s">
        <v>365</v>
      </c>
      <c r="QOE195" t="s">
        <v>365</v>
      </c>
      <c r="QOF195" t="s">
        <v>365</v>
      </c>
      <c r="QOG195" t="s">
        <v>365</v>
      </c>
      <c r="QOH195" t="s">
        <v>365</v>
      </c>
      <c r="QOI195" t="s">
        <v>365</v>
      </c>
      <c r="QOJ195" t="s">
        <v>365</v>
      </c>
      <c r="QOK195" t="s">
        <v>365</v>
      </c>
      <c r="QOL195" t="s">
        <v>365</v>
      </c>
      <c r="QOM195" t="s">
        <v>365</v>
      </c>
      <c r="QON195" t="s">
        <v>365</v>
      </c>
      <c r="QOO195" t="s">
        <v>365</v>
      </c>
      <c r="QOP195" t="s">
        <v>365</v>
      </c>
      <c r="QOQ195" t="s">
        <v>365</v>
      </c>
      <c r="QOR195" t="s">
        <v>365</v>
      </c>
      <c r="QOS195" t="s">
        <v>365</v>
      </c>
      <c r="QOT195" t="s">
        <v>365</v>
      </c>
      <c r="QOU195" t="s">
        <v>365</v>
      </c>
      <c r="QOV195" t="s">
        <v>365</v>
      </c>
      <c r="QOW195" t="s">
        <v>365</v>
      </c>
      <c r="QOX195" t="s">
        <v>365</v>
      </c>
      <c r="QOY195" t="s">
        <v>365</v>
      </c>
      <c r="QOZ195" t="s">
        <v>365</v>
      </c>
      <c r="QPA195" t="s">
        <v>365</v>
      </c>
      <c r="QPB195" t="s">
        <v>365</v>
      </c>
      <c r="QPC195" t="s">
        <v>365</v>
      </c>
      <c r="QPD195" t="s">
        <v>365</v>
      </c>
      <c r="QPE195" t="s">
        <v>365</v>
      </c>
      <c r="QPF195" t="s">
        <v>365</v>
      </c>
      <c r="QPG195" t="s">
        <v>365</v>
      </c>
      <c r="QPH195" t="s">
        <v>365</v>
      </c>
      <c r="QPI195" t="s">
        <v>365</v>
      </c>
      <c r="QPJ195" t="s">
        <v>365</v>
      </c>
      <c r="QPK195" t="s">
        <v>365</v>
      </c>
      <c r="QPL195" t="s">
        <v>365</v>
      </c>
      <c r="QPM195" t="s">
        <v>365</v>
      </c>
      <c r="QPN195" t="s">
        <v>365</v>
      </c>
      <c r="QPO195" t="s">
        <v>365</v>
      </c>
      <c r="QPP195" t="s">
        <v>365</v>
      </c>
      <c r="QPQ195" t="s">
        <v>365</v>
      </c>
      <c r="QPR195" t="s">
        <v>365</v>
      </c>
      <c r="QPS195" t="s">
        <v>365</v>
      </c>
      <c r="QPT195" t="s">
        <v>365</v>
      </c>
      <c r="QPU195" t="s">
        <v>365</v>
      </c>
      <c r="QPV195" t="s">
        <v>365</v>
      </c>
      <c r="QPW195" t="s">
        <v>365</v>
      </c>
      <c r="QPX195" t="s">
        <v>365</v>
      </c>
      <c r="QPY195" t="s">
        <v>365</v>
      </c>
      <c r="QPZ195" t="s">
        <v>365</v>
      </c>
      <c r="QQA195" t="s">
        <v>365</v>
      </c>
      <c r="QQB195" t="s">
        <v>365</v>
      </c>
      <c r="QQC195" t="s">
        <v>365</v>
      </c>
      <c r="QQD195" t="s">
        <v>365</v>
      </c>
      <c r="QQE195" t="s">
        <v>365</v>
      </c>
      <c r="QQF195" t="s">
        <v>365</v>
      </c>
      <c r="QQG195" t="s">
        <v>365</v>
      </c>
      <c r="QQH195" t="s">
        <v>365</v>
      </c>
      <c r="QQI195" t="s">
        <v>365</v>
      </c>
      <c r="QQJ195" t="s">
        <v>365</v>
      </c>
      <c r="QQK195" t="s">
        <v>365</v>
      </c>
      <c r="QQL195" t="s">
        <v>365</v>
      </c>
      <c r="QQM195" t="s">
        <v>365</v>
      </c>
      <c r="QQN195" t="s">
        <v>365</v>
      </c>
      <c r="QQO195" t="s">
        <v>365</v>
      </c>
      <c r="QQP195" t="s">
        <v>365</v>
      </c>
      <c r="QQQ195" t="s">
        <v>365</v>
      </c>
      <c r="QQR195" t="s">
        <v>365</v>
      </c>
      <c r="QQS195" t="s">
        <v>365</v>
      </c>
      <c r="QQT195" t="s">
        <v>365</v>
      </c>
      <c r="QQU195" t="s">
        <v>365</v>
      </c>
      <c r="QQV195" t="s">
        <v>365</v>
      </c>
      <c r="QQW195" t="s">
        <v>365</v>
      </c>
      <c r="QQX195" t="s">
        <v>365</v>
      </c>
      <c r="QQY195" t="s">
        <v>365</v>
      </c>
      <c r="QQZ195" t="s">
        <v>365</v>
      </c>
      <c r="QRA195" t="s">
        <v>365</v>
      </c>
      <c r="QRB195" t="s">
        <v>365</v>
      </c>
      <c r="QRC195" t="s">
        <v>365</v>
      </c>
      <c r="QRD195" t="s">
        <v>365</v>
      </c>
      <c r="QRE195" t="s">
        <v>365</v>
      </c>
      <c r="QRF195" t="s">
        <v>365</v>
      </c>
      <c r="QRG195" t="s">
        <v>365</v>
      </c>
      <c r="QRH195" t="s">
        <v>365</v>
      </c>
      <c r="QRI195" t="s">
        <v>365</v>
      </c>
      <c r="QRJ195" t="s">
        <v>365</v>
      </c>
      <c r="QRK195" t="s">
        <v>365</v>
      </c>
      <c r="QRL195" t="s">
        <v>365</v>
      </c>
      <c r="QRM195" t="s">
        <v>365</v>
      </c>
      <c r="QRN195" t="s">
        <v>365</v>
      </c>
      <c r="QRO195" t="s">
        <v>365</v>
      </c>
      <c r="QRP195" t="s">
        <v>365</v>
      </c>
      <c r="QRQ195" t="s">
        <v>365</v>
      </c>
      <c r="QRR195" t="s">
        <v>365</v>
      </c>
      <c r="QRS195" t="s">
        <v>365</v>
      </c>
      <c r="QRT195" t="s">
        <v>365</v>
      </c>
      <c r="QRU195" t="s">
        <v>365</v>
      </c>
      <c r="QRV195" t="s">
        <v>365</v>
      </c>
      <c r="QRW195" t="s">
        <v>365</v>
      </c>
      <c r="QRX195" t="s">
        <v>365</v>
      </c>
      <c r="QRY195" t="s">
        <v>365</v>
      </c>
      <c r="QRZ195" t="s">
        <v>365</v>
      </c>
      <c r="QSA195" t="s">
        <v>365</v>
      </c>
      <c r="QSB195" t="s">
        <v>365</v>
      </c>
      <c r="QSC195" t="s">
        <v>365</v>
      </c>
      <c r="QSD195" t="s">
        <v>365</v>
      </c>
      <c r="QSE195" t="s">
        <v>365</v>
      </c>
      <c r="QSF195" t="s">
        <v>365</v>
      </c>
      <c r="QSG195" t="s">
        <v>365</v>
      </c>
      <c r="QSH195" t="s">
        <v>365</v>
      </c>
      <c r="QSI195" t="s">
        <v>365</v>
      </c>
      <c r="QSJ195" t="s">
        <v>365</v>
      </c>
      <c r="QSK195" t="s">
        <v>365</v>
      </c>
      <c r="QSL195" t="s">
        <v>365</v>
      </c>
      <c r="QSM195" t="s">
        <v>365</v>
      </c>
      <c r="QSN195" t="s">
        <v>365</v>
      </c>
      <c r="QSO195" t="s">
        <v>365</v>
      </c>
      <c r="QSP195" t="s">
        <v>365</v>
      </c>
      <c r="QSQ195" t="s">
        <v>365</v>
      </c>
      <c r="QSR195" t="s">
        <v>365</v>
      </c>
      <c r="QSS195" t="s">
        <v>365</v>
      </c>
      <c r="QST195" t="s">
        <v>365</v>
      </c>
      <c r="QSU195" t="s">
        <v>365</v>
      </c>
      <c r="QSV195" t="s">
        <v>365</v>
      </c>
      <c r="QSW195" t="s">
        <v>365</v>
      </c>
      <c r="QSX195" t="s">
        <v>365</v>
      </c>
      <c r="QSY195" t="s">
        <v>365</v>
      </c>
      <c r="QSZ195" t="s">
        <v>365</v>
      </c>
      <c r="QTA195" t="s">
        <v>365</v>
      </c>
      <c r="QTB195" t="s">
        <v>365</v>
      </c>
      <c r="QTC195" t="s">
        <v>365</v>
      </c>
      <c r="QTD195" t="s">
        <v>365</v>
      </c>
      <c r="QTE195" t="s">
        <v>365</v>
      </c>
      <c r="QTF195" t="s">
        <v>365</v>
      </c>
      <c r="QTG195" t="s">
        <v>365</v>
      </c>
      <c r="QTH195" t="s">
        <v>365</v>
      </c>
      <c r="QTI195" t="s">
        <v>365</v>
      </c>
      <c r="QTJ195" t="s">
        <v>365</v>
      </c>
      <c r="QTK195" t="s">
        <v>365</v>
      </c>
      <c r="QTL195" t="s">
        <v>365</v>
      </c>
      <c r="QTM195" t="s">
        <v>365</v>
      </c>
      <c r="QTN195" t="s">
        <v>365</v>
      </c>
      <c r="QTO195" t="s">
        <v>365</v>
      </c>
      <c r="QTP195" t="s">
        <v>365</v>
      </c>
      <c r="QTQ195" t="s">
        <v>365</v>
      </c>
      <c r="QTR195" t="s">
        <v>365</v>
      </c>
      <c r="QTS195" t="s">
        <v>365</v>
      </c>
      <c r="QTT195" t="s">
        <v>365</v>
      </c>
      <c r="QTU195" t="s">
        <v>365</v>
      </c>
      <c r="QTV195" t="s">
        <v>365</v>
      </c>
      <c r="QTW195" t="s">
        <v>365</v>
      </c>
      <c r="QTX195" t="s">
        <v>365</v>
      </c>
      <c r="QTY195" t="s">
        <v>365</v>
      </c>
      <c r="QTZ195" t="s">
        <v>365</v>
      </c>
      <c r="QUA195" t="s">
        <v>365</v>
      </c>
      <c r="QUB195" t="s">
        <v>365</v>
      </c>
      <c r="QUC195" t="s">
        <v>365</v>
      </c>
      <c r="QUD195" t="s">
        <v>365</v>
      </c>
      <c r="QUE195" t="s">
        <v>365</v>
      </c>
      <c r="QUF195" t="s">
        <v>365</v>
      </c>
      <c r="QUG195" t="s">
        <v>365</v>
      </c>
      <c r="QUH195" t="s">
        <v>365</v>
      </c>
      <c r="QUI195" t="s">
        <v>365</v>
      </c>
      <c r="QUJ195" t="s">
        <v>365</v>
      </c>
      <c r="QUK195" t="s">
        <v>365</v>
      </c>
      <c r="QUL195" t="s">
        <v>365</v>
      </c>
      <c r="QUM195" t="s">
        <v>365</v>
      </c>
      <c r="QUN195" t="s">
        <v>365</v>
      </c>
      <c r="QUO195" t="s">
        <v>365</v>
      </c>
      <c r="QUP195" t="s">
        <v>365</v>
      </c>
      <c r="QUQ195" t="s">
        <v>365</v>
      </c>
      <c r="QUR195" t="s">
        <v>365</v>
      </c>
      <c r="QUS195" t="s">
        <v>365</v>
      </c>
      <c r="QUT195" t="s">
        <v>365</v>
      </c>
      <c r="QUU195" t="s">
        <v>365</v>
      </c>
      <c r="QUV195" t="s">
        <v>365</v>
      </c>
      <c r="QUW195" t="s">
        <v>365</v>
      </c>
      <c r="QUX195" t="s">
        <v>365</v>
      </c>
      <c r="QUY195" t="s">
        <v>365</v>
      </c>
      <c r="QUZ195" t="s">
        <v>365</v>
      </c>
      <c r="QVA195" t="s">
        <v>365</v>
      </c>
      <c r="QVB195" t="s">
        <v>365</v>
      </c>
      <c r="QVC195" t="s">
        <v>365</v>
      </c>
      <c r="QVD195" t="s">
        <v>365</v>
      </c>
      <c r="QVE195" t="s">
        <v>365</v>
      </c>
      <c r="QVF195" t="s">
        <v>365</v>
      </c>
      <c r="QVG195" t="s">
        <v>365</v>
      </c>
      <c r="QVH195" t="s">
        <v>365</v>
      </c>
      <c r="QVI195" t="s">
        <v>365</v>
      </c>
      <c r="QVJ195" t="s">
        <v>365</v>
      </c>
      <c r="QVK195" t="s">
        <v>365</v>
      </c>
      <c r="QVL195" t="s">
        <v>365</v>
      </c>
      <c r="QVM195" t="s">
        <v>365</v>
      </c>
      <c r="QVN195" t="s">
        <v>365</v>
      </c>
      <c r="QVO195" t="s">
        <v>365</v>
      </c>
      <c r="QVP195" t="s">
        <v>365</v>
      </c>
      <c r="QVQ195" t="s">
        <v>365</v>
      </c>
      <c r="QVR195" t="s">
        <v>365</v>
      </c>
      <c r="QVS195" t="s">
        <v>365</v>
      </c>
      <c r="QVT195" t="s">
        <v>365</v>
      </c>
      <c r="QVU195" t="s">
        <v>365</v>
      </c>
      <c r="QVV195" t="s">
        <v>365</v>
      </c>
      <c r="QVW195" t="s">
        <v>365</v>
      </c>
      <c r="QVX195" t="s">
        <v>365</v>
      </c>
      <c r="QVY195" t="s">
        <v>365</v>
      </c>
      <c r="QVZ195" t="s">
        <v>365</v>
      </c>
      <c r="QWA195" t="s">
        <v>365</v>
      </c>
      <c r="QWB195" t="s">
        <v>365</v>
      </c>
      <c r="QWC195" t="s">
        <v>365</v>
      </c>
      <c r="QWD195" t="s">
        <v>365</v>
      </c>
      <c r="QWE195" t="s">
        <v>365</v>
      </c>
      <c r="QWF195" t="s">
        <v>365</v>
      </c>
      <c r="QWG195" t="s">
        <v>365</v>
      </c>
      <c r="QWH195" t="s">
        <v>365</v>
      </c>
      <c r="QWI195" t="s">
        <v>365</v>
      </c>
      <c r="QWJ195" t="s">
        <v>365</v>
      </c>
      <c r="QWK195" t="s">
        <v>365</v>
      </c>
      <c r="QWL195" t="s">
        <v>365</v>
      </c>
      <c r="QWM195" t="s">
        <v>365</v>
      </c>
      <c r="QWN195" t="s">
        <v>365</v>
      </c>
      <c r="QWO195" t="s">
        <v>365</v>
      </c>
      <c r="QWP195" t="s">
        <v>365</v>
      </c>
      <c r="QWQ195" t="s">
        <v>365</v>
      </c>
      <c r="QWR195" t="s">
        <v>365</v>
      </c>
      <c r="QWS195" t="s">
        <v>365</v>
      </c>
      <c r="QWT195" t="s">
        <v>365</v>
      </c>
      <c r="QWU195" t="s">
        <v>365</v>
      </c>
      <c r="QWV195" t="s">
        <v>365</v>
      </c>
      <c r="QWW195" t="s">
        <v>365</v>
      </c>
      <c r="QWX195" t="s">
        <v>365</v>
      </c>
      <c r="QWY195" t="s">
        <v>365</v>
      </c>
      <c r="QWZ195" t="s">
        <v>365</v>
      </c>
      <c r="QXA195" t="s">
        <v>365</v>
      </c>
      <c r="QXB195" t="s">
        <v>365</v>
      </c>
      <c r="QXC195" t="s">
        <v>365</v>
      </c>
      <c r="QXD195" t="s">
        <v>365</v>
      </c>
      <c r="QXE195" t="s">
        <v>365</v>
      </c>
      <c r="QXF195" t="s">
        <v>365</v>
      </c>
      <c r="QXG195" t="s">
        <v>365</v>
      </c>
      <c r="QXH195" t="s">
        <v>365</v>
      </c>
      <c r="QXI195" t="s">
        <v>365</v>
      </c>
      <c r="QXJ195" t="s">
        <v>365</v>
      </c>
      <c r="QXK195" t="s">
        <v>365</v>
      </c>
      <c r="QXL195" t="s">
        <v>365</v>
      </c>
      <c r="QXM195" t="s">
        <v>365</v>
      </c>
      <c r="QXN195" t="s">
        <v>365</v>
      </c>
      <c r="QXO195" t="s">
        <v>365</v>
      </c>
      <c r="QXP195" t="s">
        <v>365</v>
      </c>
      <c r="QXQ195" t="s">
        <v>365</v>
      </c>
      <c r="QXR195" t="s">
        <v>365</v>
      </c>
      <c r="QXS195" t="s">
        <v>365</v>
      </c>
      <c r="QXT195" t="s">
        <v>365</v>
      </c>
      <c r="QXU195" t="s">
        <v>365</v>
      </c>
      <c r="QXV195" t="s">
        <v>365</v>
      </c>
      <c r="QXW195" t="s">
        <v>365</v>
      </c>
      <c r="QXX195" t="s">
        <v>365</v>
      </c>
      <c r="QXY195" t="s">
        <v>365</v>
      </c>
      <c r="QXZ195" t="s">
        <v>365</v>
      </c>
      <c r="QYA195" t="s">
        <v>365</v>
      </c>
      <c r="QYB195" t="s">
        <v>365</v>
      </c>
      <c r="QYC195" t="s">
        <v>365</v>
      </c>
      <c r="QYD195" t="s">
        <v>365</v>
      </c>
      <c r="QYE195" t="s">
        <v>365</v>
      </c>
      <c r="QYF195" t="s">
        <v>365</v>
      </c>
      <c r="QYG195" t="s">
        <v>365</v>
      </c>
      <c r="QYH195" t="s">
        <v>365</v>
      </c>
      <c r="QYI195" t="s">
        <v>365</v>
      </c>
      <c r="QYJ195" t="s">
        <v>365</v>
      </c>
      <c r="QYK195" t="s">
        <v>365</v>
      </c>
      <c r="QYL195" t="s">
        <v>365</v>
      </c>
      <c r="QYM195" t="s">
        <v>365</v>
      </c>
      <c r="QYN195" t="s">
        <v>365</v>
      </c>
      <c r="QYO195" t="s">
        <v>365</v>
      </c>
      <c r="QYP195" t="s">
        <v>365</v>
      </c>
      <c r="QYQ195" t="s">
        <v>365</v>
      </c>
      <c r="QYR195" t="s">
        <v>365</v>
      </c>
      <c r="QYS195" t="s">
        <v>365</v>
      </c>
      <c r="QYT195" t="s">
        <v>365</v>
      </c>
      <c r="QYU195" t="s">
        <v>365</v>
      </c>
      <c r="QYV195" t="s">
        <v>365</v>
      </c>
      <c r="QYW195" t="s">
        <v>365</v>
      </c>
      <c r="QYX195" t="s">
        <v>365</v>
      </c>
      <c r="QYY195" t="s">
        <v>365</v>
      </c>
      <c r="QYZ195" t="s">
        <v>365</v>
      </c>
      <c r="QZA195" t="s">
        <v>365</v>
      </c>
      <c r="QZB195" t="s">
        <v>365</v>
      </c>
      <c r="QZC195" t="s">
        <v>365</v>
      </c>
      <c r="QZD195" t="s">
        <v>365</v>
      </c>
      <c r="QZE195" t="s">
        <v>365</v>
      </c>
      <c r="QZF195" t="s">
        <v>365</v>
      </c>
      <c r="QZG195" t="s">
        <v>365</v>
      </c>
      <c r="QZH195" t="s">
        <v>365</v>
      </c>
      <c r="QZI195" t="s">
        <v>365</v>
      </c>
      <c r="QZJ195" t="s">
        <v>365</v>
      </c>
      <c r="QZK195" t="s">
        <v>365</v>
      </c>
      <c r="QZL195" t="s">
        <v>365</v>
      </c>
      <c r="QZM195" t="s">
        <v>365</v>
      </c>
      <c r="QZN195" t="s">
        <v>365</v>
      </c>
      <c r="QZO195" t="s">
        <v>365</v>
      </c>
      <c r="QZP195" t="s">
        <v>365</v>
      </c>
      <c r="QZQ195" t="s">
        <v>365</v>
      </c>
      <c r="QZR195" t="s">
        <v>365</v>
      </c>
      <c r="QZS195" t="s">
        <v>365</v>
      </c>
      <c r="QZT195" t="s">
        <v>365</v>
      </c>
      <c r="QZU195" t="s">
        <v>365</v>
      </c>
      <c r="QZV195" t="s">
        <v>365</v>
      </c>
      <c r="QZW195" t="s">
        <v>365</v>
      </c>
      <c r="QZX195" t="s">
        <v>365</v>
      </c>
      <c r="QZY195" t="s">
        <v>365</v>
      </c>
      <c r="QZZ195" t="s">
        <v>365</v>
      </c>
      <c r="RAA195" t="s">
        <v>365</v>
      </c>
      <c r="RAB195" t="s">
        <v>365</v>
      </c>
      <c r="RAC195" t="s">
        <v>365</v>
      </c>
      <c r="RAD195" t="s">
        <v>365</v>
      </c>
      <c r="RAE195" t="s">
        <v>365</v>
      </c>
      <c r="RAF195" t="s">
        <v>365</v>
      </c>
      <c r="RAG195" t="s">
        <v>365</v>
      </c>
      <c r="RAH195" t="s">
        <v>365</v>
      </c>
      <c r="RAI195" t="s">
        <v>365</v>
      </c>
      <c r="RAJ195" t="s">
        <v>365</v>
      </c>
      <c r="RAK195" t="s">
        <v>365</v>
      </c>
      <c r="RAL195" t="s">
        <v>365</v>
      </c>
      <c r="RAM195" t="s">
        <v>365</v>
      </c>
      <c r="RAN195" t="s">
        <v>365</v>
      </c>
      <c r="RAO195" t="s">
        <v>365</v>
      </c>
      <c r="RAP195" t="s">
        <v>365</v>
      </c>
      <c r="RAQ195" t="s">
        <v>365</v>
      </c>
      <c r="RAR195" t="s">
        <v>365</v>
      </c>
      <c r="RAS195" t="s">
        <v>365</v>
      </c>
      <c r="RAT195" t="s">
        <v>365</v>
      </c>
      <c r="RAU195" t="s">
        <v>365</v>
      </c>
      <c r="RAV195" t="s">
        <v>365</v>
      </c>
      <c r="RAW195" t="s">
        <v>365</v>
      </c>
      <c r="RAX195" t="s">
        <v>365</v>
      </c>
      <c r="RAY195" t="s">
        <v>365</v>
      </c>
      <c r="RAZ195" t="s">
        <v>365</v>
      </c>
      <c r="RBA195" t="s">
        <v>365</v>
      </c>
      <c r="RBB195" t="s">
        <v>365</v>
      </c>
      <c r="RBC195" t="s">
        <v>365</v>
      </c>
      <c r="RBD195" t="s">
        <v>365</v>
      </c>
      <c r="RBE195" t="s">
        <v>365</v>
      </c>
      <c r="RBF195" t="s">
        <v>365</v>
      </c>
      <c r="RBG195" t="s">
        <v>365</v>
      </c>
      <c r="RBH195" t="s">
        <v>365</v>
      </c>
      <c r="RBI195" t="s">
        <v>365</v>
      </c>
      <c r="RBJ195" t="s">
        <v>365</v>
      </c>
      <c r="RBK195" t="s">
        <v>365</v>
      </c>
      <c r="RBL195" t="s">
        <v>365</v>
      </c>
      <c r="RBM195" t="s">
        <v>365</v>
      </c>
      <c r="RBN195" t="s">
        <v>365</v>
      </c>
      <c r="RBO195" t="s">
        <v>365</v>
      </c>
      <c r="RBP195" t="s">
        <v>365</v>
      </c>
      <c r="RBQ195" t="s">
        <v>365</v>
      </c>
      <c r="RBR195" t="s">
        <v>365</v>
      </c>
      <c r="RBS195" t="s">
        <v>365</v>
      </c>
      <c r="RBT195" t="s">
        <v>365</v>
      </c>
      <c r="RBU195" t="s">
        <v>365</v>
      </c>
      <c r="RBV195" t="s">
        <v>365</v>
      </c>
      <c r="RBW195" t="s">
        <v>365</v>
      </c>
      <c r="RBX195" t="s">
        <v>365</v>
      </c>
      <c r="RBY195" t="s">
        <v>365</v>
      </c>
      <c r="RBZ195" t="s">
        <v>365</v>
      </c>
      <c r="RCA195" t="s">
        <v>365</v>
      </c>
      <c r="RCB195" t="s">
        <v>365</v>
      </c>
      <c r="RCC195" t="s">
        <v>365</v>
      </c>
      <c r="RCD195" t="s">
        <v>365</v>
      </c>
      <c r="RCE195" t="s">
        <v>365</v>
      </c>
      <c r="RCF195" t="s">
        <v>365</v>
      </c>
      <c r="RCG195" t="s">
        <v>365</v>
      </c>
      <c r="RCH195" t="s">
        <v>365</v>
      </c>
      <c r="RCI195" t="s">
        <v>365</v>
      </c>
      <c r="RCJ195" t="s">
        <v>365</v>
      </c>
      <c r="RCK195" t="s">
        <v>365</v>
      </c>
      <c r="RCL195" t="s">
        <v>365</v>
      </c>
      <c r="RCM195" t="s">
        <v>365</v>
      </c>
      <c r="RCN195" t="s">
        <v>365</v>
      </c>
      <c r="RCO195" t="s">
        <v>365</v>
      </c>
      <c r="RCP195" t="s">
        <v>365</v>
      </c>
      <c r="RCQ195" t="s">
        <v>365</v>
      </c>
      <c r="RCR195" t="s">
        <v>365</v>
      </c>
      <c r="RCS195" t="s">
        <v>365</v>
      </c>
      <c r="RCT195" t="s">
        <v>365</v>
      </c>
      <c r="RCU195" t="s">
        <v>365</v>
      </c>
      <c r="RCV195" t="s">
        <v>365</v>
      </c>
      <c r="RCW195" t="s">
        <v>365</v>
      </c>
      <c r="RCX195" t="s">
        <v>365</v>
      </c>
      <c r="RCY195" t="s">
        <v>365</v>
      </c>
      <c r="RCZ195" t="s">
        <v>365</v>
      </c>
      <c r="RDA195" t="s">
        <v>365</v>
      </c>
      <c r="RDB195" t="s">
        <v>365</v>
      </c>
      <c r="RDC195" t="s">
        <v>365</v>
      </c>
      <c r="RDD195" t="s">
        <v>365</v>
      </c>
      <c r="RDE195" t="s">
        <v>365</v>
      </c>
      <c r="RDF195" t="s">
        <v>365</v>
      </c>
      <c r="RDG195" t="s">
        <v>365</v>
      </c>
      <c r="RDH195" t="s">
        <v>365</v>
      </c>
      <c r="RDI195" t="s">
        <v>365</v>
      </c>
      <c r="RDJ195" t="s">
        <v>365</v>
      </c>
      <c r="RDK195" t="s">
        <v>365</v>
      </c>
      <c r="RDL195" t="s">
        <v>365</v>
      </c>
      <c r="RDM195" t="s">
        <v>365</v>
      </c>
      <c r="RDN195" t="s">
        <v>365</v>
      </c>
      <c r="RDO195" t="s">
        <v>365</v>
      </c>
      <c r="RDP195" t="s">
        <v>365</v>
      </c>
      <c r="RDQ195" t="s">
        <v>365</v>
      </c>
      <c r="RDR195" t="s">
        <v>365</v>
      </c>
      <c r="RDS195" t="s">
        <v>365</v>
      </c>
      <c r="RDT195" t="s">
        <v>365</v>
      </c>
      <c r="RDU195" t="s">
        <v>365</v>
      </c>
      <c r="RDV195" t="s">
        <v>365</v>
      </c>
      <c r="RDW195" t="s">
        <v>365</v>
      </c>
      <c r="RDX195" t="s">
        <v>365</v>
      </c>
      <c r="RDY195" t="s">
        <v>365</v>
      </c>
      <c r="RDZ195" t="s">
        <v>365</v>
      </c>
      <c r="REA195" t="s">
        <v>365</v>
      </c>
      <c r="REB195" t="s">
        <v>365</v>
      </c>
      <c r="REC195" t="s">
        <v>365</v>
      </c>
      <c r="RED195" t="s">
        <v>365</v>
      </c>
      <c r="REE195" t="s">
        <v>365</v>
      </c>
      <c r="REF195" t="s">
        <v>365</v>
      </c>
      <c r="REG195" t="s">
        <v>365</v>
      </c>
      <c r="REH195" t="s">
        <v>365</v>
      </c>
      <c r="REI195" t="s">
        <v>365</v>
      </c>
      <c r="REJ195" t="s">
        <v>365</v>
      </c>
      <c r="REK195" t="s">
        <v>365</v>
      </c>
      <c r="REL195" t="s">
        <v>365</v>
      </c>
      <c r="REM195" t="s">
        <v>365</v>
      </c>
      <c r="REN195" t="s">
        <v>365</v>
      </c>
      <c r="REO195" t="s">
        <v>365</v>
      </c>
      <c r="REP195" t="s">
        <v>365</v>
      </c>
      <c r="REQ195" t="s">
        <v>365</v>
      </c>
      <c r="RER195" t="s">
        <v>365</v>
      </c>
      <c r="RES195" t="s">
        <v>365</v>
      </c>
      <c r="RET195" t="s">
        <v>365</v>
      </c>
      <c r="REU195" t="s">
        <v>365</v>
      </c>
      <c r="REV195" t="s">
        <v>365</v>
      </c>
      <c r="REW195" t="s">
        <v>365</v>
      </c>
      <c r="REX195" t="s">
        <v>365</v>
      </c>
      <c r="REY195" t="s">
        <v>365</v>
      </c>
      <c r="REZ195" t="s">
        <v>365</v>
      </c>
      <c r="RFA195" t="s">
        <v>365</v>
      </c>
      <c r="RFB195" t="s">
        <v>365</v>
      </c>
      <c r="RFC195" t="s">
        <v>365</v>
      </c>
      <c r="RFD195" t="s">
        <v>365</v>
      </c>
      <c r="RFE195" t="s">
        <v>365</v>
      </c>
      <c r="RFF195" t="s">
        <v>365</v>
      </c>
      <c r="RFG195" t="s">
        <v>365</v>
      </c>
      <c r="RFH195" t="s">
        <v>365</v>
      </c>
      <c r="RFI195" t="s">
        <v>365</v>
      </c>
      <c r="RFJ195" t="s">
        <v>365</v>
      </c>
      <c r="RFK195" t="s">
        <v>365</v>
      </c>
      <c r="RFL195" t="s">
        <v>365</v>
      </c>
      <c r="RFM195" t="s">
        <v>365</v>
      </c>
      <c r="RFN195" t="s">
        <v>365</v>
      </c>
      <c r="RFO195" t="s">
        <v>365</v>
      </c>
      <c r="RFP195" t="s">
        <v>365</v>
      </c>
      <c r="RFQ195" t="s">
        <v>365</v>
      </c>
      <c r="RFR195" t="s">
        <v>365</v>
      </c>
      <c r="RFS195" t="s">
        <v>365</v>
      </c>
      <c r="RFT195" t="s">
        <v>365</v>
      </c>
      <c r="RFU195" t="s">
        <v>365</v>
      </c>
      <c r="RFV195" t="s">
        <v>365</v>
      </c>
      <c r="RFW195" t="s">
        <v>365</v>
      </c>
      <c r="RFX195" t="s">
        <v>365</v>
      </c>
      <c r="RFY195" t="s">
        <v>365</v>
      </c>
      <c r="RFZ195" t="s">
        <v>365</v>
      </c>
      <c r="RGA195" t="s">
        <v>365</v>
      </c>
      <c r="RGB195" t="s">
        <v>365</v>
      </c>
      <c r="RGC195" t="s">
        <v>365</v>
      </c>
      <c r="RGD195" t="s">
        <v>365</v>
      </c>
      <c r="RGE195" t="s">
        <v>365</v>
      </c>
      <c r="RGF195" t="s">
        <v>365</v>
      </c>
      <c r="RGG195" t="s">
        <v>365</v>
      </c>
      <c r="RGH195" t="s">
        <v>365</v>
      </c>
      <c r="RGI195" t="s">
        <v>365</v>
      </c>
      <c r="RGJ195" t="s">
        <v>365</v>
      </c>
      <c r="RGK195" t="s">
        <v>365</v>
      </c>
      <c r="RGL195" t="s">
        <v>365</v>
      </c>
      <c r="RGM195" t="s">
        <v>365</v>
      </c>
      <c r="RGN195" t="s">
        <v>365</v>
      </c>
      <c r="RGO195" t="s">
        <v>365</v>
      </c>
      <c r="RGP195" t="s">
        <v>365</v>
      </c>
      <c r="RGQ195" t="s">
        <v>365</v>
      </c>
      <c r="RGR195" t="s">
        <v>365</v>
      </c>
      <c r="RGS195" t="s">
        <v>365</v>
      </c>
      <c r="RGT195" t="s">
        <v>365</v>
      </c>
      <c r="RGU195" t="s">
        <v>365</v>
      </c>
      <c r="RGV195" t="s">
        <v>365</v>
      </c>
      <c r="RGW195" t="s">
        <v>365</v>
      </c>
      <c r="RGX195" t="s">
        <v>365</v>
      </c>
      <c r="RGY195" t="s">
        <v>365</v>
      </c>
      <c r="RGZ195" t="s">
        <v>365</v>
      </c>
      <c r="RHA195" t="s">
        <v>365</v>
      </c>
      <c r="RHB195" t="s">
        <v>365</v>
      </c>
      <c r="RHC195" t="s">
        <v>365</v>
      </c>
      <c r="RHD195" t="s">
        <v>365</v>
      </c>
      <c r="RHE195" t="s">
        <v>365</v>
      </c>
      <c r="RHF195" t="s">
        <v>365</v>
      </c>
      <c r="RHG195" t="s">
        <v>365</v>
      </c>
      <c r="RHH195" t="s">
        <v>365</v>
      </c>
      <c r="RHI195" t="s">
        <v>365</v>
      </c>
      <c r="RHJ195" t="s">
        <v>365</v>
      </c>
      <c r="RHK195" t="s">
        <v>365</v>
      </c>
      <c r="RHL195" t="s">
        <v>365</v>
      </c>
      <c r="RHM195" t="s">
        <v>365</v>
      </c>
      <c r="RHN195" t="s">
        <v>365</v>
      </c>
      <c r="RHO195" t="s">
        <v>365</v>
      </c>
      <c r="RHP195" t="s">
        <v>365</v>
      </c>
      <c r="RHQ195" t="s">
        <v>365</v>
      </c>
      <c r="RHR195" t="s">
        <v>365</v>
      </c>
      <c r="RHS195" t="s">
        <v>365</v>
      </c>
      <c r="RHT195" t="s">
        <v>365</v>
      </c>
      <c r="RHU195" t="s">
        <v>365</v>
      </c>
      <c r="RHV195" t="s">
        <v>365</v>
      </c>
      <c r="RHW195" t="s">
        <v>365</v>
      </c>
      <c r="RHX195" t="s">
        <v>365</v>
      </c>
      <c r="RHY195" t="s">
        <v>365</v>
      </c>
      <c r="RHZ195" t="s">
        <v>365</v>
      </c>
      <c r="RIA195" t="s">
        <v>365</v>
      </c>
      <c r="RIB195" t="s">
        <v>365</v>
      </c>
      <c r="RIC195" t="s">
        <v>365</v>
      </c>
      <c r="RID195" t="s">
        <v>365</v>
      </c>
      <c r="RIE195" t="s">
        <v>365</v>
      </c>
      <c r="RIF195" t="s">
        <v>365</v>
      </c>
      <c r="RIG195" t="s">
        <v>365</v>
      </c>
      <c r="RIH195" t="s">
        <v>365</v>
      </c>
      <c r="RII195" t="s">
        <v>365</v>
      </c>
      <c r="RIJ195" t="s">
        <v>365</v>
      </c>
      <c r="RIK195" t="s">
        <v>365</v>
      </c>
      <c r="RIL195" t="s">
        <v>365</v>
      </c>
      <c r="RIM195" t="s">
        <v>365</v>
      </c>
      <c r="RIN195" t="s">
        <v>365</v>
      </c>
      <c r="RIO195" t="s">
        <v>365</v>
      </c>
      <c r="RIP195" t="s">
        <v>365</v>
      </c>
      <c r="RIQ195" t="s">
        <v>365</v>
      </c>
      <c r="RIR195" t="s">
        <v>365</v>
      </c>
      <c r="RIS195" t="s">
        <v>365</v>
      </c>
      <c r="RIT195" t="s">
        <v>365</v>
      </c>
      <c r="RIU195" t="s">
        <v>365</v>
      </c>
      <c r="RIV195" t="s">
        <v>365</v>
      </c>
      <c r="RIW195" t="s">
        <v>365</v>
      </c>
      <c r="RIX195" t="s">
        <v>365</v>
      </c>
      <c r="RIY195" t="s">
        <v>365</v>
      </c>
      <c r="RIZ195" t="s">
        <v>365</v>
      </c>
      <c r="RJA195" t="s">
        <v>365</v>
      </c>
      <c r="RJB195" t="s">
        <v>365</v>
      </c>
      <c r="RJC195" t="s">
        <v>365</v>
      </c>
      <c r="RJD195" t="s">
        <v>365</v>
      </c>
      <c r="RJE195" t="s">
        <v>365</v>
      </c>
      <c r="RJF195" t="s">
        <v>365</v>
      </c>
      <c r="RJG195" t="s">
        <v>365</v>
      </c>
      <c r="RJH195" t="s">
        <v>365</v>
      </c>
      <c r="RJI195" t="s">
        <v>365</v>
      </c>
      <c r="RJJ195" t="s">
        <v>365</v>
      </c>
      <c r="RJK195" t="s">
        <v>365</v>
      </c>
      <c r="RJL195" t="s">
        <v>365</v>
      </c>
      <c r="RJM195" t="s">
        <v>365</v>
      </c>
      <c r="RJN195" t="s">
        <v>365</v>
      </c>
      <c r="RJO195" t="s">
        <v>365</v>
      </c>
      <c r="RJP195" t="s">
        <v>365</v>
      </c>
      <c r="RJQ195" t="s">
        <v>365</v>
      </c>
      <c r="RJR195" t="s">
        <v>365</v>
      </c>
      <c r="RJS195" t="s">
        <v>365</v>
      </c>
      <c r="RJT195" t="s">
        <v>365</v>
      </c>
      <c r="RJU195" t="s">
        <v>365</v>
      </c>
      <c r="RJV195" t="s">
        <v>365</v>
      </c>
      <c r="RJW195" t="s">
        <v>365</v>
      </c>
      <c r="RJX195" t="s">
        <v>365</v>
      </c>
      <c r="RJY195" t="s">
        <v>365</v>
      </c>
      <c r="RJZ195" t="s">
        <v>365</v>
      </c>
      <c r="RKA195" t="s">
        <v>365</v>
      </c>
      <c r="RKB195" t="s">
        <v>365</v>
      </c>
      <c r="RKC195" t="s">
        <v>365</v>
      </c>
      <c r="RKD195" t="s">
        <v>365</v>
      </c>
      <c r="RKE195" t="s">
        <v>365</v>
      </c>
      <c r="RKF195" t="s">
        <v>365</v>
      </c>
      <c r="RKG195" t="s">
        <v>365</v>
      </c>
      <c r="RKH195" t="s">
        <v>365</v>
      </c>
      <c r="RKI195" t="s">
        <v>365</v>
      </c>
      <c r="RKJ195" t="s">
        <v>365</v>
      </c>
      <c r="RKK195" t="s">
        <v>365</v>
      </c>
      <c r="RKL195" t="s">
        <v>365</v>
      </c>
      <c r="RKM195" t="s">
        <v>365</v>
      </c>
      <c r="RKN195" t="s">
        <v>365</v>
      </c>
      <c r="RKO195" t="s">
        <v>365</v>
      </c>
      <c r="RKP195" t="s">
        <v>365</v>
      </c>
      <c r="RKQ195" t="s">
        <v>365</v>
      </c>
      <c r="RKR195" t="s">
        <v>365</v>
      </c>
      <c r="RKS195" t="s">
        <v>365</v>
      </c>
      <c r="RKT195" t="s">
        <v>365</v>
      </c>
      <c r="RKU195" t="s">
        <v>365</v>
      </c>
      <c r="RKV195" t="s">
        <v>365</v>
      </c>
      <c r="RKW195" t="s">
        <v>365</v>
      </c>
      <c r="RKX195" t="s">
        <v>365</v>
      </c>
      <c r="RKY195" t="s">
        <v>365</v>
      </c>
      <c r="RKZ195" t="s">
        <v>365</v>
      </c>
      <c r="RLA195" t="s">
        <v>365</v>
      </c>
      <c r="RLB195" t="s">
        <v>365</v>
      </c>
      <c r="RLC195" t="s">
        <v>365</v>
      </c>
      <c r="RLD195" t="s">
        <v>365</v>
      </c>
      <c r="RLE195" t="s">
        <v>365</v>
      </c>
      <c r="RLF195" t="s">
        <v>365</v>
      </c>
      <c r="RLG195" t="s">
        <v>365</v>
      </c>
      <c r="RLH195" t="s">
        <v>365</v>
      </c>
      <c r="RLI195" t="s">
        <v>365</v>
      </c>
      <c r="RLJ195" t="s">
        <v>365</v>
      </c>
      <c r="RLK195" t="s">
        <v>365</v>
      </c>
      <c r="RLL195" t="s">
        <v>365</v>
      </c>
      <c r="RLM195" t="s">
        <v>365</v>
      </c>
      <c r="RLN195" t="s">
        <v>365</v>
      </c>
      <c r="RLO195" t="s">
        <v>365</v>
      </c>
      <c r="RLP195" t="s">
        <v>365</v>
      </c>
      <c r="RLQ195" t="s">
        <v>365</v>
      </c>
      <c r="RLR195" t="s">
        <v>365</v>
      </c>
      <c r="RLS195" t="s">
        <v>365</v>
      </c>
      <c r="RLT195" t="s">
        <v>365</v>
      </c>
      <c r="RLU195" t="s">
        <v>365</v>
      </c>
      <c r="RLV195" t="s">
        <v>365</v>
      </c>
      <c r="RLW195" t="s">
        <v>365</v>
      </c>
      <c r="RLX195" t="s">
        <v>365</v>
      </c>
      <c r="RLY195" t="s">
        <v>365</v>
      </c>
      <c r="RLZ195" t="s">
        <v>365</v>
      </c>
      <c r="RMA195" t="s">
        <v>365</v>
      </c>
      <c r="RMB195" t="s">
        <v>365</v>
      </c>
      <c r="RMC195" t="s">
        <v>365</v>
      </c>
      <c r="RMD195" t="s">
        <v>365</v>
      </c>
      <c r="RME195" t="s">
        <v>365</v>
      </c>
      <c r="RMF195" t="s">
        <v>365</v>
      </c>
      <c r="RMG195" t="s">
        <v>365</v>
      </c>
      <c r="RMH195" t="s">
        <v>365</v>
      </c>
      <c r="RMI195" t="s">
        <v>365</v>
      </c>
      <c r="RMJ195" t="s">
        <v>365</v>
      </c>
      <c r="RMK195" t="s">
        <v>365</v>
      </c>
      <c r="RML195" t="s">
        <v>365</v>
      </c>
      <c r="RMM195" t="s">
        <v>365</v>
      </c>
      <c r="RMN195" t="s">
        <v>365</v>
      </c>
      <c r="RMO195" t="s">
        <v>365</v>
      </c>
      <c r="RMP195" t="s">
        <v>365</v>
      </c>
      <c r="RMQ195" t="s">
        <v>365</v>
      </c>
      <c r="RMR195" t="s">
        <v>365</v>
      </c>
      <c r="RMS195" t="s">
        <v>365</v>
      </c>
      <c r="RMT195" t="s">
        <v>365</v>
      </c>
      <c r="RMU195" t="s">
        <v>365</v>
      </c>
      <c r="RMV195" t="s">
        <v>365</v>
      </c>
      <c r="RMW195" t="s">
        <v>365</v>
      </c>
      <c r="RMX195" t="s">
        <v>365</v>
      </c>
      <c r="RMY195" t="s">
        <v>365</v>
      </c>
      <c r="RMZ195" t="s">
        <v>365</v>
      </c>
      <c r="RNA195" t="s">
        <v>365</v>
      </c>
      <c r="RNB195" t="s">
        <v>365</v>
      </c>
      <c r="RNC195" t="s">
        <v>365</v>
      </c>
      <c r="RND195" t="s">
        <v>365</v>
      </c>
      <c r="RNE195" t="s">
        <v>365</v>
      </c>
      <c r="RNF195" t="s">
        <v>365</v>
      </c>
      <c r="RNG195" t="s">
        <v>365</v>
      </c>
      <c r="RNH195" t="s">
        <v>365</v>
      </c>
      <c r="RNI195" t="s">
        <v>365</v>
      </c>
      <c r="RNJ195" t="s">
        <v>365</v>
      </c>
      <c r="RNK195" t="s">
        <v>365</v>
      </c>
      <c r="RNL195" t="s">
        <v>365</v>
      </c>
      <c r="RNM195" t="s">
        <v>365</v>
      </c>
      <c r="RNN195" t="s">
        <v>365</v>
      </c>
      <c r="RNO195" t="s">
        <v>365</v>
      </c>
      <c r="RNP195" t="s">
        <v>365</v>
      </c>
      <c r="RNQ195" t="s">
        <v>365</v>
      </c>
      <c r="RNR195" t="s">
        <v>365</v>
      </c>
      <c r="RNS195" t="s">
        <v>365</v>
      </c>
      <c r="RNT195" t="s">
        <v>365</v>
      </c>
      <c r="RNU195" t="s">
        <v>365</v>
      </c>
      <c r="RNV195" t="s">
        <v>365</v>
      </c>
      <c r="RNW195" t="s">
        <v>365</v>
      </c>
      <c r="RNX195" t="s">
        <v>365</v>
      </c>
      <c r="RNY195" t="s">
        <v>365</v>
      </c>
      <c r="RNZ195" t="s">
        <v>365</v>
      </c>
      <c r="ROA195" t="s">
        <v>365</v>
      </c>
      <c r="ROB195" t="s">
        <v>365</v>
      </c>
      <c r="ROC195" t="s">
        <v>365</v>
      </c>
      <c r="ROD195" t="s">
        <v>365</v>
      </c>
      <c r="ROE195" t="s">
        <v>365</v>
      </c>
      <c r="ROF195" t="s">
        <v>365</v>
      </c>
      <c r="ROG195" t="s">
        <v>365</v>
      </c>
      <c r="ROH195" t="s">
        <v>365</v>
      </c>
      <c r="ROI195" t="s">
        <v>365</v>
      </c>
      <c r="ROJ195" t="s">
        <v>365</v>
      </c>
      <c r="ROK195" t="s">
        <v>365</v>
      </c>
      <c r="ROL195" t="s">
        <v>365</v>
      </c>
      <c r="ROM195" t="s">
        <v>365</v>
      </c>
      <c r="RON195" t="s">
        <v>365</v>
      </c>
      <c r="ROO195" t="s">
        <v>365</v>
      </c>
      <c r="ROP195" t="s">
        <v>365</v>
      </c>
      <c r="ROQ195" t="s">
        <v>365</v>
      </c>
      <c r="ROR195" t="s">
        <v>365</v>
      </c>
      <c r="ROS195" t="s">
        <v>365</v>
      </c>
      <c r="ROT195" t="s">
        <v>365</v>
      </c>
      <c r="ROU195" t="s">
        <v>365</v>
      </c>
      <c r="ROV195" t="s">
        <v>365</v>
      </c>
      <c r="ROW195" t="s">
        <v>365</v>
      </c>
      <c r="ROX195" t="s">
        <v>365</v>
      </c>
      <c r="ROY195" t="s">
        <v>365</v>
      </c>
      <c r="ROZ195" t="s">
        <v>365</v>
      </c>
      <c r="RPA195" t="s">
        <v>365</v>
      </c>
      <c r="RPB195" t="s">
        <v>365</v>
      </c>
      <c r="RPC195" t="s">
        <v>365</v>
      </c>
      <c r="RPD195" t="s">
        <v>365</v>
      </c>
      <c r="RPE195" t="s">
        <v>365</v>
      </c>
      <c r="RPF195" t="s">
        <v>365</v>
      </c>
      <c r="RPG195" t="s">
        <v>365</v>
      </c>
      <c r="RPH195" t="s">
        <v>365</v>
      </c>
      <c r="RPI195" t="s">
        <v>365</v>
      </c>
      <c r="RPJ195" t="s">
        <v>365</v>
      </c>
      <c r="RPK195" t="s">
        <v>365</v>
      </c>
      <c r="RPL195" t="s">
        <v>365</v>
      </c>
      <c r="RPM195" t="s">
        <v>365</v>
      </c>
      <c r="RPN195" t="s">
        <v>365</v>
      </c>
      <c r="RPO195" t="s">
        <v>365</v>
      </c>
      <c r="RPP195" t="s">
        <v>365</v>
      </c>
      <c r="RPQ195" t="s">
        <v>365</v>
      </c>
      <c r="RPR195" t="s">
        <v>365</v>
      </c>
      <c r="RPS195" t="s">
        <v>365</v>
      </c>
      <c r="RPT195" t="s">
        <v>365</v>
      </c>
      <c r="RPU195" t="s">
        <v>365</v>
      </c>
      <c r="RPV195" t="s">
        <v>365</v>
      </c>
      <c r="RPW195" t="s">
        <v>365</v>
      </c>
      <c r="RPX195" t="s">
        <v>365</v>
      </c>
      <c r="RPY195" t="s">
        <v>365</v>
      </c>
      <c r="RPZ195" t="s">
        <v>365</v>
      </c>
      <c r="RQA195" t="s">
        <v>365</v>
      </c>
      <c r="RQB195" t="s">
        <v>365</v>
      </c>
      <c r="RQC195" t="s">
        <v>365</v>
      </c>
      <c r="RQD195" t="s">
        <v>365</v>
      </c>
      <c r="RQE195" t="s">
        <v>365</v>
      </c>
      <c r="RQF195" t="s">
        <v>365</v>
      </c>
      <c r="RQG195" t="s">
        <v>365</v>
      </c>
      <c r="RQH195" t="s">
        <v>365</v>
      </c>
      <c r="RQI195" t="s">
        <v>365</v>
      </c>
      <c r="RQJ195" t="s">
        <v>365</v>
      </c>
      <c r="RQK195" t="s">
        <v>365</v>
      </c>
      <c r="RQL195" t="s">
        <v>365</v>
      </c>
      <c r="RQM195" t="s">
        <v>365</v>
      </c>
      <c r="RQN195" t="s">
        <v>365</v>
      </c>
      <c r="RQO195" t="s">
        <v>365</v>
      </c>
      <c r="RQP195" t="s">
        <v>365</v>
      </c>
      <c r="RQQ195" t="s">
        <v>365</v>
      </c>
      <c r="RQR195" t="s">
        <v>365</v>
      </c>
      <c r="RQS195" t="s">
        <v>365</v>
      </c>
      <c r="RQT195" t="s">
        <v>365</v>
      </c>
      <c r="RQU195" t="s">
        <v>365</v>
      </c>
      <c r="RQV195" t="s">
        <v>365</v>
      </c>
      <c r="RQW195" t="s">
        <v>365</v>
      </c>
      <c r="RQX195" t="s">
        <v>365</v>
      </c>
      <c r="RQY195" t="s">
        <v>365</v>
      </c>
      <c r="RQZ195" t="s">
        <v>365</v>
      </c>
      <c r="RRA195" t="s">
        <v>365</v>
      </c>
      <c r="RRB195" t="s">
        <v>365</v>
      </c>
      <c r="RRC195" t="s">
        <v>365</v>
      </c>
      <c r="RRD195" t="s">
        <v>365</v>
      </c>
      <c r="RRE195" t="s">
        <v>365</v>
      </c>
      <c r="RRF195" t="s">
        <v>365</v>
      </c>
      <c r="RRG195" t="s">
        <v>365</v>
      </c>
      <c r="RRH195" t="s">
        <v>365</v>
      </c>
      <c r="RRI195" t="s">
        <v>365</v>
      </c>
      <c r="RRJ195" t="s">
        <v>365</v>
      </c>
      <c r="RRK195" t="s">
        <v>365</v>
      </c>
      <c r="RRL195" t="s">
        <v>365</v>
      </c>
      <c r="RRM195" t="s">
        <v>365</v>
      </c>
      <c r="RRN195" t="s">
        <v>365</v>
      </c>
      <c r="RRO195" t="s">
        <v>365</v>
      </c>
      <c r="RRP195" t="s">
        <v>365</v>
      </c>
      <c r="RRQ195" t="s">
        <v>365</v>
      </c>
      <c r="RRR195" t="s">
        <v>365</v>
      </c>
      <c r="RRS195" t="s">
        <v>365</v>
      </c>
      <c r="RRT195" t="s">
        <v>365</v>
      </c>
      <c r="RRU195" t="s">
        <v>365</v>
      </c>
      <c r="RRV195" t="s">
        <v>365</v>
      </c>
      <c r="RRW195" t="s">
        <v>365</v>
      </c>
      <c r="RRX195" t="s">
        <v>365</v>
      </c>
      <c r="RRY195" t="s">
        <v>365</v>
      </c>
      <c r="RRZ195" t="s">
        <v>365</v>
      </c>
      <c r="RSA195" t="s">
        <v>365</v>
      </c>
      <c r="RSB195" t="s">
        <v>365</v>
      </c>
      <c r="RSC195" t="s">
        <v>365</v>
      </c>
      <c r="RSD195" t="s">
        <v>365</v>
      </c>
      <c r="RSE195" t="s">
        <v>365</v>
      </c>
      <c r="RSF195" t="s">
        <v>365</v>
      </c>
      <c r="RSG195" t="s">
        <v>365</v>
      </c>
      <c r="RSH195" t="s">
        <v>365</v>
      </c>
      <c r="RSI195" t="s">
        <v>365</v>
      </c>
      <c r="RSJ195" t="s">
        <v>365</v>
      </c>
      <c r="RSK195" t="s">
        <v>365</v>
      </c>
      <c r="RSL195" t="s">
        <v>365</v>
      </c>
      <c r="RSM195" t="s">
        <v>365</v>
      </c>
      <c r="RSN195" t="s">
        <v>365</v>
      </c>
      <c r="RSO195" t="s">
        <v>365</v>
      </c>
      <c r="RSP195" t="s">
        <v>365</v>
      </c>
      <c r="RSQ195" t="s">
        <v>365</v>
      </c>
      <c r="RSR195" t="s">
        <v>365</v>
      </c>
      <c r="RSS195" t="s">
        <v>365</v>
      </c>
      <c r="RST195" t="s">
        <v>365</v>
      </c>
      <c r="RSU195" t="s">
        <v>365</v>
      </c>
      <c r="RSV195" t="s">
        <v>365</v>
      </c>
      <c r="RSW195" t="s">
        <v>365</v>
      </c>
      <c r="RSX195" t="s">
        <v>365</v>
      </c>
      <c r="RSY195" t="s">
        <v>365</v>
      </c>
      <c r="RSZ195" t="s">
        <v>365</v>
      </c>
      <c r="RTA195" t="s">
        <v>365</v>
      </c>
      <c r="RTB195" t="s">
        <v>365</v>
      </c>
      <c r="RTC195" t="s">
        <v>365</v>
      </c>
      <c r="RTD195" t="s">
        <v>365</v>
      </c>
      <c r="RTE195" t="s">
        <v>365</v>
      </c>
      <c r="RTF195" t="s">
        <v>365</v>
      </c>
      <c r="RTG195" t="s">
        <v>365</v>
      </c>
      <c r="RTH195" t="s">
        <v>365</v>
      </c>
      <c r="RTI195" t="s">
        <v>365</v>
      </c>
      <c r="RTJ195" t="s">
        <v>365</v>
      </c>
      <c r="RTK195" t="s">
        <v>365</v>
      </c>
      <c r="RTL195" t="s">
        <v>365</v>
      </c>
      <c r="RTM195" t="s">
        <v>365</v>
      </c>
      <c r="RTN195" t="s">
        <v>365</v>
      </c>
      <c r="RTO195" t="s">
        <v>365</v>
      </c>
      <c r="RTP195" t="s">
        <v>365</v>
      </c>
      <c r="RTQ195" t="s">
        <v>365</v>
      </c>
      <c r="RTR195" t="s">
        <v>365</v>
      </c>
      <c r="RTS195" t="s">
        <v>365</v>
      </c>
      <c r="RTT195" t="s">
        <v>365</v>
      </c>
      <c r="RTU195" t="s">
        <v>365</v>
      </c>
      <c r="RTV195" t="s">
        <v>365</v>
      </c>
      <c r="RTW195" t="s">
        <v>365</v>
      </c>
      <c r="RTX195" t="s">
        <v>365</v>
      </c>
      <c r="RTY195" t="s">
        <v>365</v>
      </c>
      <c r="RTZ195" t="s">
        <v>365</v>
      </c>
      <c r="RUA195" t="s">
        <v>365</v>
      </c>
      <c r="RUB195" t="s">
        <v>365</v>
      </c>
      <c r="RUC195" t="s">
        <v>365</v>
      </c>
      <c r="RUD195" t="s">
        <v>365</v>
      </c>
      <c r="RUE195" t="s">
        <v>365</v>
      </c>
      <c r="RUF195" t="s">
        <v>365</v>
      </c>
      <c r="RUG195" t="s">
        <v>365</v>
      </c>
      <c r="RUH195" t="s">
        <v>365</v>
      </c>
      <c r="RUI195" t="s">
        <v>365</v>
      </c>
      <c r="RUJ195" t="s">
        <v>365</v>
      </c>
      <c r="RUK195" t="s">
        <v>365</v>
      </c>
      <c r="RUL195" t="s">
        <v>365</v>
      </c>
      <c r="RUM195" t="s">
        <v>365</v>
      </c>
      <c r="RUN195" t="s">
        <v>365</v>
      </c>
      <c r="RUO195" t="s">
        <v>365</v>
      </c>
      <c r="RUP195" t="s">
        <v>365</v>
      </c>
      <c r="RUQ195" t="s">
        <v>365</v>
      </c>
      <c r="RUR195" t="s">
        <v>365</v>
      </c>
      <c r="RUS195" t="s">
        <v>365</v>
      </c>
      <c r="RUT195" t="s">
        <v>365</v>
      </c>
      <c r="RUU195" t="s">
        <v>365</v>
      </c>
      <c r="RUV195" t="s">
        <v>365</v>
      </c>
      <c r="RUW195" t="s">
        <v>365</v>
      </c>
      <c r="RUX195" t="s">
        <v>365</v>
      </c>
      <c r="RUY195" t="s">
        <v>365</v>
      </c>
      <c r="RUZ195" t="s">
        <v>365</v>
      </c>
      <c r="RVA195" t="s">
        <v>365</v>
      </c>
      <c r="RVB195" t="s">
        <v>365</v>
      </c>
      <c r="RVC195" t="s">
        <v>365</v>
      </c>
      <c r="RVD195" t="s">
        <v>365</v>
      </c>
      <c r="RVE195" t="s">
        <v>365</v>
      </c>
      <c r="RVF195" t="s">
        <v>365</v>
      </c>
      <c r="RVG195" t="s">
        <v>365</v>
      </c>
      <c r="RVH195" t="s">
        <v>365</v>
      </c>
      <c r="RVI195" t="s">
        <v>365</v>
      </c>
      <c r="RVJ195" t="s">
        <v>365</v>
      </c>
      <c r="RVK195" t="s">
        <v>365</v>
      </c>
      <c r="RVL195" t="s">
        <v>365</v>
      </c>
      <c r="RVM195" t="s">
        <v>365</v>
      </c>
      <c r="RVN195" t="s">
        <v>365</v>
      </c>
      <c r="RVO195" t="s">
        <v>365</v>
      </c>
      <c r="RVP195" t="s">
        <v>365</v>
      </c>
      <c r="RVQ195" t="s">
        <v>365</v>
      </c>
      <c r="RVR195" t="s">
        <v>365</v>
      </c>
      <c r="RVS195" t="s">
        <v>365</v>
      </c>
      <c r="RVT195" t="s">
        <v>365</v>
      </c>
      <c r="RVU195" t="s">
        <v>365</v>
      </c>
      <c r="RVV195" t="s">
        <v>365</v>
      </c>
      <c r="RVW195" t="s">
        <v>365</v>
      </c>
      <c r="RVX195" t="s">
        <v>365</v>
      </c>
      <c r="RVY195" t="s">
        <v>365</v>
      </c>
      <c r="RVZ195" t="s">
        <v>365</v>
      </c>
      <c r="RWA195" t="s">
        <v>365</v>
      </c>
      <c r="RWB195" t="s">
        <v>365</v>
      </c>
      <c r="RWC195" t="s">
        <v>365</v>
      </c>
      <c r="RWD195" t="s">
        <v>365</v>
      </c>
      <c r="RWE195" t="s">
        <v>365</v>
      </c>
      <c r="RWF195" t="s">
        <v>365</v>
      </c>
      <c r="RWG195" t="s">
        <v>365</v>
      </c>
      <c r="RWH195" t="s">
        <v>365</v>
      </c>
      <c r="RWI195" t="s">
        <v>365</v>
      </c>
      <c r="RWJ195" t="s">
        <v>365</v>
      </c>
      <c r="RWK195" t="s">
        <v>365</v>
      </c>
      <c r="RWL195" t="s">
        <v>365</v>
      </c>
      <c r="RWM195" t="s">
        <v>365</v>
      </c>
      <c r="RWN195" t="s">
        <v>365</v>
      </c>
      <c r="RWO195" t="s">
        <v>365</v>
      </c>
      <c r="RWP195" t="s">
        <v>365</v>
      </c>
      <c r="RWQ195" t="s">
        <v>365</v>
      </c>
      <c r="RWR195" t="s">
        <v>365</v>
      </c>
      <c r="RWS195" t="s">
        <v>365</v>
      </c>
      <c r="RWT195" t="s">
        <v>365</v>
      </c>
      <c r="RWU195" t="s">
        <v>365</v>
      </c>
      <c r="RWV195" t="s">
        <v>365</v>
      </c>
      <c r="RWW195" t="s">
        <v>365</v>
      </c>
      <c r="RWX195" t="s">
        <v>365</v>
      </c>
      <c r="RWY195" t="s">
        <v>365</v>
      </c>
      <c r="RWZ195" t="s">
        <v>365</v>
      </c>
      <c r="RXA195" t="s">
        <v>365</v>
      </c>
      <c r="RXB195" t="s">
        <v>365</v>
      </c>
      <c r="RXC195" t="s">
        <v>365</v>
      </c>
      <c r="RXD195" t="s">
        <v>365</v>
      </c>
      <c r="RXE195" t="s">
        <v>365</v>
      </c>
      <c r="RXF195" t="s">
        <v>365</v>
      </c>
      <c r="RXG195" t="s">
        <v>365</v>
      </c>
      <c r="RXH195" t="s">
        <v>365</v>
      </c>
      <c r="RXI195" t="s">
        <v>365</v>
      </c>
      <c r="RXJ195" t="s">
        <v>365</v>
      </c>
      <c r="RXK195" t="s">
        <v>365</v>
      </c>
      <c r="RXL195" t="s">
        <v>365</v>
      </c>
      <c r="RXM195" t="s">
        <v>365</v>
      </c>
      <c r="RXN195" t="s">
        <v>365</v>
      </c>
      <c r="RXO195" t="s">
        <v>365</v>
      </c>
      <c r="RXP195" t="s">
        <v>365</v>
      </c>
      <c r="RXQ195" t="s">
        <v>365</v>
      </c>
      <c r="RXR195" t="s">
        <v>365</v>
      </c>
      <c r="RXS195" t="s">
        <v>365</v>
      </c>
      <c r="RXT195" t="s">
        <v>365</v>
      </c>
      <c r="RXU195" t="s">
        <v>365</v>
      </c>
      <c r="RXV195" t="s">
        <v>365</v>
      </c>
      <c r="RXW195" t="s">
        <v>365</v>
      </c>
      <c r="RXX195" t="s">
        <v>365</v>
      </c>
      <c r="RXY195" t="s">
        <v>365</v>
      </c>
      <c r="RXZ195" t="s">
        <v>365</v>
      </c>
      <c r="RYA195" t="s">
        <v>365</v>
      </c>
      <c r="RYB195" t="s">
        <v>365</v>
      </c>
      <c r="RYC195" t="s">
        <v>365</v>
      </c>
      <c r="RYD195" t="s">
        <v>365</v>
      </c>
      <c r="RYE195" t="s">
        <v>365</v>
      </c>
      <c r="RYF195" t="s">
        <v>365</v>
      </c>
      <c r="RYG195" t="s">
        <v>365</v>
      </c>
      <c r="RYH195" t="s">
        <v>365</v>
      </c>
      <c r="RYI195" t="s">
        <v>365</v>
      </c>
      <c r="RYJ195" t="s">
        <v>365</v>
      </c>
      <c r="RYK195" t="s">
        <v>365</v>
      </c>
      <c r="RYL195" t="s">
        <v>365</v>
      </c>
      <c r="RYM195" t="s">
        <v>365</v>
      </c>
      <c r="RYN195" t="s">
        <v>365</v>
      </c>
      <c r="RYO195" t="s">
        <v>365</v>
      </c>
      <c r="RYP195" t="s">
        <v>365</v>
      </c>
      <c r="RYQ195" t="s">
        <v>365</v>
      </c>
      <c r="RYR195" t="s">
        <v>365</v>
      </c>
      <c r="RYS195" t="s">
        <v>365</v>
      </c>
      <c r="RYT195" t="s">
        <v>365</v>
      </c>
      <c r="RYU195" t="s">
        <v>365</v>
      </c>
      <c r="RYV195" t="s">
        <v>365</v>
      </c>
      <c r="RYW195" t="s">
        <v>365</v>
      </c>
      <c r="RYX195" t="s">
        <v>365</v>
      </c>
      <c r="RYY195" t="s">
        <v>365</v>
      </c>
      <c r="RYZ195" t="s">
        <v>365</v>
      </c>
      <c r="RZA195" t="s">
        <v>365</v>
      </c>
      <c r="RZB195" t="s">
        <v>365</v>
      </c>
      <c r="RZC195" t="s">
        <v>365</v>
      </c>
      <c r="RZD195" t="s">
        <v>365</v>
      </c>
      <c r="RZE195" t="s">
        <v>365</v>
      </c>
      <c r="RZF195" t="s">
        <v>365</v>
      </c>
      <c r="RZG195" t="s">
        <v>365</v>
      </c>
      <c r="RZH195" t="s">
        <v>365</v>
      </c>
      <c r="RZI195" t="s">
        <v>365</v>
      </c>
      <c r="RZJ195" t="s">
        <v>365</v>
      </c>
      <c r="RZK195" t="s">
        <v>365</v>
      </c>
      <c r="RZL195" t="s">
        <v>365</v>
      </c>
      <c r="RZM195" t="s">
        <v>365</v>
      </c>
      <c r="RZN195" t="s">
        <v>365</v>
      </c>
      <c r="RZO195" t="s">
        <v>365</v>
      </c>
      <c r="RZP195" t="s">
        <v>365</v>
      </c>
      <c r="RZQ195" t="s">
        <v>365</v>
      </c>
      <c r="RZR195" t="s">
        <v>365</v>
      </c>
      <c r="RZS195" t="s">
        <v>365</v>
      </c>
      <c r="RZT195" t="s">
        <v>365</v>
      </c>
      <c r="RZU195" t="s">
        <v>365</v>
      </c>
      <c r="RZV195" t="s">
        <v>365</v>
      </c>
      <c r="RZW195" t="s">
        <v>365</v>
      </c>
      <c r="RZX195" t="s">
        <v>365</v>
      </c>
      <c r="RZY195" t="s">
        <v>365</v>
      </c>
      <c r="RZZ195" t="s">
        <v>365</v>
      </c>
      <c r="SAA195" t="s">
        <v>365</v>
      </c>
      <c r="SAB195" t="s">
        <v>365</v>
      </c>
      <c r="SAC195" t="s">
        <v>365</v>
      </c>
      <c r="SAD195" t="s">
        <v>365</v>
      </c>
      <c r="SAE195" t="s">
        <v>365</v>
      </c>
      <c r="SAF195" t="s">
        <v>365</v>
      </c>
      <c r="SAG195" t="s">
        <v>365</v>
      </c>
      <c r="SAH195" t="s">
        <v>365</v>
      </c>
      <c r="SAI195" t="s">
        <v>365</v>
      </c>
      <c r="SAJ195" t="s">
        <v>365</v>
      </c>
      <c r="SAK195" t="s">
        <v>365</v>
      </c>
      <c r="SAL195" t="s">
        <v>365</v>
      </c>
      <c r="SAM195" t="s">
        <v>365</v>
      </c>
      <c r="SAN195" t="s">
        <v>365</v>
      </c>
      <c r="SAO195" t="s">
        <v>365</v>
      </c>
      <c r="SAP195" t="s">
        <v>365</v>
      </c>
      <c r="SAQ195" t="s">
        <v>365</v>
      </c>
      <c r="SAR195" t="s">
        <v>365</v>
      </c>
      <c r="SAS195" t="s">
        <v>365</v>
      </c>
      <c r="SAT195" t="s">
        <v>365</v>
      </c>
      <c r="SAU195" t="s">
        <v>365</v>
      </c>
      <c r="SAV195" t="s">
        <v>365</v>
      </c>
      <c r="SAW195" t="s">
        <v>365</v>
      </c>
      <c r="SAX195" t="s">
        <v>365</v>
      </c>
      <c r="SAY195" t="s">
        <v>365</v>
      </c>
      <c r="SAZ195" t="s">
        <v>365</v>
      </c>
      <c r="SBA195" t="s">
        <v>365</v>
      </c>
      <c r="SBB195" t="s">
        <v>365</v>
      </c>
      <c r="SBC195" t="s">
        <v>365</v>
      </c>
      <c r="SBD195" t="s">
        <v>365</v>
      </c>
      <c r="SBE195" t="s">
        <v>365</v>
      </c>
      <c r="SBF195" t="s">
        <v>365</v>
      </c>
      <c r="SBG195" t="s">
        <v>365</v>
      </c>
      <c r="SBH195" t="s">
        <v>365</v>
      </c>
      <c r="SBI195" t="s">
        <v>365</v>
      </c>
      <c r="SBJ195" t="s">
        <v>365</v>
      </c>
      <c r="SBK195" t="s">
        <v>365</v>
      </c>
      <c r="SBL195" t="s">
        <v>365</v>
      </c>
      <c r="SBM195" t="s">
        <v>365</v>
      </c>
      <c r="SBN195" t="s">
        <v>365</v>
      </c>
      <c r="SBO195" t="s">
        <v>365</v>
      </c>
      <c r="SBP195" t="s">
        <v>365</v>
      </c>
      <c r="SBQ195" t="s">
        <v>365</v>
      </c>
      <c r="SBR195" t="s">
        <v>365</v>
      </c>
      <c r="SBS195" t="s">
        <v>365</v>
      </c>
      <c r="SBT195" t="s">
        <v>365</v>
      </c>
      <c r="SBU195" t="s">
        <v>365</v>
      </c>
      <c r="SBV195" t="s">
        <v>365</v>
      </c>
      <c r="SBW195" t="s">
        <v>365</v>
      </c>
      <c r="SBX195" t="s">
        <v>365</v>
      </c>
      <c r="SBY195" t="s">
        <v>365</v>
      </c>
      <c r="SBZ195" t="s">
        <v>365</v>
      </c>
      <c r="SCA195" t="s">
        <v>365</v>
      </c>
      <c r="SCB195" t="s">
        <v>365</v>
      </c>
      <c r="SCC195" t="s">
        <v>365</v>
      </c>
      <c r="SCD195" t="s">
        <v>365</v>
      </c>
      <c r="SCE195" t="s">
        <v>365</v>
      </c>
      <c r="SCF195" t="s">
        <v>365</v>
      </c>
      <c r="SCG195" t="s">
        <v>365</v>
      </c>
      <c r="SCH195" t="s">
        <v>365</v>
      </c>
      <c r="SCI195" t="s">
        <v>365</v>
      </c>
      <c r="SCJ195" t="s">
        <v>365</v>
      </c>
      <c r="SCK195" t="s">
        <v>365</v>
      </c>
      <c r="SCL195" t="s">
        <v>365</v>
      </c>
      <c r="SCM195" t="s">
        <v>365</v>
      </c>
      <c r="SCN195" t="s">
        <v>365</v>
      </c>
      <c r="SCO195" t="s">
        <v>365</v>
      </c>
      <c r="SCP195" t="s">
        <v>365</v>
      </c>
      <c r="SCQ195" t="s">
        <v>365</v>
      </c>
      <c r="SCR195" t="s">
        <v>365</v>
      </c>
      <c r="SCS195" t="s">
        <v>365</v>
      </c>
      <c r="SCT195" t="s">
        <v>365</v>
      </c>
      <c r="SCU195" t="s">
        <v>365</v>
      </c>
      <c r="SCV195" t="s">
        <v>365</v>
      </c>
      <c r="SCW195" t="s">
        <v>365</v>
      </c>
      <c r="SCX195" t="s">
        <v>365</v>
      </c>
      <c r="SCY195" t="s">
        <v>365</v>
      </c>
      <c r="SCZ195" t="s">
        <v>365</v>
      </c>
      <c r="SDA195" t="s">
        <v>365</v>
      </c>
      <c r="SDB195" t="s">
        <v>365</v>
      </c>
      <c r="SDC195" t="s">
        <v>365</v>
      </c>
      <c r="SDD195" t="s">
        <v>365</v>
      </c>
      <c r="SDE195" t="s">
        <v>365</v>
      </c>
      <c r="SDF195" t="s">
        <v>365</v>
      </c>
      <c r="SDG195" t="s">
        <v>365</v>
      </c>
      <c r="SDH195" t="s">
        <v>365</v>
      </c>
      <c r="SDI195" t="s">
        <v>365</v>
      </c>
      <c r="SDJ195" t="s">
        <v>365</v>
      </c>
      <c r="SDK195" t="s">
        <v>365</v>
      </c>
      <c r="SDL195" t="s">
        <v>365</v>
      </c>
      <c r="SDM195" t="s">
        <v>365</v>
      </c>
      <c r="SDN195" t="s">
        <v>365</v>
      </c>
      <c r="SDO195" t="s">
        <v>365</v>
      </c>
      <c r="SDP195" t="s">
        <v>365</v>
      </c>
      <c r="SDQ195" t="s">
        <v>365</v>
      </c>
      <c r="SDR195" t="s">
        <v>365</v>
      </c>
      <c r="SDS195" t="s">
        <v>365</v>
      </c>
      <c r="SDT195" t="s">
        <v>365</v>
      </c>
      <c r="SDU195" t="s">
        <v>365</v>
      </c>
      <c r="SDV195" t="s">
        <v>365</v>
      </c>
      <c r="SDW195" t="s">
        <v>365</v>
      </c>
      <c r="SDX195" t="s">
        <v>365</v>
      </c>
      <c r="SDY195" t="s">
        <v>365</v>
      </c>
      <c r="SDZ195" t="s">
        <v>365</v>
      </c>
      <c r="SEA195" t="s">
        <v>365</v>
      </c>
      <c r="SEB195" t="s">
        <v>365</v>
      </c>
      <c r="SEC195" t="s">
        <v>365</v>
      </c>
      <c r="SED195" t="s">
        <v>365</v>
      </c>
      <c r="SEE195" t="s">
        <v>365</v>
      </c>
      <c r="SEF195" t="s">
        <v>365</v>
      </c>
      <c r="SEG195" t="s">
        <v>365</v>
      </c>
      <c r="SEH195" t="s">
        <v>365</v>
      </c>
      <c r="SEI195" t="s">
        <v>365</v>
      </c>
      <c r="SEJ195" t="s">
        <v>365</v>
      </c>
      <c r="SEK195" t="s">
        <v>365</v>
      </c>
      <c r="SEL195" t="s">
        <v>365</v>
      </c>
      <c r="SEM195" t="s">
        <v>365</v>
      </c>
      <c r="SEN195" t="s">
        <v>365</v>
      </c>
      <c r="SEO195" t="s">
        <v>365</v>
      </c>
      <c r="SEP195" t="s">
        <v>365</v>
      </c>
      <c r="SEQ195" t="s">
        <v>365</v>
      </c>
      <c r="SER195" t="s">
        <v>365</v>
      </c>
      <c r="SES195" t="s">
        <v>365</v>
      </c>
      <c r="SET195" t="s">
        <v>365</v>
      </c>
      <c r="SEU195" t="s">
        <v>365</v>
      </c>
      <c r="SEV195" t="s">
        <v>365</v>
      </c>
      <c r="SEW195" t="s">
        <v>365</v>
      </c>
      <c r="SEX195" t="s">
        <v>365</v>
      </c>
      <c r="SEY195" t="s">
        <v>365</v>
      </c>
      <c r="SEZ195" t="s">
        <v>365</v>
      </c>
      <c r="SFA195" t="s">
        <v>365</v>
      </c>
      <c r="SFB195" t="s">
        <v>365</v>
      </c>
      <c r="SFC195" t="s">
        <v>365</v>
      </c>
      <c r="SFD195" t="s">
        <v>365</v>
      </c>
      <c r="SFE195" t="s">
        <v>365</v>
      </c>
      <c r="SFF195" t="s">
        <v>365</v>
      </c>
      <c r="SFG195" t="s">
        <v>365</v>
      </c>
      <c r="SFH195" t="s">
        <v>365</v>
      </c>
      <c r="SFI195" t="s">
        <v>365</v>
      </c>
      <c r="SFJ195" t="s">
        <v>365</v>
      </c>
      <c r="SFK195" t="s">
        <v>365</v>
      </c>
      <c r="SFL195" t="s">
        <v>365</v>
      </c>
      <c r="SFM195" t="s">
        <v>365</v>
      </c>
      <c r="SFN195" t="s">
        <v>365</v>
      </c>
      <c r="SFO195" t="s">
        <v>365</v>
      </c>
      <c r="SFP195" t="s">
        <v>365</v>
      </c>
      <c r="SFQ195" t="s">
        <v>365</v>
      </c>
      <c r="SFR195" t="s">
        <v>365</v>
      </c>
      <c r="SFS195" t="s">
        <v>365</v>
      </c>
      <c r="SFT195" t="s">
        <v>365</v>
      </c>
      <c r="SFU195" t="s">
        <v>365</v>
      </c>
      <c r="SFV195" t="s">
        <v>365</v>
      </c>
      <c r="SFW195" t="s">
        <v>365</v>
      </c>
      <c r="SFX195" t="s">
        <v>365</v>
      </c>
      <c r="SFY195" t="s">
        <v>365</v>
      </c>
      <c r="SFZ195" t="s">
        <v>365</v>
      </c>
      <c r="SGA195" t="s">
        <v>365</v>
      </c>
      <c r="SGB195" t="s">
        <v>365</v>
      </c>
      <c r="SGC195" t="s">
        <v>365</v>
      </c>
      <c r="SGD195" t="s">
        <v>365</v>
      </c>
      <c r="SGE195" t="s">
        <v>365</v>
      </c>
      <c r="SGF195" t="s">
        <v>365</v>
      </c>
      <c r="SGG195" t="s">
        <v>365</v>
      </c>
      <c r="SGH195" t="s">
        <v>365</v>
      </c>
      <c r="SGI195" t="s">
        <v>365</v>
      </c>
      <c r="SGJ195" t="s">
        <v>365</v>
      </c>
      <c r="SGK195" t="s">
        <v>365</v>
      </c>
      <c r="SGL195" t="s">
        <v>365</v>
      </c>
      <c r="SGM195" t="s">
        <v>365</v>
      </c>
      <c r="SGN195" t="s">
        <v>365</v>
      </c>
      <c r="SGO195" t="s">
        <v>365</v>
      </c>
      <c r="SGP195" t="s">
        <v>365</v>
      </c>
      <c r="SGQ195" t="s">
        <v>365</v>
      </c>
      <c r="SGR195" t="s">
        <v>365</v>
      </c>
      <c r="SGS195" t="s">
        <v>365</v>
      </c>
      <c r="SGT195" t="s">
        <v>365</v>
      </c>
      <c r="SGU195" t="s">
        <v>365</v>
      </c>
      <c r="SGV195" t="s">
        <v>365</v>
      </c>
      <c r="SGW195" t="s">
        <v>365</v>
      </c>
      <c r="SGX195" t="s">
        <v>365</v>
      </c>
      <c r="SGY195" t="s">
        <v>365</v>
      </c>
      <c r="SGZ195" t="s">
        <v>365</v>
      </c>
      <c r="SHA195" t="s">
        <v>365</v>
      </c>
      <c r="SHB195" t="s">
        <v>365</v>
      </c>
      <c r="SHC195" t="s">
        <v>365</v>
      </c>
      <c r="SHD195" t="s">
        <v>365</v>
      </c>
      <c r="SHE195" t="s">
        <v>365</v>
      </c>
      <c r="SHF195" t="s">
        <v>365</v>
      </c>
      <c r="SHG195" t="s">
        <v>365</v>
      </c>
      <c r="SHH195" t="s">
        <v>365</v>
      </c>
      <c r="SHI195" t="s">
        <v>365</v>
      </c>
      <c r="SHJ195" t="s">
        <v>365</v>
      </c>
      <c r="SHK195" t="s">
        <v>365</v>
      </c>
      <c r="SHL195" t="s">
        <v>365</v>
      </c>
      <c r="SHM195" t="s">
        <v>365</v>
      </c>
      <c r="SHN195" t="s">
        <v>365</v>
      </c>
      <c r="SHO195" t="s">
        <v>365</v>
      </c>
      <c r="SHP195" t="s">
        <v>365</v>
      </c>
      <c r="SHQ195" t="s">
        <v>365</v>
      </c>
      <c r="SHR195" t="s">
        <v>365</v>
      </c>
      <c r="SHS195" t="s">
        <v>365</v>
      </c>
      <c r="SHT195" t="s">
        <v>365</v>
      </c>
      <c r="SHU195" t="s">
        <v>365</v>
      </c>
      <c r="SHV195" t="s">
        <v>365</v>
      </c>
      <c r="SHW195" t="s">
        <v>365</v>
      </c>
      <c r="SHX195" t="s">
        <v>365</v>
      </c>
      <c r="SHY195" t="s">
        <v>365</v>
      </c>
      <c r="SHZ195" t="s">
        <v>365</v>
      </c>
      <c r="SIA195" t="s">
        <v>365</v>
      </c>
      <c r="SIB195" t="s">
        <v>365</v>
      </c>
      <c r="SIC195" t="s">
        <v>365</v>
      </c>
      <c r="SID195" t="s">
        <v>365</v>
      </c>
      <c r="SIE195" t="s">
        <v>365</v>
      </c>
      <c r="SIF195" t="s">
        <v>365</v>
      </c>
      <c r="SIG195" t="s">
        <v>365</v>
      </c>
      <c r="SIH195" t="s">
        <v>365</v>
      </c>
      <c r="SII195" t="s">
        <v>365</v>
      </c>
      <c r="SIJ195" t="s">
        <v>365</v>
      </c>
      <c r="SIK195" t="s">
        <v>365</v>
      </c>
      <c r="SIL195" t="s">
        <v>365</v>
      </c>
      <c r="SIM195" t="s">
        <v>365</v>
      </c>
      <c r="SIN195" t="s">
        <v>365</v>
      </c>
      <c r="SIO195" t="s">
        <v>365</v>
      </c>
      <c r="SIP195" t="s">
        <v>365</v>
      </c>
      <c r="SIQ195" t="s">
        <v>365</v>
      </c>
      <c r="SIR195" t="s">
        <v>365</v>
      </c>
      <c r="SIS195" t="s">
        <v>365</v>
      </c>
      <c r="SIT195" t="s">
        <v>365</v>
      </c>
      <c r="SIU195" t="s">
        <v>365</v>
      </c>
      <c r="SIV195" t="s">
        <v>365</v>
      </c>
      <c r="SIW195" t="s">
        <v>365</v>
      </c>
      <c r="SIX195" t="s">
        <v>365</v>
      </c>
      <c r="SIY195" t="s">
        <v>365</v>
      </c>
      <c r="SIZ195" t="s">
        <v>365</v>
      </c>
      <c r="SJA195" t="s">
        <v>365</v>
      </c>
      <c r="SJB195" t="s">
        <v>365</v>
      </c>
      <c r="SJC195" t="s">
        <v>365</v>
      </c>
      <c r="SJD195" t="s">
        <v>365</v>
      </c>
      <c r="SJE195" t="s">
        <v>365</v>
      </c>
      <c r="SJF195" t="s">
        <v>365</v>
      </c>
      <c r="SJG195" t="s">
        <v>365</v>
      </c>
      <c r="SJH195" t="s">
        <v>365</v>
      </c>
      <c r="SJI195" t="s">
        <v>365</v>
      </c>
      <c r="SJJ195" t="s">
        <v>365</v>
      </c>
      <c r="SJK195" t="s">
        <v>365</v>
      </c>
      <c r="SJL195" t="s">
        <v>365</v>
      </c>
      <c r="SJM195" t="s">
        <v>365</v>
      </c>
      <c r="SJN195" t="s">
        <v>365</v>
      </c>
      <c r="SJO195" t="s">
        <v>365</v>
      </c>
      <c r="SJP195" t="s">
        <v>365</v>
      </c>
      <c r="SJQ195" t="s">
        <v>365</v>
      </c>
      <c r="SJR195" t="s">
        <v>365</v>
      </c>
      <c r="SJS195" t="s">
        <v>365</v>
      </c>
      <c r="SJT195" t="s">
        <v>365</v>
      </c>
      <c r="SJU195" t="s">
        <v>365</v>
      </c>
      <c r="SJV195" t="s">
        <v>365</v>
      </c>
      <c r="SJW195" t="s">
        <v>365</v>
      </c>
      <c r="SJX195" t="s">
        <v>365</v>
      </c>
      <c r="SJY195" t="s">
        <v>365</v>
      </c>
      <c r="SJZ195" t="s">
        <v>365</v>
      </c>
      <c r="SKA195" t="s">
        <v>365</v>
      </c>
      <c r="SKB195" t="s">
        <v>365</v>
      </c>
      <c r="SKC195" t="s">
        <v>365</v>
      </c>
      <c r="SKD195" t="s">
        <v>365</v>
      </c>
      <c r="SKE195" t="s">
        <v>365</v>
      </c>
      <c r="SKF195" t="s">
        <v>365</v>
      </c>
      <c r="SKG195" t="s">
        <v>365</v>
      </c>
      <c r="SKH195" t="s">
        <v>365</v>
      </c>
      <c r="SKI195" t="s">
        <v>365</v>
      </c>
      <c r="SKJ195" t="s">
        <v>365</v>
      </c>
      <c r="SKK195" t="s">
        <v>365</v>
      </c>
      <c r="SKL195" t="s">
        <v>365</v>
      </c>
      <c r="SKM195" t="s">
        <v>365</v>
      </c>
      <c r="SKN195" t="s">
        <v>365</v>
      </c>
      <c r="SKO195" t="s">
        <v>365</v>
      </c>
      <c r="SKP195" t="s">
        <v>365</v>
      </c>
      <c r="SKQ195" t="s">
        <v>365</v>
      </c>
      <c r="SKR195" t="s">
        <v>365</v>
      </c>
      <c r="SKS195" t="s">
        <v>365</v>
      </c>
      <c r="SKT195" t="s">
        <v>365</v>
      </c>
      <c r="SKU195" t="s">
        <v>365</v>
      </c>
      <c r="SKV195" t="s">
        <v>365</v>
      </c>
      <c r="SKW195" t="s">
        <v>365</v>
      </c>
      <c r="SKX195" t="s">
        <v>365</v>
      </c>
      <c r="SKY195" t="s">
        <v>365</v>
      </c>
      <c r="SKZ195" t="s">
        <v>365</v>
      </c>
      <c r="SLA195" t="s">
        <v>365</v>
      </c>
      <c r="SLB195" t="s">
        <v>365</v>
      </c>
      <c r="SLC195" t="s">
        <v>365</v>
      </c>
      <c r="SLD195" t="s">
        <v>365</v>
      </c>
      <c r="SLE195" t="s">
        <v>365</v>
      </c>
      <c r="SLF195" t="s">
        <v>365</v>
      </c>
      <c r="SLG195" t="s">
        <v>365</v>
      </c>
      <c r="SLH195" t="s">
        <v>365</v>
      </c>
      <c r="SLI195" t="s">
        <v>365</v>
      </c>
      <c r="SLJ195" t="s">
        <v>365</v>
      </c>
      <c r="SLK195" t="s">
        <v>365</v>
      </c>
      <c r="SLL195" t="s">
        <v>365</v>
      </c>
      <c r="SLM195" t="s">
        <v>365</v>
      </c>
      <c r="SLN195" t="s">
        <v>365</v>
      </c>
      <c r="SLO195" t="s">
        <v>365</v>
      </c>
      <c r="SLP195" t="s">
        <v>365</v>
      </c>
      <c r="SLQ195" t="s">
        <v>365</v>
      </c>
      <c r="SLR195" t="s">
        <v>365</v>
      </c>
      <c r="SLS195" t="s">
        <v>365</v>
      </c>
      <c r="SLT195" t="s">
        <v>365</v>
      </c>
      <c r="SLU195" t="s">
        <v>365</v>
      </c>
      <c r="SLV195" t="s">
        <v>365</v>
      </c>
      <c r="SLW195" t="s">
        <v>365</v>
      </c>
      <c r="SLX195" t="s">
        <v>365</v>
      </c>
      <c r="SLY195" t="s">
        <v>365</v>
      </c>
      <c r="SLZ195" t="s">
        <v>365</v>
      </c>
      <c r="SMA195" t="s">
        <v>365</v>
      </c>
      <c r="SMB195" t="s">
        <v>365</v>
      </c>
      <c r="SMC195" t="s">
        <v>365</v>
      </c>
      <c r="SMD195" t="s">
        <v>365</v>
      </c>
      <c r="SME195" t="s">
        <v>365</v>
      </c>
      <c r="SMF195" t="s">
        <v>365</v>
      </c>
      <c r="SMG195" t="s">
        <v>365</v>
      </c>
      <c r="SMH195" t="s">
        <v>365</v>
      </c>
      <c r="SMI195" t="s">
        <v>365</v>
      </c>
      <c r="SMJ195" t="s">
        <v>365</v>
      </c>
      <c r="SMK195" t="s">
        <v>365</v>
      </c>
      <c r="SML195" t="s">
        <v>365</v>
      </c>
      <c r="SMM195" t="s">
        <v>365</v>
      </c>
      <c r="SMN195" t="s">
        <v>365</v>
      </c>
      <c r="SMO195" t="s">
        <v>365</v>
      </c>
      <c r="SMP195" t="s">
        <v>365</v>
      </c>
      <c r="SMQ195" t="s">
        <v>365</v>
      </c>
      <c r="SMR195" t="s">
        <v>365</v>
      </c>
      <c r="SMS195" t="s">
        <v>365</v>
      </c>
      <c r="SMT195" t="s">
        <v>365</v>
      </c>
      <c r="SMU195" t="s">
        <v>365</v>
      </c>
      <c r="SMV195" t="s">
        <v>365</v>
      </c>
      <c r="SMW195" t="s">
        <v>365</v>
      </c>
      <c r="SMX195" t="s">
        <v>365</v>
      </c>
      <c r="SMY195" t="s">
        <v>365</v>
      </c>
      <c r="SMZ195" t="s">
        <v>365</v>
      </c>
      <c r="SNA195" t="s">
        <v>365</v>
      </c>
      <c r="SNB195" t="s">
        <v>365</v>
      </c>
      <c r="SNC195" t="s">
        <v>365</v>
      </c>
      <c r="SND195" t="s">
        <v>365</v>
      </c>
      <c r="SNE195" t="s">
        <v>365</v>
      </c>
      <c r="SNF195" t="s">
        <v>365</v>
      </c>
      <c r="SNG195" t="s">
        <v>365</v>
      </c>
      <c r="SNH195" t="s">
        <v>365</v>
      </c>
      <c r="SNI195" t="s">
        <v>365</v>
      </c>
      <c r="SNJ195" t="s">
        <v>365</v>
      </c>
      <c r="SNK195" t="s">
        <v>365</v>
      </c>
      <c r="SNL195" t="s">
        <v>365</v>
      </c>
      <c r="SNM195" t="s">
        <v>365</v>
      </c>
      <c r="SNN195" t="s">
        <v>365</v>
      </c>
      <c r="SNO195" t="s">
        <v>365</v>
      </c>
      <c r="SNP195" t="s">
        <v>365</v>
      </c>
      <c r="SNQ195" t="s">
        <v>365</v>
      </c>
      <c r="SNR195" t="s">
        <v>365</v>
      </c>
      <c r="SNS195" t="s">
        <v>365</v>
      </c>
      <c r="SNT195" t="s">
        <v>365</v>
      </c>
      <c r="SNU195" t="s">
        <v>365</v>
      </c>
      <c r="SNV195" t="s">
        <v>365</v>
      </c>
      <c r="SNW195" t="s">
        <v>365</v>
      </c>
      <c r="SNX195" t="s">
        <v>365</v>
      </c>
      <c r="SNY195" t="s">
        <v>365</v>
      </c>
      <c r="SNZ195" t="s">
        <v>365</v>
      </c>
      <c r="SOA195" t="s">
        <v>365</v>
      </c>
      <c r="SOB195" t="s">
        <v>365</v>
      </c>
      <c r="SOC195" t="s">
        <v>365</v>
      </c>
      <c r="SOD195" t="s">
        <v>365</v>
      </c>
      <c r="SOE195" t="s">
        <v>365</v>
      </c>
      <c r="SOF195" t="s">
        <v>365</v>
      </c>
      <c r="SOG195" t="s">
        <v>365</v>
      </c>
      <c r="SOH195" t="s">
        <v>365</v>
      </c>
      <c r="SOI195" t="s">
        <v>365</v>
      </c>
      <c r="SOJ195" t="s">
        <v>365</v>
      </c>
      <c r="SOK195" t="s">
        <v>365</v>
      </c>
      <c r="SOL195" t="s">
        <v>365</v>
      </c>
      <c r="SOM195" t="s">
        <v>365</v>
      </c>
      <c r="SON195" t="s">
        <v>365</v>
      </c>
      <c r="SOO195" t="s">
        <v>365</v>
      </c>
      <c r="SOP195" t="s">
        <v>365</v>
      </c>
      <c r="SOQ195" t="s">
        <v>365</v>
      </c>
      <c r="SOR195" t="s">
        <v>365</v>
      </c>
      <c r="SOS195" t="s">
        <v>365</v>
      </c>
      <c r="SOT195" t="s">
        <v>365</v>
      </c>
      <c r="SOU195" t="s">
        <v>365</v>
      </c>
      <c r="SOV195" t="s">
        <v>365</v>
      </c>
      <c r="SOW195" t="s">
        <v>365</v>
      </c>
      <c r="SOX195" t="s">
        <v>365</v>
      </c>
      <c r="SOY195" t="s">
        <v>365</v>
      </c>
      <c r="SOZ195" t="s">
        <v>365</v>
      </c>
      <c r="SPA195" t="s">
        <v>365</v>
      </c>
      <c r="SPB195" t="s">
        <v>365</v>
      </c>
      <c r="SPC195" t="s">
        <v>365</v>
      </c>
      <c r="SPD195" t="s">
        <v>365</v>
      </c>
      <c r="SPE195" t="s">
        <v>365</v>
      </c>
      <c r="SPF195" t="s">
        <v>365</v>
      </c>
      <c r="SPG195" t="s">
        <v>365</v>
      </c>
      <c r="SPH195" t="s">
        <v>365</v>
      </c>
      <c r="SPI195" t="s">
        <v>365</v>
      </c>
      <c r="SPJ195" t="s">
        <v>365</v>
      </c>
      <c r="SPK195" t="s">
        <v>365</v>
      </c>
      <c r="SPL195" t="s">
        <v>365</v>
      </c>
      <c r="SPM195" t="s">
        <v>365</v>
      </c>
      <c r="SPN195" t="s">
        <v>365</v>
      </c>
      <c r="SPO195" t="s">
        <v>365</v>
      </c>
      <c r="SPP195" t="s">
        <v>365</v>
      </c>
      <c r="SPQ195" t="s">
        <v>365</v>
      </c>
      <c r="SPR195" t="s">
        <v>365</v>
      </c>
      <c r="SPS195" t="s">
        <v>365</v>
      </c>
      <c r="SPT195" t="s">
        <v>365</v>
      </c>
      <c r="SPU195" t="s">
        <v>365</v>
      </c>
      <c r="SPV195" t="s">
        <v>365</v>
      </c>
      <c r="SPW195" t="s">
        <v>365</v>
      </c>
      <c r="SPX195" t="s">
        <v>365</v>
      </c>
      <c r="SPY195" t="s">
        <v>365</v>
      </c>
      <c r="SPZ195" t="s">
        <v>365</v>
      </c>
      <c r="SQA195" t="s">
        <v>365</v>
      </c>
      <c r="SQB195" t="s">
        <v>365</v>
      </c>
      <c r="SQC195" t="s">
        <v>365</v>
      </c>
      <c r="SQD195" t="s">
        <v>365</v>
      </c>
      <c r="SQE195" t="s">
        <v>365</v>
      </c>
      <c r="SQF195" t="s">
        <v>365</v>
      </c>
      <c r="SQG195" t="s">
        <v>365</v>
      </c>
      <c r="SQH195" t="s">
        <v>365</v>
      </c>
      <c r="SQI195" t="s">
        <v>365</v>
      </c>
      <c r="SQJ195" t="s">
        <v>365</v>
      </c>
      <c r="SQK195" t="s">
        <v>365</v>
      </c>
      <c r="SQL195" t="s">
        <v>365</v>
      </c>
      <c r="SQM195" t="s">
        <v>365</v>
      </c>
      <c r="SQN195" t="s">
        <v>365</v>
      </c>
      <c r="SQO195" t="s">
        <v>365</v>
      </c>
      <c r="SQP195" t="s">
        <v>365</v>
      </c>
      <c r="SQQ195" t="s">
        <v>365</v>
      </c>
      <c r="SQR195" t="s">
        <v>365</v>
      </c>
      <c r="SQS195" t="s">
        <v>365</v>
      </c>
      <c r="SQT195" t="s">
        <v>365</v>
      </c>
      <c r="SQU195" t="s">
        <v>365</v>
      </c>
      <c r="SQV195" t="s">
        <v>365</v>
      </c>
      <c r="SQW195" t="s">
        <v>365</v>
      </c>
      <c r="SQX195" t="s">
        <v>365</v>
      </c>
      <c r="SQY195" t="s">
        <v>365</v>
      </c>
      <c r="SQZ195" t="s">
        <v>365</v>
      </c>
      <c r="SRA195" t="s">
        <v>365</v>
      </c>
      <c r="SRB195" t="s">
        <v>365</v>
      </c>
      <c r="SRC195" t="s">
        <v>365</v>
      </c>
      <c r="SRD195" t="s">
        <v>365</v>
      </c>
      <c r="SRE195" t="s">
        <v>365</v>
      </c>
      <c r="SRF195" t="s">
        <v>365</v>
      </c>
      <c r="SRG195" t="s">
        <v>365</v>
      </c>
      <c r="SRH195" t="s">
        <v>365</v>
      </c>
      <c r="SRI195" t="s">
        <v>365</v>
      </c>
      <c r="SRJ195" t="s">
        <v>365</v>
      </c>
      <c r="SRK195" t="s">
        <v>365</v>
      </c>
      <c r="SRL195" t="s">
        <v>365</v>
      </c>
      <c r="SRM195" t="s">
        <v>365</v>
      </c>
      <c r="SRN195" t="s">
        <v>365</v>
      </c>
      <c r="SRO195" t="s">
        <v>365</v>
      </c>
      <c r="SRP195" t="s">
        <v>365</v>
      </c>
      <c r="SRQ195" t="s">
        <v>365</v>
      </c>
      <c r="SRR195" t="s">
        <v>365</v>
      </c>
      <c r="SRS195" t="s">
        <v>365</v>
      </c>
      <c r="SRT195" t="s">
        <v>365</v>
      </c>
      <c r="SRU195" t="s">
        <v>365</v>
      </c>
      <c r="SRV195" t="s">
        <v>365</v>
      </c>
      <c r="SRW195" t="s">
        <v>365</v>
      </c>
      <c r="SRX195" t="s">
        <v>365</v>
      </c>
      <c r="SRY195" t="s">
        <v>365</v>
      </c>
      <c r="SRZ195" t="s">
        <v>365</v>
      </c>
      <c r="SSA195" t="s">
        <v>365</v>
      </c>
      <c r="SSB195" t="s">
        <v>365</v>
      </c>
      <c r="SSC195" t="s">
        <v>365</v>
      </c>
      <c r="SSD195" t="s">
        <v>365</v>
      </c>
      <c r="SSE195" t="s">
        <v>365</v>
      </c>
      <c r="SSF195" t="s">
        <v>365</v>
      </c>
      <c r="SSG195" t="s">
        <v>365</v>
      </c>
      <c r="SSH195" t="s">
        <v>365</v>
      </c>
      <c r="SSI195" t="s">
        <v>365</v>
      </c>
      <c r="SSJ195" t="s">
        <v>365</v>
      </c>
      <c r="SSK195" t="s">
        <v>365</v>
      </c>
      <c r="SSL195" t="s">
        <v>365</v>
      </c>
      <c r="SSM195" t="s">
        <v>365</v>
      </c>
      <c r="SSN195" t="s">
        <v>365</v>
      </c>
      <c r="SSO195" t="s">
        <v>365</v>
      </c>
      <c r="SSP195" t="s">
        <v>365</v>
      </c>
      <c r="SSQ195" t="s">
        <v>365</v>
      </c>
      <c r="SSR195" t="s">
        <v>365</v>
      </c>
      <c r="SSS195" t="s">
        <v>365</v>
      </c>
      <c r="SST195" t="s">
        <v>365</v>
      </c>
      <c r="SSU195" t="s">
        <v>365</v>
      </c>
      <c r="SSV195" t="s">
        <v>365</v>
      </c>
      <c r="SSW195" t="s">
        <v>365</v>
      </c>
      <c r="SSX195" t="s">
        <v>365</v>
      </c>
      <c r="SSY195" t="s">
        <v>365</v>
      </c>
      <c r="SSZ195" t="s">
        <v>365</v>
      </c>
      <c r="STA195" t="s">
        <v>365</v>
      </c>
      <c r="STB195" t="s">
        <v>365</v>
      </c>
      <c r="STC195" t="s">
        <v>365</v>
      </c>
      <c r="STD195" t="s">
        <v>365</v>
      </c>
      <c r="STE195" t="s">
        <v>365</v>
      </c>
      <c r="STF195" t="s">
        <v>365</v>
      </c>
      <c r="STG195" t="s">
        <v>365</v>
      </c>
      <c r="STH195" t="s">
        <v>365</v>
      </c>
      <c r="STI195" t="s">
        <v>365</v>
      </c>
      <c r="STJ195" t="s">
        <v>365</v>
      </c>
      <c r="STK195" t="s">
        <v>365</v>
      </c>
      <c r="STL195" t="s">
        <v>365</v>
      </c>
      <c r="STM195" t="s">
        <v>365</v>
      </c>
      <c r="STN195" t="s">
        <v>365</v>
      </c>
      <c r="STO195" t="s">
        <v>365</v>
      </c>
      <c r="STP195" t="s">
        <v>365</v>
      </c>
      <c r="STQ195" t="s">
        <v>365</v>
      </c>
      <c r="STR195" t="s">
        <v>365</v>
      </c>
      <c r="STS195" t="s">
        <v>365</v>
      </c>
      <c r="STT195" t="s">
        <v>365</v>
      </c>
      <c r="STU195" t="s">
        <v>365</v>
      </c>
      <c r="STV195" t="s">
        <v>365</v>
      </c>
      <c r="STW195" t="s">
        <v>365</v>
      </c>
      <c r="STX195" t="s">
        <v>365</v>
      </c>
      <c r="STY195" t="s">
        <v>365</v>
      </c>
      <c r="STZ195" t="s">
        <v>365</v>
      </c>
      <c r="SUA195" t="s">
        <v>365</v>
      </c>
      <c r="SUB195" t="s">
        <v>365</v>
      </c>
      <c r="SUC195" t="s">
        <v>365</v>
      </c>
      <c r="SUD195" t="s">
        <v>365</v>
      </c>
      <c r="SUE195" t="s">
        <v>365</v>
      </c>
      <c r="SUF195" t="s">
        <v>365</v>
      </c>
      <c r="SUG195" t="s">
        <v>365</v>
      </c>
      <c r="SUH195" t="s">
        <v>365</v>
      </c>
      <c r="SUI195" t="s">
        <v>365</v>
      </c>
      <c r="SUJ195" t="s">
        <v>365</v>
      </c>
      <c r="SUK195" t="s">
        <v>365</v>
      </c>
      <c r="SUL195" t="s">
        <v>365</v>
      </c>
      <c r="SUM195" t="s">
        <v>365</v>
      </c>
      <c r="SUN195" t="s">
        <v>365</v>
      </c>
      <c r="SUO195" t="s">
        <v>365</v>
      </c>
      <c r="SUP195" t="s">
        <v>365</v>
      </c>
      <c r="SUQ195" t="s">
        <v>365</v>
      </c>
      <c r="SUR195" t="s">
        <v>365</v>
      </c>
      <c r="SUS195" t="s">
        <v>365</v>
      </c>
      <c r="SUT195" t="s">
        <v>365</v>
      </c>
      <c r="SUU195" t="s">
        <v>365</v>
      </c>
      <c r="SUV195" t="s">
        <v>365</v>
      </c>
      <c r="SUW195" t="s">
        <v>365</v>
      </c>
      <c r="SUX195" t="s">
        <v>365</v>
      </c>
      <c r="SUY195" t="s">
        <v>365</v>
      </c>
      <c r="SUZ195" t="s">
        <v>365</v>
      </c>
      <c r="SVA195" t="s">
        <v>365</v>
      </c>
      <c r="SVB195" t="s">
        <v>365</v>
      </c>
      <c r="SVC195" t="s">
        <v>365</v>
      </c>
      <c r="SVD195" t="s">
        <v>365</v>
      </c>
      <c r="SVE195" t="s">
        <v>365</v>
      </c>
      <c r="SVF195" t="s">
        <v>365</v>
      </c>
      <c r="SVG195" t="s">
        <v>365</v>
      </c>
      <c r="SVH195" t="s">
        <v>365</v>
      </c>
      <c r="SVI195" t="s">
        <v>365</v>
      </c>
      <c r="SVJ195" t="s">
        <v>365</v>
      </c>
      <c r="SVK195" t="s">
        <v>365</v>
      </c>
      <c r="SVL195" t="s">
        <v>365</v>
      </c>
      <c r="SVM195" t="s">
        <v>365</v>
      </c>
      <c r="SVN195" t="s">
        <v>365</v>
      </c>
      <c r="SVO195" t="s">
        <v>365</v>
      </c>
      <c r="SVP195" t="s">
        <v>365</v>
      </c>
      <c r="SVQ195" t="s">
        <v>365</v>
      </c>
      <c r="SVR195" t="s">
        <v>365</v>
      </c>
      <c r="SVS195" t="s">
        <v>365</v>
      </c>
      <c r="SVT195" t="s">
        <v>365</v>
      </c>
      <c r="SVU195" t="s">
        <v>365</v>
      </c>
      <c r="SVV195" t="s">
        <v>365</v>
      </c>
      <c r="SVW195" t="s">
        <v>365</v>
      </c>
      <c r="SVX195" t="s">
        <v>365</v>
      </c>
      <c r="SVY195" t="s">
        <v>365</v>
      </c>
      <c r="SVZ195" t="s">
        <v>365</v>
      </c>
      <c r="SWA195" t="s">
        <v>365</v>
      </c>
      <c r="SWB195" t="s">
        <v>365</v>
      </c>
      <c r="SWC195" t="s">
        <v>365</v>
      </c>
      <c r="SWD195" t="s">
        <v>365</v>
      </c>
      <c r="SWE195" t="s">
        <v>365</v>
      </c>
      <c r="SWF195" t="s">
        <v>365</v>
      </c>
      <c r="SWG195" t="s">
        <v>365</v>
      </c>
      <c r="SWH195" t="s">
        <v>365</v>
      </c>
      <c r="SWI195" t="s">
        <v>365</v>
      </c>
      <c r="SWJ195" t="s">
        <v>365</v>
      </c>
      <c r="SWK195" t="s">
        <v>365</v>
      </c>
      <c r="SWL195" t="s">
        <v>365</v>
      </c>
      <c r="SWM195" t="s">
        <v>365</v>
      </c>
      <c r="SWN195" t="s">
        <v>365</v>
      </c>
      <c r="SWO195" t="s">
        <v>365</v>
      </c>
      <c r="SWP195" t="s">
        <v>365</v>
      </c>
      <c r="SWQ195" t="s">
        <v>365</v>
      </c>
      <c r="SWR195" t="s">
        <v>365</v>
      </c>
      <c r="SWS195" t="s">
        <v>365</v>
      </c>
      <c r="SWT195" t="s">
        <v>365</v>
      </c>
      <c r="SWU195" t="s">
        <v>365</v>
      </c>
      <c r="SWV195" t="s">
        <v>365</v>
      </c>
      <c r="SWW195" t="s">
        <v>365</v>
      </c>
      <c r="SWX195" t="s">
        <v>365</v>
      </c>
      <c r="SWY195" t="s">
        <v>365</v>
      </c>
      <c r="SWZ195" t="s">
        <v>365</v>
      </c>
      <c r="SXA195" t="s">
        <v>365</v>
      </c>
      <c r="SXB195" t="s">
        <v>365</v>
      </c>
      <c r="SXC195" t="s">
        <v>365</v>
      </c>
      <c r="SXD195" t="s">
        <v>365</v>
      </c>
      <c r="SXE195" t="s">
        <v>365</v>
      </c>
      <c r="SXF195" t="s">
        <v>365</v>
      </c>
      <c r="SXG195" t="s">
        <v>365</v>
      </c>
      <c r="SXH195" t="s">
        <v>365</v>
      </c>
      <c r="SXI195" t="s">
        <v>365</v>
      </c>
      <c r="SXJ195" t="s">
        <v>365</v>
      </c>
      <c r="SXK195" t="s">
        <v>365</v>
      </c>
      <c r="SXL195" t="s">
        <v>365</v>
      </c>
      <c r="SXM195" t="s">
        <v>365</v>
      </c>
      <c r="SXN195" t="s">
        <v>365</v>
      </c>
      <c r="SXO195" t="s">
        <v>365</v>
      </c>
      <c r="SXP195" t="s">
        <v>365</v>
      </c>
      <c r="SXQ195" t="s">
        <v>365</v>
      </c>
      <c r="SXR195" t="s">
        <v>365</v>
      </c>
      <c r="SXS195" t="s">
        <v>365</v>
      </c>
      <c r="SXT195" t="s">
        <v>365</v>
      </c>
      <c r="SXU195" t="s">
        <v>365</v>
      </c>
      <c r="SXV195" t="s">
        <v>365</v>
      </c>
      <c r="SXW195" t="s">
        <v>365</v>
      </c>
      <c r="SXX195" t="s">
        <v>365</v>
      </c>
      <c r="SXY195" t="s">
        <v>365</v>
      </c>
      <c r="SXZ195" t="s">
        <v>365</v>
      </c>
      <c r="SYA195" t="s">
        <v>365</v>
      </c>
      <c r="SYB195" t="s">
        <v>365</v>
      </c>
      <c r="SYC195" t="s">
        <v>365</v>
      </c>
      <c r="SYD195" t="s">
        <v>365</v>
      </c>
      <c r="SYE195" t="s">
        <v>365</v>
      </c>
      <c r="SYF195" t="s">
        <v>365</v>
      </c>
      <c r="SYG195" t="s">
        <v>365</v>
      </c>
      <c r="SYH195" t="s">
        <v>365</v>
      </c>
      <c r="SYI195" t="s">
        <v>365</v>
      </c>
      <c r="SYJ195" t="s">
        <v>365</v>
      </c>
      <c r="SYK195" t="s">
        <v>365</v>
      </c>
      <c r="SYL195" t="s">
        <v>365</v>
      </c>
      <c r="SYM195" t="s">
        <v>365</v>
      </c>
      <c r="SYN195" t="s">
        <v>365</v>
      </c>
      <c r="SYO195" t="s">
        <v>365</v>
      </c>
      <c r="SYP195" t="s">
        <v>365</v>
      </c>
      <c r="SYQ195" t="s">
        <v>365</v>
      </c>
      <c r="SYR195" t="s">
        <v>365</v>
      </c>
      <c r="SYS195" t="s">
        <v>365</v>
      </c>
      <c r="SYT195" t="s">
        <v>365</v>
      </c>
      <c r="SYU195" t="s">
        <v>365</v>
      </c>
      <c r="SYV195" t="s">
        <v>365</v>
      </c>
      <c r="SYW195" t="s">
        <v>365</v>
      </c>
      <c r="SYX195" t="s">
        <v>365</v>
      </c>
      <c r="SYY195" t="s">
        <v>365</v>
      </c>
      <c r="SYZ195" t="s">
        <v>365</v>
      </c>
      <c r="SZA195" t="s">
        <v>365</v>
      </c>
      <c r="SZB195" t="s">
        <v>365</v>
      </c>
      <c r="SZC195" t="s">
        <v>365</v>
      </c>
      <c r="SZD195" t="s">
        <v>365</v>
      </c>
      <c r="SZE195" t="s">
        <v>365</v>
      </c>
      <c r="SZF195" t="s">
        <v>365</v>
      </c>
      <c r="SZG195" t="s">
        <v>365</v>
      </c>
      <c r="SZH195" t="s">
        <v>365</v>
      </c>
      <c r="SZI195" t="s">
        <v>365</v>
      </c>
      <c r="SZJ195" t="s">
        <v>365</v>
      </c>
      <c r="SZK195" t="s">
        <v>365</v>
      </c>
      <c r="SZL195" t="s">
        <v>365</v>
      </c>
      <c r="SZM195" t="s">
        <v>365</v>
      </c>
      <c r="SZN195" t="s">
        <v>365</v>
      </c>
      <c r="SZO195" t="s">
        <v>365</v>
      </c>
      <c r="SZP195" t="s">
        <v>365</v>
      </c>
      <c r="SZQ195" t="s">
        <v>365</v>
      </c>
      <c r="SZR195" t="s">
        <v>365</v>
      </c>
      <c r="SZS195" t="s">
        <v>365</v>
      </c>
      <c r="SZT195" t="s">
        <v>365</v>
      </c>
      <c r="SZU195" t="s">
        <v>365</v>
      </c>
      <c r="SZV195" t="s">
        <v>365</v>
      </c>
      <c r="SZW195" t="s">
        <v>365</v>
      </c>
      <c r="SZX195" t="s">
        <v>365</v>
      </c>
      <c r="SZY195" t="s">
        <v>365</v>
      </c>
      <c r="SZZ195" t="s">
        <v>365</v>
      </c>
      <c r="TAA195" t="s">
        <v>365</v>
      </c>
      <c r="TAB195" t="s">
        <v>365</v>
      </c>
      <c r="TAC195" t="s">
        <v>365</v>
      </c>
      <c r="TAD195" t="s">
        <v>365</v>
      </c>
      <c r="TAE195" t="s">
        <v>365</v>
      </c>
      <c r="TAF195" t="s">
        <v>365</v>
      </c>
      <c r="TAG195" t="s">
        <v>365</v>
      </c>
      <c r="TAH195" t="s">
        <v>365</v>
      </c>
      <c r="TAI195" t="s">
        <v>365</v>
      </c>
      <c r="TAJ195" t="s">
        <v>365</v>
      </c>
      <c r="TAK195" t="s">
        <v>365</v>
      </c>
      <c r="TAL195" t="s">
        <v>365</v>
      </c>
      <c r="TAM195" t="s">
        <v>365</v>
      </c>
      <c r="TAN195" t="s">
        <v>365</v>
      </c>
      <c r="TAO195" t="s">
        <v>365</v>
      </c>
      <c r="TAP195" t="s">
        <v>365</v>
      </c>
      <c r="TAQ195" t="s">
        <v>365</v>
      </c>
      <c r="TAR195" t="s">
        <v>365</v>
      </c>
      <c r="TAS195" t="s">
        <v>365</v>
      </c>
      <c r="TAT195" t="s">
        <v>365</v>
      </c>
      <c r="TAU195" t="s">
        <v>365</v>
      </c>
      <c r="TAV195" t="s">
        <v>365</v>
      </c>
      <c r="TAW195" t="s">
        <v>365</v>
      </c>
      <c r="TAX195" t="s">
        <v>365</v>
      </c>
      <c r="TAY195" t="s">
        <v>365</v>
      </c>
      <c r="TAZ195" t="s">
        <v>365</v>
      </c>
      <c r="TBA195" t="s">
        <v>365</v>
      </c>
      <c r="TBB195" t="s">
        <v>365</v>
      </c>
      <c r="TBC195" t="s">
        <v>365</v>
      </c>
      <c r="TBD195" t="s">
        <v>365</v>
      </c>
      <c r="TBE195" t="s">
        <v>365</v>
      </c>
      <c r="TBF195" t="s">
        <v>365</v>
      </c>
      <c r="TBG195" t="s">
        <v>365</v>
      </c>
      <c r="TBH195" t="s">
        <v>365</v>
      </c>
      <c r="TBI195" t="s">
        <v>365</v>
      </c>
      <c r="TBJ195" t="s">
        <v>365</v>
      </c>
      <c r="TBK195" t="s">
        <v>365</v>
      </c>
      <c r="TBL195" t="s">
        <v>365</v>
      </c>
      <c r="TBM195" t="s">
        <v>365</v>
      </c>
      <c r="TBN195" t="s">
        <v>365</v>
      </c>
      <c r="TBO195" t="s">
        <v>365</v>
      </c>
      <c r="TBP195" t="s">
        <v>365</v>
      </c>
      <c r="TBQ195" t="s">
        <v>365</v>
      </c>
      <c r="TBR195" t="s">
        <v>365</v>
      </c>
      <c r="TBS195" t="s">
        <v>365</v>
      </c>
      <c r="TBT195" t="s">
        <v>365</v>
      </c>
      <c r="TBU195" t="s">
        <v>365</v>
      </c>
      <c r="TBV195" t="s">
        <v>365</v>
      </c>
      <c r="TBW195" t="s">
        <v>365</v>
      </c>
      <c r="TBX195" t="s">
        <v>365</v>
      </c>
      <c r="TBY195" t="s">
        <v>365</v>
      </c>
      <c r="TBZ195" t="s">
        <v>365</v>
      </c>
      <c r="TCA195" t="s">
        <v>365</v>
      </c>
      <c r="TCB195" t="s">
        <v>365</v>
      </c>
      <c r="TCC195" t="s">
        <v>365</v>
      </c>
      <c r="TCD195" t="s">
        <v>365</v>
      </c>
      <c r="TCE195" t="s">
        <v>365</v>
      </c>
      <c r="TCF195" t="s">
        <v>365</v>
      </c>
      <c r="TCG195" t="s">
        <v>365</v>
      </c>
      <c r="TCH195" t="s">
        <v>365</v>
      </c>
      <c r="TCI195" t="s">
        <v>365</v>
      </c>
      <c r="TCJ195" t="s">
        <v>365</v>
      </c>
      <c r="TCK195" t="s">
        <v>365</v>
      </c>
      <c r="TCL195" t="s">
        <v>365</v>
      </c>
      <c r="TCM195" t="s">
        <v>365</v>
      </c>
      <c r="TCN195" t="s">
        <v>365</v>
      </c>
      <c r="TCO195" t="s">
        <v>365</v>
      </c>
      <c r="TCP195" t="s">
        <v>365</v>
      </c>
      <c r="TCQ195" t="s">
        <v>365</v>
      </c>
      <c r="TCR195" t="s">
        <v>365</v>
      </c>
      <c r="TCS195" t="s">
        <v>365</v>
      </c>
      <c r="TCT195" t="s">
        <v>365</v>
      </c>
      <c r="TCU195" t="s">
        <v>365</v>
      </c>
      <c r="TCV195" t="s">
        <v>365</v>
      </c>
      <c r="TCW195" t="s">
        <v>365</v>
      </c>
      <c r="TCX195" t="s">
        <v>365</v>
      </c>
      <c r="TCY195" t="s">
        <v>365</v>
      </c>
      <c r="TCZ195" t="s">
        <v>365</v>
      </c>
      <c r="TDA195" t="s">
        <v>365</v>
      </c>
      <c r="TDB195" t="s">
        <v>365</v>
      </c>
      <c r="TDC195" t="s">
        <v>365</v>
      </c>
      <c r="TDD195" t="s">
        <v>365</v>
      </c>
      <c r="TDE195" t="s">
        <v>365</v>
      </c>
      <c r="TDF195" t="s">
        <v>365</v>
      </c>
      <c r="TDG195" t="s">
        <v>365</v>
      </c>
      <c r="TDH195" t="s">
        <v>365</v>
      </c>
      <c r="TDI195" t="s">
        <v>365</v>
      </c>
      <c r="TDJ195" t="s">
        <v>365</v>
      </c>
      <c r="TDK195" t="s">
        <v>365</v>
      </c>
      <c r="TDL195" t="s">
        <v>365</v>
      </c>
      <c r="TDM195" t="s">
        <v>365</v>
      </c>
      <c r="TDN195" t="s">
        <v>365</v>
      </c>
      <c r="TDO195" t="s">
        <v>365</v>
      </c>
      <c r="TDP195" t="s">
        <v>365</v>
      </c>
      <c r="TDQ195" t="s">
        <v>365</v>
      </c>
      <c r="TDR195" t="s">
        <v>365</v>
      </c>
      <c r="TDS195" t="s">
        <v>365</v>
      </c>
      <c r="TDT195" t="s">
        <v>365</v>
      </c>
      <c r="TDU195" t="s">
        <v>365</v>
      </c>
      <c r="TDV195" t="s">
        <v>365</v>
      </c>
      <c r="TDW195" t="s">
        <v>365</v>
      </c>
      <c r="TDX195" t="s">
        <v>365</v>
      </c>
      <c r="TDY195" t="s">
        <v>365</v>
      </c>
      <c r="TDZ195" t="s">
        <v>365</v>
      </c>
      <c r="TEA195" t="s">
        <v>365</v>
      </c>
      <c r="TEB195" t="s">
        <v>365</v>
      </c>
      <c r="TEC195" t="s">
        <v>365</v>
      </c>
      <c r="TED195" t="s">
        <v>365</v>
      </c>
      <c r="TEE195" t="s">
        <v>365</v>
      </c>
      <c r="TEF195" t="s">
        <v>365</v>
      </c>
      <c r="TEG195" t="s">
        <v>365</v>
      </c>
      <c r="TEH195" t="s">
        <v>365</v>
      </c>
      <c r="TEI195" t="s">
        <v>365</v>
      </c>
      <c r="TEJ195" t="s">
        <v>365</v>
      </c>
      <c r="TEK195" t="s">
        <v>365</v>
      </c>
      <c r="TEL195" t="s">
        <v>365</v>
      </c>
      <c r="TEM195" t="s">
        <v>365</v>
      </c>
      <c r="TEN195" t="s">
        <v>365</v>
      </c>
      <c r="TEO195" t="s">
        <v>365</v>
      </c>
      <c r="TEP195" t="s">
        <v>365</v>
      </c>
      <c r="TEQ195" t="s">
        <v>365</v>
      </c>
      <c r="TER195" t="s">
        <v>365</v>
      </c>
      <c r="TES195" t="s">
        <v>365</v>
      </c>
      <c r="TET195" t="s">
        <v>365</v>
      </c>
      <c r="TEU195" t="s">
        <v>365</v>
      </c>
      <c r="TEV195" t="s">
        <v>365</v>
      </c>
      <c r="TEW195" t="s">
        <v>365</v>
      </c>
      <c r="TEX195" t="s">
        <v>365</v>
      </c>
      <c r="TEY195" t="s">
        <v>365</v>
      </c>
      <c r="TEZ195" t="s">
        <v>365</v>
      </c>
      <c r="TFA195" t="s">
        <v>365</v>
      </c>
      <c r="TFB195" t="s">
        <v>365</v>
      </c>
      <c r="TFC195" t="s">
        <v>365</v>
      </c>
      <c r="TFD195" t="s">
        <v>365</v>
      </c>
      <c r="TFE195" t="s">
        <v>365</v>
      </c>
      <c r="TFF195" t="s">
        <v>365</v>
      </c>
      <c r="TFG195" t="s">
        <v>365</v>
      </c>
      <c r="TFH195" t="s">
        <v>365</v>
      </c>
      <c r="TFI195" t="s">
        <v>365</v>
      </c>
      <c r="TFJ195" t="s">
        <v>365</v>
      </c>
      <c r="TFK195" t="s">
        <v>365</v>
      </c>
      <c r="TFL195" t="s">
        <v>365</v>
      </c>
      <c r="TFM195" t="s">
        <v>365</v>
      </c>
      <c r="TFN195" t="s">
        <v>365</v>
      </c>
      <c r="TFO195" t="s">
        <v>365</v>
      </c>
      <c r="TFP195" t="s">
        <v>365</v>
      </c>
      <c r="TFQ195" t="s">
        <v>365</v>
      </c>
      <c r="TFR195" t="s">
        <v>365</v>
      </c>
      <c r="TFS195" t="s">
        <v>365</v>
      </c>
      <c r="TFT195" t="s">
        <v>365</v>
      </c>
      <c r="TFU195" t="s">
        <v>365</v>
      </c>
      <c r="TFV195" t="s">
        <v>365</v>
      </c>
      <c r="TFW195" t="s">
        <v>365</v>
      </c>
      <c r="TFX195" t="s">
        <v>365</v>
      </c>
      <c r="TFY195" t="s">
        <v>365</v>
      </c>
      <c r="TFZ195" t="s">
        <v>365</v>
      </c>
      <c r="TGA195" t="s">
        <v>365</v>
      </c>
      <c r="TGB195" t="s">
        <v>365</v>
      </c>
      <c r="TGC195" t="s">
        <v>365</v>
      </c>
      <c r="TGD195" t="s">
        <v>365</v>
      </c>
      <c r="TGE195" t="s">
        <v>365</v>
      </c>
      <c r="TGF195" t="s">
        <v>365</v>
      </c>
      <c r="TGG195" t="s">
        <v>365</v>
      </c>
      <c r="TGH195" t="s">
        <v>365</v>
      </c>
      <c r="TGI195" t="s">
        <v>365</v>
      </c>
      <c r="TGJ195" t="s">
        <v>365</v>
      </c>
      <c r="TGK195" t="s">
        <v>365</v>
      </c>
      <c r="TGL195" t="s">
        <v>365</v>
      </c>
      <c r="TGM195" t="s">
        <v>365</v>
      </c>
      <c r="TGN195" t="s">
        <v>365</v>
      </c>
      <c r="TGO195" t="s">
        <v>365</v>
      </c>
      <c r="TGP195" t="s">
        <v>365</v>
      </c>
      <c r="TGQ195" t="s">
        <v>365</v>
      </c>
      <c r="TGR195" t="s">
        <v>365</v>
      </c>
      <c r="TGS195" t="s">
        <v>365</v>
      </c>
      <c r="TGT195" t="s">
        <v>365</v>
      </c>
      <c r="TGU195" t="s">
        <v>365</v>
      </c>
      <c r="TGV195" t="s">
        <v>365</v>
      </c>
      <c r="TGW195" t="s">
        <v>365</v>
      </c>
      <c r="TGX195" t="s">
        <v>365</v>
      </c>
      <c r="TGY195" t="s">
        <v>365</v>
      </c>
      <c r="TGZ195" t="s">
        <v>365</v>
      </c>
      <c r="THA195" t="s">
        <v>365</v>
      </c>
      <c r="THB195" t="s">
        <v>365</v>
      </c>
      <c r="THC195" t="s">
        <v>365</v>
      </c>
      <c r="THD195" t="s">
        <v>365</v>
      </c>
      <c r="THE195" t="s">
        <v>365</v>
      </c>
      <c r="THF195" t="s">
        <v>365</v>
      </c>
      <c r="THG195" t="s">
        <v>365</v>
      </c>
      <c r="THH195" t="s">
        <v>365</v>
      </c>
      <c r="THI195" t="s">
        <v>365</v>
      </c>
      <c r="THJ195" t="s">
        <v>365</v>
      </c>
      <c r="THK195" t="s">
        <v>365</v>
      </c>
      <c r="THL195" t="s">
        <v>365</v>
      </c>
      <c r="THM195" t="s">
        <v>365</v>
      </c>
      <c r="THN195" t="s">
        <v>365</v>
      </c>
      <c r="THO195" t="s">
        <v>365</v>
      </c>
      <c r="THP195" t="s">
        <v>365</v>
      </c>
      <c r="THQ195" t="s">
        <v>365</v>
      </c>
      <c r="THR195" t="s">
        <v>365</v>
      </c>
      <c r="THS195" t="s">
        <v>365</v>
      </c>
      <c r="THT195" t="s">
        <v>365</v>
      </c>
      <c r="THU195" t="s">
        <v>365</v>
      </c>
      <c r="THV195" t="s">
        <v>365</v>
      </c>
      <c r="THW195" t="s">
        <v>365</v>
      </c>
      <c r="THX195" t="s">
        <v>365</v>
      </c>
      <c r="THY195" t="s">
        <v>365</v>
      </c>
      <c r="THZ195" t="s">
        <v>365</v>
      </c>
      <c r="TIA195" t="s">
        <v>365</v>
      </c>
      <c r="TIB195" t="s">
        <v>365</v>
      </c>
      <c r="TIC195" t="s">
        <v>365</v>
      </c>
      <c r="TID195" t="s">
        <v>365</v>
      </c>
      <c r="TIE195" t="s">
        <v>365</v>
      </c>
      <c r="TIF195" t="s">
        <v>365</v>
      </c>
      <c r="TIG195" t="s">
        <v>365</v>
      </c>
      <c r="TIH195" t="s">
        <v>365</v>
      </c>
      <c r="TII195" t="s">
        <v>365</v>
      </c>
      <c r="TIJ195" t="s">
        <v>365</v>
      </c>
      <c r="TIK195" t="s">
        <v>365</v>
      </c>
      <c r="TIL195" t="s">
        <v>365</v>
      </c>
      <c r="TIM195" t="s">
        <v>365</v>
      </c>
      <c r="TIN195" t="s">
        <v>365</v>
      </c>
      <c r="TIO195" t="s">
        <v>365</v>
      </c>
      <c r="TIP195" t="s">
        <v>365</v>
      </c>
      <c r="TIQ195" t="s">
        <v>365</v>
      </c>
      <c r="TIR195" t="s">
        <v>365</v>
      </c>
      <c r="TIS195" t="s">
        <v>365</v>
      </c>
      <c r="TIT195" t="s">
        <v>365</v>
      </c>
      <c r="TIU195" t="s">
        <v>365</v>
      </c>
      <c r="TIV195" t="s">
        <v>365</v>
      </c>
      <c r="TIW195" t="s">
        <v>365</v>
      </c>
      <c r="TIX195" t="s">
        <v>365</v>
      </c>
      <c r="TIY195" t="s">
        <v>365</v>
      </c>
      <c r="TIZ195" t="s">
        <v>365</v>
      </c>
      <c r="TJA195" t="s">
        <v>365</v>
      </c>
      <c r="TJB195" t="s">
        <v>365</v>
      </c>
      <c r="TJC195" t="s">
        <v>365</v>
      </c>
      <c r="TJD195" t="s">
        <v>365</v>
      </c>
      <c r="TJE195" t="s">
        <v>365</v>
      </c>
      <c r="TJF195" t="s">
        <v>365</v>
      </c>
      <c r="TJG195" t="s">
        <v>365</v>
      </c>
      <c r="TJH195" t="s">
        <v>365</v>
      </c>
      <c r="TJI195" t="s">
        <v>365</v>
      </c>
      <c r="TJJ195" t="s">
        <v>365</v>
      </c>
      <c r="TJK195" t="s">
        <v>365</v>
      </c>
      <c r="TJL195" t="s">
        <v>365</v>
      </c>
      <c r="TJM195" t="s">
        <v>365</v>
      </c>
      <c r="TJN195" t="s">
        <v>365</v>
      </c>
      <c r="TJO195" t="s">
        <v>365</v>
      </c>
      <c r="TJP195" t="s">
        <v>365</v>
      </c>
      <c r="TJQ195" t="s">
        <v>365</v>
      </c>
      <c r="TJR195" t="s">
        <v>365</v>
      </c>
      <c r="TJS195" t="s">
        <v>365</v>
      </c>
      <c r="TJT195" t="s">
        <v>365</v>
      </c>
      <c r="TJU195" t="s">
        <v>365</v>
      </c>
      <c r="TJV195" t="s">
        <v>365</v>
      </c>
      <c r="TJW195" t="s">
        <v>365</v>
      </c>
      <c r="TJX195" t="s">
        <v>365</v>
      </c>
      <c r="TJY195" t="s">
        <v>365</v>
      </c>
      <c r="TJZ195" t="s">
        <v>365</v>
      </c>
      <c r="TKA195" t="s">
        <v>365</v>
      </c>
      <c r="TKB195" t="s">
        <v>365</v>
      </c>
      <c r="TKC195" t="s">
        <v>365</v>
      </c>
      <c r="TKD195" t="s">
        <v>365</v>
      </c>
      <c r="TKE195" t="s">
        <v>365</v>
      </c>
      <c r="TKF195" t="s">
        <v>365</v>
      </c>
      <c r="TKG195" t="s">
        <v>365</v>
      </c>
      <c r="TKH195" t="s">
        <v>365</v>
      </c>
      <c r="TKI195" t="s">
        <v>365</v>
      </c>
      <c r="TKJ195" t="s">
        <v>365</v>
      </c>
      <c r="TKK195" t="s">
        <v>365</v>
      </c>
      <c r="TKL195" t="s">
        <v>365</v>
      </c>
      <c r="TKM195" t="s">
        <v>365</v>
      </c>
      <c r="TKN195" t="s">
        <v>365</v>
      </c>
      <c r="TKO195" t="s">
        <v>365</v>
      </c>
      <c r="TKP195" t="s">
        <v>365</v>
      </c>
      <c r="TKQ195" t="s">
        <v>365</v>
      </c>
      <c r="TKR195" t="s">
        <v>365</v>
      </c>
      <c r="TKS195" t="s">
        <v>365</v>
      </c>
      <c r="TKT195" t="s">
        <v>365</v>
      </c>
      <c r="TKU195" t="s">
        <v>365</v>
      </c>
      <c r="TKV195" t="s">
        <v>365</v>
      </c>
      <c r="TKW195" t="s">
        <v>365</v>
      </c>
      <c r="TKX195" t="s">
        <v>365</v>
      </c>
      <c r="TKY195" t="s">
        <v>365</v>
      </c>
      <c r="TKZ195" t="s">
        <v>365</v>
      </c>
      <c r="TLA195" t="s">
        <v>365</v>
      </c>
      <c r="TLB195" t="s">
        <v>365</v>
      </c>
      <c r="TLC195" t="s">
        <v>365</v>
      </c>
      <c r="TLD195" t="s">
        <v>365</v>
      </c>
      <c r="TLE195" t="s">
        <v>365</v>
      </c>
      <c r="TLF195" t="s">
        <v>365</v>
      </c>
      <c r="TLG195" t="s">
        <v>365</v>
      </c>
      <c r="TLH195" t="s">
        <v>365</v>
      </c>
      <c r="TLI195" t="s">
        <v>365</v>
      </c>
      <c r="TLJ195" t="s">
        <v>365</v>
      </c>
      <c r="TLK195" t="s">
        <v>365</v>
      </c>
      <c r="TLL195" t="s">
        <v>365</v>
      </c>
      <c r="TLM195" t="s">
        <v>365</v>
      </c>
      <c r="TLN195" t="s">
        <v>365</v>
      </c>
      <c r="TLO195" t="s">
        <v>365</v>
      </c>
      <c r="TLP195" t="s">
        <v>365</v>
      </c>
      <c r="TLQ195" t="s">
        <v>365</v>
      </c>
      <c r="TLR195" t="s">
        <v>365</v>
      </c>
      <c r="TLS195" t="s">
        <v>365</v>
      </c>
      <c r="TLT195" t="s">
        <v>365</v>
      </c>
      <c r="TLU195" t="s">
        <v>365</v>
      </c>
      <c r="TLV195" t="s">
        <v>365</v>
      </c>
      <c r="TLW195" t="s">
        <v>365</v>
      </c>
      <c r="TLX195" t="s">
        <v>365</v>
      </c>
      <c r="TLY195" t="s">
        <v>365</v>
      </c>
      <c r="TLZ195" t="s">
        <v>365</v>
      </c>
      <c r="TMA195" t="s">
        <v>365</v>
      </c>
      <c r="TMB195" t="s">
        <v>365</v>
      </c>
      <c r="TMC195" t="s">
        <v>365</v>
      </c>
      <c r="TMD195" t="s">
        <v>365</v>
      </c>
      <c r="TME195" t="s">
        <v>365</v>
      </c>
      <c r="TMF195" t="s">
        <v>365</v>
      </c>
      <c r="TMG195" t="s">
        <v>365</v>
      </c>
      <c r="TMH195" t="s">
        <v>365</v>
      </c>
      <c r="TMI195" t="s">
        <v>365</v>
      </c>
      <c r="TMJ195" t="s">
        <v>365</v>
      </c>
      <c r="TMK195" t="s">
        <v>365</v>
      </c>
      <c r="TML195" t="s">
        <v>365</v>
      </c>
      <c r="TMM195" t="s">
        <v>365</v>
      </c>
      <c r="TMN195" t="s">
        <v>365</v>
      </c>
      <c r="TMO195" t="s">
        <v>365</v>
      </c>
      <c r="TMP195" t="s">
        <v>365</v>
      </c>
      <c r="TMQ195" t="s">
        <v>365</v>
      </c>
      <c r="TMR195" t="s">
        <v>365</v>
      </c>
      <c r="TMS195" t="s">
        <v>365</v>
      </c>
      <c r="TMT195" t="s">
        <v>365</v>
      </c>
      <c r="TMU195" t="s">
        <v>365</v>
      </c>
      <c r="TMV195" t="s">
        <v>365</v>
      </c>
      <c r="TMW195" t="s">
        <v>365</v>
      </c>
      <c r="TMX195" t="s">
        <v>365</v>
      </c>
      <c r="TMY195" t="s">
        <v>365</v>
      </c>
      <c r="TMZ195" t="s">
        <v>365</v>
      </c>
      <c r="TNA195" t="s">
        <v>365</v>
      </c>
      <c r="TNB195" t="s">
        <v>365</v>
      </c>
      <c r="TNC195" t="s">
        <v>365</v>
      </c>
      <c r="TND195" t="s">
        <v>365</v>
      </c>
      <c r="TNE195" t="s">
        <v>365</v>
      </c>
      <c r="TNF195" t="s">
        <v>365</v>
      </c>
      <c r="TNG195" t="s">
        <v>365</v>
      </c>
      <c r="TNH195" t="s">
        <v>365</v>
      </c>
      <c r="TNI195" t="s">
        <v>365</v>
      </c>
      <c r="TNJ195" t="s">
        <v>365</v>
      </c>
      <c r="TNK195" t="s">
        <v>365</v>
      </c>
      <c r="TNL195" t="s">
        <v>365</v>
      </c>
      <c r="TNM195" t="s">
        <v>365</v>
      </c>
      <c r="TNN195" t="s">
        <v>365</v>
      </c>
      <c r="TNO195" t="s">
        <v>365</v>
      </c>
      <c r="TNP195" t="s">
        <v>365</v>
      </c>
      <c r="TNQ195" t="s">
        <v>365</v>
      </c>
      <c r="TNR195" t="s">
        <v>365</v>
      </c>
      <c r="TNS195" t="s">
        <v>365</v>
      </c>
      <c r="TNT195" t="s">
        <v>365</v>
      </c>
      <c r="TNU195" t="s">
        <v>365</v>
      </c>
      <c r="TNV195" t="s">
        <v>365</v>
      </c>
      <c r="TNW195" t="s">
        <v>365</v>
      </c>
      <c r="TNX195" t="s">
        <v>365</v>
      </c>
      <c r="TNY195" t="s">
        <v>365</v>
      </c>
      <c r="TNZ195" t="s">
        <v>365</v>
      </c>
      <c r="TOA195" t="s">
        <v>365</v>
      </c>
      <c r="TOB195" t="s">
        <v>365</v>
      </c>
      <c r="TOC195" t="s">
        <v>365</v>
      </c>
      <c r="TOD195" t="s">
        <v>365</v>
      </c>
      <c r="TOE195" t="s">
        <v>365</v>
      </c>
      <c r="TOF195" t="s">
        <v>365</v>
      </c>
      <c r="TOG195" t="s">
        <v>365</v>
      </c>
      <c r="TOH195" t="s">
        <v>365</v>
      </c>
      <c r="TOI195" t="s">
        <v>365</v>
      </c>
      <c r="TOJ195" t="s">
        <v>365</v>
      </c>
      <c r="TOK195" t="s">
        <v>365</v>
      </c>
      <c r="TOL195" t="s">
        <v>365</v>
      </c>
      <c r="TOM195" t="s">
        <v>365</v>
      </c>
      <c r="TON195" t="s">
        <v>365</v>
      </c>
      <c r="TOO195" t="s">
        <v>365</v>
      </c>
      <c r="TOP195" t="s">
        <v>365</v>
      </c>
      <c r="TOQ195" t="s">
        <v>365</v>
      </c>
      <c r="TOR195" t="s">
        <v>365</v>
      </c>
      <c r="TOS195" t="s">
        <v>365</v>
      </c>
      <c r="TOT195" t="s">
        <v>365</v>
      </c>
      <c r="TOU195" t="s">
        <v>365</v>
      </c>
      <c r="TOV195" t="s">
        <v>365</v>
      </c>
      <c r="TOW195" t="s">
        <v>365</v>
      </c>
      <c r="TOX195" t="s">
        <v>365</v>
      </c>
      <c r="TOY195" t="s">
        <v>365</v>
      </c>
      <c r="TOZ195" t="s">
        <v>365</v>
      </c>
      <c r="TPA195" t="s">
        <v>365</v>
      </c>
      <c r="TPB195" t="s">
        <v>365</v>
      </c>
      <c r="TPC195" t="s">
        <v>365</v>
      </c>
      <c r="TPD195" t="s">
        <v>365</v>
      </c>
      <c r="TPE195" t="s">
        <v>365</v>
      </c>
      <c r="TPF195" t="s">
        <v>365</v>
      </c>
      <c r="TPG195" t="s">
        <v>365</v>
      </c>
      <c r="TPH195" t="s">
        <v>365</v>
      </c>
      <c r="TPI195" t="s">
        <v>365</v>
      </c>
      <c r="TPJ195" t="s">
        <v>365</v>
      </c>
      <c r="TPK195" t="s">
        <v>365</v>
      </c>
      <c r="TPL195" t="s">
        <v>365</v>
      </c>
      <c r="TPM195" t="s">
        <v>365</v>
      </c>
      <c r="TPN195" t="s">
        <v>365</v>
      </c>
      <c r="TPO195" t="s">
        <v>365</v>
      </c>
      <c r="TPP195" t="s">
        <v>365</v>
      </c>
      <c r="TPQ195" t="s">
        <v>365</v>
      </c>
      <c r="TPR195" t="s">
        <v>365</v>
      </c>
      <c r="TPS195" t="s">
        <v>365</v>
      </c>
      <c r="TPT195" t="s">
        <v>365</v>
      </c>
      <c r="TPU195" t="s">
        <v>365</v>
      </c>
      <c r="TPV195" t="s">
        <v>365</v>
      </c>
      <c r="TPW195" t="s">
        <v>365</v>
      </c>
      <c r="TPX195" t="s">
        <v>365</v>
      </c>
      <c r="TPY195" t="s">
        <v>365</v>
      </c>
      <c r="TPZ195" t="s">
        <v>365</v>
      </c>
      <c r="TQA195" t="s">
        <v>365</v>
      </c>
      <c r="TQB195" t="s">
        <v>365</v>
      </c>
      <c r="TQC195" t="s">
        <v>365</v>
      </c>
      <c r="TQD195" t="s">
        <v>365</v>
      </c>
      <c r="TQE195" t="s">
        <v>365</v>
      </c>
      <c r="TQF195" t="s">
        <v>365</v>
      </c>
      <c r="TQG195" t="s">
        <v>365</v>
      </c>
      <c r="TQH195" t="s">
        <v>365</v>
      </c>
      <c r="TQI195" t="s">
        <v>365</v>
      </c>
      <c r="TQJ195" t="s">
        <v>365</v>
      </c>
      <c r="TQK195" t="s">
        <v>365</v>
      </c>
      <c r="TQL195" t="s">
        <v>365</v>
      </c>
      <c r="TQM195" t="s">
        <v>365</v>
      </c>
      <c r="TQN195" t="s">
        <v>365</v>
      </c>
      <c r="TQO195" t="s">
        <v>365</v>
      </c>
      <c r="TQP195" t="s">
        <v>365</v>
      </c>
      <c r="TQQ195" t="s">
        <v>365</v>
      </c>
      <c r="TQR195" t="s">
        <v>365</v>
      </c>
      <c r="TQS195" t="s">
        <v>365</v>
      </c>
      <c r="TQT195" t="s">
        <v>365</v>
      </c>
      <c r="TQU195" t="s">
        <v>365</v>
      </c>
      <c r="TQV195" t="s">
        <v>365</v>
      </c>
      <c r="TQW195" t="s">
        <v>365</v>
      </c>
      <c r="TQX195" t="s">
        <v>365</v>
      </c>
      <c r="TQY195" t="s">
        <v>365</v>
      </c>
      <c r="TQZ195" t="s">
        <v>365</v>
      </c>
      <c r="TRA195" t="s">
        <v>365</v>
      </c>
      <c r="TRB195" t="s">
        <v>365</v>
      </c>
      <c r="TRC195" t="s">
        <v>365</v>
      </c>
      <c r="TRD195" t="s">
        <v>365</v>
      </c>
      <c r="TRE195" t="s">
        <v>365</v>
      </c>
      <c r="TRF195" t="s">
        <v>365</v>
      </c>
      <c r="TRG195" t="s">
        <v>365</v>
      </c>
      <c r="TRH195" t="s">
        <v>365</v>
      </c>
      <c r="TRI195" t="s">
        <v>365</v>
      </c>
      <c r="TRJ195" t="s">
        <v>365</v>
      </c>
      <c r="TRK195" t="s">
        <v>365</v>
      </c>
      <c r="TRL195" t="s">
        <v>365</v>
      </c>
      <c r="TRM195" t="s">
        <v>365</v>
      </c>
      <c r="TRN195" t="s">
        <v>365</v>
      </c>
      <c r="TRO195" t="s">
        <v>365</v>
      </c>
      <c r="TRP195" t="s">
        <v>365</v>
      </c>
      <c r="TRQ195" t="s">
        <v>365</v>
      </c>
      <c r="TRR195" t="s">
        <v>365</v>
      </c>
      <c r="TRS195" t="s">
        <v>365</v>
      </c>
      <c r="TRT195" t="s">
        <v>365</v>
      </c>
      <c r="TRU195" t="s">
        <v>365</v>
      </c>
      <c r="TRV195" t="s">
        <v>365</v>
      </c>
      <c r="TRW195" t="s">
        <v>365</v>
      </c>
      <c r="TRX195" t="s">
        <v>365</v>
      </c>
      <c r="TRY195" t="s">
        <v>365</v>
      </c>
      <c r="TRZ195" t="s">
        <v>365</v>
      </c>
      <c r="TSA195" t="s">
        <v>365</v>
      </c>
      <c r="TSB195" t="s">
        <v>365</v>
      </c>
      <c r="TSC195" t="s">
        <v>365</v>
      </c>
      <c r="TSD195" t="s">
        <v>365</v>
      </c>
      <c r="TSE195" t="s">
        <v>365</v>
      </c>
      <c r="TSF195" t="s">
        <v>365</v>
      </c>
      <c r="TSG195" t="s">
        <v>365</v>
      </c>
      <c r="TSH195" t="s">
        <v>365</v>
      </c>
      <c r="TSI195" t="s">
        <v>365</v>
      </c>
      <c r="TSJ195" t="s">
        <v>365</v>
      </c>
      <c r="TSK195" t="s">
        <v>365</v>
      </c>
      <c r="TSL195" t="s">
        <v>365</v>
      </c>
      <c r="TSM195" t="s">
        <v>365</v>
      </c>
      <c r="TSN195" t="s">
        <v>365</v>
      </c>
      <c r="TSO195" t="s">
        <v>365</v>
      </c>
      <c r="TSP195" t="s">
        <v>365</v>
      </c>
      <c r="TSQ195" t="s">
        <v>365</v>
      </c>
      <c r="TSR195" t="s">
        <v>365</v>
      </c>
      <c r="TSS195" t="s">
        <v>365</v>
      </c>
      <c r="TST195" t="s">
        <v>365</v>
      </c>
      <c r="TSU195" t="s">
        <v>365</v>
      </c>
      <c r="TSV195" t="s">
        <v>365</v>
      </c>
      <c r="TSW195" t="s">
        <v>365</v>
      </c>
      <c r="TSX195" t="s">
        <v>365</v>
      </c>
      <c r="TSY195" t="s">
        <v>365</v>
      </c>
      <c r="TSZ195" t="s">
        <v>365</v>
      </c>
      <c r="TTA195" t="s">
        <v>365</v>
      </c>
      <c r="TTB195" t="s">
        <v>365</v>
      </c>
      <c r="TTC195" t="s">
        <v>365</v>
      </c>
      <c r="TTD195" t="s">
        <v>365</v>
      </c>
      <c r="TTE195" t="s">
        <v>365</v>
      </c>
      <c r="TTF195" t="s">
        <v>365</v>
      </c>
      <c r="TTG195" t="s">
        <v>365</v>
      </c>
      <c r="TTH195" t="s">
        <v>365</v>
      </c>
      <c r="TTI195" t="s">
        <v>365</v>
      </c>
      <c r="TTJ195" t="s">
        <v>365</v>
      </c>
      <c r="TTK195" t="s">
        <v>365</v>
      </c>
      <c r="TTL195" t="s">
        <v>365</v>
      </c>
      <c r="TTM195" t="s">
        <v>365</v>
      </c>
      <c r="TTN195" t="s">
        <v>365</v>
      </c>
      <c r="TTO195" t="s">
        <v>365</v>
      </c>
      <c r="TTP195" t="s">
        <v>365</v>
      </c>
      <c r="TTQ195" t="s">
        <v>365</v>
      </c>
      <c r="TTR195" t="s">
        <v>365</v>
      </c>
      <c r="TTS195" t="s">
        <v>365</v>
      </c>
      <c r="TTT195" t="s">
        <v>365</v>
      </c>
      <c r="TTU195" t="s">
        <v>365</v>
      </c>
      <c r="TTV195" t="s">
        <v>365</v>
      </c>
      <c r="TTW195" t="s">
        <v>365</v>
      </c>
      <c r="TTX195" t="s">
        <v>365</v>
      </c>
      <c r="TTY195" t="s">
        <v>365</v>
      </c>
      <c r="TTZ195" t="s">
        <v>365</v>
      </c>
      <c r="TUA195" t="s">
        <v>365</v>
      </c>
      <c r="TUB195" t="s">
        <v>365</v>
      </c>
      <c r="TUC195" t="s">
        <v>365</v>
      </c>
      <c r="TUD195" t="s">
        <v>365</v>
      </c>
      <c r="TUE195" t="s">
        <v>365</v>
      </c>
      <c r="TUF195" t="s">
        <v>365</v>
      </c>
      <c r="TUG195" t="s">
        <v>365</v>
      </c>
      <c r="TUH195" t="s">
        <v>365</v>
      </c>
      <c r="TUI195" t="s">
        <v>365</v>
      </c>
      <c r="TUJ195" t="s">
        <v>365</v>
      </c>
      <c r="TUK195" t="s">
        <v>365</v>
      </c>
      <c r="TUL195" t="s">
        <v>365</v>
      </c>
      <c r="TUM195" t="s">
        <v>365</v>
      </c>
      <c r="TUN195" t="s">
        <v>365</v>
      </c>
      <c r="TUO195" t="s">
        <v>365</v>
      </c>
      <c r="TUP195" t="s">
        <v>365</v>
      </c>
      <c r="TUQ195" t="s">
        <v>365</v>
      </c>
      <c r="TUR195" t="s">
        <v>365</v>
      </c>
      <c r="TUS195" t="s">
        <v>365</v>
      </c>
      <c r="TUT195" t="s">
        <v>365</v>
      </c>
      <c r="TUU195" t="s">
        <v>365</v>
      </c>
      <c r="TUV195" t="s">
        <v>365</v>
      </c>
      <c r="TUW195" t="s">
        <v>365</v>
      </c>
      <c r="TUX195" t="s">
        <v>365</v>
      </c>
      <c r="TUY195" t="s">
        <v>365</v>
      </c>
      <c r="TUZ195" t="s">
        <v>365</v>
      </c>
      <c r="TVA195" t="s">
        <v>365</v>
      </c>
      <c r="TVB195" t="s">
        <v>365</v>
      </c>
      <c r="TVC195" t="s">
        <v>365</v>
      </c>
      <c r="TVD195" t="s">
        <v>365</v>
      </c>
      <c r="TVE195" t="s">
        <v>365</v>
      </c>
      <c r="TVF195" t="s">
        <v>365</v>
      </c>
      <c r="TVG195" t="s">
        <v>365</v>
      </c>
      <c r="TVH195" t="s">
        <v>365</v>
      </c>
      <c r="TVI195" t="s">
        <v>365</v>
      </c>
      <c r="TVJ195" t="s">
        <v>365</v>
      </c>
      <c r="TVK195" t="s">
        <v>365</v>
      </c>
      <c r="TVL195" t="s">
        <v>365</v>
      </c>
      <c r="TVM195" t="s">
        <v>365</v>
      </c>
      <c r="TVN195" t="s">
        <v>365</v>
      </c>
      <c r="TVO195" t="s">
        <v>365</v>
      </c>
      <c r="TVP195" t="s">
        <v>365</v>
      </c>
      <c r="TVQ195" t="s">
        <v>365</v>
      </c>
      <c r="TVR195" t="s">
        <v>365</v>
      </c>
      <c r="TVS195" t="s">
        <v>365</v>
      </c>
      <c r="TVT195" t="s">
        <v>365</v>
      </c>
      <c r="TVU195" t="s">
        <v>365</v>
      </c>
      <c r="TVV195" t="s">
        <v>365</v>
      </c>
      <c r="TVW195" t="s">
        <v>365</v>
      </c>
      <c r="TVX195" t="s">
        <v>365</v>
      </c>
      <c r="TVY195" t="s">
        <v>365</v>
      </c>
      <c r="TVZ195" t="s">
        <v>365</v>
      </c>
      <c r="TWA195" t="s">
        <v>365</v>
      </c>
      <c r="TWB195" t="s">
        <v>365</v>
      </c>
      <c r="TWC195" t="s">
        <v>365</v>
      </c>
      <c r="TWD195" t="s">
        <v>365</v>
      </c>
      <c r="TWE195" t="s">
        <v>365</v>
      </c>
      <c r="TWF195" t="s">
        <v>365</v>
      </c>
      <c r="TWG195" t="s">
        <v>365</v>
      </c>
      <c r="TWH195" t="s">
        <v>365</v>
      </c>
      <c r="TWI195" t="s">
        <v>365</v>
      </c>
      <c r="TWJ195" t="s">
        <v>365</v>
      </c>
      <c r="TWK195" t="s">
        <v>365</v>
      </c>
      <c r="TWL195" t="s">
        <v>365</v>
      </c>
      <c r="TWM195" t="s">
        <v>365</v>
      </c>
      <c r="TWN195" t="s">
        <v>365</v>
      </c>
      <c r="TWO195" t="s">
        <v>365</v>
      </c>
      <c r="TWP195" t="s">
        <v>365</v>
      </c>
      <c r="TWQ195" t="s">
        <v>365</v>
      </c>
      <c r="TWR195" t="s">
        <v>365</v>
      </c>
      <c r="TWS195" t="s">
        <v>365</v>
      </c>
      <c r="TWT195" t="s">
        <v>365</v>
      </c>
      <c r="TWU195" t="s">
        <v>365</v>
      </c>
      <c r="TWV195" t="s">
        <v>365</v>
      </c>
      <c r="TWW195" t="s">
        <v>365</v>
      </c>
      <c r="TWX195" t="s">
        <v>365</v>
      </c>
      <c r="TWY195" t="s">
        <v>365</v>
      </c>
      <c r="TWZ195" t="s">
        <v>365</v>
      </c>
      <c r="TXA195" t="s">
        <v>365</v>
      </c>
      <c r="TXB195" t="s">
        <v>365</v>
      </c>
      <c r="TXC195" t="s">
        <v>365</v>
      </c>
      <c r="TXD195" t="s">
        <v>365</v>
      </c>
      <c r="TXE195" t="s">
        <v>365</v>
      </c>
      <c r="TXF195" t="s">
        <v>365</v>
      </c>
      <c r="TXG195" t="s">
        <v>365</v>
      </c>
      <c r="TXH195" t="s">
        <v>365</v>
      </c>
      <c r="TXI195" t="s">
        <v>365</v>
      </c>
      <c r="TXJ195" t="s">
        <v>365</v>
      </c>
      <c r="TXK195" t="s">
        <v>365</v>
      </c>
      <c r="TXL195" t="s">
        <v>365</v>
      </c>
      <c r="TXM195" t="s">
        <v>365</v>
      </c>
      <c r="TXN195" t="s">
        <v>365</v>
      </c>
      <c r="TXO195" t="s">
        <v>365</v>
      </c>
      <c r="TXP195" t="s">
        <v>365</v>
      </c>
      <c r="TXQ195" t="s">
        <v>365</v>
      </c>
      <c r="TXR195" t="s">
        <v>365</v>
      </c>
      <c r="TXS195" t="s">
        <v>365</v>
      </c>
      <c r="TXT195" t="s">
        <v>365</v>
      </c>
      <c r="TXU195" t="s">
        <v>365</v>
      </c>
      <c r="TXV195" t="s">
        <v>365</v>
      </c>
      <c r="TXW195" t="s">
        <v>365</v>
      </c>
      <c r="TXX195" t="s">
        <v>365</v>
      </c>
      <c r="TXY195" t="s">
        <v>365</v>
      </c>
      <c r="TXZ195" t="s">
        <v>365</v>
      </c>
      <c r="TYA195" t="s">
        <v>365</v>
      </c>
      <c r="TYB195" t="s">
        <v>365</v>
      </c>
      <c r="TYC195" t="s">
        <v>365</v>
      </c>
      <c r="TYD195" t="s">
        <v>365</v>
      </c>
      <c r="TYE195" t="s">
        <v>365</v>
      </c>
      <c r="TYF195" t="s">
        <v>365</v>
      </c>
      <c r="TYG195" t="s">
        <v>365</v>
      </c>
      <c r="TYH195" t="s">
        <v>365</v>
      </c>
      <c r="TYI195" t="s">
        <v>365</v>
      </c>
      <c r="TYJ195" t="s">
        <v>365</v>
      </c>
      <c r="TYK195" t="s">
        <v>365</v>
      </c>
      <c r="TYL195" t="s">
        <v>365</v>
      </c>
      <c r="TYM195" t="s">
        <v>365</v>
      </c>
      <c r="TYN195" t="s">
        <v>365</v>
      </c>
      <c r="TYO195" t="s">
        <v>365</v>
      </c>
      <c r="TYP195" t="s">
        <v>365</v>
      </c>
      <c r="TYQ195" t="s">
        <v>365</v>
      </c>
      <c r="TYR195" t="s">
        <v>365</v>
      </c>
      <c r="TYS195" t="s">
        <v>365</v>
      </c>
      <c r="TYT195" t="s">
        <v>365</v>
      </c>
      <c r="TYU195" t="s">
        <v>365</v>
      </c>
      <c r="TYV195" t="s">
        <v>365</v>
      </c>
      <c r="TYW195" t="s">
        <v>365</v>
      </c>
      <c r="TYX195" t="s">
        <v>365</v>
      </c>
      <c r="TYY195" t="s">
        <v>365</v>
      </c>
      <c r="TYZ195" t="s">
        <v>365</v>
      </c>
      <c r="TZA195" t="s">
        <v>365</v>
      </c>
      <c r="TZB195" t="s">
        <v>365</v>
      </c>
      <c r="TZC195" t="s">
        <v>365</v>
      </c>
      <c r="TZD195" t="s">
        <v>365</v>
      </c>
      <c r="TZE195" t="s">
        <v>365</v>
      </c>
      <c r="TZF195" t="s">
        <v>365</v>
      </c>
      <c r="TZG195" t="s">
        <v>365</v>
      </c>
      <c r="TZH195" t="s">
        <v>365</v>
      </c>
      <c r="TZI195" t="s">
        <v>365</v>
      </c>
      <c r="TZJ195" t="s">
        <v>365</v>
      </c>
      <c r="TZK195" t="s">
        <v>365</v>
      </c>
      <c r="TZL195" t="s">
        <v>365</v>
      </c>
      <c r="TZM195" t="s">
        <v>365</v>
      </c>
      <c r="TZN195" t="s">
        <v>365</v>
      </c>
      <c r="TZO195" t="s">
        <v>365</v>
      </c>
      <c r="TZP195" t="s">
        <v>365</v>
      </c>
      <c r="TZQ195" t="s">
        <v>365</v>
      </c>
      <c r="TZR195" t="s">
        <v>365</v>
      </c>
      <c r="TZS195" t="s">
        <v>365</v>
      </c>
      <c r="TZT195" t="s">
        <v>365</v>
      </c>
      <c r="TZU195" t="s">
        <v>365</v>
      </c>
      <c r="TZV195" t="s">
        <v>365</v>
      </c>
      <c r="TZW195" t="s">
        <v>365</v>
      </c>
      <c r="TZX195" t="s">
        <v>365</v>
      </c>
      <c r="TZY195" t="s">
        <v>365</v>
      </c>
      <c r="TZZ195" t="s">
        <v>365</v>
      </c>
      <c r="UAA195" t="s">
        <v>365</v>
      </c>
      <c r="UAB195" t="s">
        <v>365</v>
      </c>
      <c r="UAC195" t="s">
        <v>365</v>
      </c>
      <c r="UAD195" t="s">
        <v>365</v>
      </c>
      <c r="UAE195" t="s">
        <v>365</v>
      </c>
      <c r="UAF195" t="s">
        <v>365</v>
      </c>
      <c r="UAG195" t="s">
        <v>365</v>
      </c>
      <c r="UAH195" t="s">
        <v>365</v>
      </c>
      <c r="UAI195" t="s">
        <v>365</v>
      </c>
      <c r="UAJ195" t="s">
        <v>365</v>
      </c>
      <c r="UAK195" t="s">
        <v>365</v>
      </c>
      <c r="UAL195" t="s">
        <v>365</v>
      </c>
      <c r="UAM195" t="s">
        <v>365</v>
      </c>
      <c r="UAN195" t="s">
        <v>365</v>
      </c>
      <c r="UAO195" t="s">
        <v>365</v>
      </c>
      <c r="UAP195" t="s">
        <v>365</v>
      </c>
      <c r="UAQ195" t="s">
        <v>365</v>
      </c>
      <c r="UAR195" t="s">
        <v>365</v>
      </c>
      <c r="UAS195" t="s">
        <v>365</v>
      </c>
      <c r="UAT195" t="s">
        <v>365</v>
      </c>
      <c r="UAU195" t="s">
        <v>365</v>
      </c>
      <c r="UAV195" t="s">
        <v>365</v>
      </c>
      <c r="UAW195" t="s">
        <v>365</v>
      </c>
      <c r="UAX195" t="s">
        <v>365</v>
      </c>
      <c r="UAY195" t="s">
        <v>365</v>
      </c>
      <c r="UAZ195" t="s">
        <v>365</v>
      </c>
      <c r="UBA195" t="s">
        <v>365</v>
      </c>
      <c r="UBB195" t="s">
        <v>365</v>
      </c>
      <c r="UBC195" t="s">
        <v>365</v>
      </c>
      <c r="UBD195" t="s">
        <v>365</v>
      </c>
      <c r="UBE195" t="s">
        <v>365</v>
      </c>
      <c r="UBF195" t="s">
        <v>365</v>
      </c>
      <c r="UBG195" t="s">
        <v>365</v>
      </c>
      <c r="UBH195" t="s">
        <v>365</v>
      </c>
      <c r="UBI195" t="s">
        <v>365</v>
      </c>
      <c r="UBJ195" t="s">
        <v>365</v>
      </c>
      <c r="UBK195" t="s">
        <v>365</v>
      </c>
      <c r="UBL195" t="s">
        <v>365</v>
      </c>
      <c r="UBM195" t="s">
        <v>365</v>
      </c>
      <c r="UBN195" t="s">
        <v>365</v>
      </c>
      <c r="UBO195" t="s">
        <v>365</v>
      </c>
      <c r="UBP195" t="s">
        <v>365</v>
      </c>
      <c r="UBQ195" t="s">
        <v>365</v>
      </c>
      <c r="UBR195" t="s">
        <v>365</v>
      </c>
      <c r="UBS195" t="s">
        <v>365</v>
      </c>
      <c r="UBT195" t="s">
        <v>365</v>
      </c>
      <c r="UBU195" t="s">
        <v>365</v>
      </c>
      <c r="UBV195" t="s">
        <v>365</v>
      </c>
      <c r="UBW195" t="s">
        <v>365</v>
      </c>
      <c r="UBX195" t="s">
        <v>365</v>
      </c>
      <c r="UBY195" t="s">
        <v>365</v>
      </c>
      <c r="UBZ195" t="s">
        <v>365</v>
      </c>
      <c r="UCA195" t="s">
        <v>365</v>
      </c>
      <c r="UCB195" t="s">
        <v>365</v>
      </c>
      <c r="UCC195" t="s">
        <v>365</v>
      </c>
      <c r="UCD195" t="s">
        <v>365</v>
      </c>
      <c r="UCE195" t="s">
        <v>365</v>
      </c>
      <c r="UCF195" t="s">
        <v>365</v>
      </c>
      <c r="UCG195" t="s">
        <v>365</v>
      </c>
      <c r="UCH195" t="s">
        <v>365</v>
      </c>
      <c r="UCI195" t="s">
        <v>365</v>
      </c>
      <c r="UCJ195" t="s">
        <v>365</v>
      </c>
      <c r="UCK195" t="s">
        <v>365</v>
      </c>
      <c r="UCL195" t="s">
        <v>365</v>
      </c>
      <c r="UCM195" t="s">
        <v>365</v>
      </c>
      <c r="UCN195" t="s">
        <v>365</v>
      </c>
      <c r="UCO195" t="s">
        <v>365</v>
      </c>
      <c r="UCP195" t="s">
        <v>365</v>
      </c>
      <c r="UCQ195" t="s">
        <v>365</v>
      </c>
      <c r="UCR195" t="s">
        <v>365</v>
      </c>
      <c r="UCS195" t="s">
        <v>365</v>
      </c>
      <c r="UCT195" t="s">
        <v>365</v>
      </c>
      <c r="UCU195" t="s">
        <v>365</v>
      </c>
      <c r="UCV195" t="s">
        <v>365</v>
      </c>
      <c r="UCW195" t="s">
        <v>365</v>
      </c>
      <c r="UCX195" t="s">
        <v>365</v>
      </c>
      <c r="UCY195" t="s">
        <v>365</v>
      </c>
      <c r="UCZ195" t="s">
        <v>365</v>
      </c>
      <c r="UDA195" t="s">
        <v>365</v>
      </c>
      <c r="UDB195" t="s">
        <v>365</v>
      </c>
      <c r="UDC195" t="s">
        <v>365</v>
      </c>
      <c r="UDD195" t="s">
        <v>365</v>
      </c>
      <c r="UDE195" t="s">
        <v>365</v>
      </c>
      <c r="UDF195" t="s">
        <v>365</v>
      </c>
      <c r="UDG195" t="s">
        <v>365</v>
      </c>
      <c r="UDH195" t="s">
        <v>365</v>
      </c>
      <c r="UDI195" t="s">
        <v>365</v>
      </c>
      <c r="UDJ195" t="s">
        <v>365</v>
      </c>
      <c r="UDK195" t="s">
        <v>365</v>
      </c>
      <c r="UDL195" t="s">
        <v>365</v>
      </c>
      <c r="UDM195" t="s">
        <v>365</v>
      </c>
      <c r="UDN195" t="s">
        <v>365</v>
      </c>
      <c r="UDO195" t="s">
        <v>365</v>
      </c>
      <c r="UDP195" t="s">
        <v>365</v>
      </c>
      <c r="UDQ195" t="s">
        <v>365</v>
      </c>
      <c r="UDR195" t="s">
        <v>365</v>
      </c>
      <c r="UDS195" t="s">
        <v>365</v>
      </c>
      <c r="UDT195" t="s">
        <v>365</v>
      </c>
      <c r="UDU195" t="s">
        <v>365</v>
      </c>
      <c r="UDV195" t="s">
        <v>365</v>
      </c>
      <c r="UDW195" t="s">
        <v>365</v>
      </c>
      <c r="UDX195" t="s">
        <v>365</v>
      </c>
      <c r="UDY195" t="s">
        <v>365</v>
      </c>
      <c r="UDZ195" t="s">
        <v>365</v>
      </c>
      <c r="UEA195" t="s">
        <v>365</v>
      </c>
      <c r="UEB195" t="s">
        <v>365</v>
      </c>
      <c r="UEC195" t="s">
        <v>365</v>
      </c>
      <c r="UED195" t="s">
        <v>365</v>
      </c>
      <c r="UEE195" t="s">
        <v>365</v>
      </c>
      <c r="UEF195" t="s">
        <v>365</v>
      </c>
      <c r="UEG195" t="s">
        <v>365</v>
      </c>
      <c r="UEH195" t="s">
        <v>365</v>
      </c>
      <c r="UEI195" t="s">
        <v>365</v>
      </c>
      <c r="UEJ195" t="s">
        <v>365</v>
      </c>
      <c r="UEK195" t="s">
        <v>365</v>
      </c>
      <c r="UEL195" t="s">
        <v>365</v>
      </c>
      <c r="UEM195" t="s">
        <v>365</v>
      </c>
      <c r="UEN195" t="s">
        <v>365</v>
      </c>
      <c r="UEO195" t="s">
        <v>365</v>
      </c>
      <c r="UEP195" t="s">
        <v>365</v>
      </c>
      <c r="UEQ195" t="s">
        <v>365</v>
      </c>
      <c r="UER195" t="s">
        <v>365</v>
      </c>
      <c r="UES195" t="s">
        <v>365</v>
      </c>
      <c r="UET195" t="s">
        <v>365</v>
      </c>
      <c r="UEU195" t="s">
        <v>365</v>
      </c>
      <c r="UEV195" t="s">
        <v>365</v>
      </c>
      <c r="UEW195" t="s">
        <v>365</v>
      </c>
      <c r="UEX195" t="s">
        <v>365</v>
      </c>
      <c r="UEY195" t="s">
        <v>365</v>
      </c>
      <c r="UEZ195" t="s">
        <v>365</v>
      </c>
      <c r="UFA195" t="s">
        <v>365</v>
      </c>
      <c r="UFB195" t="s">
        <v>365</v>
      </c>
      <c r="UFC195" t="s">
        <v>365</v>
      </c>
      <c r="UFD195" t="s">
        <v>365</v>
      </c>
      <c r="UFE195" t="s">
        <v>365</v>
      </c>
      <c r="UFF195" t="s">
        <v>365</v>
      </c>
      <c r="UFG195" t="s">
        <v>365</v>
      </c>
      <c r="UFH195" t="s">
        <v>365</v>
      </c>
      <c r="UFI195" t="s">
        <v>365</v>
      </c>
      <c r="UFJ195" t="s">
        <v>365</v>
      </c>
      <c r="UFK195" t="s">
        <v>365</v>
      </c>
      <c r="UFL195" t="s">
        <v>365</v>
      </c>
      <c r="UFM195" t="s">
        <v>365</v>
      </c>
      <c r="UFN195" t="s">
        <v>365</v>
      </c>
      <c r="UFO195" t="s">
        <v>365</v>
      </c>
      <c r="UFP195" t="s">
        <v>365</v>
      </c>
      <c r="UFQ195" t="s">
        <v>365</v>
      </c>
      <c r="UFR195" t="s">
        <v>365</v>
      </c>
      <c r="UFS195" t="s">
        <v>365</v>
      </c>
      <c r="UFT195" t="s">
        <v>365</v>
      </c>
      <c r="UFU195" t="s">
        <v>365</v>
      </c>
      <c r="UFV195" t="s">
        <v>365</v>
      </c>
      <c r="UFW195" t="s">
        <v>365</v>
      </c>
      <c r="UFX195" t="s">
        <v>365</v>
      </c>
      <c r="UFY195" t="s">
        <v>365</v>
      </c>
      <c r="UFZ195" t="s">
        <v>365</v>
      </c>
      <c r="UGA195" t="s">
        <v>365</v>
      </c>
      <c r="UGB195" t="s">
        <v>365</v>
      </c>
      <c r="UGC195" t="s">
        <v>365</v>
      </c>
      <c r="UGD195" t="s">
        <v>365</v>
      </c>
      <c r="UGE195" t="s">
        <v>365</v>
      </c>
      <c r="UGF195" t="s">
        <v>365</v>
      </c>
      <c r="UGG195" t="s">
        <v>365</v>
      </c>
      <c r="UGH195" t="s">
        <v>365</v>
      </c>
      <c r="UGI195" t="s">
        <v>365</v>
      </c>
      <c r="UGJ195" t="s">
        <v>365</v>
      </c>
      <c r="UGK195" t="s">
        <v>365</v>
      </c>
      <c r="UGL195" t="s">
        <v>365</v>
      </c>
      <c r="UGM195" t="s">
        <v>365</v>
      </c>
      <c r="UGN195" t="s">
        <v>365</v>
      </c>
      <c r="UGO195" t="s">
        <v>365</v>
      </c>
      <c r="UGP195" t="s">
        <v>365</v>
      </c>
      <c r="UGQ195" t="s">
        <v>365</v>
      </c>
      <c r="UGR195" t="s">
        <v>365</v>
      </c>
      <c r="UGS195" t="s">
        <v>365</v>
      </c>
      <c r="UGT195" t="s">
        <v>365</v>
      </c>
      <c r="UGU195" t="s">
        <v>365</v>
      </c>
      <c r="UGV195" t="s">
        <v>365</v>
      </c>
      <c r="UGW195" t="s">
        <v>365</v>
      </c>
      <c r="UGX195" t="s">
        <v>365</v>
      </c>
      <c r="UGY195" t="s">
        <v>365</v>
      </c>
      <c r="UGZ195" t="s">
        <v>365</v>
      </c>
      <c r="UHA195" t="s">
        <v>365</v>
      </c>
      <c r="UHB195" t="s">
        <v>365</v>
      </c>
      <c r="UHC195" t="s">
        <v>365</v>
      </c>
      <c r="UHD195" t="s">
        <v>365</v>
      </c>
      <c r="UHE195" t="s">
        <v>365</v>
      </c>
      <c r="UHF195" t="s">
        <v>365</v>
      </c>
      <c r="UHG195" t="s">
        <v>365</v>
      </c>
      <c r="UHH195" t="s">
        <v>365</v>
      </c>
      <c r="UHI195" t="s">
        <v>365</v>
      </c>
      <c r="UHJ195" t="s">
        <v>365</v>
      </c>
      <c r="UHK195" t="s">
        <v>365</v>
      </c>
      <c r="UHL195" t="s">
        <v>365</v>
      </c>
      <c r="UHM195" t="s">
        <v>365</v>
      </c>
      <c r="UHN195" t="s">
        <v>365</v>
      </c>
      <c r="UHO195" t="s">
        <v>365</v>
      </c>
      <c r="UHP195" t="s">
        <v>365</v>
      </c>
      <c r="UHQ195" t="s">
        <v>365</v>
      </c>
      <c r="UHR195" t="s">
        <v>365</v>
      </c>
      <c r="UHS195" t="s">
        <v>365</v>
      </c>
      <c r="UHT195" t="s">
        <v>365</v>
      </c>
      <c r="UHU195" t="s">
        <v>365</v>
      </c>
      <c r="UHV195" t="s">
        <v>365</v>
      </c>
      <c r="UHW195" t="s">
        <v>365</v>
      </c>
      <c r="UHX195" t="s">
        <v>365</v>
      </c>
      <c r="UHY195" t="s">
        <v>365</v>
      </c>
      <c r="UHZ195" t="s">
        <v>365</v>
      </c>
      <c r="UIA195" t="s">
        <v>365</v>
      </c>
      <c r="UIB195" t="s">
        <v>365</v>
      </c>
      <c r="UIC195" t="s">
        <v>365</v>
      </c>
      <c r="UID195" t="s">
        <v>365</v>
      </c>
      <c r="UIE195" t="s">
        <v>365</v>
      </c>
      <c r="UIF195" t="s">
        <v>365</v>
      </c>
      <c r="UIG195" t="s">
        <v>365</v>
      </c>
      <c r="UIH195" t="s">
        <v>365</v>
      </c>
      <c r="UII195" t="s">
        <v>365</v>
      </c>
      <c r="UIJ195" t="s">
        <v>365</v>
      </c>
      <c r="UIK195" t="s">
        <v>365</v>
      </c>
      <c r="UIL195" t="s">
        <v>365</v>
      </c>
      <c r="UIM195" t="s">
        <v>365</v>
      </c>
      <c r="UIN195" t="s">
        <v>365</v>
      </c>
      <c r="UIO195" t="s">
        <v>365</v>
      </c>
      <c r="UIP195" t="s">
        <v>365</v>
      </c>
      <c r="UIQ195" t="s">
        <v>365</v>
      </c>
      <c r="UIR195" t="s">
        <v>365</v>
      </c>
      <c r="UIS195" t="s">
        <v>365</v>
      </c>
      <c r="UIT195" t="s">
        <v>365</v>
      </c>
      <c r="UIU195" t="s">
        <v>365</v>
      </c>
      <c r="UIV195" t="s">
        <v>365</v>
      </c>
      <c r="UIW195" t="s">
        <v>365</v>
      </c>
      <c r="UIX195" t="s">
        <v>365</v>
      </c>
      <c r="UIY195" t="s">
        <v>365</v>
      </c>
      <c r="UIZ195" t="s">
        <v>365</v>
      </c>
      <c r="UJA195" t="s">
        <v>365</v>
      </c>
      <c r="UJB195" t="s">
        <v>365</v>
      </c>
      <c r="UJC195" t="s">
        <v>365</v>
      </c>
      <c r="UJD195" t="s">
        <v>365</v>
      </c>
      <c r="UJE195" t="s">
        <v>365</v>
      </c>
      <c r="UJF195" t="s">
        <v>365</v>
      </c>
      <c r="UJG195" t="s">
        <v>365</v>
      </c>
      <c r="UJH195" t="s">
        <v>365</v>
      </c>
      <c r="UJI195" t="s">
        <v>365</v>
      </c>
      <c r="UJJ195" t="s">
        <v>365</v>
      </c>
      <c r="UJK195" t="s">
        <v>365</v>
      </c>
      <c r="UJL195" t="s">
        <v>365</v>
      </c>
      <c r="UJM195" t="s">
        <v>365</v>
      </c>
      <c r="UJN195" t="s">
        <v>365</v>
      </c>
      <c r="UJO195" t="s">
        <v>365</v>
      </c>
      <c r="UJP195" t="s">
        <v>365</v>
      </c>
      <c r="UJQ195" t="s">
        <v>365</v>
      </c>
      <c r="UJR195" t="s">
        <v>365</v>
      </c>
      <c r="UJS195" t="s">
        <v>365</v>
      </c>
      <c r="UJT195" t="s">
        <v>365</v>
      </c>
      <c r="UJU195" t="s">
        <v>365</v>
      </c>
      <c r="UJV195" t="s">
        <v>365</v>
      </c>
      <c r="UJW195" t="s">
        <v>365</v>
      </c>
      <c r="UJX195" t="s">
        <v>365</v>
      </c>
      <c r="UJY195" t="s">
        <v>365</v>
      </c>
      <c r="UJZ195" t="s">
        <v>365</v>
      </c>
      <c r="UKA195" t="s">
        <v>365</v>
      </c>
      <c r="UKB195" t="s">
        <v>365</v>
      </c>
      <c r="UKC195" t="s">
        <v>365</v>
      </c>
      <c r="UKD195" t="s">
        <v>365</v>
      </c>
      <c r="UKE195" t="s">
        <v>365</v>
      </c>
      <c r="UKF195" t="s">
        <v>365</v>
      </c>
      <c r="UKG195" t="s">
        <v>365</v>
      </c>
      <c r="UKH195" t="s">
        <v>365</v>
      </c>
      <c r="UKI195" t="s">
        <v>365</v>
      </c>
      <c r="UKJ195" t="s">
        <v>365</v>
      </c>
      <c r="UKK195" t="s">
        <v>365</v>
      </c>
      <c r="UKL195" t="s">
        <v>365</v>
      </c>
      <c r="UKM195" t="s">
        <v>365</v>
      </c>
      <c r="UKN195" t="s">
        <v>365</v>
      </c>
      <c r="UKO195" t="s">
        <v>365</v>
      </c>
      <c r="UKP195" t="s">
        <v>365</v>
      </c>
      <c r="UKQ195" t="s">
        <v>365</v>
      </c>
      <c r="UKR195" t="s">
        <v>365</v>
      </c>
      <c r="UKS195" t="s">
        <v>365</v>
      </c>
      <c r="UKT195" t="s">
        <v>365</v>
      </c>
      <c r="UKU195" t="s">
        <v>365</v>
      </c>
      <c r="UKV195" t="s">
        <v>365</v>
      </c>
      <c r="UKW195" t="s">
        <v>365</v>
      </c>
      <c r="UKX195" t="s">
        <v>365</v>
      </c>
      <c r="UKY195" t="s">
        <v>365</v>
      </c>
      <c r="UKZ195" t="s">
        <v>365</v>
      </c>
      <c r="ULA195" t="s">
        <v>365</v>
      </c>
      <c r="ULB195" t="s">
        <v>365</v>
      </c>
      <c r="ULC195" t="s">
        <v>365</v>
      </c>
      <c r="ULD195" t="s">
        <v>365</v>
      </c>
      <c r="ULE195" t="s">
        <v>365</v>
      </c>
      <c r="ULF195" t="s">
        <v>365</v>
      </c>
      <c r="ULG195" t="s">
        <v>365</v>
      </c>
      <c r="ULH195" t="s">
        <v>365</v>
      </c>
      <c r="ULI195" t="s">
        <v>365</v>
      </c>
      <c r="ULJ195" t="s">
        <v>365</v>
      </c>
      <c r="ULK195" t="s">
        <v>365</v>
      </c>
      <c r="ULL195" t="s">
        <v>365</v>
      </c>
      <c r="ULM195" t="s">
        <v>365</v>
      </c>
      <c r="ULN195" t="s">
        <v>365</v>
      </c>
      <c r="ULO195" t="s">
        <v>365</v>
      </c>
      <c r="ULP195" t="s">
        <v>365</v>
      </c>
      <c r="ULQ195" t="s">
        <v>365</v>
      </c>
      <c r="ULR195" t="s">
        <v>365</v>
      </c>
      <c r="ULS195" t="s">
        <v>365</v>
      </c>
      <c r="ULT195" t="s">
        <v>365</v>
      </c>
      <c r="ULU195" t="s">
        <v>365</v>
      </c>
      <c r="ULV195" t="s">
        <v>365</v>
      </c>
      <c r="ULW195" t="s">
        <v>365</v>
      </c>
      <c r="ULX195" t="s">
        <v>365</v>
      </c>
      <c r="ULY195" t="s">
        <v>365</v>
      </c>
      <c r="ULZ195" t="s">
        <v>365</v>
      </c>
      <c r="UMA195" t="s">
        <v>365</v>
      </c>
      <c r="UMB195" t="s">
        <v>365</v>
      </c>
      <c r="UMC195" t="s">
        <v>365</v>
      </c>
      <c r="UMD195" t="s">
        <v>365</v>
      </c>
      <c r="UME195" t="s">
        <v>365</v>
      </c>
      <c r="UMF195" t="s">
        <v>365</v>
      </c>
      <c r="UMG195" t="s">
        <v>365</v>
      </c>
      <c r="UMH195" t="s">
        <v>365</v>
      </c>
      <c r="UMI195" t="s">
        <v>365</v>
      </c>
      <c r="UMJ195" t="s">
        <v>365</v>
      </c>
      <c r="UMK195" t="s">
        <v>365</v>
      </c>
      <c r="UML195" t="s">
        <v>365</v>
      </c>
      <c r="UMM195" t="s">
        <v>365</v>
      </c>
      <c r="UMN195" t="s">
        <v>365</v>
      </c>
      <c r="UMO195" t="s">
        <v>365</v>
      </c>
      <c r="UMP195" t="s">
        <v>365</v>
      </c>
      <c r="UMQ195" t="s">
        <v>365</v>
      </c>
      <c r="UMR195" t="s">
        <v>365</v>
      </c>
      <c r="UMS195" t="s">
        <v>365</v>
      </c>
      <c r="UMT195" t="s">
        <v>365</v>
      </c>
      <c r="UMU195" t="s">
        <v>365</v>
      </c>
      <c r="UMV195" t="s">
        <v>365</v>
      </c>
      <c r="UMW195" t="s">
        <v>365</v>
      </c>
      <c r="UMX195" t="s">
        <v>365</v>
      </c>
      <c r="UMY195" t="s">
        <v>365</v>
      </c>
      <c r="UMZ195" t="s">
        <v>365</v>
      </c>
      <c r="UNA195" t="s">
        <v>365</v>
      </c>
      <c r="UNB195" t="s">
        <v>365</v>
      </c>
      <c r="UNC195" t="s">
        <v>365</v>
      </c>
      <c r="UND195" t="s">
        <v>365</v>
      </c>
      <c r="UNE195" t="s">
        <v>365</v>
      </c>
      <c r="UNF195" t="s">
        <v>365</v>
      </c>
      <c r="UNG195" t="s">
        <v>365</v>
      </c>
      <c r="UNH195" t="s">
        <v>365</v>
      </c>
      <c r="UNI195" t="s">
        <v>365</v>
      </c>
      <c r="UNJ195" t="s">
        <v>365</v>
      </c>
      <c r="UNK195" t="s">
        <v>365</v>
      </c>
      <c r="UNL195" t="s">
        <v>365</v>
      </c>
      <c r="UNM195" t="s">
        <v>365</v>
      </c>
      <c r="UNN195" t="s">
        <v>365</v>
      </c>
      <c r="UNO195" t="s">
        <v>365</v>
      </c>
      <c r="UNP195" t="s">
        <v>365</v>
      </c>
      <c r="UNQ195" t="s">
        <v>365</v>
      </c>
      <c r="UNR195" t="s">
        <v>365</v>
      </c>
      <c r="UNS195" t="s">
        <v>365</v>
      </c>
      <c r="UNT195" t="s">
        <v>365</v>
      </c>
      <c r="UNU195" t="s">
        <v>365</v>
      </c>
      <c r="UNV195" t="s">
        <v>365</v>
      </c>
      <c r="UNW195" t="s">
        <v>365</v>
      </c>
      <c r="UNX195" t="s">
        <v>365</v>
      </c>
      <c r="UNY195" t="s">
        <v>365</v>
      </c>
      <c r="UNZ195" t="s">
        <v>365</v>
      </c>
      <c r="UOA195" t="s">
        <v>365</v>
      </c>
      <c r="UOB195" t="s">
        <v>365</v>
      </c>
      <c r="UOC195" t="s">
        <v>365</v>
      </c>
      <c r="UOD195" t="s">
        <v>365</v>
      </c>
      <c r="UOE195" t="s">
        <v>365</v>
      </c>
      <c r="UOF195" t="s">
        <v>365</v>
      </c>
      <c r="UOG195" t="s">
        <v>365</v>
      </c>
      <c r="UOH195" t="s">
        <v>365</v>
      </c>
      <c r="UOI195" t="s">
        <v>365</v>
      </c>
      <c r="UOJ195" t="s">
        <v>365</v>
      </c>
      <c r="UOK195" t="s">
        <v>365</v>
      </c>
      <c r="UOL195" t="s">
        <v>365</v>
      </c>
      <c r="UOM195" t="s">
        <v>365</v>
      </c>
      <c r="UON195" t="s">
        <v>365</v>
      </c>
      <c r="UOO195" t="s">
        <v>365</v>
      </c>
      <c r="UOP195" t="s">
        <v>365</v>
      </c>
      <c r="UOQ195" t="s">
        <v>365</v>
      </c>
      <c r="UOR195" t="s">
        <v>365</v>
      </c>
      <c r="UOS195" t="s">
        <v>365</v>
      </c>
      <c r="UOT195" t="s">
        <v>365</v>
      </c>
      <c r="UOU195" t="s">
        <v>365</v>
      </c>
      <c r="UOV195" t="s">
        <v>365</v>
      </c>
      <c r="UOW195" t="s">
        <v>365</v>
      </c>
      <c r="UOX195" t="s">
        <v>365</v>
      </c>
      <c r="UOY195" t="s">
        <v>365</v>
      </c>
      <c r="UOZ195" t="s">
        <v>365</v>
      </c>
      <c r="UPA195" t="s">
        <v>365</v>
      </c>
      <c r="UPB195" t="s">
        <v>365</v>
      </c>
      <c r="UPC195" t="s">
        <v>365</v>
      </c>
      <c r="UPD195" t="s">
        <v>365</v>
      </c>
      <c r="UPE195" t="s">
        <v>365</v>
      </c>
      <c r="UPF195" t="s">
        <v>365</v>
      </c>
      <c r="UPG195" t="s">
        <v>365</v>
      </c>
      <c r="UPH195" t="s">
        <v>365</v>
      </c>
      <c r="UPI195" t="s">
        <v>365</v>
      </c>
      <c r="UPJ195" t="s">
        <v>365</v>
      </c>
      <c r="UPK195" t="s">
        <v>365</v>
      </c>
      <c r="UPL195" t="s">
        <v>365</v>
      </c>
      <c r="UPM195" t="s">
        <v>365</v>
      </c>
      <c r="UPN195" t="s">
        <v>365</v>
      </c>
      <c r="UPO195" t="s">
        <v>365</v>
      </c>
      <c r="UPP195" t="s">
        <v>365</v>
      </c>
      <c r="UPQ195" t="s">
        <v>365</v>
      </c>
      <c r="UPR195" t="s">
        <v>365</v>
      </c>
      <c r="UPS195" t="s">
        <v>365</v>
      </c>
      <c r="UPT195" t="s">
        <v>365</v>
      </c>
      <c r="UPU195" t="s">
        <v>365</v>
      </c>
      <c r="UPV195" t="s">
        <v>365</v>
      </c>
      <c r="UPW195" t="s">
        <v>365</v>
      </c>
      <c r="UPX195" t="s">
        <v>365</v>
      </c>
      <c r="UPY195" t="s">
        <v>365</v>
      </c>
      <c r="UPZ195" t="s">
        <v>365</v>
      </c>
      <c r="UQA195" t="s">
        <v>365</v>
      </c>
      <c r="UQB195" t="s">
        <v>365</v>
      </c>
      <c r="UQC195" t="s">
        <v>365</v>
      </c>
      <c r="UQD195" t="s">
        <v>365</v>
      </c>
      <c r="UQE195" t="s">
        <v>365</v>
      </c>
      <c r="UQF195" t="s">
        <v>365</v>
      </c>
      <c r="UQG195" t="s">
        <v>365</v>
      </c>
      <c r="UQH195" t="s">
        <v>365</v>
      </c>
      <c r="UQI195" t="s">
        <v>365</v>
      </c>
      <c r="UQJ195" t="s">
        <v>365</v>
      </c>
      <c r="UQK195" t="s">
        <v>365</v>
      </c>
      <c r="UQL195" t="s">
        <v>365</v>
      </c>
      <c r="UQM195" t="s">
        <v>365</v>
      </c>
      <c r="UQN195" t="s">
        <v>365</v>
      </c>
      <c r="UQO195" t="s">
        <v>365</v>
      </c>
      <c r="UQP195" t="s">
        <v>365</v>
      </c>
      <c r="UQQ195" t="s">
        <v>365</v>
      </c>
      <c r="UQR195" t="s">
        <v>365</v>
      </c>
      <c r="UQS195" t="s">
        <v>365</v>
      </c>
      <c r="UQT195" t="s">
        <v>365</v>
      </c>
      <c r="UQU195" t="s">
        <v>365</v>
      </c>
      <c r="UQV195" t="s">
        <v>365</v>
      </c>
      <c r="UQW195" t="s">
        <v>365</v>
      </c>
      <c r="UQX195" t="s">
        <v>365</v>
      </c>
      <c r="UQY195" t="s">
        <v>365</v>
      </c>
      <c r="UQZ195" t="s">
        <v>365</v>
      </c>
      <c r="URA195" t="s">
        <v>365</v>
      </c>
      <c r="URB195" t="s">
        <v>365</v>
      </c>
      <c r="URC195" t="s">
        <v>365</v>
      </c>
      <c r="URD195" t="s">
        <v>365</v>
      </c>
      <c r="URE195" t="s">
        <v>365</v>
      </c>
      <c r="URF195" t="s">
        <v>365</v>
      </c>
      <c r="URG195" t="s">
        <v>365</v>
      </c>
      <c r="URH195" t="s">
        <v>365</v>
      </c>
      <c r="URI195" t="s">
        <v>365</v>
      </c>
      <c r="URJ195" t="s">
        <v>365</v>
      </c>
      <c r="URK195" t="s">
        <v>365</v>
      </c>
      <c r="URL195" t="s">
        <v>365</v>
      </c>
      <c r="URM195" t="s">
        <v>365</v>
      </c>
      <c r="URN195" t="s">
        <v>365</v>
      </c>
      <c r="URO195" t="s">
        <v>365</v>
      </c>
      <c r="URP195" t="s">
        <v>365</v>
      </c>
      <c r="URQ195" t="s">
        <v>365</v>
      </c>
      <c r="URR195" t="s">
        <v>365</v>
      </c>
      <c r="URS195" t="s">
        <v>365</v>
      </c>
      <c r="URT195" t="s">
        <v>365</v>
      </c>
      <c r="URU195" t="s">
        <v>365</v>
      </c>
      <c r="URV195" t="s">
        <v>365</v>
      </c>
      <c r="URW195" t="s">
        <v>365</v>
      </c>
      <c r="URX195" t="s">
        <v>365</v>
      </c>
      <c r="URY195" t="s">
        <v>365</v>
      </c>
      <c r="URZ195" t="s">
        <v>365</v>
      </c>
      <c r="USA195" t="s">
        <v>365</v>
      </c>
      <c r="USB195" t="s">
        <v>365</v>
      </c>
      <c r="USC195" t="s">
        <v>365</v>
      </c>
      <c r="USD195" t="s">
        <v>365</v>
      </c>
      <c r="USE195" t="s">
        <v>365</v>
      </c>
      <c r="USF195" t="s">
        <v>365</v>
      </c>
      <c r="USG195" t="s">
        <v>365</v>
      </c>
      <c r="USH195" t="s">
        <v>365</v>
      </c>
      <c r="USI195" t="s">
        <v>365</v>
      </c>
      <c r="USJ195" t="s">
        <v>365</v>
      </c>
      <c r="USK195" t="s">
        <v>365</v>
      </c>
      <c r="USL195" t="s">
        <v>365</v>
      </c>
      <c r="USM195" t="s">
        <v>365</v>
      </c>
      <c r="USN195" t="s">
        <v>365</v>
      </c>
      <c r="USO195" t="s">
        <v>365</v>
      </c>
      <c r="USP195" t="s">
        <v>365</v>
      </c>
      <c r="USQ195" t="s">
        <v>365</v>
      </c>
      <c r="USR195" t="s">
        <v>365</v>
      </c>
      <c r="USS195" t="s">
        <v>365</v>
      </c>
      <c r="UST195" t="s">
        <v>365</v>
      </c>
      <c r="USU195" t="s">
        <v>365</v>
      </c>
      <c r="USV195" t="s">
        <v>365</v>
      </c>
      <c r="USW195" t="s">
        <v>365</v>
      </c>
      <c r="USX195" t="s">
        <v>365</v>
      </c>
      <c r="USY195" t="s">
        <v>365</v>
      </c>
      <c r="USZ195" t="s">
        <v>365</v>
      </c>
      <c r="UTA195" t="s">
        <v>365</v>
      </c>
      <c r="UTB195" t="s">
        <v>365</v>
      </c>
      <c r="UTC195" t="s">
        <v>365</v>
      </c>
      <c r="UTD195" t="s">
        <v>365</v>
      </c>
      <c r="UTE195" t="s">
        <v>365</v>
      </c>
      <c r="UTF195" t="s">
        <v>365</v>
      </c>
      <c r="UTG195" t="s">
        <v>365</v>
      </c>
      <c r="UTH195" t="s">
        <v>365</v>
      </c>
      <c r="UTI195" t="s">
        <v>365</v>
      </c>
      <c r="UTJ195" t="s">
        <v>365</v>
      </c>
      <c r="UTK195" t="s">
        <v>365</v>
      </c>
      <c r="UTL195" t="s">
        <v>365</v>
      </c>
      <c r="UTM195" t="s">
        <v>365</v>
      </c>
      <c r="UTN195" t="s">
        <v>365</v>
      </c>
      <c r="UTO195" t="s">
        <v>365</v>
      </c>
      <c r="UTP195" t="s">
        <v>365</v>
      </c>
      <c r="UTQ195" t="s">
        <v>365</v>
      </c>
      <c r="UTR195" t="s">
        <v>365</v>
      </c>
      <c r="UTS195" t="s">
        <v>365</v>
      </c>
      <c r="UTT195" t="s">
        <v>365</v>
      </c>
      <c r="UTU195" t="s">
        <v>365</v>
      </c>
      <c r="UTV195" t="s">
        <v>365</v>
      </c>
      <c r="UTW195" t="s">
        <v>365</v>
      </c>
      <c r="UTX195" t="s">
        <v>365</v>
      </c>
      <c r="UTY195" t="s">
        <v>365</v>
      </c>
      <c r="UTZ195" t="s">
        <v>365</v>
      </c>
      <c r="UUA195" t="s">
        <v>365</v>
      </c>
      <c r="UUB195" t="s">
        <v>365</v>
      </c>
      <c r="UUC195" t="s">
        <v>365</v>
      </c>
      <c r="UUD195" t="s">
        <v>365</v>
      </c>
      <c r="UUE195" t="s">
        <v>365</v>
      </c>
      <c r="UUF195" t="s">
        <v>365</v>
      </c>
      <c r="UUG195" t="s">
        <v>365</v>
      </c>
      <c r="UUH195" t="s">
        <v>365</v>
      </c>
      <c r="UUI195" t="s">
        <v>365</v>
      </c>
      <c r="UUJ195" t="s">
        <v>365</v>
      </c>
      <c r="UUK195" t="s">
        <v>365</v>
      </c>
      <c r="UUL195" t="s">
        <v>365</v>
      </c>
      <c r="UUM195" t="s">
        <v>365</v>
      </c>
      <c r="UUN195" t="s">
        <v>365</v>
      </c>
      <c r="UUO195" t="s">
        <v>365</v>
      </c>
      <c r="UUP195" t="s">
        <v>365</v>
      </c>
      <c r="UUQ195" t="s">
        <v>365</v>
      </c>
      <c r="UUR195" t="s">
        <v>365</v>
      </c>
      <c r="UUS195" t="s">
        <v>365</v>
      </c>
      <c r="UUT195" t="s">
        <v>365</v>
      </c>
      <c r="UUU195" t="s">
        <v>365</v>
      </c>
      <c r="UUV195" t="s">
        <v>365</v>
      </c>
      <c r="UUW195" t="s">
        <v>365</v>
      </c>
      <c r="UUX195" t="s">
        <v>365</v>
      </c>
      <c r="UUY195" t="s">
        <v>365</v>
      </c>
      <c r="UUZ195" t="s">
        <v>365</v>
      </c>
      <c r="UVA195" t="s">
        <v>365</v>
      </c>
      <c r="UVB195" t="s">
        <v>365</v>
      </c>
      <c r="UVC195" t="s">
        <v>365</v>
      </c>
      <c r="UVD195" t="s">
        <v>365</v>
      </c>
      <c r="UVE195" t="s">
        <v>365</v>
      </c>
      <c r="UVF195" t="s">
        <v>365</v>
      </c>
      <c r="UVG195" t="s">
        <v>365</v>
      </c>
      <c r="UVH195" t="s">
        <v>365</v>
      </c>
      <c r="UVI195" t="s">
        <v>365</v>
      </c>
      <c r="UVJ195" t="s">
        <v>365</v>
      </c>
      <c r="UVK195" t="s">
        <v>365</v>
      </c>
      <c r="UVL195" t="s">
        <v>365</v>
      </c>
      <c r="UVM195" t="s">
        <v>365</v>
      </c>
      <c r="UVN195" t="s">
        <v>365</v>
      </c>
      <c r="UVO195" t="s">
        <v>365</v>
      </c>
      <c r="UVP195" t="s">
        <v>365</v>
      </c>
      <c r="UVQ195" t="s">
        <v>365</v>
      </c>
      <c r="UVR195" t="s">
        <v>365</v>
      </c>
      <c r="UVS195" t="s">
        <v>365</v>
      </c>
      <c r="UVT195" t="s">
        <v>365</v>
      </c>
      <c r="UVU195" t="s">
        <v>365</v>
      </c>
      <c r="UVV195" t="s">
        <v>365</v>
      </c>
      <c r="UVW195" t="s">
        <v>365</v>
      </c>
      <c r="UVX195" t="s">
        <v>365</v>
      </c>
      <c r="UVY195" t="s">
        <v>365</v>
      </c>
      <c r="UVZ195" t="s">
        <v>365</v>
      </c>
      <c r="UWA195" t="s">
        <v>365</v>
      </c>
      <c r="UWB195" t="s">
        <v>365</v>
      </c>
      <c r="UWC195" t="s">
        <v>365</v>
      </c>
      <c r="UWD195" t="s">
        <v>365</v>
      </c>
      <c r="UWE195" t="s">
        <v>365</v>
      </c>
      <c r="UWF195" t="s">
        <v>365</v>
      </c>
      <c r="UWG195" t="s">
        <v>365</v>
      </c>
      <c r="UWH195" t="s">
        <v>365</v>
      </c>
      <c r="UWI195" t="s">
        <v>365</v>
      </c>
      <c r="UWJ195" t="s">
        <v>365</v>
      </c>
      <c r="UWK195" t="s">
        <v>365</v>
      </c>
      <c r="UWL195" t="s">
        <v>365</v>
      </c>
      <c r="UWM195" t="s">
        <v>365</v>
      </c>
      <c r="UWN195" t="s">
        <v>365</v>
      </c>
      <c r="UWO195" t="s">
        <v>365</v>
      </c>
      <c r="UWP195" t="s">
        <v>365</v>
      </c>
      <c r="UWQ195" t="s">
        <v>365</v>
      </c>
      <c r="UWR195" t="s">
        <v>365</v>
      </c>
      <c r="UWS195" t="s">
        <v>365</v>
      </c>
      <c r="UWT195" t="s">
        <v>365</v>
      </c>
      <c r="UWU195" t="s">
        <v>365</v>
      </c>
      <c r="UWV195" t="s">
        <v>365</v>
      </c>
      <c r="UWW195" t="s">
        <v>365</v>
      </c>
      <c r="UWX195" t="s">
        <v>365</v>
      </c>
      <c r="UWY195" t="s">
        <v>365</v>
      </c>
      <c r="UWZ195" t="s">
        <v>365</v>
      </c>
      <c r="UXA195" t="s">
        <v>365</v>
      </c>
      <c r="UXB195" t="s">
        <v>365</v>
      </c>
      <c r="UXC195" t="s">
        <v>365</v>
      </c>
      <c r="UXD195" t="s">
        <v>365</v>
      </c>
      <c r="UXE195" t="s">
        <v>365</v>
      </c>
      <c r="UXF195" t="s">
        <v>365</v>
      </c>
      <c r="UXG195" t="s">
        <v>365</v>
      </c>
      <c r="UXH195" t="s">
        <v>365</v>
      </c>
      <c r="UXI195" t="s">
        <v>365</v>
      </c>
      <c r="UXJ195" t="s">
        <v>365</v>
      </c>
      <c r="UXK195" t="s">
        <v>365</v>
      </c>
      <c r="UXL195" t="s">
        <v>365</v>
      </c>
      <c r="UXM195" t="s">
        <v>365</v>
      </c>
      <c r="UXN195" t="s">
        <v>365</v>
      </c>
      <c r="UXO195" t="s">
        <v>365</v>
      </c>
      <c r="UXP195" t="s">
        <v>365</v>
      </c>
      <c r="UXQ195" t="s">
        <v>365</v>
      </c>
      <c r="UXR195" t="s">
        <v>365</v>
      </c>
      <c r="UXS195" t="s">
        <v>365</v>
      </c>
      <c r="UXT195" t="s">
        <v>365</v>
      </c>
      <c r="UXU195" t="s">
        <v>365</v>
      </c>
      <c r="UXV195" t="s">
        <v>365</v>
      </c>
      <c r="UXW195" t="s">
        <v>365</v>
      </c>
      <c r="UXX195" t="s">
        <v>365</v>
      </c>
      <c r="UXY195" t="s">
        <v>365</v>
      </c>
      <c r="UXZ195" t="s">
        <v>365</v>
      </c>
      <c r="UYA195" t="s">
        <v>365</v>
      </c>
      <c r="UYB195" t="s">
        <v>365</v>
      </c>
      <c r="UYC195" t="s">
        <v>365</v>
      </c>
      <c r="UYD195" t="s">
        <v>365</v>
      </c>
      <c r="UYE195" t="s">
        <v>365</v>
      </c>
      <c r="UYF195" t="s">
        <v>365</v>
      </c>
      <c r="UYG195" t="s">
        <v>365</v>
      </c>
      <c r="UYH195" t="s">
        <v>365</v>
      </c>
      <c r="UYI195" t="s">
        <v>365</v>
      </c>
      <c r="UYJ195" t="s">
        <v>365</v>
      </c>
      <c r="UYK195" t="s">
        <v>365</v>
      </c>
      <c r="UYL195" t="s">
        <v>365</v>
      </c>
      <c r="UYM195" t="s">
        <v>365</v>
      </c>
      <c r="UYN195" t="s">
        <v>365</v>
      </c>
      <c r="UYO195" t="s">
        <v>365</v>
      </c>
      <c r="UYP195" t="s">
        <v>365</v>
      </c>
      <c r="UYQ195" t="s">
        <v>365</v>
      </c>
      <c r="UYR195" t="s">
        <v>365</v>
      </c>
      <c r="UYS195" t="s">
        <v>365</v>
      </c>
      <c r="UYT195" t="s">
        <v>365</v>
      </c>
      <c r="UYU195" t="s">
        <v>365</v>
      </c>
      <c r="UYV195" t="s">
        <v>365</v>
      </c>
      <c r="UYW195" t="s">
        <v>365</v>
      </c>
      <c r="UYX195" t="s">
        <v>365</v>
      </c>
      <c r="UYY195" t="s">
        <v>365</v>
      </c>
      <c r="UYZ195" t="s">
        <v>365</v>
      </c>
      <c r="UZA195" t="s">
        <v>365</v>
      </c>
      <c r="UZB195" t="s">
        <v>365</v>
      </c>
      <c r="UZC195" t="s">
        <v>365</v>
      </c>
      <c r="UZD195" t="s">
        <v>365</v>
      </c>
      <c r="UZE195" t="s">
        <v>365</v>
      </c>
      <c r="UZF195" t="s">
        <v>365</v>
      </c>
      <c r="UZG195" t="s">
        <v>365</v>
      </c>
      <c r="UZH195" t="s">
        <v>365</v>
      </c>
      <c r="UZI195" t="s">
        <v>365</v>
      </c>
      <c r="UZJ195" t="s">
        <v>365</v>
      </c>
      <c r="UZK195" t="s">
        <v>365</v>
      </c>
      <c r="UZL195" t="s">
        <v>365</v>
      </c>
      <c r="UZM195" t="s">
        <v>365</v>
      </c>
      <c r="UZN195" t="s">
        <v>365</v>
      </c>
      <c r="UZO195" t="s">
        <v>365</v>
      </c>
      <c r="UZP195" t="s">
        <v>365</v>
      </c>
      <c r="UZQ195" t="s">
        <v>365</v>
      </c>
      <c r="UZR195" t="s">
        <v>365</v>
      </c>
      <c r="UZS195" t="s">
        <v>365</v>
      </c>
      <c r="UZT195" t="s">
        <v>365</v>
      </c>
      <c r="UZU195" t="s">
        <v>365</v>
      </c>
      <c r="UZV195" t="s">
        <v>365</v>
      </c>
      <c r="UZW195" t="s">
        <v>365</v>
      </c>
      <c r="UZX195" t="s">
        <v>365</v>
      </c>
      <c r="UZY195" t="s">
        <v>365</v>
      </c>
      <c r="UZZ195" t="s">
        <v>365</v>
      </c>
      <c r="VAA195" t="s">
        <v>365</v>
      </c>
      <c r="VAB195" t="s">
        <v>365</v>
      </c>
      <c r="VAC195" t="s">
        <v>365</v>
      </c>
      <c r="VAD195" t="s">
        <v>365</v>
      </c>
      <c r="VAE195" t="s">
        <v>365</v>
      </c>
      <c r="VAF195" t="s">
        <v>365</v>
      </c>
      <c r="VAG195" t="s">
        <v>365</v>
      </c>
      <c r="VAH195" t="s">
        <v>365</v>
      </c>
      <c r="VAI195" t="s">
        <v>365</v>
      </c>
      <c r="VAJ195" t="s">
        <v>365</v>
      </c>
      <c r="VAK195" t="s">
        <v>365</v>
      </c>
      <c r="VAL195" t="s">
        <v>365</v>
      </c>
      <c r="VAM195" t="s">
        <v>365</v>
      </c>
      <c r="VAN195" t="s">
        <v>365</v>
      </c>
      <c r="VAO195" t="s">
        <v>365</v>
      </c>
      <c r="VAP195" t="s">
        <v>365</v>
      </c>
      <c r="VAQ195" t="s">
        <v>365</v>
      </c>
      <c r="VAR195" t="s">
        <v>365</v>
      </c>
      <c r="VAS195" t="s">
        <v>365</v>
      </c>
      <c r="VAT195" t="s">
        <v>365</v>
      </c>
      <c r="VAU195" t="s">
        <v>365</v>
      </c>
      <c r="VAV195" t="s">
        <v>365</v>
      </c>
      <c r="VAW195" t="s">
        <v>365</v>
      </c>
      <c r="VAX195" t="s">
        <v>365</v>
      </c>
      <c r="VAY195" t="s">
        <v>365</v>
      </c>
      <c r="VAZ195" t="s">
        <v>365</v>
      </c>
      <c r="VBA195" t="s">
        <v>365</v>
      </c>
      <c r="VBB195" t="s">
        <v>365</v>
      </c>
      <c r="VBC195" t="s">
        <v>365</v>
      </c>
      <c r="VBD195" t="s">
        <v>365</v>
      </c>
      <c r="VBE195" t="s">
        <v>365</v>
      </c>
      <c r="VBF195" t="s">
        <v>365</v>
      </c>
      <c r="VBG195" t="s">
        <v>365</v>
      </c>
      <c r="VBH195" t="s">
        <v>365</v>
      </c>
      <c r="VBI195" t="s">
        <v>365</v>
      </c>
      <c r="VBJ195" t="s">
        <v>365</v>
      </c>
      <c r="VBK195" t="s">
        <v>365</v>
      </c>
      <c r="VBL195" t="s">
        <v>365</v>
      </c>
      <c r="VBM195" t="s">
        <v>365</v>
      </c>
      <c r="VBN195" t="s">
        <v>365</v>
      </c>
      <c r="VBO195" t="s">
        <v>365</v>
      </c>
      <c r="VBP195" t="s">
        <v>365</v>
      </c>
      <c r="VBQ195" t="s">
        <v>365</v>
      </c>
      <c r="VBR195" t="s">
        <v>365</v>
      </c>
      <c r="VBS195" t="s">
        <v>365</v>
      </c>
      <c r="VBT195" t="s">
        <v>365</v>
      </c>
      <c r="VBU195" t="s">
        <v>365</v>
      </c>
      <c r="VBV195" t="s">
        <v>365</v>
      </c>
      <c r="VBW195" t="s">
        <v>365</v>
      </c>
      <c r="VBX195" t="s">
        <v>365</v>
      </c>
      <c r="VBY195" t="s">
        <v>365</v>
      </c>
      <c r="VBZ195" t="s">
        <v>365</v>
      </c>
      <c r="VCA195" t="s">
        <v>365</v>
      </c>
      <c r="VCB195" t="s">
        <v>365</v>
      </c>
      <c r="VCC195" t="s">
        <v>365</v>
      </c>
      <c r="VCD195" t="s">
        <v>365</v>
      </c>
      <c r="VCE195" t="s">
        <v>365</v>
      </c>
      <c r="VCF195" t="s">
        <v>365</v>
      </c>
      <c r="VCG195" t="s">
        <v>365</v>
      </c>
      <c r="VCH195" t="s">
        <v>365</v>
      </c>
      <c r="VCI195" t="s">
        <v>365</v>
      </c>
      <c r="VCJ195" t="s">
        <v>365</v>
      </c>
      <c r="VCK195" t="s">
        <v>365</v>
      </c>
      <c r="VCL195" t="s">
        <v>365</v>
      </c>
      <c r="VCM195" t="s">
        <v>365</v>
      </c>
      <c r="VCN195" t="s">
        <v>365</v>
      </c>
      <c r="VCO195" t="s">
        <v>365</v>
      </c>
      <c r="VCP195" t="s">
        <v>365</v>
      </c>
      <c r="VCQ195" t="s">
        <v>365</v>
      </c>
      <c r="VCR195" t="s">
        <v>365</v>
      </c>
      <c r="VCS195" t="s">
        <v>365</v>
      </c>
      <c r="VCT195" t="s">
        <v>365</v>
      </c>
      <c r="VCU195" t="s">
        <v>365</v>
      </c>
      <c r="VCV195" t="s">
        <v>365</v>
      </c>
      <c r="VCW195" t="s">
        <v>365</v>
      </c>
      <c r="VCX195" t="s">
        <v>365</v>
      </c>
      <c r="VCY195" t="s">
        <v>365</v>
      </c>
      <c r="VCZ195" t="s">
        <v>365</v>
      </c>
      <c r="VDA195" t="s">
        <v>365</v>
      </c>
      <c r="VDB195" t="s">
        <v>365</v>
      </c>
      <c r="VDC195" t="s">
        <v>365</v>
      </c>
      <c r="VDD195" t="s">
        <v>365</v>
      </c>
      <c r="VDE195" t="s">
        <v>365</v>
      </c>
      <c r="VDF195" t="s">
        <v>365</v>
      </c>
      <c r="VDG195" t="s">
        <v>365</v>
      </c>
      <c r="VDH195" t="s">
        <v>365</v>
      </c>
      <c r="VDI195" t="s">
        <v>365</v>
      </c>
      <c r="VDJ195" t="s">
        <v>365</v>
      </c>
      <c r="VDK195" t="s">
        <v>365</v>
      </c>
      <c r="VDL195" t="s">
        <v>365</v>
      </c>
      <c r="VDM195" t="s">
        <v>365</v>
      </c>
      <c r="VDN195" t="s">
        <v>365</v>
      </c>
      <c r="VDO195" t="s">
        <v>365</v>
      </c>
      <c r="VDP195" t="s">
        <v>365</v>
      </c>
      <c r="VDQ195" t="s">
        <v>365</v>
      </c>
      <c r="VDR195" t="s">
        <v>365</v>
      </c>
      <c r="VDS195" t="s">
        <v>365</v>
      </c>
      <c r="VDT195" t="s">
        <v>365</v>
      </c>
      <c r="VDU195" t="s">
        <v>365</v>
      </c>
      <c r="VDV195" t="s">
        <v>365</v>
      </c>
      <c r="VDW195" t="s">
        <v>365</v>
      </c>
      <c r="VDX195" t="s">
        <v>365</v>
      </c>
      <c r="VDY195" t="s">
        <v>365</v>
      </c>
      <c r="VDZ195" t="s">
        <v>365</v>
      </c>
      <c r="VEA195" t="s">
        <v>365</v>
      </c>
      <c r="VEB195" t="s">
        <v>365</v>
      </c>
      <c r="VEC195" t="s">
        <v>365</v>
      </c>
      <c r="VED195" t="s">
        <v>365</v>
      </c>
      <c r="VEE195" t="s">
        <v>365</v>
      </c>
      <c r="VEF195" t="s">
        <v>365</v>
      </c>
      <c r="VEG195" t="s">
        <v>365</v>
      </c>
      <c r="VEH195" t="s">
        <v>365</v>
      </c>
      <c r="VEI195" t="s">
        <v>365</v>
      </c>
      <c r="VEJ195" t="s">
        <v>365</v>
      </c>
      <c r="VEK195" t="s">
        <v>365</v>
      </c>
      <c r="VEL195" t="s">
        <v>365</v>
      </c>
      <c r="VEM195" t="s">
        <v>365</v>
      </c>
      <c r="VEN195" t="s">
        <v>365</v>
      </c>
      <c r="VEO195" t="s">
        <v>365</v>
      </c>
      <c r="VEP195" t="s">
        <v>365</v>
      </c>
      <c r="VEQ195" t="s">
        <v>365</v>
      </c>
      <c r="VER195" t="s">
        <v>365</v>
      </c>
      <c r="VES195" t="s">
        <v>365</v>
      </c>
      <c r="VET195" t="s">
        <v>365</v>
      </c>
      <c r="VEU195" t="s">
        <v>365</v>
      </c>
      <c r="VEV195" t="s">
        <v>365</v>
      </c>
      <c r="VEW195" t="s">
        <v>365</v>
      </c>
      <c r="VEX195" t="s">
        <v>365</v>
      </c>
      <c r="VEY195" t="s">
        <v>365</v>
      </c>
      <c r="VEZ195" t="s">
        <v>365</v>
      </c>
      <c r="VFA195" t="s">
        <v>365</v>
      </c>
      <c r="VFB195" t="s">
        <v>365</v>
      </c>
      <c r="VFC195" t="s">
        <v>365</v>
      </c>
      <c r="VFD195" t="s">
        <v>365</v>
      </c>
      <c r="VFE195" t="s">
        <v>365</v>
      </c>
      <c r="VFF195" t="s">
        <v>365</v>
      </c>
      <c r="VFG195" t="s">
        <v>365</v>
      </c>
      <c r="VFH195" t="s">
        <v>365</v>
      </c>
      <c r="VFI195" t="s">
        <v>365</v>
      </c>
      <c r="VFJ195" t="s">
        <v>365</v>
      </c>
      <c r="VFK195" t="s">
        <v>365</v>
      </c>
      <c r="VFL195" t="s">
        <v>365</v>
      </c>
      <c r="VFM195" t="s">
        <v>365</v>
      </c>
      <c r="VFN195" t="s">
        <v>365</v>
      </c>
      <c r="VFO195" t="s">
        <v>365</v>
      </c>
      <c r="VFP195" t="s">
        <v>365</v>
      </c>
      <c r="VFQ195" t="s">
        <v>365</v>
      </c>
      <c r="VFR195" t="s">
        <v>365</v>
      </c>
      <c r="VFS195" t="s">
        <v>365</v>
      </c>
      <c r="VFT195" t="s">
        <v>365</v>
      </c>
      <c r="VFU195" t="s">
        <v>365</v>
      </c>
      <c r="VFV195" t="s">
        <v>365</v>
      </c>
      <c r="VFW195" t="s">
        <v>365</v>
      </c>
      <c r="VFX195" t="s">
        <v>365</v>
      </c>
      <c r="VFY195" t="s">
        <v>365</v>
      </c>
      <c r="VFZ195" t="s">
        <v>365</v>
      </c>
      <c r="VGA195" t="s">
        <v>365</v>
      </c>
      <c r="VGB195" t="s">
        <v>365</v>
      </c>
      <c r="VGC195" t="s">
        <v>365</v>
      </c>
      <c r="VGD195" t="s">
        <v>365</v>
      </c>
      <c r="VGE195" t="s">
        <v>365</v>
      </c>
      <c r="VGF195" t="s">
        <v>365</v>
      </c>
      <c r="VGG195" t="s">
        <v>365</v>
      </c>
      <c r="VGH195" t="s">
        <v>365</v>
      </c>
      <c r="VGI195" t="s">
        <v>365</v>
      </c>
      <c r="VGJ195" t="s">
        <v>365</v>
      </c>
      <c r="VGK195" t="s">
        <v>365</v>
      </c>
      <c r="VGL195" t="s">
        <v>365</v>
      </c>
      <c r="VGM195" t="s">
        <v>365</v>
      </c>
      <c r="VGN195" t="s">
        <v>365</v>
      </c>
      <c r="VGO195" t="s">
        <v>365</v>
      </c>
      <c r="VGP195" t="s">
        <v>365</v>
      </c>
      <c r="VGQ195" t="s">
        <v>365</v>
      </c>
      <c r="VGR195" t="s">
        <v>365</v>
      </c>
      <c r="VGS195" t="s">
        <v>365</v>
      </c>
      <c r="VGT195" t="s">
        <v>365</v>
      </c>
      <c r="VGU195" t="s">
        <v>365</v>
      </c>
      <c r="VGV195" t="s">
        <v>365</v>
      </c>
      <c r="VGW195" t="s">
        <v>365</v>
      </c>
      <c r="VGX195" t="s">
        <v>365</v>
      </c>
      <c r="VGY195" t="s">
        <v>365</v>
      </c>
      <c r="VGZ195" t="s">
        <v>365</v>
      </c>
      <c r="VHA195" t="s">
        <v>365</v>
      </c>
      <c r="VHB195" t="s">
        <v>365</v>
      </c>
      <c r="VHC195" t="s">
        <v>365</v>
      </c>
      <c r="VHD195" t="s">
        <v>365</v>
      </c>
      <c r="VHE195" t="s">
        <v>365</v>
      </c>
      <c r="VHF195" t="s">
        <v>365</v>
      </c>
      <c r="VHG195" t="s">
        <v>365</v>
      </c>
      <c r="VHH195" t="s">
        <v>365</v>
      </c>
      <c r="VHI195" t="s">
        <v>365</v>
      </c>
      <c r="VHJ195" t="s">
        <v>365</v>
      </c>
      <c r="VHK195" t="s">
        <v>365</v>
      </c>
      <c r="VHL195" t="s">
        <v>365</v>
      </c>
      <c r="VHM195" t="s">
        <v>365</v>
      </c>
      <c r="VHN195" t="s">
        <v>365</v>
      </c>
      <c r="VHO195" t="s">
        <v>365</v>
      </c>
      <c r="VHP195" t="s">
        <v>365</v>
      </c>
      <c r="VHQ195" t="s">
        <v>365</v>
      </c>
      <c r="VHR195" t="s">
        <v>365</v>
      </c>
      <c r="VHS195" t="s">
        <v>365</v>
      </c>
      <c r="VHT195" t="s">
        <v>365</v>
      </c>
      <c r="VHU195" t="s">
        <v>365</v>
      </c>
      <c r="VHV195" t="s">
        <v>365</v>
      </c>
      <c r="VHW195" t="s">
        <v>365</v>
      </c>
      <c r="VHX195" t="s">
        <v>365</v>
      </c>
      <c r="VHY195" t="s">
        <v>365</v>
      </c>
      <c r="VHZ195" t="s">
        <v>365</v>
      </c>
      <c r="VIA195" t="s">
        <v>365</v>
      </c>
      <c r="VIB195" t="s">
        <v>365</v>
      </c>
      <c r="VIC195" t="s">
        <v>365</v>
      </c>
      <c r="VID195" t="s">
        <v>365</v>
      </c>
      <c r="VIE195" t="s">
        <v>365</v>
      </c>
      <c r="VIF195" t="s">
        <v>365</v>
      </c>
      <c r="VIG195" t="s">
        <v>365</v>
      </c>
      <c r="VIH195" t="s">
        <v>365</v>
      </c>
      <c r="VII195" t="s">
        <v>365</v>
      </c>
      <c r="VIJ195" t="s">
        <v>365</v>
      </c>
      <c r="VIK195" t="s">
        <v>365</v>
      </c>
      <c r="VIL195" t="s">
        <v>365</v>
      </c>
      <c r="VIM195" t="s">
        <v>365</v>
      </c>
      <c r="VIN195" t="s">
        <v>365</v>
      </c>
      <c r="VIO195" t="s">
        <v>365</v>
      </c>
      <c r="VIP195" t="s">
        <v>365</v>
      </c>
      <c r="VIQ195" t="s">
        <v>365</v>
      </c>
      <c r="VIR195" t="s">
        <v>365</v>
      </c>
      <c r="VIS195" t="s">
        <v>365</v>
      </c>
      <c r="VIT195" t="s">
        <v>365</v>
      </c>
      <c r="VIU195" t="s">
        <v>365</v>
      </c>
      <c r="VIV195" t="s">
        <v>365</v>
      </c>
      <c r="VIW195" t="s">
        <v>365</v>
      </c>
      <c r="VIX195" t="s">
        <v>365</v>
      </c>
      <c r="VIY195" t="s">
        <v>365</v>
      </c>
      <c r="VIZ195" t="s">
        <v>365</v>
      </c>
      <c r="VJA195" t="s">
        <v>365</v>
      </c>
      <c r="VJB195" t="s">
        <v>365</v>
      </c>
      <c r="VJC195" t="s">
        <v>365</v>
      </c>
      <c r="VJD195" t="s">
        <v>365</v>
      </c>
      <c r="VJE195" t="s">
        <v>365</v>
      </c>
      <c r="VJF195" t="s">
        <v>365</v>
      </c>
      <c r="VJG195" t="s">
        <v>365</v>
      </c>
      <c r="VJH195" t="s">
        <v>365</v>
      </c>
      <c r="VJI195" t="s">
        <v>365</v>
      </c>
      <c r="VJJ195" t="s">
        <v>365</v>
      </c>
      <c r="VJK195" t="s">
        <v>365</v>
      </c>
      <c r="VJL195" t="s">
        <v>365</v>
      </c>
      <c r="VJM195" t="s">
        <v>365</v>
      </c>
      <c r="VJN195" t="s">
        <v>365</v>
      </c>
      <c r="VJO195" t="s">
        <v>365</v>
      </c>
      <c r="VJP195" t="s">
        <v>365</v>
      </c>
      <c r="VJQ195" t="s">
        <v>365</v>
      </c>
      <c r="VJR195" t="s">
        <v>365</v>
      </c>
      <c r="VJS195" t="s">
        <v>365</v>
      </c>
      <c r="VJT195" t="s">
        <v>365</v>
      </c>
      <c r="VJU195" t="s">
        <v>365</v>
      </c>
      <c r="VJV195" t="s">
        <v>365</v>
      </c>
      <c r="VJW195" t="s">
        <v>365</v>
      </c>
      <c r="VJX195" t="s">
        <v>365</v>
      </c>
      <c r="VJY195" t="s">
        <v>365</v>
      </c>
      <c r="VJZ195" t="s">
        <v>365</v>
      </c>
      <c r="VKA195" t="s">
        <v>365</v>
      </c>
      <c r="VKB195" t="s">
        <v>365</v>
      </c>
      <c r="VKC195" t="s">
        <v>365</v>
      </c>
      <c r="VKD195" t="s">
        <v>365</v>
      </c>
      <c r="VKE195" t="s">
        <v>365</v>
      </c>
      <c r="VKF195" t="s">
        <v>365</v>
      </c>
      <c r="VKG195" t="s">
        <v>365</v>
      </c>
      <c r="VKH195" t="s">
        <v>365</v>
      </c>
      <c r="VKI195" t="s">
        <v>365</v>
      </c>
      <c r="VKJ195" t="s">
        <v>365</v>
      </c>
      <c r="VKK195" t="s">
        <v>365</v>
      </c>
      <c r="VKL195" t="s">
        <v>365</v>
      </c>
      <c r="VKM195" t="s">
        <v>365</v>
      </c>
      <c r="VKN195" t="s">
        <v>365</v>
      </c>
      <c r="VKO195" t="s">
        <v>365</v>
      </c>
      <c r="VKP195" t="s">
        <v>365</v>
      </c>
      <c r="VKQ195" t="s">
        <v>365</v>
      </c>
      <c r="VKR195" t="s">
        <v>365</v>
      </c>
      <c r="VKS195" t="s">
        <v>365</v>
      </c>
      <c r="VKT195" t="s">
        <v>365</v>
      </c>
      <c r="VKU195" t="s">
        <v>365</v>
      </c>
      <c r="VKV195" t="s">
        <v>365</v>
      </c>
      <c r="VKW195" t="s">
        <v>365</v>
      </c>
      <c r="VKX195" t="s">
        <v>365</v>
      </c>
      <c r="VKY195" t="s">
        <v>365</v>
      </c>
      <c r="VKZ195" t="s">
        <v>365</v>
      </c>
      <c r="VLA195" t="s">
        <v>365</v>
      </c>
      <c r="VLB195" t="s">
        <v>365</v>
      </c>
      <c r="VLC195" t="s">
        <v>365</v>
      </c>
      <c r="VLD195" t="s">
        <v>365</v>
      </c>
      <c r="VLE195" t="s">
        <v>365</v>
      </c>
      <c r="VLF195" t="s">
        <v>365</v>
      </c>
      <c r="VLG195" t="s">
        <v>365</v>
      </c>
      <c r="VLH195" t="s">
        <v>365</v>
      </c>
      <c r="VLI195" t="s">
        <v>365</v>
      </c>
      <c r="VLJ195" t="s">
        <v>365</v>
      </c>
      <c r="VLK195" t="s">
        <v>365</v>
      </c>
      <c r="VLL195" t="s">
        <v>365</v>
      </c>
      <c r="VLM195" t="s">
        <v>365</v>
      </c>
      <c r="VLN195" t="s">
        <v>365</v>
      </c>
      <c r="VLO195" t="s">
        <v>365</v>
      </c>
      <c r="VLP195" t="s">
        <v>365</v>
      </c>
      <c r="VLQ195" t="s">
        <v>365</v>
      </c>
      <c r="VLR195" t="s">
        <v>365</v>
      </c>
      <c r="VLS195" t="s">
        <v>365</v>
      </c>
      <c r="VLT195" t="s">
        <v>365</v>
      </c>
      <c r="VLU195" t="s">
        <v>365</v>
      </c>
      <c r="VLV195" t="s">
        <v>365</v>
      </c>
      <c r="VLW195" t="s">
        <v>365</v>
      </c>
      <c r="VLX195" t="s">
        <v>365</v>
      </c>
      <c r="VLY195" t="s">
        <v>365</v>
      </c>
      <c r="VLZ195" t="s">
        <v>365</v>
      </c>
      <c r="VMA195" t="s">
        <v>365</v>
      </c>
      <c r="VMB195" t="s">
        <v>365</v>
      </c>
      <c r="VMC195" t="s">
        <v>365</v>
      </c>
      <c r="VMD195" t="s">
        <v>365</v>
      </c>
      <c r="VME195" t="s">
        <v>365</v>
      </c>
      <c r="VMF195" t="s">
        <v>365</v>
      </c>
      <c r="VMG195" t="s">
        <v>365</v>
      </c>
      <c r="VMH195" t="s">
        <v>365</v>
      </c>
      <c r="VMI195" t="s">
        <v>365</v>
      </c>
      <c r="VMJ195" t="s">
        <v>365</v>
      </c>
      <c r="VMK195" t="s">
        <v>365</v>
      </c>
      <c r="VML195" t="s">
        <v>365</v>
      </c>
      <c r="VMM195" t="s">
        <v>365</v>
      </c>
      <c r="VMN195" t="s">
        <v>365</v>
      </c>
      <c r="VMO195" t="s">
        <v>365</v>
      </c>
      <c r="VMP195" t="s">
        <v>365</v>
      </c>
      <c r="VMQ195" t="s">
        <v>365</v>
      </c>
      <c r="VMR195" t="s">
        <v>365</v>
      </c>
      <c r="VMS195" t="s">
        <v>365</v>
      </c>
      <c r="VMT195" t="s">
        <v>365</v>
      </c>
      <c r="VMU195" t="s">
        <v>365</v>
      </c>
      <c r="VMV195" t="s">
        <v>365</v>
      </c>
      <c r="VMW195" t="s">
        <v>365</v>
      </c>
      <c r="VMX195" t="s">
        <v>365</v>
      </c>
      <c r="VMY195" t="s">
        <v>365</v>
      </c>
      <c r="VMZ195" t="s">
        <v>365</v>
      </c>
      <c r="VNA195" t="s">
        <v>365</v>
      </c>
      <c r="VNB195" t="s">
        <v>365</v>
      </c>
      <c r="VNC195" t="s">
        <v>365</v>
      </c>
      <c r="VND195" t="s">
        <v>365</v>
      </c>
      <c r="VNE195" t="s">
        <v>365</v>
      </c>
      <c r="VNF195" t="s">
        <v>365</v>
      </c>
      <c r="VNG195" t="s">
        <v>365</v>
      </c>
      <c r="VNH195" t="s">
        <v>365</v>
      </c>
      <c r="VNI195" t="s">
        <v>365</v>
      </c>
      <c r="VNJ195" t="s">
        <v>365</v>
      </c>
      <c r="VNK195" t="s">
        <v>365</v>
      </c>
      <c r="VNL195" t="s">
        <v>365</v>
      </c>
      <c r="VNM195" t="s">
        <v>365</v>
      </c>
      <c r="VNN195" t="s">
        <v>365</v>
      </c>
      <c r="VNO195" t="s">
        <v>365</v>
      </c>
      <c r="VNP195" t="s">
        <v>365</v>
      </c>
      <c r="VNQ195" t="s">
        <v>365</v>
      </c>
      <c r="VNR195" t="s">
        <v>365</v>
      </c>
      <c r="VNS195" t="s">
        <v>365</v>
      </c>
      <c r="VNT195" t="s">
        <v>365</v>
      </c>
      <c r="VNU195" t="s">
        <v>365</v>
      </c>
      <c r="VNV195" t="s">
        <v>365</v>
      </c>
      <c r="VNW195" t="s">
        <v>365</v>
      </c>
      <c r="VNX195" t="s">
        <v>365</v>
      </c>
      <c r="VNY195" t="s">
        <v>365</v>
      </c>
      <c r="VNZ195" t="s">
        <v>365</v>
      </c>
      <c r="VOA195" t="s">
        <v>365</v>
      </c>
      <c r="VOB195" t="s">
        <v>365</v>
      </c>
      <c r="VOC195" t="s">
        <v>365</v>
      </c>
      <c r="VOD195" t="s">
        <v>365</v>
      </c>
      <c r="VOE195" t="s">
        <v>365</v>
      </c>
      <c r="VOF195" t="s">
        <v>365</v>
      </c>
      <c r="VOG195" t="s">
        <v>365</v>
      </c>
      <c r="VOH195" t="s">
        <v>365</v>
      </c>
      <c r="VOI195" t="s">
        <v>365</v>
      </c>
      <c r="VOJ195" t="s">
        <v>365</v>
      </c>
      <c r="VOK195" t="s">
        <v>365</v>
      </c>
      <c r="VOL195" t="s">
        <v>365</v>
      </c>
      <c r="VOM195" t="s">
        <v>365</v>
      </c>
      <c r="VON195" t="s">
        <v>365</v>
      </c>
      <c r="VOO195" t="s">
        <v>365</v>
      </c>
      <c r="VOP195" t="s">
        <v>365</v>
      </c>
      <c r="VOQ195" t="s">
        <v>365</v>
      </c>
      <c r="VOR195" t="s">
        <v>365</v>
      </c>
      <c r="VOS195" t="s">
        <v>365</v>
      </c>
      <c r="VOT195" t="s">
        <v>365</v>
      </c>
      <c r="VOU195" t="s">
        <v>365</v>
      </c>
      <c r="VOV195" t="s">
        <v>365</v>
      </c>
      <c r="VOW195" t="s">
        <v>365</v>
      </c>
      <c r="VOX195" t="s">
        <v>365</v>
      </c>
      <c r="VOY195" t="s">
        <v>365</v>
      </c>
      <c r="VOZ195" t="s">
        <v>365</v>
      </c>
      <c r="VPA195" t="s">
        <v>365</v>
      </c>
      <c r="VPB195" t="s">
        <v>365</v>
      </c>
      <c r="VPC195" t="s">
        <v>365</v>
      </c>
      <c r="VPD195" t="s">
        <v>365</v>
      </c>
      <c r="VPE195" t="s">
        <v>365</v>
      </c>
      <c r="VPF195" t="s">
        <v>365</v>
      </c>
      <c r="VPG195" t="s">
        <v>365</v>
      </c>
      <c r="VPH195" t="s">
        <v>365</v>
      </c>
      <c r="VPI195" t="s">
        <v>365</v>
      </c>
      <c r="VPJ195" t="s">
        <v>365</v>
      </c>
      <c r="VPK195" t="s">
        <v>365</v>
      </c>
      <c r="VPL195" t="s">
        <v>365</v>
      </c>
      <c r="VPM195" t="s">
        <v>365</v>
      </c>
      <c r="VPN195" t="s">
        <v>365</v>
      </c>
      <c r="VPO195" t="s">
        <v>365</v>
      </c>
      <c r="VPP195" t="s">
        <v>365</v>
      </c>
      <c r="VPQ195" t="s">
        <v>365</v>
      </c>
      <c r="VPR195" t="s">
        <v>365</v>
      </c>
      <c r="VPS195" t="s">
        <v>365</v>
      </c>
      <c r="VPT195" t="s">
        <v>365</v>
      </c>
      <c r="VPU195" t="s">
        <v>365</v>
      </c>
      <c r="VPV195" t="s">
        <v>365</v>
      </c>
      <c r="VPW195" t="s">
        <v>365</v>
      </c>
      <c r="VPX195" t="s">
        <v>365</v>
      </c>
      <c r="VPY195" t="s">
        <v>365</v>
      </c>
      <c r="VPZ195" t="s">
        <v>365</v>
      </c>
      <c r="VQA195" t="s">
        <v>365</v>
      </c>
      <c r="VQB195" t="s">
        <v>365</v>
      </c>
      <c r="VQC195" t="s">
        <v>365</v>
      </c>
      <c r="VQD195" t="s">
        <v>365</v>
      </c>
      <c r="VQE195" t="s">
        <v>365</v>
      </c>
      <c r="VQF195" t="s">
        <v>365</v>
      </c>
      <c r="VQG195" t="s">
        <v>365</v>
      </c>
      <c r="VQH195" t="s">
        <v>365</v>
      </c>
      <c r="VQI195" t="s">
        <v>365</v>
      </c>
      <c r="VQJ195" t="s">
        <v>365</v>
      </c>
      <c r="VQK195" t="s">
        <v>365</v>
      </c>
      <c r="VQL195" t="s">
        <v>365</v>
      </c>
      <c r="VQM195" t="s">
        <v>365</v>
      </c>
      <c r="VQN195" t="s">
        <v>365</v>
      </c>
      <c r="VQO195" t="s">
        <v>365</v>
      </c>
      <c r="VQP195" t="s">
        <v>365</v>
      </c>
      <c r="VQQ195" t="s">
        <v>365</v>
      </c>
      <c r="VQR195" t="s">
        <v>365</v>
      </c>
      <c r="VQS195" t="s">
        <v>365</v>
      </c>
      <c r="VQT195" t="s">
        <v>365</v>
      </c>
      <c r="VQU195" t="s">
        <v>365</v>
      </c>
      <c r="VQV195" t="s">
        <v>365</v>
      </c>
      <c r="VQW195" t="s">
        <v>365</v>
      </c>
      <c r="VQX195" t="s">
        <v>365</v>
      </c>
      <c r="VQY195" t="s">
        <v>365</v>
      </c>
      <c r="VQZ195" t="s">
        <v>365</v>
      </c>
      <c r="VRA195" t="s">
        <v>365</v>
      </c>
      <c r="VRB195" t="s">
        <v>365</v>
      </c>
      <c r="VRC195" t="s">
        <v>365</v>
      </c>
      <c r="VRD195" t="s">
        <v>365</v>
      </c>
      <c r="VRE195" t="s">
        <v>365</v>
      </c>
      <c r="VRF195" t="s">
        <v>365</v>
      </c>
      <c r="VRG195" t="s">
        <v>365</v>
      </c>
      <c r="VRH195" t="s">
        <v>365</v>
      </c>
      <c r="VRI195" t="s">
        <v>365</v>
      </c>
      <c r="VRJ195" t="s">
        <v>365</v>
      </c>
      <c r="VRK195" t="s">
        <v>365</v>
      </c>
      <c r="VRL195" t="s">
        <v>365</v>
      </c>
      <c r="VRM195" t="s">
        <v>365</v>
      </c>
      <c r="VRN195" t="s">
        <v>365</v>
      </c>
      <c r="VRO195" t="s">
        <v>365</v>
      </c>
      <c r="VRP195" t="s">
        <v>365</v>
      </c>
      <c r="VRQ195" t="s">
        <v>365</v>
      </c>
      <c r="VRR195" t="s">
        <v>365</v>
      </c>
      <c r="VRS195" t="s">
        <v>365</v>
      </c>
      <c r="VRT195" t="s">
        <v>365</v>
      </c>
      <c r="VRU195" t="s">
        <v>365</v>
      </c>
      <c r="VRV195" t="s">
        <v>365</v>
      </c>
      <c r="VRW195" t="s">
        <v>365</v>
      </c>
      <c r="VRX195" t="s">
        <v>365</v>
      </c>
      <c r="VRY195" t="s">
        <v>365</v>
      </c>
      <c r="VRZ195" t="s">
        <v>365</v>
      </c>
      <c r="VSA195" t="s">
        <v>365</v>
      </c>
      <c r="VSB195" t="s">
        <v>365</v>
      </c>
      <c r="VSC195" t="s">
        <v>365</v>
      </c>
      <c r="VSD195" t="s">
        <v>365</v>
      </c>
      <c r="VSE195" t="s">
        <v>365</v>
      </c>
      <c r="VSF195" t="s">
        <v>365</v>
      </c>
      <c r="VSG195" t="s">
        <v>365</v>
      </c>
      <c r="VSH195" t="s">
        <v>365</v>
      </c>
      <c r="VSI195" t="s">
        <v>365</v>
      </c>
      <c r="VSJ195" t="s">
        <v>365</v>
      </c>
      <c r="VSK195" t="s">
        <v>365</v>
      </c>
      <c r="VSL195" t="s">
        <v>365</v>
      </c>
      <c r="VSM195" t="s">
        <v>365</v>
      </c>
      <c r="VSN195" t="s">
        <v>365</v>
      </c>
      <c r="VSO195" t="s">
        <v>365</v>
      </c>
      <c r="VSP195" t="s">
        <v>365</v>
      </c>
      <c r="VSQ195" t="s">
        <v>365</v>
      </c>
      <c r="VSR195" t="s">
        <v>365</v>
      </c>
      <c r="VSS195" t="s">
        <v>365</v>
      </c>
      <c r="VST195" t="s">
        <v>365</v>
      </c>
      <c r="VSU195" t="s">
        <v>365</v>
      </c>
      <c r="VSV195" t="s">
        <v>365</v>
      </c>
      <c r="VSW195" t="s">
        <v>365</v>
      </c>
      <c r="VSX195" t="s">
        <v>365</v>
      </c>
      <c r="VSY195" t="s">
        <v>365</v>
      </c>
      <c r="VSZ195" t="s">
        <v>365</v>
      </c>
      <c r="VTA195" t="s">
        <v>365</v>
      </c>
      <c r="VTB195" t="s">
        <v>365</v>
      </c>
      <c r="VTC195" t="s">
        <v>365</v>
      </c>
      <c r="VTD195" t="s">
        <v>365</v>
      </c>
      <c r="VTE195" t="s">
        <v>365</v>
      </c>
      <c r="VTF195" t="s">
        <v>365</v>
      </c>
      <c r="VTG195" t="s">
        <v>365</v>
      </c>
      <c r="VTH195" t="s">
        <v>365</v>
      </c>
      <c r="VTI195" t="s">
        <v>365</v>
      </c>
      <c r="VTJ195" t="s">
        <v>365</v>
      </c>
      <c r="VTK195" t="s">
        <v>365</v>
      </c>
      <c r="VTL195" t="s">
        <v>365</v>
      </c>
      <c r="VTM195" t="s">
        <v>365</v>
      </c>
      <c r="VTN195" t="s">
        <v>365</v>
      </c>
      <c r="VTO195" t="s">
        <v>365</v>
      </c>
      <c r="VTP195" t="s">
        <v>365</v>
      </c>
      <c r="VTQ195" t="s">
        <v>365</v>
      </c>
      <c r="VTR195" t="s">
        <v>365</v>
      </c>
      <c r="VTS195" t="s">
        <v>365</v>
      </c>
      <c r="VTT195" t="s">
        <v>365</v>
      </c>
      <c r="VTU195" t="s">
        <v>365</v>
      </c>
      <c r="VTV195" t="s">
        <v>365</v>
      </c>
      <c r="VTW195" t="s">
        <v>365</v>
      </c>
      <c r="VTX195" t="s">
        <v>365</v>
      </c>
      <c r="VTY195" t="s">
        <v>365</v>
      </c>
      <c r="VTZ195" t="s">
        <v>365</v>
      </c>
      <c r="VUA195" t="s">
        <v>365</v>
      </c>
      <c r="VUB195" t="s">
        <v>365</v>
      </c>
      <c r="VUC195" t="s">
        <v>365</v>
      </c>
      <c r="VUD195" t="s">
        <v>365</v>
      </c>
      <c r="VUE195" t="s">
        <v>365</v>
      </c>
      <c r="VUF195" t="s">
        <v>365</v>
      </c>
      <c r="VUG195" t="s">
        <v>365</v>
      </c>
      <c r="VUH195" t="s">
        <v>365</v>
      </c>
      <c r="VUI195" t="s">
        <v>365</v>
      </c>
      <c r="VUJ195" t="s">
        <v>365</v>
      </c>
      <c r="VUK195" t="s">
        <v>365</v>
      </c>
      <c r="VUL195" t="s">
        <v>365</v>
      </c>
      <c r="VUM195" t="s">
        <v>365</v>
      </c>
      <c r="VUN195" t="s">
        <v>365</v>
      </c>
      <c r="VUO195" t="s">
        <v>365</v>
      </c>
      <c r="VUP195" t="s">
        <v>365</v>
      </c>
      <c r="VUQ195" t="s">
        <v>365</v>
      </c>
      <c r="VUR195" t="s">
        <v>365</v>
      </c>
      <c r="VUS195" t="s">
        <v>365</v>
      </c>
      <c r="VUT195" t="s">
        <v>365</v>
      </c>
      <c r="VUU195" t="s">
        <v>365</v>
      </c>
      <c r="VUV195" t="s">
        <v>365</v>
      </c>
      <c r="VUW195" t="s">
        <v>365</v>
      </c>
      <c r="VUX195" t="s">
        <v>365</v>
      </c>
      <c r="VUY195" t="s">
        <v>365</v>
      </c>
      <c r="VUZ195" t="s">
        <v>365</v>
      </c>
      <c r="VVA195" t="s">
        <v>365</v>
      </c>
      <c r="VVB195" t="s">
        <v>365</v>
      </c>
      <c r="VVC195" t="s">
        <v>365</v>
      </c>
      <c r="VVD195" t="s">
        <v>365</v>
      </c>
      <c r="VVE195" t="s">
        <v>365</v>
      </c>
      <c r="VVF195" t="s">
        <v>365</v>
      </c>
      <c r="VVG195" t="s">
        <v>365</v>
      </c>
      <c r="VVH195" t="s">
        <v>365</v>
      </c>
      <c r="VVI195" t="s">
        <v>365</v>
      </c>
      <c r="VVJ195" t="s">
        <v>365</v>
      </c>
      <c r="VVK195" t="s">
        <v>365</v>
      </c>
      <c r="VVL195" t="s">
        <v>365</v>
      </c>
      <c r="VVM195" t="s">
        <v>365</v>
      </c>
      <c r="VVN195" t="s">
        <v>365</v>
      </c>
      <c r="VVO195" t="s">
        <v>365</v>
      </c>
      <c r="VVP195" t="s">
        <v>365</v>
      </c>
      <c r="VVQ195" t="s">
        <v>365</v>
      </c>
      <c r="VVR195" t="s">
        <v>365</v>
      </c>
      <c r="VVS195" t="s">
        <v>365</v>
      </c>
      <c r="VVT195" t="s">
        <v>365</v>
      </c>
      <c r="VVU195" t="s">
        <v>365</v>
      </c>
      <c r="VVV195" t="s">
        <v>365</v>
      </c>
      <c r="VVW195" t="s">
        <v>365</v>
      </c>
      <c r="VVX195" t="s">
        <v>365</v>
      </c>
      <c r="VVY195" t="s">
        <v>365</v>
      </c>
      <c r="VVZ195" t="s">
        <v>365</v>
      </c>
      <c r="VWA195" t="s">
        <v>365</v>
      </c>
      <c r="VWB195" t="s">
        <v>365</v>
      </c>
      <c r="VWC195" t="s">
        <v>365</v>
      </c>
      <c r="VWD195" t="s">
        <v>365</v>
      </c>
      <c r="VWE195" t="s">
        <v>365</v>
      </c>
      <c r="VWF195" t="s">
        <v>365</v>
      </c>
      <c r="VWG195" t="s">
        <v>365</v>
      </c>
      <c r="VWH195" t="s">
        <v>365</v>
      </c>
      <c r="VWI195" t="s">
        <v>365</v>
      </c>
      <c r="VWJ195" t="s">
        <v>365</v>
      </c>
      <c r="VWK195" t="s">
        <v>365</v>
      </c>
      <c r="VWL195" t="s">
        <v>365</v>
      </c>
      <c r="VWM195" t="s">
        <v>365</v>
      </c>
      <c r="VWN195" t="s">
        <v>365</v>
      </c>
      <c r="VWO195" t="s">
        <v>365</v>
      </c>
      <c r="VWP195" t="s">
        <v>365</v>
      </c>
      <c r="VWQ195" t="s">
        <v>365</v>
      </c>
      <c r="VWR195" t="s">
        <v>365</v>
      </c>
      <c r="VWS195" t="s">
        <v>365</v>
      </c>
      <c r="VWT195" t="s">
        <v>365</v>
      </c>
      <c r="VWU195" t="s">
        <v>365</v>
      </c>
      <c r="VWV195" t="s">
        <v>365</v>
      </c>
      <c r="VWW195" t="s">
        <v>365</v>
      </c>
      <c r="VWX195" t="s">
        <v>365</v>
      </c>
      <c r="VWY195" t="s">
        <v>365</v>
      </c>
      <c r="VWZ195" t="s">
        <v>365</v>
      </c>
      <c r="VXA195" t="s">
        <v>365</v>
      </c>
      <c r="VXB195" t="s">
        <v>365</v>
      </c>
      <c r="VXC195" t="s">
        <v>365</v>
      </c>
      <c r="VXD195" t="s">
        <v>365</v>
      </c>
      <c r="VXE195" t="s">
        <v>365</v>
      </c>
      <c r="VXF195" t="s">
        <v>365</v>
      </c>
      <c r="VXG195" t="s">
        <v>365</v>
      </c>
      <c r="VXH195" t="s">
        <v>365</v>
      </c>
      <c r="VXI195" t="s">
        <v>365</v>
      </c>
      <c r="VXJ195" t="s">
        <v>365</v>
      </c>
      <c r="VXK195" t="s">
        <v>365</v>
      </c>
      <c r="VXL195" t="s">
        <v>365</v>
      </c>
      <c r="VXM195" t="s">
        <v>365</v>
      </c>
      <c r="VXN195" t="s">
        <v>365</v>
      </c>
      <c r="VXO195" t="s">
        <v>365</v>
      </c>
      <c r="VXP195" t="s">
        <v>365</v>
      </c>
      <c r="VXQ195" t="s">
        <v>365</v>
      </c>
      <c r="VXR195" t="s">
        <v>365</v>
      </c>
      <c r="VXS195" t="s">
        <v>365</v>
      </c>
      <c r="VXT195" t="s">
        <v>365</v>
      </c>
      <c r="VXU195" t="s">
        <v>365</v>
      </c>
      <c r="VXV195" t="s">
        <v>365</v>
      </c>
      <c r="VXW195" t="s">
        <v>365</v>
      </c>
      <c r="VXX195" t="s">
        <v>365</v>
      </c>
      <c r="VXY195" t="s">
        <v>365</v>
      </c>
      <c r="VXZ195" t="s">
        <v>365</v>
      </c>
      <c r="VYA195" t="s">
        <v>365</v>
      </c>
      <c r="VYB195" t="s">
        <v>365</v>
      </c>
      <c r="VYC195" t="s">
        <v>365</v>
      </c>
      <c r="VYD195" t="s">
        <v>365</v>
      </c>
      <c r="VYE195" t="s">
        <v>365</v>
      </c>
      <c r="VYF195" t="s">
        <v>365</v>
      </c>
      <c r="VYG195" t="s">
        <v>365</v>
      </c>
      <c r="VYH195" t="s">
        <v>365</v>
      </c>
      <c r="VYI195" t="s">
        <v>365</v>
      </c>
      <c r="VYJ195" t="s">
        <v>365</v>
      </c>
      <c r="VYK195" t="s">
        <v>365</v>
      </c>
      <c r="VYL195" t="s">
        <v>365</v>
      </c>
      <c r="VYM195" t="s">
        <v>365</v>
      </c>
      <c r="VYN195" t="s">
        <v>365</v>
      </c>
      <c r="VYO195" t="s">
        <v>365</v>
      </c>
      <c r="VYP195" t="s">
        <v>365</v>
      </c>
      <c r="VYQ195" t="s">
        <v>365</v>
      </c>
      <c r="VYR195" t="s">
        <v>365</v>
      </c>
      <c r="VYS195" t="s">
        <v>365</v>
      </c>
      <c r="VYT195" t="s">
        <v>365</v>
      </c>
      <c r="VYU195" t="s">
        <v>365</v>
      </c>
      <c r="VYV195" t="s">
        <v>365</v>
      </c>
      <c r="VYW195" t="s">
        <v>365</v>
      </c>
      <c r="VYX195" t="s">
        <v>365</v>
      </c>
      <c r="VYY195" t="s">
        <v>365</v>
      </c>
      <c r="VYZ195" t="s">
        <v>365</v>
      </c>
      <c r="VZA195" t="s">
        <v>365</v>
      </c>
      <c r="VZB195" t="s">
        <v>365</v>
      </c>
      <c r="VZC195" t="s">
        <v>365</v>
      </c>
      <c r="VZD195" t="s">
        <v>365</v>
      </c>
      <c r="VZE195" t="s">
        <v>365</v>
      </c>
      <c r="VZF195" t="s">
        <v>365</v>
      </c>
      <c r="VZG195" t="s">
        <v>365</v>
      </c>
      <c r="VZH195" t="s">
        <v>365</v>
      </c>
      <c r="VZI195" t="s">
        <v>365</v>
      </c>
      <c r="VZJ195" t="s">
        <v>365</v>
      </c>
      <c r="VZK195" t="s">
        <v>365</v>
      </c>
      <c r="VZL195" t="s">
        <v>365</v>
      </c>
      <c r="VZM195" t="s">
        <v>365</v>
      </c>
      <c r="VZN195" t="s">
        <v>365</v>
      </c>
      <c r="VZO195" t="s">
        <v>365</v>
      </c>
      <c r="VZP195" t="s">
        <v>365</v>
      </c>
      <c r="VZQ195" t="s">
        <v>365</v>
      </c>
      <c r="VZR195" t="s">
        <v>365</v>
      </c>
      <c r="VZS195" t="s">
        <v>365</v>
      </c>
      <c r="VZT195" t="s">
        <v>365</v>
      </c>
      <c r="VZU195" t="s">
        <v>365</v>
      </c>
      <c r="VZV195" t="s">
        <v>365</v>
      </c>
      <c r="VZW195" t="s">
        <v>365</v>
      </c>
      <c r="VZX195" t="s">
        <v>365</v>
      </c>
      <c r="VZY195" t="s">
        <v>365</v>
      </c>
      <c r="VZZ195" t="s">
        <v>365</v>
      </c>
      <c r="WAA195" t="s">
        <v>365</v>
      </c>
      <c r="WAB195" t="s">
        <v>365</v>
      </c>
      <c r="WAC195" t="s">
        <v>365</v>
      </c>
      <c r="WAD195" t="s">
        <v>365</v>
      </c>
      <c r="WAE195" t="s">
        <v>365</v>
      </c>
      <c r="WAF195" t="s">
        <v>365</v>
      </c>
      <c r="WAG195" t="s">
        <v>365</v>
      </c>
      <c r="WAH195" t="s">
        <v>365</v>
      </c>
      <c r="WAI195" t="s">
        <v>365</v>
      </c>
      <c r="WAJ195" t="s">
        <v>365</v>
      </c>
      <c r="WAK195" t="s">
        <v>365</v>
      </c>
      <c r="WAL195" t="s">
        <v>365</v>
      </c>
      <c r="WAM195" t="s">
        <v>365</v>
      </c>
      <c r="WAN195" t="s">
        <v>365</v>
      </c>
      <c r="WAO195" t="s">
        <v>365</v>
      </c>
      <c r="WAP195" t="s">
        <v>365</v>
      </c>
      <c r="WAQ195" t="s">
        <v>365</v>
      </c>
      <c r="WAR195" t="s">
        <v>365</v>
      </c>
      <c r="WAS195" t="s">
        <v>365</v>
      </c>
      <c r="WAT195" t="s">
        <v>365</v>
      </c>
      <c r="WAU195" t="s">
        <v>365</v>
      </c>
      <c r="WAV195" t="s">
        <v>365</v>
      </c>
      <c r="WAW195" t="s">
        <v>365</v>
      </c>
      <c r="WAX195" t="s">
        <v>365</v>
      </c>
      <c r="WAY195" t="s">
        <v>365</v>
      </c>
      <c r="WAZ195" t="s">
        <v>365</v>
      </c>
      <c r="WBA195" t="s">
        <v>365</v>
      </c>
      <c r="WBB195" t="s">
        <v>365</v>
      </c>
      <c r="WBC195" t="s">
        <v>365</v>
      </c>
      <c r="WBD195" t="s">
        <v>365</v>
      </c>
      <c r="WBE195" t="s">
        <v>365</v>
      </c>
      <c r="WBF195" t="s">
        <v>365</v>
      </c>
      <c r="WBG195" t="s">
        <v>365</v>
      </c>
      <c r="WBH195" t="s">
        <v>365</v>
      </c>
      <c r="WBI195" t="s">
        <v>365</v>
      </c>
      <c r="WBJ195" t="s">
        <v>365</v>
      </c>
      <c r="WBK195" t="s">
        <v>365</v>
      </c>
      <c r="WBL195" t="s">
        <v>365</v>
      </c>
      <c r="WBM195" t="s">
        <v>365</v>
      </c>
      <c r="WBN195" t="s">
        <v>365</v>
      </c>
      <c r="WBO195" t="s">
        <v>365</v>
      </c>
      <c r="WBP195" t="s">
        <v>365</v>
      </c>
      <c r="WBQ195" t="s">
        <v>365</v>
      </c>
      <c r="WBR195" t="s">
        <v>365</v>
      </c>
      <c r="WBS195" t="s">
        <v>365</v>
      </c>
      <c r="WBT195" t="s">
        <v>365</v>
      </c>
      <c r="WBU195" t="s">
        <v>365</v>
      </c>
      <c r="WBV195" t="s">
        <v>365</v>
      </c>
      <c r="WBW195" t="s">
        <v>365</v>
      </c>
      <c r="WBX195" t="s">
        <v>365</v>
      </c>
      <c r="WBY195" t="s">
        <v>365</v>
      </c>
      <c r="WBZ195" t="s">
        <v>365</v>
      </c>
      <c r="WCA195" t="s">
        <v>365</v>
      </c>
      <c r="WCB195" t="s">
        <v>365</v>
      </c>
      <c r="WCC195" t="s">
        <v>365</v>
      </c>
      <c r="WCD195" t="s">
        <v>365</v>
      </c>
      <c r="WCE195" t="s">
        <v>365</v>
      </c>
      <c r="WCF195" t="s">
        <v>365</v>
      </c>
      <c r="WCG195" t="s">
        <v>365</v>
      </c>
      <c r="WCH195" t="s">
        <v>365</v>
      </c>
      <c r="WCI195" t="s">
        <v>365</v>
      </c>
      <c r="WCJ195" t="s">
        <v>365</v>
      </c>
      <c r="WCK195" t="s">
        <v>365</v>
      </c>
      <c r="WCL195" t="s">
        <v>365</v>
      </c>
      <c r="WCM195" t="s">
        <v>365</v>
      </c>
      <c r="WCN195" t="s">
        <v>365</v>
      </c>
      <c r="WCO195" t="s">
        <v>365</v>
      </c>
      <c r="WCP195" t="s">
        <v>365</v>
      </c>
      <c r="WCQ195" t="s">
        <v>365</v>
      </c>
      <c r="WCR195" t="s">
        <v>365</v>
      </c>
      <c r="WCS195" t="s">
        <v>365</v>
      </c>
      <c r="WCT195" t="s">
        <v>365</v>
      </c>
      <c r="WCU195" t="s">
        <v>365</v>
      </c>
      <c r="WCV195" t="s">
        <v>365</v>
      </c>
      <c r="WCW195" t="s">
        <v>365</v>
      </c>
      <c r="WCX195" t="s">
        <v>365</v>
      </c>
      <c r="WCY195" t="s">
        <v>365</v>
      </c>
      <c r="WCZ195" t="s">
        <v>365</v>
      </c>
      <c r="WDA195" t="s">
        <v>365</v>
      </c>
      <c r="WDB195" t="s">
        <v>365</v>
      </c>
      <c r="WDC195" t="s">
        <v>365</v>
      </c>
      <c r="WDD195" t="s">
        <v>365</v>
      </c>
      <c r="WDE195" t="s">
        <v>365</v>
      </c>
      <c r="WDF195" t="s">
        <v>365</v>
      </c>
      <c r="WDG195" t="s">
        <v>365</v>
      </c>
      <c r="WDH195" t="s">
        <v>365</v>
      </c>
      <c r="WDI195" t="s">
        <v>365</v>
      </c>
      <c r="WDJ195" t="s">
        <v>365</v>
      </c>
      <c r="WDK195" t="s">
        <v>365</v>
      </c>
      <c r="WDL195" t="s">
        <v>365</v>
      </c>
      <c r="WDM195" t="s">
        <v>365</v>
      </c>
      <c r="WDN195" t="s">
        <v>365</v>
      </c>
      <c r="WDO195" t="s">
        <v>365</v>
      </c>
      <c r="WDP195" t="s">
        <v>365</v>
      </c>
      <c r="WDQ195" t="s">
        <v>365</v>
      </c>
      <c r="WDR195" t="s">
        <v>365</v>
      </c>
      <c r="WDS195" t="s">
        <v>365</v>
      </c>
      <c r="WDT195" t="s">
        <v>365</v>
      </c>
      <c r="WDU195" t="s">
        <v>365</v>
      </c>
      <c r="WDV195" t="s">
        <v>365</v>
      </c>
      <c r="WDW195" t="s">
        <v>365</v>
      </c>
      <c r="WDX195" t="s">
        <v>365</v>
      </c>
      <c r="WDY195" t="s">
        <v>365</v>
      </c>
      <c r="WDZ195" t="s">
        <v>365</v>
      </c>
      <c r="WEA195" t="s">
        <v>365</v>
      </c>
      <c r="WEB195" t="s">
        <v>365</v>
      </c>
      <c r="WEC195" t="s">
        <v>365</v>
      </c>
      <c r="WED195" t="s">
        <v>365</v>
      </c>
      <c r="WEE195" t="s">
        <v>365</v>
      </c>
      <c r="WEF195" t="s">
        <v>365</v>
      </c>
      <c r="WEG195" t="s">
        <v>365</v>
      </c>
      <c r="WEH195" t="s">
        <v>365</v>
      </c>
      <c r="WEI195" t="s">
        <v>365</v>
      </c>
      <c r="WEJ195" t="s">
        <v>365</v>
      </c>
      <c r="WEK195" t="s">
        <v>365</v>
      </c>
      <c r="WEL195" t="s">
        <v>365</v>
      </c>
      <c r="WEM195" t="s">
        <v>365</v>
      </c>
      <c r="WEN195" t="s">
        <v>365</v>
      </c>
      <c r="WEO195" t="s">
        <v>365</v>
      </c>
      <c r="WEP195" t="s">
        <v>365</v>
      </c>
      <c r="WEQ195" t="s">
        <v>365</v>
      </c>
      <c r="WER195" t="s">
        <v>365</v>
      </c>
      <c r="WES195" t="s">
        <v>365</v>
      </c>
      <c r="WET195" t="s">
        <v>365</v>
      </c>
      <c r="WEU195" t="s">
        <v>365</v>
      </c>
      <c r="WEV195" t="s">
        <v>365</v>
      </c>
      <c r="WEW195" t="s">
        <v>365</v>
      </c>
      <c r="WEX195" t="s">
        <v>365</v>
      </c>
      <c r="WEY195" t="s">
        <v>365</v>
      </c>
      <c r="WEZ195" t="s">
        <v>365</v>
      </c>
      <c r="WFA195" t="s">
        <v>365</v>
      </c>
      <c r="WFB195" t="s">
        <v>365</v>
      </c>
      <c r="WFC195" t="s">
        <v>365</v>
      </c>
      <c r="WFD195" t="s">
        <v>365</v>
      </c>
      <c r="WFE195" t="s">
        <v>365</v>
      </c>
      <c r="WFF195" t="s">
        <v>365</v>
      </c>
      <c r="WFG195" t="s">
        <v>365</v>
      </c>
      <c r="WFH195" t="s">
        <v>365</v>
      </c>
      <c r="WFI195" t="s">
        <v>365</v>
      </c>
      <c r="WFJ195" t="s">
        <v>365</v>
      </c>
      <c r="WFK195" t="s">
        <v>365</v>
      </c>
      <c r="WFL195" t="s">
        <v>365</v>
      </c>
      <c r="WFM195" t="s">
        <v>365</v>
      </c>
      <c r="WFN195" t="s">
        <v>365</v>
      </c>
      <c r="WFO195" t="s">
        <v>365</v>
      </c>
      <c r="WFP195" t="s">
        <v>365</v>
      </c>
      <c r="WFQ195" t="s">
        <v>365</v>
      </c>
      <c r="WFR195" t="s">
        <v>365</v>
      </c>
      <c r="WFS195" t="s">
        <v>365</v>
      </c>
      <c r="WFT195" t="s">
        <v>365</v>
      </c>
      <c r="WFU195" t="s">
        <v>365</v>
      </c>
      <c r="WFV195" t="s">
        <v>365</v>
      </c>
      <c r="WFW195" t="s">
        <v>365</v>
      </c>
      <c r="WFX195" t="s">
        <v>365</v>
      </c>
      <c r="WFY195" t="s">
        <v>365</v>
      </c>
      <c r="WFZ195" t="s">
        <v>365</v>
      </c>
      <c r="WGA195" t="s">
        <v>365</v>
      </c>
      <c r="WGB195" t="s">
        <v>365</v>
      </c>
      <c r="WGC195" t="s">
        <v>365</v>
      </c>
      <c r="WGD195" t="s">
        <v>365</v>
      </c>
      <c r="WGE195" t="s">
        <v>365</v>
      </c>
      <c r="WGF195" t="s">
        <v>365</v>
      </c>
      <c r="WGG195" t="s">
        <v>365</v>
      </c>
      <c r="WGH195" t="s">
        <v>365</v>
      </c>
      <c r="WGI195" t="s">
        <v>365</v>
      </c>
      <c r="WGJ195" t="s">
        <v>365</v>
      </c>
      <c r="WGK195" t="s">
        <v>365</v>
      </c>
      <c r="WGL195" t="s">
        <v>365</v>
      </c>
      <c r="WGM195" t="s">
        <v>365</v>
      </c>
      <c r="WGN195" t="s">
        <v>365</v>
      </c>
      <c r="WGO195" t="s">
        <v>365</v>
      </c>
      <c r="WGP195" t="s">
        <v>365</v>
      </c>
      <c r="WGQ195" t="s">
        <v>365</v>
      </c>
      <c r="WGR195" t="s">
        <v>365</v>
      </c>
      <c r="WGS195" t="s">
        <v>365</v>
      </c>
      <c r="WGT195" t="s">
        <v>365</v>
      </c>
      <c r="WGU195" t="s">
        <v>365</v>
      </c>
      <c r="WGV195" t="s">
        <v>365</v>
      </c>
      <c r="WGW195" t="s">
        <v>365</v>
      </c>
      <c r="WGX195" t="s">
        <v>365</v>
      </c>
      <c r="WGY195" t="s">
        <v>365</v>
      </c>
      <c r="WGZ195" t="s">
        <v>365</v>
      </c>
      <c r="WHA195" t="s">
        <v>365</v>
      </c>
      <c r="WHB195" t="s">
        <v>365</v>
      </c>
      <c r="WHC195" t="s">
        <v>365</v>
      </c>
      <c r="WHD195" t="s">
        <v>365</v>
      </c>
      <c r="WHE195" t="s">
        <v>365</v>
      </c>
      <c r="WHF195" t="s">
        <v>365</v>
      </c>
      <c r="WHG195" t="s">
        <v>365</v>
      </c>
      <c r="WHH195" t="s">
        <v>365</v>
      </c>
      <c r="WHI195" t="s">
        <v>365</v>
      </c>
      <c r="WHJ195" t="s">
        <v>365</v>
      </c>
      <c r="WHK195" t="s">
        <v>365</v>
      </c>
      <c r="WHL195" t="s">
        <v>365</v>
      </c>
      <c r="WHM195" t="s">
        <v>365</v>
      </c>
      <c r="WHN195" t="s">
        <v>365</v>
      </c>
      <c r="WHO195" t="s">
        <v>365</v>
      </c>
      <c r="WHP195" t="s">
        <v>365</v>
      </c>
      <c r="WHQ195" t="s">
        <v>365</v>
      </c>
      <c r="WHR195" t="s">
        <v>365</v>
      </c>
      <c r="WHS195" t="s">
        <v>365</v>
      </c>
      <c r="WHT195" t="s">
        <v>365</v>
      </c>
      <c r="WHU195" t="s">
        <v>365</v>
      </c>
      <c r="WHV195" t="s">
        <v>365</v>
      </c>
      <c r="WHW195" t="s">
        <v>365</v>
      </c>
      <c r="WHX195" t="s">
        <v>365</v>
      </c>
      <c r="WHY195" t="s">
        <v>365</v>
      </c>
      <c r="WHZ195" t="s">
        <v>365</v>
      </c>
      <c r="WIA195" t="s">
        <v>365</v>
      </c>
      <c r="WIB195" t="s">
        <v>365</v>
      </c>
      <c r="WIC195" t="s">
        <v>365</v>
      </c>
      <c r="WID195" t="s">
        <v>365</v>
      </c>
      <c r="WIE195" t="s">
        <v>365</v>
      </c>
      <c r="WIF195" t="s">
        <v>365</v>
      </c>
      <c r="WIG195" t="s">
        <v>365</v>
      </c>
      <c r="WIH195" t="s">
        <v>365</v>
      </c>
      <c r="WII195" t="s">
        <v>365</v>
      </c>
      <c r="WIJ195" t="s">
        <v>365</v>
      </c>
      <c r="WIK195" t="s">
        <v>365</v>
      </c>
      <c r="WIL195" t="s">
        <v>365</v>
      </c>
      <c r="WIM195" t="s">
        <v>365</v>
      </c>
      <c r="WIN195" t="s">
        <v>365</v>
      </c>
      <c r="WIO195" t="s">
        <v>365</v>
      </c>
      <c r="WIP195" t="s">
        <v>365</v>
      </c>
      <c r="WIQ195" t="s">
        <v>365</v>
      </c>
      <c r="WIR195" t="s">
        <v>365</v>
      </c>
      <c r="WIS195" t="s">
        <v>365</v>
      </c>
      <c r="WIT195" t="s">
        <v>365</v>
      </c>
      <c r="WIU195" t="s">
        <v>365</v>
      </c>
      <c r="WIV195" t="s">
        <v>365</v>
      </c>
      <c r="WIW195" t="s">
        <v>365</v>
      </c>
      <c r="WIX195" t="s">
        <v>365</v>
      </c>
      <c r="WIY195" t="s">
        <v>365</v>
      </c>
      <c r="WIZ195" t="s">
        <v>365</v>
      </c>
      <c r="WJA195" t="s">
        <v>365</v>
      </c>
      <c r="WJB195" t="s">
        <v>365</v>
      </c>
      <c r="WJC195" t="s">
        <v>365</v>
      </c>
      <c r="WJD195" t="s">
        <v>365</v>
      </c>
      <c r="WJE195" t="s">
        <v>365</v>
      </c>
      <c r="WJF195" t="s">
        <v>365</v>
      </c>
      <c r="WJG195" t="s">
        <v>365</v>
      </c>
      <c r="WJH195" t="s">
        <v>365</v>
      </c>
      <c r="WJI195" t="s">
        <v>365</v>
      </c>
      <c r="WJJ195" t="s">
        <v>365</v>
      </c>
      <c r="WJK195" t="s">
        <v>365</v>
      </c>
      <c r="WJL195" t="s">
        <v>365</v>
      </c>
      <c r="WJM195" t="s">
        <v>365</v>
      </c>
      <c r="WJN195" t="s">
        <v>365</v>
      </c>
      <c r="WJO195" t="s">
        <v>365</v>
      </c>
      <c r="WJP195" t="s">
        <v>365</v>
      </c>
      <c r="WJQ195" t="s">
        <v>365</v>
      </c>
      <c r="WJR195" t="s">
        <v>365</v>
      </c>
      <c r="WJS195" t="s">
        <v>365</v>
      </c>
      <c r="WJT195" t="s">
        <v>365</v>
      </c>
      <c r="WJU195" t="s">
        <v>365</v>
      </c>
      <c r="WJV195" t="s">
        <v>365</v>
      </c>
      <c r="WJW195" t="s">
        <v>365</v>
      </c>
      <c r="WJX195" t="s">
        <v>365</v>
      </c>
      <c r="WJY195" t="s">
        <v>365</v>
      </c>
      <c r="WJZ195" t="s">
        <v>365</v>
      </c>
      <c r="WKA195" t="s">
        <v>365</v>
      </c>
      <c r="WKB195" t="s">
        <v>365</v>
      </c>
      <c r="WKC195" t="s">
        <v>365</v>
      </c>
      <c r="WKD195" t="s">
        <v>365</v>
      </c>
      <c r="WKE195" t="s">
        <v>365</v>
      </c>
      <c r="WKF195" t="s">
        <v>365</v>
      </c>
      <c r="WKG195" t="s">
        <v>365</v>
      </c>
      <c r="WKH195" t="s">
        <v>365</v>
      </c>
      <c r="WKI195" t="s">
        <v>365</v>
      </c>
      <c r="WKJ195" t="s">
        <v>365</v>
      </c>
      <c r="WKK195" t="s">
        <v>365</v>
      </c>
      <c r="WKL195" t="s">
        <v>365</v>
      </c>
      <c r="WKM195" t="s">
        <v>365</v>
      </c>
      <c r="WKN195" t="s">
        <v>365</v>
      </c>
      <c r="WKO195" t="s">
        <v>365</v>
      </c>
      <c r="WKP195" t="s">
        <v>365</v>
      </c>
      <c r="WKQ195" t="s">
        <v>365</v>
      </c>
      <c r="WKR195" t="s">
        <v>365</v>
      </c>
      <c r="WKS195" t="s">
        <v>365</v>
      </c>
      <c r="WKT195" t="s">
        <v>365</v>
      </c>
      <c r="WKU195" t="s">
        <v>365</v>
      </c>
      <c r="WKV195" t="s">
        <v>365</v>
      </c>
      <c r="WKW195" t="s">
        <v>365</v>
      </c>
      <c r="WKX195" t="s">
        <v>365</v>
      </c>
      <c r="WKY195" t="s">
        <v>365</v>
      </c>
      <c r="WKZ195" t="s">
        <v>365</v>
      </c>
      <c r="WLA195" t="s">
        <v>365</v>
      </c>
      <c r="WLB195" t="s">
        <v>365</v>
      </c>
      <c r="WLC195" t="s">
        <v>365</v>
      </c>
      <c r="WLD195" t="s">
        <v>365</v>
      </c>
      <c r="WLE195" t="s">
        <v>365</v>
      </c>
      <c r="WLF195" t="s">
        <v>365</v>
      </c>
      <c r="WLG195" t="s">
        <v>365</v>
      </c>
      <c r="WLH195" t="s">
        <v>365</v>
      </c>
      <c r="WLI195" t="s">
        <v>365</v>
      </c>
      <c r="WLJ195" t="s">
        <v>365</v>
      </c>
      <c r="WLK195" t="s">
        <v>365</v>
      </c>
      <c r="WLL195" t="s">
        <v>365</v>
      </c>
      <c r="WLM195" t="s">
        <v>365</v>
      </c>
      <c r="WLN195" t="s">
        <v>365</v>
      </c>
      <c r="WLO195" t="s">
        <v>365</v>
      </c>
      <c r="WLP195" t="s">
        <v>365</v>
      </c>
      <c r="WLQ195" t="s">
        <v>365</v>
      </c>
      <c r="WLR195" t="s">
        <v>365</v>
      </c>
      <c r="WLS195" t="s">
        <v>365</v>
      </c>
      <c r="WLT195" t="s">
        <v>365</v>
      </c>
      <c r="WLU195" t="s">
        <v>365</v>
      </c>
      <c r="WLV195" t="s">
        <v>365</v>
      </c>
      <c r="WLW195" t="s">
        <v>365</v>
      </c>
      <c r="WLX195" t="s">
        <v>365</v>
      </c>
      <c r="WLY195" t="s">
        <v>365</v>
      </c>
      <c r="WLZ195" t="s">
        <v>365</v>
      </c>
      <c r="WMA195" t="s">
        <v>365</v>
      </c>
      <c r="WMB195" t="s">
        <v>365</v>
      </c>
      <c r="WMC195" t="s">
        <v>365</v>
      </c>
      <c r="WMD195" t="s">
        <v>365</v>
      </c>
      <c r="WME195" t="s">
        <v>365</v>
      </c>
      <c r="WMF195" t="s">
        <v>365</v>
      </c>
      <c r="WMG195" t="s">
        <v>365</v>
      </c>
      <c r="WMH195" t="s">
        <v>365</v>
      </c>
      <c r="WMI195" t="s">
        <v>365</v>
      </c>
      <c r="WMJ195" t="s">
        <v>365</v>
      </c>
      <c r="WMK195" t="s">
        <v>365</v>
      </c>
      <c r="WML195" t="s">
        <v>365</v>
      </c>
      <c r="WMM195" t="s">
        <v>365</v>
      </c>
      <c r="WMN195" t="s">
        <v>365</v>
      </c>
      <c r="WMO195" t="s">
        <v>365</v>
      </c>
      <c r="WMP195" t="s">
        <v>365</v>
      </c>
      <c r="WMQ195" t="s">
        <v>365</v>
      </c>
      <c r="WMR195" t="s">
        <v>365</v>
      </c>
      <c r="WMS195" t="s">
        <v>365</v>
      </c>
      <c r="WMT195" t="s">
        <v>365</v>
      </c>
      <c r="WMU195" t="s">
        <v>365</v>
      </c>
      <c r="WMV195" t="s">
        <v>365</v>
      </c>
      <c r="WMW195" t="s">
        <v>365</v>
      </c>
      <c r="WMX195" t="s">
        <v>365</v>
      </c>
      <c r="WMY195" t="s">
        <v>365</v>
      </c>
      <c r="WMZ195" t="s">
        <v>365</v>
      </c>
      <c r="WNA195" t="s">
        <v>365</v>
      </c>
      <c r="WNB195" t="s">
        <v>365</v>
      </c>
      <c r="WNC195" t="s">
        <v>365</v>
      </c>
      <c r="WND195" t="s">
        <v>365</v>
      </c>
      <c r="WNE195" t="s">
        <v>365</v>
      </c>
      <c r="WNF195" t="s">
        <v>365</v>
      </c>
      <c r="WNG195" t="s">
        <v>365</v>
      </c>
      <c r="WNH195" t="s">
        <v>365</v>
      </c>
      <c r="WNI195" t="s">
        <v>365</v>
      </c>
      <c r="WNJ195" t="s">
        <v>365</v>
      </c>
      <c r="WNK195" t="s">
        <v>365</v>
      </c>
      <c r="WNL195" t="s">
        <v>365</v>
      </c>
      <c r="WNM195" t="s">
        <v>365</v>
      </c>
      <c r="WNN195" t="s">
        <v>365</v>
      </c>
      <c r="WNO195" t="s">
        <v>365</v>
      </c>
      <c r="WNP195" t="s">
        <v>365</v>
      </c>
      <c r="WNQ195" t="s">
        <v>365</v>
      </c>
      <c r="WNR195" t="s">
        <v>365</v>
      </c>
      <c r="WNS195" t="s">
        <v>365</v>
      </c>
      <c r="WNT195" t="s">
        <v>365</v>
      </c>
      <c r="WNU195" t="s">
        <v>365</v>
      </c>
      <c r="WNV195" t="s">
        <v>365</v>
      </c>
      <c r="WNW195" t="s">
        <v>365</v>
      </c>
      <c r="WNX195" t="s">
        <v>365</v>
      </c>
      <c r="WNY195" t="s">
        <v>365</v>
      </c>
      <c r="WNZ195" t="s">
        <v>365</v>
      </c>
      <c r="WOA195" t="s">
        <v>365</v>
      </c>
      <c r="WOB195" t="s">
        <v>365</v>
      </c>
      <c r="WOC195" t="s">
        <v>365</v>
      </c>
      <c r="WOD195" t="s">
        <v>365</v>
      </c>
      <c r="WOE195" t="s">
        <v>365</v>
      </c>
      <c r="WOF195" t="s">
        <v>365</v>
      </c>
      <c r="WOG195" t="s">
        <v>365</v>
      </c>
      <c r="WOH195" t="s">
        <v>365</v>
      </c>
      <c r="WOI195" t="s">
        <v>365</v>
      </c>
      <c r="WOJ195" t="s">
        <v>365</v>
      </c>
      <c r="WOK195" t="s">
        <v>365</v>
      </c>
      <c r="WOL195" t="s">
        <v>365</v>
      </c>
      <c r="WOM195" t="s">
        <v>365</v>
      </c>
      <c r="WON195" t="s">
        <v>365</v>
      </c>
      <c r="WOO195" t="s">
        <v>365</v>
      </c>
      <c r="WOP195" t="s">
        <v>365</v>
      </c>
      <c r="WOQ195" t="s">
        <v>365</v>
      </c>
      <c r="WOR195" t="s">
        <v>365</v>
      </c>
      <c r="WOS195" t="s">
        <v>365</v>
      </c>
      <c r="WOT195" t="s">
        <v>365</v>
      </c>
      <c r="WOU195" t="s">
        <v>365</v>
      </c>
      <c r="WOV195" t="s">
        <v>365</v>
      </c>
      <c r="WOW195" t="s">
        <v>365</v>
      </c>
      <c r="WOX195" t="s">
        <v>365</v>
      </c>
      <c r="WOY195" t="s">
        <v>365</v>
      </c>
      <c r="WOZ195" t="s">
        <v>365</v>
      </c>
      <c r="WPA195" t="s">
        <v>365</v>
      </c>
      <c r="WPB195" t="s">
        <v>365</v>
      </c>
      <c r="WPC195" t="s">
        <v>365</v>
      </c>
      <c r="WPD195" t="s">
        <v>365</v>
      </c>
      <c r="WPE195" t="s">
        <v>365</v>
      </c>
      <c r="WPF195" t="s">
        <v>365</v>
      </c>
      <c r="WPG195" t="s">
        <v>365</v>
      </c>
      <c r="WPH195" t="s">
        <v>365</v>
      </c>
      <c r="WPI195" t="s">
        <v>365</v>
      </c>
      <c r="WPJ195" t="s">
        <v>365</v>
      </c>
      <c r="WPK195" t="s">
        <v>365</v>
      </c>
      <c r="WPL195" t="s">
        <v>365</v>
      </c>
      <c r="WPM195" t="s">
        <v>365</v>
      </c>
      <c r="WPN195" t="s">
        <v>365</v>
      </c>
      <c r="WPO195" t="s">
        <v>365</v>
      </c>
      <c r="WPP195" t="s">
        <v>365</v>
      </c>
      <c r="WPQ195" t="s">
        <v>365</v>
      </c>
      <c r="WPR195" t="s">
        <v>365</v>
      </c>
      <c r="WPS195" t="s">
        <v>365</v>
      </c>
      <c r="WPT195" t="s">
        <v>365</v>
      </c>
      <c r="WPU195" t="s">
        <v>365</v>
      </c>
      <c r="WPV195" t="s">
        <v>365</v>
      </c>
      <c r="WPW195" t="s">
        <v>365</v>
      </c>
      <c r="WPX195" t="s">
        <v>365</v>
      </c>
      <c r="WPY195" t="s">
        <v>365</v>
      </c>
      <c r="WPZ195" t="s">
        <v>365</v>
      </c>
      <c r="WQA195" t="s">
        <v>365</v>
      </c>
      <c r="WQB195" t="s">
        <v>365</v>
      </c>
      <c r="WQC195" t="s">
        <v>365</v>
      </c>
      <c r="WQD195" t="s">
        <v>365</v>
      </c>
      <c r="WQE195" t="s">
        <v>365</v>
      </c>
      <c r="WQF195" t="s">
        <v>365</v>
      </c>
      <c r="WQG195" t="s">
        <v>365</v>
      </c>
      <c r="WQH195" t="s">
        <v>365</v>
      </c>
      <c r="WQI195" t="s">
        <v>365</v>
      </c>
      <c r="WQJ195" t="s">
        <v>365</v>
      </c>
      <c r="WQK195" t="s">
        <v>365</v>
      </c>
      <c r="WQL195" t="s">
        <v>365</v>
      </c>
      <c r="WQM195" t="s">
        <v>365</v>
      </c>
      <c r="WQN195" t="s">
        <v>365</v>
      </c>
      <c r="WQO195" t="s">
        <v>365</v>
      </c>
      <c r="WQP195" t="s">
        <v>365</v>
      </c>
      <c r="WQQ195" t="s">
        <v>365</v>
      </c>
      <c r="WQR195" t="s">
        <v>365</v>
      </c>
      <c r="WQS195" t="s">
        <v>365</v>
      </c>
      <c r="WQT195" t="s">
        <v>365</v>
      </c>
      <c r="WQU195" t="s">
        <v>365</v>
      </c>
      <c r="WQV195" t="s">
        <v>365</v>
      </c>
      <c r="WQW195" t="s">
        <v>365</v>
      </c>
      <c r="WQX195" t="s">
        <v>365</v>
      </c>
      <c r="WQY195" t="s">
        <v>365</v>
      </c>
      <c r="WQZ195" t="s">
        <v>365</v>
      </c>
      <c r="WRA195" t="s">
        <v>365</v>
      </c>
      <c r="WRB195" t="s">
        <v>365</v>
      </c>
      <c r="WRC195" t="s">
        <v>365</v>
      </c>
      <c r="WRD195" t="s">
        <v>365</v>
      </c>
      <c r="WRE195" t="s">
        <v>365</v>
      </c>
      <c r="WRF195" t="s">
        <v>365</v>
      </c>
      <c r="WRG195" t="s">
        <v>365</v>
      </c>
      <c r="WRH195" t="s">
        <v>365</v>
      </c>
      <c r="WRI195" t="s">
        <v>365</v>
      </c>
      <c r="WRJ195" t="s">
        <v>365</v>
      </c>
      <c r="WRK195" t="s">
        <v>365</v>
      </c>
      <c r="WRL195" t="s">
        <v>365</v>
      </c>
      <c r="WRM195" t="s">
        <v>365</v>
      </c>
      <c r="WRN195" t="s">
        <v>365</v>
      </c>
      <c r="WRO195" t="s">
        <v>365</v>
      </c>
      <c r="WRP195" t="s">
        <v>365</v>
      </c>
      <c r="WRQ195" t="s">
        <v>365</v>
      </c>
      <c r="WRR195" t="s">
        <v>365</v>
      </c>
      <c r="WRS195" t="s">
        <v>365</v>
      </c>
      <c r="WRT195" t="s">
        <v>365</v>
      </c>
      <c r="WRU195" t="s">
        <v>365</v>
      </c>
      <c r="WRV195" t="s">
        <v>365</v>
      </c>
      <c r="WRW195" t="s">
        <v>365</v>
      </c>
      <c r="WRX195" t="s">
        <v>365</v>
      </c>
      <c r="WRY195" t="s">
        <v>365</v>
      </c>
      <c r="WRZ195" t="s">
        <v>365</v>
      </c>
      <c r="WSA195" t="s">
        <v>365</v>
      </c>
      <c r="WSB195" t="s">
        <v>365</v>
      </c>
      <c r="WSC195" t="s">
        <v>365</v>
      </c>
      <c r="WSD195" t="s">
        <v>365</v>
      </c>
      <c r="WSE195" t="s">
        <v>365</v>
      </c>
      <c r="WSF195" t="s">
        <v>365</v>
      </c>
      <c r="WSG195" t="s">
        <v>365</v>
      </c>
      <c r="WSH195" t="s">
        <v>365</v>
      </c>
      <c r="WSI195" t="s">
        <v>365</v>
      </c>
      <c r="WSJ195" t="s">
        <v>365</v>
      </c>
      <c r="WSK195" t="s">
        <v>365</v>
      </c>
      <c r="WSL195" t="s">
        <v>365</v>
      </c>
      <c r="WSM195" t="s">
        <v>365</v>
      </c>
      <c r="WSN195" t="s">
        <v>365</v>
      </c>
      <c r="WSO195" t="s">
        <v>365</v>
      </c>
      <c r="WSP195" t="s">
        <v>365</v>
      </c>
      <c r="WSQ195" t="s">
        <v>365</v>
      </c>
      <c r="WSR195" t="s">
        <v>365</v>
      </c>
      <c r="WSS195" t="s">
        <v>365</v>
      </c>
      <c r="WST195" t="s">
        <v>365</v>
      </c>
      <c r="WSU195" t="s">
        <v>365</v>
      </c>
      <c r="WSV195" t="s">
        <v>365</v>
      </c>
      <c r="WSW195" t="s">
        <v>365</v>
      </c>
      <c r="WSX195" t="s">
        <v>365</v>
      </c>
      <c r="WSY195" t="s">
        <v>365</v>
      </c>
      <c r="WSZ195" t="s">
        <v>365</v>
      </c>
      <c r="WTA195" t="s">
        <v>365</v>
      </c>
      <c r="WTB195" t="s">
        <v>365</v>
      </c>
      <c r="WTC195" t="s">
        <v>365</v>
      </c>
      <c r="WTD195" t="s">
        <v>365</v>
      </c>
      <c r="WTE195" t="s">
        <v>365</v>
      </c>
      <c r="WTF195" t="s">
        <v>365</v>
      </c>
      <c r="WTG195" t="s">
        <v>365</v>
      </c>
      <c r="WTH195" t="s">
        <v>365</v>
      </c>
      <c r="WTI195" t="s">
        <v>365</v>
      </c>
      <c r="WTJ195" t="s">
        <v>365</v>
      </c>
      <c r="WTK195" t="s">
        <v>365</v>
      </c>
      <c r="WTL195" t="s">
        <v>365</v>
      </c>
      <c r="WTM195" t="s">
        <v>365</v>
      </c>
      <c r="WTN195" t="s">
        <v>365</v>
      </c>
      <c r="WTO195" t="s">
        <v>365</v>
      </c>
      <c r="WTP195" t="s">
        <v>365</v>
      </c>
      <c r="WTQ195" t="s">
        <v>365</v>
      </c>
      <c r="WTR195" t="s">
        <v>365</v>
      </c>
      <c r="WTS195" t="s">
        <v>365</v>
      </c>
      <c r="WTT195" t="s">
        <v>365</v>
      </c>
      <c r="WTU195" t="s">
        <v>365</v>
      </c>
      <c r="WTV195" t="s">
        <v>365</v>
      </c>
      <c r="WTW195" t="s">
        <v>365</v>
      </c>
      <c r="WTX195" t="s">
        <v>365</v>
      </c>
      <c r="WTY195" t="s">
        <v>365</v>
      </c>
      <c r="WTZ195" t="s">
        <v>365</v>
      </c>
      <c r="WUA195" t="s">
        <v>365</v>
      </c>
      <c r="WUB195" t="s">
        <v>365</v>
      </c>
      <c r="WUC195" t="s">
        <v>365</v>
      </c>
      <c r="WUD195" t="s">
        <v>365</v>
      </c>
      <c r="WUE195" t="s">
        <v>365</v>
      </c>
      <c r="WUF195" t="s">
        <v>365</v>
      </c>
      <c r="WUG195" t="s">
        <v>365</v>
      </c>
      <c r="WUH195" t="s">
        <v>365</v>
      </c>
      <c r="WUI195" t="s">
        <v>365</v>
      </c>
      <c r="WUJ195" t="s">
        <v>365</v>
      </c>
      <c r="WUK195" t="s">
        <v>365</v>
      </c>
      <c r="WUL195" t="s">
        <v>365</v>
      </c>
      <c r="WUM195" t="s">
        <v>365</v>
      </c>
      <c r="WUN195" t="s">
        <v>365</v>
      </c>
      <c r="WUO195" t="s">
        <v>365</v>
      </c>
      <c r="WUP195" t="s">
        <v>365</v>
      </c>
      <c r="WUQ195" t="s">
        <v>365</v>
      </c>
      <c r="WUR195" t="s">
        <v>365</v>
      </c>
      <c r="WUS195" t="s">
        <v>365</v>
      </c>
      <c r="WUT195" t="s">
        <v>365</v>
      </c>
      <c r="WUU195" t="s">
        <v>365</v>
      </c>
      <c r="WUV195" t="s">
        <v>365</v>
      </c>
      <c r="WUW195" t="s">
        <v>365</v>
      </c>
      <c r="WUX195" t="s">
        <v>365</v>
      </c>
      <c r="WUY195" t="s">
        <v>365</v>
      </c>
      <c r="WUZ195" t="s">
        <v>365</v>
      </c>
      <c r="WVA195" t="s">
        <v>365</v>
      </c>
      <c r="WVB195" t="s">
        <v>365</v>
      </c>
      <c r="WVC195" t="s">
        <v>365</v>
      </c>
      <c r="WVD195" t="s">
        <v>365</v>
      </c>
      <c r="WVE195" t="s">
        <v>365</v>
      </c>
      <c r="WVF195" t="s">
        <v>365</v>
      </c>
      <c r="WVG195" t="s">
        <v>365</v>
      </c>
      <c r="WVH195" t="s">
        <v>365</v>
      </c>
      <c r="WVI195" t="s">
        <v>365</v>
      </c>
      <c r="WVJ195" t="s">
        <v>365</v>
      </c>
      <c r="WVK195" t="s">
        <v>365</v>
      </c>
      <c r="WVL195" t="s">
        <v>365</v>
      </c>
      <c r="WVM195" t="s">
        <v>365</v>
      </c>
      <c r="WVN195" t="s">
        <v>365</v>
      </c>
      <c r="WVO195" t="s">
        <v>365</v>
      </c>
      <c r="WVP195" t="s">
        <v>365</v>
      </c>
      <c r="WVQ195" t="s">
        <v>365</v>
      </c>
      <c r="WVR195" t="s">
        <v>365</v>
      </c>
      <c r="WVS195" t="s">
        <v>365</v>
      </c>
      <c r="WVT195" t="s">
        <v>365</v>
      </c>
      <c r="WVU195" t="s">
        <v>365</v>
      </c>
      <c r="WVV195" t="s">
        <v>365</v>
      </c>
      <c r="WVW195" t="s">
        <v>365</v>
      </c>
      <c r="WVX195" t="s">
        <v>365</v>
      </c>
      <c r="WVY195" t="s">
        <v>365</v>
      </c>
      <c r="WVZ195" t="s">
        <v>365</v>
      </c>
      <c r="WWA195" t="s">
        <v>365</v>
      </c>
      <c r="WWB195" t="s">
        <v>365</v>
      </c>
      <c r="WWC195" t="s">
        <v>365</v>
      </c>
      <c r="WWD195" t="s">
        <v>365</v>
      </c>
      <c r="WWE195" t="s">
        <v>365</v>
      </c>
      <c r="WWF195" t="s">
        <v>365</v>
      </c>
      <c r="WWG195" t="s">
        <v>365</v>
      </c>
      <c r="WWH195" t="s">
        <v>365</v>
      </c>
      <c r="WWI195" t="s">
        <v>365</v>
      </c>
      <c r="WWJ195" t="s">
        <v>365</v>
      </c>
      <c r="WWK195" t="s">
        <v>365</v>
      </c>
      <c r="WWL195" t="s">
        <v>365</v>
      </c>
      <c r="WWM195" t="s">
        <v>365</v>
      </c>
      <c r="WWN195" t="s">
        <v>365</v>
      </c>
      <c r="WWO195" t="s">
        <v>365</v>
      </c>
      <c r="WWP195" t="s">
        <v>365</v>
      </c>
      <c r="WWQ195" t="s">
        <v>365</v>
      </c>
      <c r="WWR195" t="s">
        <v>365</v>
      </c>
      <c r="WWS195" t="s">
        <v>365</v>
      </c>
      <c r="WWT195" t="s">
        <v>365</v>
      </c>
      <c r="WWU195" t="s">
        <v>365</v>
      </c>
      <c r="WWV195" t="s">
        <v>365</v>
      </c>
      <c r="WWW195" t="s">
        <v>365</v>
      </c>
      <c r="WWX195" t="s">
        <v>365</v>
      </c>
      <c r="WWY195" t="s">
        <v>365</v>
      </c>
      <c r="WWZ195" t="s">
        <v>365</v>
      </c>
      <c r="WXA195" t="s">
        <v>365</v>
      </c>
      <c r="WXB195" t="s">
        <v>365</v>
      </c>
      <c r="WXC195" t="s">
        <v>365</v>
      </c>
      <c r="WXD195" t="s">
        <v>365</v>
      </c>
      <c r="WXE195" t="s">
        <v>365</v>
      </c>
      <c r="WXF195" t="s">
        <v>365</v>
      </c>
      <c r="WXG195" t="s">
        <v>365</v>
      </c>
      <c r="WXH195" t="s">
        <v>365</v>
      </c>
      <c r="WXI195" t="s">
        <v>365</v>
      </c>
      <c r="WXJ195" t="s">
        <v>365</v>
      </c>
      <c r="WXK195" t="s">
        <v>365</v>
      </c>
      <c r="WXL195" t="s">
        <v>365</v>
      </c>
      <c r="WXM195" t="s">
        <v>365</v>
      </c>
      <c r="WXN195" t="s">
        <v>365</v>
      </c>
      <c r="WXO195" t="s">
        <v>365</v>
      </c>
      <c r="WXP195" t="s">
        <v>365</v>
      </c>
      <c r="WXQ195" t="s">
        <v>365</v>
      </c>
      <c r="WXR195" t="s">
        <v>365</v>
      </c>
      <c r="WXS195" t="s">
        <v>365</v>
      </c>
      <c r="WXT195" t="s">
        <v>365</v>
      </c>
      <c r="WXU195" t="s">
        <v>365</v>
      </c>
      <c r="WXV195" t="s">
        <v>365</v>
      </c>
      <c r="WXW195" t="s">
        <v>365</v>
      </c>
      <c r="WXX195" t="s">
        <v>365</v>
      </c>
      <c r="WXY195" t="s">
        <v>365</v>
      </c>
      <c r="WXZ195" t="s">
        <v>365</v>
      </c>
      <c r="WYA195" t="s">
        <v>365</v>
      </c>
      <c r="WYB195" t="s">
        <v>365</v>
      </c>
      <c r="WYC195" t="s">
        <v>365</v>
      </c>
      <c r="WYD195" t="s">
        <v>365</v>
      </c>
      <c r="WYE195" t="s">
        <v>365</v>
      </c>
      <c r="WYF195" t="s">
        <v>365</v>
      </c>
      <c r="WYG195" t="s">
        <v>365</v>
      </c>
      <c r="WYH195" t="s">
        <v>365</v>
      </c>
      <c r="WYI195" t="s">
        <v>365</v>
      </c>
      <c r="WYJ195" t="s">
        <v>365</v>
      </c>
      <c r="WYK195" t="s">
        <v>365</v>
      </c>
      <c r="WYL195" t="s">
        <v>365</v>
      </c>
      <c r="WYM195" t="s">
        <v>365</v>
      </c>
      <c r="WYN195" t="s">
        <v>365</v>
      </c>
      <c r="WYO195" t="s">
        <v>365</v>
      </c>
      <c r="WYP195" t="s">
        <v>365</v>
      </c>
      <c r="WYQ195" t="s">
        <v>365</v>
      </c>
      <c r="WYR195" t="s">
        <v>365</v>
      </c>
      <c r="WYS195" t="s">
        <v>365</v>
      </c>
      <c r="WYT195" t="s">
        <v>365</v>
      </c>
      <c r="WYU195" t="s">
        <v>365</v>
      </c>
      <c r="WYV195" t="s">
        <v>365</v>
      </c>
      <c r="WYW195" t="s">
        <v>365</v>
      </c>
      <c r="WYX195" t="s">
        <v>365</v>
      </c>
      <c r="WYY195" t="s">
        <v>365</v>
      </c>
      <c r="WYZ195" t="s">
        <v>365</v>
      </c>
      <c r="WZA195" t="s">
        <v>365</v>
      </c>
      <c r="WZB195" t="s">
        <v>365</v>
      </c>
      <c r="WZC195" t="s">
        <v>365</v>
      </c>
      <c r="WZD195" t="s">
        <v>365</v>
      </c>
      <c r="WZE195" t="s">
        <v>365</v>
      </c>
      <c r="WZF195" t="s">
        <v>365</v>
      </c>
      <c r="WZG195" t="s">
        <v>365</v>
      </c>
      <c r="WZH195" t="s">
        <v>365</v>
      </c>
      <c r="WZI195" t="s">
        <v>365</v>
      </c>
      <c r="WZJ195" t="s">
        <v>365</v>
      </c>
      <c r="WZK195" t="s">
        <v>365</v>
      </c>
      <c r="WZL195" t="s">
        <v>365</v>
      </c>
      <c r="WZM195" t="s">
        <v>365</v>
      </c>
      <c r="WZN195" t="s">
        <v>365</v>
      </c>
      <c r="WZO195" t="s">
        <v>365</v>
      </c>
      <c r="WZP195" t="s">
        <v>365</v>
      </c>
      <c r="WZQ195" t="s">
        <v>365</v>
      </c>
      <c r="WZR195" t="s">
        <v>365</v>
      </c>
      <c r="WZS195" t="s">
        <v>365</v>
      </c>
      <c r="WZT195" t="s">
        <v>365</v>
      </c>
      <c r="WZU195" t="s">
        <v>365</v>
      </c>
      <c r="WZV195" t="s">
        <v>365</v>
      </c>
      <c r="WZW195" t="s">
        <v>365</v>
      </c>
      <c r="WZX195" t="s">
        <v>365</v>
      </c>
      <c r="WZY195" t="s">
        <v>365</v>
      </c>
      <c r="WZZ195" t="s">
        <v>365</v>
      </c>
      <c r="XAA195" t="s">
        <v>365</v>
      </c>
      <c r="XAB195" t="s">
        <v>365</v>
      </c>
      <c r="XAC195" t="s">
        <v>365</v>
      </c>
      <c r="XAD195" t="s">
        <v>365</v>
      </c>
      <c r="XAE195" t="s">
        <v>365</v>
      </c>
      <c r="XAF195" t="s">
        <v>365</v>
      </c>
      <c r="XAG195" t="s">
        <v>365</v>
      </c>
      <c r="XAH195" t="s">
        <v>365</v>
      </c>
      <c r="XAI195" t="s">
        <v>365</v>
      </c>
      <c r="XAJ195" t="s">
        <v>365</v>
      </c>
      <c r="XAK195" t="s">
        <v>365</v>
      </c>
      <c r="XAL195" t="s">
        <v>365</v>
      </c>
      <c r="XAM195" t="s">
        <v>365</v>
      </c>
      <c r="XAN195" t="s">
        <v>365</v>
      </c>
      <c r="XAO195" t="s">
        <v>365</v>
      </c>
      <c r="XAP195" t="s">
        <v>365</v>
      </c>
      <c r="XAQ195" t="s">
        <v>365</v>
      </c>
      <c r="XAR195" t="s">
        <v>365</v>
      </c>
      <c r="XAS195" t="s">
        <v>365</v>
      </c>
      <c r="XAT195" t="s">
        <v>365</v>
      </c>
      <c r="XAU195" t="s">
        <v>365</v>
      </c>
      <c r="XAV195" t="s">
        <v>365</v>
      </c>
      <c r="XAW195" t="s">
        <v>365</v>
      </c>
      <c r="XAX195" t="s">
        <v>365</v>
      </c>
      <c r="XAY195" t="s">
        <v>365</v>
      </c>
      <c r="XAZ195" t="s">
        <v>365</v>
      </c>
      <c r="XBA195" t="s">
        <v>365</v>
      </c>
      <c r="XBB195" t="s">
        <v>365</v>
      </c>
      <c r="XBC195" t="s">
        <v>365</v>
      </c>
      <c r="XBD195" t="s">
        <v>365</v>
      </c>
      <c r="XBE195" t="s">
        <v>365</v>
      </c>
      <c r="XBF195" t="s">
        <v>365</v>
      </c>
      <c r="XBG195" t="s">
        <v>365</v>
      </c>
      <c r="XBH195" t="s">
        <v>365</v>
      </c>
      <c r="XBI195" t="s">
        <v>365</v>
      </c>
      <c r="XBJ195" t="s">
        <v>365</v>
      </c>
      <c r="XBK195" t="s">
        <v>365</v>
      </c>
      <c r="XBL195" t="s">
        <v>365</v>
      </c>
      <c r="XBM195" t="s">
        <v>365</v>
      </c>
      <c r="XBN195" t="s">
        <v>365</v>
      </c>
      <c r="XBO195" t="s">
        <v>365</v>
      </c>
      <c r="XBP195" t="s">
        <v>365</v>
      </c>
      <c r="XBQ195" t="s">
        <v>365</v>
      </c>
      <c r="XBR195" t="s">
        <v>365</v>
      </c>
      <c r="XBS195" t="s">
        <v>365</v>
      </c>
      <c r="XBT195" t="s">
        <v>365</v>
      </c>
      <c r="XBU195" t="s">
        <v>365</v>
      </c>
      <c r="XBV195" t="s">
        <v>365</v>
      </c>
      <c r="XBW195" t="s">
        <v>365</v>
      </c>
      <c r="XBX195" t="s">
        <v>365</v>
      </c>
      <c r="XBY195" t="s">
        <v>365</v>
      </c>
      <c r="XBZ195" t="s">
        <v>365</v>
      </c>
      <c r="XCA195" t="s">
        <v>365</v>
      </c>
      <c r="XCB195" t="s">
        <v>365</v>
      </c>
      <c r="XCC195" t="s">
        <v>365</v>
      </c>
      <c r="XCD195" t="s">
        <v>365</v>
      </c>
      <c r="XCE195" t="s">
        <v>365</v>
      </c>
      <c r="XCF195" t="s">
        <v>365</v>
      </c>
      <c r="XCG195" t="s">
        <v>365</v>
      </c>
      <c r="XCH195" t="s">
        <v>365</v>
      </c>
      <c r="XCI195" t="s">
        <v>365</v>
      </c>
      <c r="XCJ195" t="s">
        <v>365</v>
      </c>
      <c r="XCK195" t="s">
        <v>365</v>
      </c>
      <c r="XCL195" t="s">
        <v>365</v>
      </c>
      <c r="XCM195" t="s">
        <v>365</v>
      </c>
      <c r="XCN195" t="s">
        <v>365</v>
      </c>
      <c r="XCO195" t="s">
        <v>365</v>
      </c>
      <c r="XCP195" t="s">
        <v>365</v>
      </c>
      <c r="XCQ195" t="s">
        <v>365</v>
      </c>
      <c r="XCR195" t="s">
        <v>365</v>
      </c>
      <c r="XCS195" t="s">
        <v>365</v>
      </c>
      <c r="XCT195" t="s">
        <v>365</v>
      </c>
      <c r="XCU195" t="s">
        <v>365</v>
      </c>
      <c r="XCV195" t="s">
        <v>365</v>
      </c>
      <c r="XCW195" t="s">
        <v>365</v>
      </c>
      <c r="XCX195" t="s">
        <v>365</v>
      </c>
      <c r="XCY195" t="s">
        <v>365</v>
      </c>
      <c r="XCZ195" t="s">
        <v>365</v>
      </c>
      <c r="XDA195" t="s">
        <v>365</v>
      </c>
      <c r="XDB195" t="s">
        <v>365</v>
      </c>
      <c r="XDC195" t="s">
        <v>365</v>
      </c>
      <c r="XDD195" t="s">
        <v>365</v>
      </c>
      <c r="XDE195" t="s">
        <v>365</v>
      </c>
      <c r="XDF195" t="s">
        <v>365</v>
      </c>
      <c r="XDG195" t="s">
        <v>365</v>
      </c>
      <c r="XDH195" t="s">
        <v>365</v>
      </c>
      <c r="XDI195" t="s">
        <v>365</v>
      </c>
      <c r="XDJ195" t="s">
        <v>365</v>
      </c>
      <c r="XDK195" t="s">
        <v>365</v>
      </c>
      <c r="XDL195" t="s">
        <v>365</v>
      </c>
      <c r="XDM195" t="s">
        <v>365</v>
      </c>
      <c r="XDN195" t="s">
        <v>365</v>
      </c>
      <c r="XDO195" t="s">
        <v>365</v>
      </c>
      <c r="XDP195" t="s">
        <v>365</v>
      </c>
      <c r="XDQ195" t="s">
        <v>365</v>
      </c>
      <c r="XDR195" t="s">
        <v>365</v>
      </c>
      <c r="XDS195" t="s">
        <v>365</v>
      </c>
      <c r="XDT195" t="s">
        <v>365</v>
      </c>
      <c r="XDU195" t="s">
        <v>365</v>
      </c>
      <c r="XDV195" t="s">
        <v>365</v>
      </c>
      <c r="XDW195" t="s">
        <v>365</v>
      </c>
      <c r="XDX195" t="s">
        <v>365</v>
      </c>
      <c r="XDY195" t="s">
        <v>365</v>
      </c>
      <c r="XDZ195" t="s">
        <v>365</v>
      </c>
      <c r="XEA195" t="s">
        <v>365</v>
      </c>
      <c r="XEB195" t="s">
        <v>365</v>
      </c>
      <c r="XEC195" t="s">
        <v>365</v>
      </c>
      <c r="XED195" t="s">
        <v>365</v>
      </c>
      <c r="XEE195" t="s">
        <v>365</v>
      </c>
      <c r="XEF195" t="s">
        <v>365</v>
      </c>
      <c r="XEG195" t="s">
        <v>365</v>
      </c>
      <c r="XEH195" t="s">
        <v>365</v>
      </c>
      <c r="XEI195" t="s">
        <v>365</v>
      </c>
      <c r="XEJ195" t="s">
        <v>365</v>
      </c>
      <c r="XEK195" t="s">
        <v>365</v>
      </c>
      <c r="XEL195" t="s">
        <v>365</v>
      </c>
      <c r="XEM195" t="s">
        <v>365</v>
      </c>
      <c r="XEN195" t="s">
        <v>365</v>
      </c>
      <c r="XEO195" t="s">
        <v>365</v>
      </c>
      <c r="XEP195" t="s">
        <v>365</v>
      </c>
      <c r="XEQ195" t="s">
        <v>365</v>
      </c>
      <c r="XER195" t="s">
        <v>365</v>
      </c>
      <c r="XES195" t="s">
        <v>365</v>
      </c>
      <c r="XET195" t="s">
        <v>365</v>
      </c>
      <c r="XEU195" t="s">
        <v>365</v>
      </c>
      <c r="XEV195" t="s">
        <v>365</v>
      </c>
      <c r="XEW195" t="s">
        <v>365</v>
      </c>
      <c r="XEX195" t="s">
        <v>365</v>
      </c>
      <c r="XEY195" t="s">
        <v>365</v>
      </c>
      <c r="XEZ195" t="s">
        <v>365</v>
      </c>
      <c r="XFA195" t="s">
        <v>365</v>
      </c>
      <c r="XFB195" t="s">
        <v>365</v>
      </c>
      <c r="XFC195" t="s">
        <v>365</v>
      </c>
      <c r="XFD195" t="s">
        <v>365</v>
      </c>
    </row>
    <row r="196" spans="1:16384" customFormat="1" x14ac:dyDescent="0.25">
      <c r="A196" t="s">
        <v>289</v>
      </c>
      <c r="B196" t="s">
        <v>269</v>
      </c>
    </row>
    <row r="197" spans="1:16384" customFormat="1" x14ac:dyDescent="0.25">
      <c r="A197" t="s">
        <v>417</v>
      </c>
      <c r="B197" t="s">
        <v>105</v>
      </c>
    </row>
    <row r="198" spans="1:16384" customFormat="1" x14ac:dyDescent="0.25">
      <c r="A198" t="s">
        <v>419</v>
      </c>
      <c r="B198" t="s">
        <v>365</v>
      </c>
    </row>
    <row r="199" spans="1:16384" customFormat="1" x14ac:dyDescent="0.25">
      <c r="A199" t="s">
        <v>232</v>
      </c>
      <c r="B199" t="s">
        <v>272</v>
      </c>
    </row>
    <row r="200" spans="1:16384" customFormat="1" x14ac:dyDescent="0.25">
      <c r="A200" t="s">
        <v>216</v>
      </c>
      <c r="B200" t="s">
        <v>273</v>
      </c>
    </row>
    <row r="201" spans="1:16384" customFormat="1" x14ac:dyDescent="0.25">
      <c r="A201" t="s">
        <v>199</v>
      </c>
      <c r="B201" t="s">
        <v>274</v>
      </c>
    </row>
    <row r="202" spans="1:16384" customFormat="1" x14ac:dyDescent="0.25">
      <c r="A202" t="s">
        <v>258</v>
      </c>
      <c r="B202" t="s">
        <v>275</v>
      </c>
    </row>
    <row r="203" spans="1:16384" customFormat="1" x14ac:dyDescent="0.25">
      <c r="A203" t="s">
        <v>200</v>
      </c>
      <c r="B203" t="s">
        <v>278</v>
      </c>
    </row>
    <row r="204" spans="1:16384" customFormat="1" x14ac:dyDescent="0.25">
      <c r="A204" t="s">
        <v>306</v>
      </c>
      <c r="B204" t="s">
        <v>280</v>
      </c>
    </row>
    <row r="205" spans="1:16384" customFormat="1" x14ac:dyDescent="0.25">
      <c r="A205" t="s">
        <v>217</v>
      </c>
      <c r="B205" t="s">
        <v>212</v>
      </c>
    </row>
    <row r="206" spans="1:16384" customFormat="1" x14ac:dyDescent="0.25">
      <c r="A206" t="s">
        <v>471</v>
      </c>
      <c r="B206" t="s">
        <v>281</v>
      </c>
    </row>
    <row r="207" spans="1:16384" customFormat="1" x14ac:dyDescent="0.25">
      <c r="A207" t="s">
        <v>472</v>
      </c>
    </row>
    <row r="208" spans="1:16384" customFormat="1" x14ac:dyDescent="0.25">
      <c r="A208" t="s">
        <v>307</v>
      </c>
    </row>
    <row r="209" spans="1:4" x14ac:dyDescent="0.25">
      <c r="A209" t="s">
        <v>308</v>
      </c>
    </row>
    <row r="210" spans="1:4" x14ac:dyDescent="0.25">
      <c r="A210" t="s">
        <v>313</v>
      </c>
    </row>
    <row r="211" spans="1:4" x14ac:dyDescent="0.25">
      <c r="A211" t="s">
        <v>240</v>
      </c>
      <c r="D211" t="s">
        <v>158</v>
      </c>
    </row>
    <row r="212" spans="1:4" x14ac:dyDescent="0.25">
      <c r="A212" t="s">
        <v>290</v>
      </c>
      <c r="D212" t="s">
        <v>473</v>
      </c>
    </row>
    <row r="213" spans="1:4" x14ac:dyDescent="0.25">
      <c r="A213" t="s">
        <v>260</v>
      </c>
      <c r="D213" t="s">
        <v>159</v>
      </c>
    </row>
    <row r="214" spans="1:4" x14ac:dyDescent="0.25">
      <c r="A214" t="s">
        <v>319</v>
      </c>
      <c r="D214" t="s">
        <v>160</v>
      </c>
    </row>
    <row r="215" spans="1:4" x14ac:dyDescent="0.25">
      <c r="A215" t="s">
        <v>435</v>
      </c>
      <c r="D215" t="s">
        <v>161</v>
      </c>
    </row>
    <row r="216" spans="1:4" x14ac:dyDescent="0.25">
      <c r="A216" t="s">
        <v>436</v>
      </c>
      <c r="D216" t="s">
        <v>162</v>
      </c>
    </row>
    <row r="217" spans="1:4" x14ac:dyDescent="0.25">
      <c r="A217" t="s">
        <v>234</v>
      </c>
      <c r="D217" t="s">
        <v>163</v>
      </c>
    </row>
    <row r="218" spans="1:4" x14ac:dyDescent="0.25">
      <c r="A218" t="s">
        <v>262</v>
      </c>
      <c r="B218" t="s">
        <v>2</v>
      </c>
      <c r="D218" t="s">
        <v>164</v>
      </c>
    </row>
    <row r="219" spans="1:4" x14ac:dyDescent="0.25">
      <c r="A219" t="s">
        <v>345</v>
      </c>
      <c r="B219" t="s">
        <v>3</v>
      </c>
      <c r="D219" t="s">
        <v>165</v>
      </c>
    </row>
    <row r="220" spans="1:4" x14ac:dyDescent="0.25">
      <c r="A220" t="s">
        <v>295</v>
      </c>
      <c r="B220" t="s">
        <v>4</v>
      </c>
      <c r="D220" t="s">
        <v>166</v>
      </c>
    </row>
    <row r="221" spans="1:4" x14ac:dyDescent="0.25">
      <c r="A221" t="s">
        <v>284</v>
      </c>
      <c r="B221" t="s">
        <v>5</v>
      </c>
      <c r="D221" t="s">
        <v>167</v>
      </c>
    </row>
    <row r="222" spans="1:4" x14ac:dyDescent="0.25">
      <c r="A222" t="s">
        <v>334</v>
      </c>
      <c r="B222" t="s">
        <v>6</v>
      </c>
      <c r="D222" t="s">
        <v>168</v>
      </c>
    </row>
    <row r="223" spans="1:4" x14ac:dyDescent="0.25">
      <c r="A223" t="s">
        <v>211</v>
      </c>
      <c r="B223" t="s">
        <v>7</v>
      </c>
      <c r="D223" t="s">
        <v>169</v>
      </c>
    </row>
    <row r="224" spans="1:4" x14ac:dyDescent="0.25">
      <c r="A224" t="s">
        <v>320</v>
      </c>
      <c r="B224" t="s">
        <v>8</v>
      </c>
      <c r="D224" t="s">
        <v>475</v>
      </c>
    </row>
    <row r="225" spans="1:4" x14ac:dyDescent="0.25">
      <c r="A225" t="s">
        <v>359</v>
      </c>
      <c r="B225" t="s">
        <v>474</v>
      </c>
      <c r="D225" t="s">
        <v>171</v>
      </c>
    </row>
    <row r="226" spans="1:4" x14ac:dyDescent="0.25">
      <c r="A226" t="s">
        <v>444</v>
      </c>
      <c r="B226" t="s">
        <v>10</v>
      </c>
    </row>
    <row r="227" spans="1:4" x14ac:dyDescent="0.25">
      <c r="A227" t="s">
        <v>301</v>
      </c>
      <c r="B227" t="s">
        <v>505</v>
      </c>
    </row>
    <row r="228" spans="1:4" x14ac:dyDescent="0.25">
      <c r="A228" t="s">
        <v>249</v>
      </c>
      <c r="B228" t="s">
        <v>11</v>
      </c>
    </row>
    <row r="229" spans="1:4" x14ac:dyDescent="0.25">
      <c r="A229" t="s">
        <v>264</v>
      </c>
      <c r="B229" t="s">
        <v>12</v>
      </c>
    </row>
    <row r="230" spans="1:4" x14ac:dyDescent="0.25">
      <c r="A230" t="s">
        <v>348</v>
      </c>
      <c r="B230" t="s">
        <v>13</v>
      </c>
    </row>
    <row r="231" spans="1:4" x14ac:dyDescent="0.25">
      <c r="A231" t="s">
        <v>324</v>
      </c>
      <c r="B231" t="s">
        <v>14</v>
      </c>
    </row>
    <row r="232" spans="1:4" x14ac:dyDescent="0.25">
      <c r="A232" t="s">
        <v>446</v>
      </c>
      <c r="B232" t="s">
        <v>15</v>
      </c>
    </row>
    <row r="233" spans="1:4" x14ac:dyDescent="0.25">
      <c r="A233" t="s">
        <v>291</v>
      </c>
      <c r="B233" t="s">
        <v>16</v>
      </c>
    </row>
    <row r="234" spans="1:4" x14ac:dyDescent="0.25">
      <c r="A234" t="s">
        <v>202</v>
      </c>
      <c r="B234" t="s">
        <v>17</v>
      </c>
    </row>
    <row r="235" spans="1:4" x14ac:dyDescent="0.25">
      <c r="A235" t="s">
        <v>343</v>
      </c>
      <c r="B235" t="s">
        <v>18</v>
      </c>
    </row>
    <row r="236" spans="1:4" x14ac:dyDescent="0.25">
      <c r="A236" t="s">
        <v>449</v>
      </c>
      <c r="B236" t="s">
        <v>19</v>
      </c>
    </row>
    <row r="237" spans="1:4" x14ac:dyDescent="0.25">
      <c r="A237" t="s">
        <v>302</v>
      </c>
      <c r="B237" t="s">
        <v>20</v>
      </c>
    </row>
    <row r="238" spans="1:4" x14ac:dyDescent="0.25">
      <c r="A238" t="s">
        <v>340</v>
      </c>
      <c r="B238" t="s">
        <v>21</v>
      </c>
    </row>
    <row r="239" spans="1:4" x14ac:dyDescent="0.25">
      <c r="A239" t="s">
        <v>218</v>
      </c>
      <c r="B239" t="s">
        <v>22</v>
      </c>
    </row>
    <row r="240" spans="1:4" x14ac:dyDescent="0.25">
      <c r="A240" t="s">
        <v>265</v>
      </c>
      <c r="B240" t="s">
        <v>23</v>
      </c>
    </row>
    <row r="241" spans="1:2" x14ac:dyDescent="0.25">
      <c r="A241" t="s">
        <v>314</v>
      </c>
      <c r="B241" t="s">
        <v>24</v>
      </c>
    </row>
    <row r="242" spans="1:2" x14ac:dyDescent="0.25">
      <c r="A242" t="s">
        <v>329</v>
      </c>
      <c r="B242" t="s">
        <v>25</v>
      </c>
    </row>
    <row r="243" spans="1:2" x14ac:dyDescent="0.25">
      <c r="A243" t="s">
        <v>203</v>
      </c>
      <c r="B243" t="s">
        <v>26</v>
      </c>
    </row>
    <row r="244" spans="1:2" x14ac:dyDescent="0.25">
      <c r="A244" t="s">
        <v>476</v>
      </c>
      <c r="B244" t="s">
        <v>27</v>
      </c>
    </row>
    <row r="245" spans="1:2" x14ac:dyDescent="0.25">
      <c r="A245" t="s">
        <v>451</v>
      </c>
      <c r="B245" t="s">
        <v>28</v>
      </c>
    </row>
    <row r="246" spans="1:2" x14ac:dyDescent="0.25">
      <c r="A246" t="s">
        <v>333</v>
      </c>
      <c r="B246" t="s">
        <v>29</v>
      </c>
    </row>
    <row r="247" spans="1:2" x14ac:dyDescent="0.25">
      <c r="A247" t="s">
        <v>266</v>
      </c>
      <c r="B247" t="s">
        <v>30</v>
      </c>
    </row>
    <row r="248" spans="1:2" x14ac:dyDescent="0.25">
      <c r="A248" t="s">
        <v>219</v>
      </c>
      <c r="B248" t="s">
        <v>31</v>
      </c>
    </row>
    <row r="249" spans="1:2" x14ac:dyDescent="0.25">
      <c r="A249" t="s">
        <v>452</v>
      </c>
      <c r="B249" t="s">
        <v>32</v>
      </c>
    </row>
    <row r="250" spans="1:2" x14ac:dyDescent="0.25">
      <c r="A250" t="s">
        <v>236</v>
      </c>
      <c r="B250" t="s">
        <v>33</v>
      </c>
    </row>
    <row r="251" spans="1:2" x14ac:dyDescent="0.25">
      <c r="A251" t="s">
        <v>285</v>
      </c>
      <c r="B251" t="s">
        <v>34</v>
      </c>
    </row>
    <row r="252" spans="1:2" x14ac:dyDescent="0.25">
      <c r="A252" t="s">
        <v>267</v>
      </c>
      <c r="B252" t="s">
        <v>35</v>
      </c>
    </row>
    <row r="253" spans="1:2" x14ac:dyDescent="0.25">
      <c r="A253" t="s">
        <v>292</v>
      </c>
      <c r="B253" t="s">
        <v>151</v>
      </c>
    </row>
    <row r="254" spans="1:2" x14ac:dyDescent="0.25">
      <c r="A254" t="s">
        <v>342</v>
      </c>
      <c r="B254" t="s">
        <v>36</v>
      </c>
    </row>
    <row r="255" spans="1:2" x14ac:dyDescent="0.25">
      <c r="A255" t="s">
        <v>237</v>
      </c>
      <c r="B255" t="s">
        <v>37</v>
      </c>
    </row>
    <row r="256" spans="1:2" x14ac:dyDescent="0.25">
      <c r="A256" t="s">
        <v>220</v>
      </c>
      <c r="B256" t="s">
        <v>38</v>
      </c>
    </row>
    <row r="257" spans="1:2" x14ac:dyDescent="0.25">
      <c r="A257" t="s">
        <v>250</v>
      </c>
      <c r="B257" t="s">
        <v>39</v>
      </c>
    </row>
    <row r="258" spans="1:2" x14ac:dyDescent="0.25">
      <c r="A258" t="s">
        <v>309</v>
      </c>
      <c r="B258" t="s">
        <v>40</v>
      </c>
    </row>
    <row r="259" spans="1:2" x14ac:dyDescent="0.25">
      <c r="A259" t="s">
        <v>204</v>
      </c>
      <c r="B259" t="s">
        <v>41</v>
      </c>
    </row>
    <row r="260" spans="1:2" x14ac:dyDescent="0.25">
      <c r="A260" t="s">
        <v>454</v>
      </c>
      <c r="B260" t="s">
        <v>42</v>
      </c>
    </row>
    <row r="261" spans="1:2" x14ac:dyDescent="0.25">
      <c r="A261" t="s">
        <v>221</v>
      </c>
      <c r="B261" t="s">
        <v>43</v>
      </c>
    </row>
    <row r="262" spans="1:2" x14ac:dyDescent="0.25">
      <c r="A262" t="s">
        <v>268</v>
      </c>
      <c r="B262" t="s">
        <v>44</v>
      </c>
    </row>
    <row r="263" spans="1:2" x14ac:dyDescent="0.25">
      <c r="A263" t="s">
        <v>297</v>
      </c>
      <c r="B263" t="s">
        <v>45</v>
      </c>
    </row>
    <row r="264" spans="1:2" x14ac:dyDescent="0.25">
      <c r="A264" t="s">
        <v>222</v>
      </c>
      <c r="B264" t="s">
        <v>46</v>
      </c>
    </row>
    <row r="265" spans="1:2" x14ac:dyDescent="0.25">
      <c r="A265" t="s">
        <v>251</v>
      </c>
      <c r="B265" t="s">
        <v>47</v>
      </c>
    </row>
    <row r="266" spans="1:2" x14ac:dyDescent="0.25">
      <c r="A266" t="s">
        <v>238</v>
      </c>
      <c r="B266" t="s">
        <v>48</v>
      </c>
    </row>
    <row r="267" spans="1:2" x14ac:dyDescent="0.25">
      <c r="A267" t="s">
        <v>206</v>
      </c>
      <c r="B267" t="s">
        <v>49</v>
      </c>
    </row>
    <row r="268" spans="1:2" x14ac:dyDescent="0.25">
      <c r="A268" t="s">
        <v>456</v>
      </c>
      <c r="B268" t="s">
        <v>50</v>
      </c>
    </row>
    <row r="269" spans="1:2" x14ac:dyDescent="0.25">
      <c r="A269" t="s">
        <v>223</v>
      </c>
      <c r="B269" t="s">
        <v>51</v>
      </c>
    </row>
    <row r="270" spans="1:2" x14ac:dyDescent="0.25">
      <c r="A270" t="s">
        <v>269</v>
      </c>
      <c r="B270" t="s">
        <v>52</v>
      </c>
    </row>
    <row r="271" spans="1:2" x14ac:dyDescent="0.25">
      <c r="A271" t="s">
        <v>330</v>
      </c>
      <c r="B271" t="s">
        <v>53</v>
      </c>
    </row>
    <row r="272" spans="1:2" x14ac:dyDescent="0.25">
      <c r="A272" t="s">
        <v>458</v>
      </c>
      <c r="B272" t="s">
        <v>54</v>
      </c>
    </row>
    <row r="273" spans="1:3" x14ac:dyDescent="0.25">
      <c r="A273" t="s">
        <v>315</v>
      </c>
      <c r="B273" t="s">
        <v>55</v>
      </c>
    </row>
    <row r="274" spans="1:3" x14ac:dyDescent="0.25">
      <c r="A274" t="s">
        <v>207</v>
      </c>
      <c r="B274" t="s">
        <v>56</v>
      </c>
    </row>
    <row r="275" spans="1:3" x14ac:dyDescent="0.25">
      <c r="A275" t="s">
        <v>208</v>
      </c>
      <c r="B275" t="s">
        <v>57</v>
      </c>
    </row>
    <row r="276" spans="1:3" x14ac:dyDescent="0.25">
      <c r="A276" t="s">
        <v>460</v>
      </c>
      <c r="B276" t="s">
        <v>58</v>
      </c>
    </row>
    <row r="277" spans="1:3" x14ac:dyDescent="0.25">
      <c r="A277" t="s">
        <v>252</v>
      </c>
      <c r="B277" t="s">
        <v>59</v>
      </c>
    </row>
    <row r="278" spans="1:3" x14ac:dyDescent="0.25">
      <c r="A278" t="s">
        <v>293</v>
      </c>
      <c r="B278" t="s">
        <v>60</v>
      </c>
    </row>
    <row r="279" spans="1:3" x14ac:dyDescent="0.25">
      <c r="A279" t="s">
        <v>239</v>
      </c>
      <c r="B279" t="s">
        <v>61</v>
      </c>
    </row>
    <row r="280" spans="1:3" x14ac:dyDescent="0.25">
      <c r="A280" t="s">
        <v>477</v>
      </c>
      <c r="B280" t="s">
        <v>62</v>
      </c>
    </row>
    <row r="281" spans="1:3" x14ac:dyDescent="0.25">
      <c r="A281" t="s">
        <v>270</v>
      </c>
      <c r="B281" t="s">
        <v>63</v>
      </c>
    </row>
    <row r="282" spans="1:3" x14ac:dyDescent="0.25">
      <c r="A282" t="s">
        <v>286</v>
      </c>
      <c r="B282" t="s">
        <v>64</v>
      </c>
    </row>
    <row r="283" spans="1:3" x14ac:dyDescent="0.25">
      <c r="A283" t="s">
        <v>271</v>
      </c>
      <c r="B283" t="s">
        <v>65</v>
      </c>
    </row>
    <row r="284" spans="1:3" x14ac:dyDescent="0.25">
      <c r="A284" t="s">
        <v>478</v>
      </c>
      <c r="B284" t="s">
        <v>66</v>
      </c>
      <c r="C284" t="s">
        <v>346</v>
      </c>
    </row>
    <row r="285" spans="1:3" x14ac:dyDescent="0.25">
      <c r="A285" t="s">
        <v>225</v>
      </c>
      <c r="B285" t="s">
        <v>67</v>
      </c>
    </row>
    <row r="286" spans="1:3" x14ac:dyDescent="0.25">
      <c r="A286" t="s">
        <v>462</v>
      </c>
      <c r="B286" t="s">
        <v>68</v>
      </c>
    </row>
    <row r="287" spans="1:3" x14ac:dyDescent="0.25">
      <c r="A287" t="s">
        <v>463</v>
      </c>
      <c r="B287" t="s">
        <v>69</v>
      </c>
    </row>
    <row r="288" spans="1:3" x14ac:dyDescent="0.25">
      <c r="A288" t="s">
        <v>464</v>
      </c>
      <c r="B288" t="s">
        <v>70</v>
      </c>
    </row>
    <row r="289" spans="1:2" x14ac:dyDescent="0.25">
      <c r="A289" t="s">
        <v>275</v>
      </c>
      <c r="B289" t="s">
        <v>71</v>
      </c>
    </row>
    <row r="290" spans="1:2" x14ac:dyDescent="0.25">
      <c r="A290" t="s">
        <v>298</v>
      </c>
      <c r="B290" t="s">
        <v>72</v>
      </c>
    </row>
    <row r="291" spans="1:2" x14ac:dyDescent="0.25">
      <c r="A291" t="s">
        <v>276</v>
      </c>
      <c r="B291" t="s">
        <v>73</v>
      </c>
    </row>
    <row r="292" spans="1:2" x14ac:dyDescent="0.25">
      <c r="A292" t="s">
        <v>277</v>
      </c>
      <c r="B292" t="s">
        <v>74</v>
      </c>
    </row>
    <row r="293" spans="1:2" x14ac:dyDescent="0.25">
      <c r="A293" t="s">
        <v>479</v>
      </c>
      <c r="B293" t="s">
        <v>75</v>
      </c>
    </row>
    <row r="294" spans="1:2" x14ac:dyDescent="0.25">
      <c r="A294" t="s">
        <v>351</v>
      </c>
      <c r="B294" t="s">
        <v>76</v>
      </c>
    </row>
    <row r="295" spans="1:2" x14ac:dyDescent="0.25">
      <c r="A295" t="s">
        <v>321</v>
      </c>
      <c r="B295" t="s">
        <v>77</v>
      </c>
    </row>
    <row r="296" spans="1:2" x14ac:dyDescent="0.25">
      <c r="A296" t="s">
        <v>245</v>
      </c>
      <c r="B296" t="s">
        <v>78</v>
      </c>
    </row>
    <row r="297" spans="1:2" x14ac:dyDescent="0.25">
      <c r="A297" t="s">
        <v>338</v>
      </c>
      <c r="B297" t="s">
        <v>79</v>
      </c>
    </row>
    <row r="298" spans="1:2" x14ac:dyDescent="0.25">
      <c r="A298" t="s">
        <v>278</v>
      </c>
      <c r="B298" t="s">
        <v>80</v>
      </c>
    </row>
    <row r="299" spans="1:2" x14ac:dyDescent="0.25">
      <c r="A299" t="s">
        <v>279</v>
      </c>
      <c r="B299" t="s">
        <v>81</v>
      </c>
    </row>
    <row r="300" spans="1:2" x14ac:dyDescent="0.25">
      <c r="A300" t="s">
        <v>209</v>
      </c>
      <c r="B300" t="s">
        <v>82</v>
      </c>
    </row>
    <row r="301" spans="1:2" x14ac:dyDescent="0.25">
      <c r="A301" t="s">
        <v>311</v>
      </c>
      <c r="B301" t="s">
        <v>83</v>
      </c>
    </row>
    <row r="302" spans="1:2" x14ac:dyDescent="0.25">
      <c r="A302" t="s">
        <v>304</v>
      </c>
      <c r="B302" t="s">
        <v>84</v>
      </c>
    </row>
    <row r="303" spans="1:2" x14ac:dyDescent="0.25">
      <c r="A303" t="s">
        <v>226</v>
      </c>
      <c r="B303" t="s">
        <v>85</v>
      </c>
    </row>
    <row r="304" spans="1:2" x14ac:dyDescent="0.25">
      <c r="A304" t="s">
        <v>280</v>
      </c>
      <c r="B304" t="s">
        <v>86</v>
      </c>
    </row>
    <row r="305" spans="1:2" x14ac:dyDescent="0.25">
      <c r="A305" t="s">
        <v>299</v>
      </c>
      <c r="B305" t="s">
        <v>87</v>
      </c>
    </row>
    <row r="306" spans="1:2" x14ac:dyDescent="0.25">
      <c r="A306" t="s">
        <v>227</v>
      </c>
      <c r="B306" t="s">
        <v>88</v>
      </c>
    </row>
    <row r="307" spans="1:2" x14ac:dyDescent="0.25">
      <c r="A307" t="s">
        <v>480</v>
      </c>
      <c r="B307" t="s">
        <v>89</v>
      </c>
    </row>
    <row r="308" spans="1:2" x14ac:dyDescent="0.25">
      <c r="A308" t="s">
        <v>281</v>
      </c>
      <c r="B308" t="s">
        <v>90</v>
      </c>
    </row>
    <row r="309" spans="1:2" x14ac:dyDescent="0.25">
      <c r="A309" t="s">
        <v>344</v>
      </c>
      <c r="B309" t="s">
        <v>91</v>
      </c>
    </row>
    <row r="310" spans="1:2" x14ac:dyDescent="0.25">
      <c r="A310" t="s">
        <v>312</v>
      </c>
      <c r="B310" t="s">
        <v>92</v>
      </c>
    </row>
    <row r="311" spans="1:2" x14ac:dyDescent="0.25">
      <c r="B311" t="s">
        <v>93</v>
      </c>
    </row>
    <row r="312" spans="1:2" x14ac:dyDescent="0.25">
      <c r="A312" t="s">
        <v>341</v>
      </c>
      <c r="B312" t="s">
        <v>94</v>
      </c>
    </row>
    <row r="313" spans="1:2" x14ac:dyDescent="0.25">
      <c r="B313" t="s">
        <v>95</v>
      </c>
    </row>
    <row r="314" spans="1:2" x14ac:dyDescent="0.25">
      <c r="B314" t="s">
        <v>96</v>
      </c>
    </row>
    <row r="315" spans="1:2" x14ac:dyDescent="0.25">
      <c r="B315" t="s">
        <v>97</v>
      </c>
    </row>
    <row r="316" spans="1:2" x14ac:dyDescent="0.25">
      <c r="B316" t="s">
        <v>98</v>
      </c>
    </row>
    <row r="317" spans="1:2" x14ac:dyDescent="0.25">
      <c r="B317" t="s">
        <v>99</v>
      </c>
    </row>
    <row r="318" spans="1:2" x14ac:dyDescent="0.25">
      <c r="B318" t="s">
        <v>100</v>
      </c>
    </row>
    <row r="319" spans="1:2" x14ac:dyDescent="0.25">
      <c r="B319" t="s">
        <v>101</v>
      </c>
    </row>
    <row r="320" spans="1:2" x14ac:dyDescent="0.25">
      <c r="B320" t="s">
        <v>102</v>
      </c>
    </row>
    <row r="321" spans="2:2" x14ac:dyDescent="0.25">
      <c r="B321" t="s">
        <v>103</v>
      </c>
    </row>
    <row r="322" spans="2:2" x14ac:dyDescent="0.25">
      <c r="B322" t="s">
        <v>104</v>
      </c>
    </row>
    <row r="323" spans="2:2" x14ac:dyDescent="0.25">
      <c r="B323" t="s">
        <v>105</v>
      </c>
    </row>
    <row r="324" spans="2:2" x14ac:dyDescent="0.25">
      <c r="B324" t="s">
        <v>106</v>
      </c>
    </row>
    <row r="325" spans="2:2" x14ac:dyDescent="0.25">
      <c r="B325" t="s">
        <v>107</v>
      </c>
    </row>
    <row r="326" spans="2:2" x14ac:dyDescent="0.25">
      <c r="B326" t="s">
        <v>108</v>
      </c>
    </row>
    <row r="327" spans="2:2" x14ac:dyDescent="0.25">
      <c r="B327" t="s">
        <v>109</v>
      </c>
    </row>
    <row r="328" spans="2:2" x14ac:dyDescent="0.25">
      <c r="B328" t="s">
        <v>110</v>
      </c>
    </row>
    <row r="329" spans="2:2" x14ac:dyDescent="0.25">
      <c r="B329" t="s">
        <v>111</v>
      </c>
    </row>
    <row r="330" spans="2:2" x14ac:dyDescent="0.25">
      <c r="B330" t="s">
        <v>112</v>
      </c>
    </row>
    <row r="331" spans="2:2" x14ac:dyDescent="0.25">
      <c r="B331" t="s">
        <v>113</v>
      </c>
    </row>
    <row r="332" spans="2:2" x14ac:dyDescent="0.25">
      <c r="B332" t="s">
        <v>114</v>
      </c>
    </row>
    <row r="333" spans="2:2" x14ac:dyDescent="0.25">
      <c r="B333" t="s">
        <v>115</v>
      </c>
    </row>
    <row r="334" spans="2:2" x14ac:dyDescent="0.25">
      <c r="B334" t="s">
        <v>116</v>
      </c>
    </row>
    <row r="335" spans="2:2" x14ac:dyDescent="0.25">
      <c r="B335" t="s">
        <v>117</v>
      </c>
    </row>
    <row r="336" spans="2:2" x14ac:dyDescent="0.25">
      <c r="B336" t="s">
        <v>118</v>
      </c>
    </row>
    <row r="337" spans="2:2" x14ac:dyDescent="0.25">
      <c r="B337" t="s">
        <v>119</v>
      </c>
    </row>
    <row r="338" spans="2:2" x14ac:dyDescent="0.25">
      <c r="B338" t="s">
        <v>120</v>
      </c>
    </row>
    <row r="339" spans="2:2" x14ac:dyDescent="0.25">
      <c r="B339" t="s">
        <v>121</v>
      </c>
    </row>
    <row r="340" spans="2:2" x14ac:dyDescent="0.25">
      <c r="B340" t="s">
        <v>122</v>
      </c>
    </row>
    <row r="341" spans="2:2" x14ac:dyDescent="0.25">
      <c r="B341" t="s">
        <v>123</v>
      </c>
    </row>
    <row r="342" spans="2:2" x14ac:dyDescent="0.25">
      <c r="B342" t="s">
        <v>124</v>
      </c>
    </row>
    <row r="343" spans="2:2" x14ac:dyDescent="0.25">
      <c r="B343" t="s">
        <v>125</v>
      </c>
    </row>
    <row r="344" spans="2:2" x14ac:dyDescent="0.25">
      <c r="B344" t="s">
        <v>126</v>
      </c>
    </row>
    <row r="345" spans="2:2" x14ac:dyDescent="0.25">
      <c r="B345" t="s">
        <v>127</v>
      </c>
    </row>
    <row r="346" spans="2:2" x14ac:dyDescent="0.25">
      <c r="B346" t="s">
        <v>128</v>
      </c>
    </row>
    <row r="347" spans="2:2" x14ac:dyDescent="0.25">
      <c r="B347" t="s">
        <v>129</v>
      </c>
    </row>
    <row r="348" spans="2:2" x14ac:dyDescent="0.25">
      <c r="B348" t="s">
        <v>130</v>
      </c>
    </row>
    <row r="349" spans="2:2" x14ac:dyDescent="0.25">
      <c r="B349" t="s">
        <v>131</v>
      </c>
    </row>
    <row r="350" spans="2:2" x14ac:dyDescent="0.25">
      <c r="B350" t="s">
        <v>132</v>
      </c>
    </row>
    <row r="351" spans="2:2" x14ac:dyDescent="0.25">
      <c r="B351" t="s">
        <v>133</v>
      </c>
    </row>
    <row r="352" spans="2:2" x14ac:dyDescent="0.25">
      <c r="B352" t="s">
        <v>134</v>
      </c>
    </row>
    <row r="353" spans="2:2" x14ac:dyDescent="0.25">
      <c r="B353" t="s">
        <v>135</v>
      </c>
    </row>
    <row r="354" spans="2:2" x14ac:dyDescent="0.25">
      <c r="B354" t="s">
        <v>136</v>
      </c>
    </row>
    <row r="355" spans="2:2" x14ac:dyDescent="0.25">
      <c r="B355" t="s">
        <v>137</v>
      </c>
    </row>
    <row r="356" spans="2:2" x14ac:dyDescent="0.25">
      <c r="B356" t="s">
        <v>461</v>
      </c>
    </row>
    <row r="357" spans="2:2" x14ac:dyDescent="0.25">
      <c r="B357" t="s">
        <v>139</v>
      </c>
    </row>
    <row r="358" spans="2:2" x14ac:dyDescent="0.25">
      <c r="B358" t="s">
        <v>140</v>
      </c>
    </row>
    <row r="359" spans="2:2" x14ac:dyDescent="0.25">
      <c r="B359" t="s">
        <v>141</v>
      </c>
    </row>
    <row r="360" spans="2:2" x14ac:dyDescent="0.25">
      <c r="B360" t="s">
        <v>142</v>
      </c>
    </row>
    <row r="361" spans="2:2" x14ac:dyDescent="0.25">
      <c r="B361" t="s">
        <v>143</v>
      </c>
    </row>
    <row r="362" spans="2:2" x14ac:dyDescent="0.25">
      <c r="B362" t="s">
        <v>144</v>
      </c>
    </row>
    <row r="363" spans="2:2" x14ac:dyDescent="0.25">
      <c r="B363" t="s">
        <v>145</v>
      </c>
    </row>
  </sheetData>
  <sortState xmlns:xlrd2="http://schemas.microsoft.com/office/spreadsheetml/2017/richdata2" ref="B9:B172">
    <sortCondition ref="B172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99CF394-E8EF-41EF-A9BC-2B853B323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BAB205C-E2EC-4436-A330-BC6F6F3D3AD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BUE</vt:lpstr>
      <vt:lpstr>CAJA NAP BUE</vt:lpstr>
      <vt:lpstr>Gráfico</vt:lpstr>
      <vt:lpstr>Hoja1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Sylvia Garcia</cp:lastModifiedBy>
  <cp:revision/>
  <dcterms:created xsi:type="dcterms:W3CDTF">2019-08-05T18:51:54Z</dcterms:created>
  <dcterms:modified xsi:type="dcterms:W3CDTF">2021-06-17T13:14:48Z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0x010100C5D1BDDC4272304585E11A67AEFECCCB</vt:lpwstr>
  </property>
</Properties>
</file>