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cabase.sharepoint.com/sites/Administracion365/Documentos compartidos/General/Naps/NAP BUE/"/>
    </mc:Choice>
  </mc:AlternateContent>
  <xr:revisionPtr revIDLastSave="656" documentId="8_{DADC7648-7C28-4937-9645-B1FF44202712}" xr6:coauthVersionLast="47" xr6:coauthVersionMax="47" xr10:uidLastSave="{08ECCDB7-66F1-4083-9B8A-CC14727205E9}"/>
  <bookViews>
    <workbookView xWindow="-120" yWindow="-120" windowWidth="20730" windowHeight="11160" activeTab="1" xr2:uid="{00000000-000D-0000-FFFF-FFFF00000000}"/>
  </bookViews>
  <sheets>
    <sheet name="CTA CTE SOCIOS BUE" sheetId="1" r:id="rId1"/>
    <sheet name="CAJA NAP BUE" sheetId="2" r:id="rId2"/>
    <sheet name="Gráfico" sheetId="3" r:id="rId3"/>
    <sheet name="Hoja1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" l="1"/>
  <c r="B15" i="3"/>
  <c r="E1178" i="2"/>
  <c r="D15" i="3" l="1"/>
  <c r="O396" i="1"/>
  <c r="C1286" i="2"/>
  <c r="C1272" i="2"/>
  <c r="C1275" i="2" l="1"/>
  <c r="K15" i="3" s="1"/>
  <c r="C1271" i="2"/>
  <c r="E1850" i="2" l="1"/>
  <c r="I15" i="3"/>
  <c r="C1266" i="2"/>
  <c r="D14" i="3"/>
  <c r="C14" i="3"/>
  <c r="C1263" i="2"/>
  <c r="K6" i="3" l="1"/>
  <c r="B13" i="3" l="1"/>
  <c r="H623" i="1" l="1"/>
  <c r="C1174" i="2"/>
  <c r="C1122" i="2" l="1"/>
  <c r="D7" i="3" l="1"/>
  <c r="C1159" i="2" l="1"/>
  <c r="B14" i="3" s="1"/>
  <c r="E420" i="1"/>
  <c r="I420" i="1" s="1"/>
  <c r="F420" i="1"/>
  <c r="G420" i="1"/>
  <c r="D13" i="3"/>
  <c r="C13" i="3"/>
  <c r="K14" i="3" l="1"/>
  <c r="E1849" i="2"/>
  <c r="I13" i="3"/>
  <c r="G1099" i="2"/>
  <c r="E1805" i="2" s="1"/>
  <c r="F13" i="3" l="1"/>
  <c r="K316" i="1"/>
  <c r="K13" i="3"/>
  <c r="C966" i="2" l="1"/>
  <c r="D12" i="3" l="1"/>
  <c r="C12" i="3"/>
  <c r="H629" i="1" l="1"/>
  <c r="C894" i="2"/>
  <c r="E1848" i="2" l="1"/>
  <c r="I12" i="3"/>
  <c r="H687" i="1"/>
  <c r="C864" i="2"/>
  <c r="H445" i="1"/>
  <c r="C849" i="2"/>
  <c r="H565" i="1"/>
  <c r="C846" i="2"/>
  <c r="C841" i="2" l="1"/>
  <c r="B12" i="3" s="1"/>
  <c r="E1810" i="2" l="1"/>
  <c r="G12" i="3"/>
  <c r="F12" i="3"/>
  <c r="H1811" i="2"/>
  <c r="J1811" i="2" s="1"/>
  <c r="E1835" i="2"/>
  <c r="H332" i="1"/>
  <c r="D11" i="3" l="1"/>
  <c r="K12" i="3"/>
  <c r="C804" i="2"/>
  <c r="C11" i="3" s="1"/>
  <c r="H316" i="1"/>
  <c r="F611" i="1"/>
  <c r="C720" i="2"/>
  <c r="G727" i="2" l="1"/>
  <c r="F11" i="3" s="1"/>
  <c r="E1847" i="2"/>
  <c r="I11" i="3"/>
  <c r="C688" i="2"/>
  <c r="E1831" i="2"/>
  <c r="E1832" i="2"/>
  <c r="E1833" i="2"/>
  <c r="E1834" i="2"/>
  <c r="E1830" i="2"/>
  <c r="E1814" i="2"/>
  <c r="E1829" i="2"/>
  <c r="E1828" i="2"/>
  <c r="E1808" i="2"/>
  <c r="E1809" i="2"/>
  <c r="E1807" i="2"/>
  <c r="G11" i="3"/>
  <c r="C634" i="2"/>
  <c r="C652" i="2"/>
  <c r="F593" i="1"/>
  <c r="C644" i="2"/>
  <c r="D571" i="1"/>
  <c r="C642" i="2"/>
  <c r="B11" i="3" l="1"/>
  <c r="D10" i="3"/>
  <c r="C10" i="3"/>
  <c r="D21" i="3"/>
  <c r="E611" i="1"/>
  <c r="C624" i="2"/>
  <c r="K11" i="3" l="1"/>
  <c r="C486" i="2"/>
  <c r="F769" i="1"/>
  <c r="C533" i="2"/>
  <c r="E567" i="1" l="1"/>
  <c r="C529" i="2"/>
  <c r="D621" i="1" l="1"/>
  <c r="C519" i="2"/>
  <c r="B10" i="3" s="1"/>
  <c r="E1846" i="2" l="1"/>
  <c r="I10" i="3"/>
  <c r="E1827" i="2"/>
  <c r="E1826" i="2"/>
  <c r="E1824" i="2"/>
  <c r="E1825" i="2"/>
  <c r="E1823" i="2"/>
  <c r="E1822" i="2"/>
  <c r="E1821" i="2"/>
  <c r="F10" i="3"/>
  <c r="E1806" i="2"/>
  <c r="E1811" i="2" s="1"/>
  <c r="K10" i="3"/>
  <c r="D9" i="3"/>
  <c r="B9" i="3"/>
  <c r="K9" i="3" s="1"/>
  <c r="G464" i="2"/>
  <c r="F9" i="3" s="1"/>
  <c r="G10" i="3" l="1"/>
  <c r="C9" i="3"/>
  <c r="G9" i="3"/>
  <c r="J1802" i="2"/>
  <c r="E1820" i="2"/>
  <c r="E1819" i="2"/>
  <c r="E1818" i="2"/>
  <c r="C331" i="2"/>
  <c r="C8" i="3" s="1"/>
  <c r="E1845" i="2"/>
  <c r="I9" i="3"/>
  <c r="D8" i="3"/>
  <c r="G293" i="2"/>
  <c r="D683" i="1"/>
  <c r="C312" i="2"/>
  <c r="B8" i="3" s="1"/>
  <c r="K8" i="3" s="1"/>
  <c r="E381" i="1" l="1"/>
  <c r="G244" i="2"/>
  <c r="G211" i="2"/>
  <c r="G8" i="3"/>
  <c r="G187" i="2"/>
  <c r="F8" i="3" l="1"/>
  <c r="W793" i="1"/>
  <c r="W791" i="1"/>
  <c r="W785" i="1"/>
  <c r="C181" i="1" s="1"/>
  <c r="W783" i="1"/>
  <c r="W781" i="1"/>
  <c r="W779" i="1"/>
  <c r="E1816" i="2"/>
  <c r="E1817" i="2"/>
  <c r="E1815" i="2"/>
  <c r="C162" i="2"/>
  <c r="E1836" i="2" l="1"/>
  <c r="C180" i="1"/>
  <c r="C179" i="1"/>
  <c r="C178" i="1"/>
  <c r="E1844" i="2"/>
  <c r="I8" i="3"/>
  <c r="C7" i="3" l="1"/>
  <c r="C57" i="2" l="1"/>
  <c r="B7" i="3" s="1"/>
  <c r="K7" i="3" s="1"/>
  <c r="K19" i="3" s="1"/>
  <c r="G26" i="2" l="1"/>
  <c r="G14" i="2"/>
  <c r="F7" i="3" l="1"/>
  <c r="D18" i="3"/>
  <c r="D17" i="3"/>
  <c r="D16" i="3"/>
  <c r="G7" i="3"/>
  <c r="E1841" i="2"/>
  <c r="E1843" i="2"/>
  <c r="D405" i="1" l="1"/>
  <c r="E405" i="1"/>
  <c r="F405" i="1"/>
  <c r="G405" i="1"/>
  <c r="H405" i="1"/>
  <c r="I405" i="1"/>
  <c r="J405" i="1"/>
  <c r="K405" i="1"/>
  <c r="L405" i="1"/>
  <c r="M405" i="1"/>
  <c r="N405" i="1"/>
  <c r="O405" i="1"/>
  <c r="P405" i="1"/>
  <c r="Q405" i="1"/>
  <c r="R405" i="1"/>
  <c r="U405" i="1"/>
  <c r="V405" i="1"/>
  <c r="B18" i="3" l="1"/>
  <c r="W775" i="1" l="1"/>
  <c r="C176" i="1" s="1"/>
  <c r="W787" i="1"/>
  <c r="C182" i="1" s="1"/>
  <c r="W777" i="1"/>
  <c r="C177" i="1" s="1"/>
  <c r="W771" i="1"/>
  <c r="C174" i="1" s="1"/>
  <c r="W773" i="1"/>
  <c r="C175" i="1" s="1"/>
  <c r="X828" i="1" l="1"/>
  <c r="B17" i="3"/>
  <c r="W813" i="1" l="1"/>
  <c r="C195" i="1" s="1"/>
  <c r="C19" i="3" l="1"/>
  <c r="E1802" i="2"/>
  <c r="E1854" i="2" l="1"/>
  <c r="W455" i="1" l="1"/>
  <c r="W769" i="1" l="1"/>
  <c r="C173" i="1" s="1"/>
  <c r="W767" i="1"/>
  <c r="C172" i="1" s="1"/>
  <c r="W765" i="1"/>
  <c r="C171" i="1" s="1"/>
  <c r="W763" i="1"/>
  <c r="C170" i="1" s="1"/>
  <c r="W741" i="1"/>
  <c r="W759" i="1" l="1"/>
  <c r="C168" i="1" s="1"/>
  <c r="W757" i="1"/>
  <c r="C167" i="1" s="1"/>
  <c r="W755" i="1" l="1"/>
  <c r="C166" i="1" s="1"/>
  <c r="W753" i="1"/>
  <c r="C165" i="1" s="1"/>
  <c r="W751" i="1" l="1"/>
  <c r="C164" i="1" s="1"/>
  <c r="W749" i="1"/>
  <c r="C163" i="1" s="1"/>
  <c r="W761" i="1" l="1"/>
  <c r="C169" i="1" s="1"/>
  <c r="W747" i="1"/>
  <c r="C162" i="1" s="1"/>
  <c r="W487" i="1" l="1"/>
  <c r="C32" i="1" s="1"/>
  <c r="W631" i="1"/>
  <c r="C104" i="1" s="1"/>
  <c r="E1838" i="2"/>
  <c r="W609" i="1"/>
  <c r="C93" i="1" s="1"/>
  <c r="C405" i="1"/>
  <c r="W743" i="1"/>
  <c r="C160" i="1" s="1"/>
  <c r="C159" i="1"/>
  <c r="W549" i="1"/>
  <c r="C63" i="1" s="1"/>
  <c r="W789" i="1"/>
  <c r="W745" i="1"/>
  <c r="C161" i="1" s="1"/>
  <c r="W739" i="1"/>
  <c r="W737" i="1"/>
  <c r="C157" i="1" s="1"/>
  <c r="W735" i="1"/>
  <c r="C156" i="1" s="1"/>
  <c r="W733" i="1"/>
  <c r="C155" i="1" s="1"/>
  <c r="W731" i="1"/>
  <c r="C154" i="1" s="1"/>
  <c r="W683" i="1"/>
  <c r="C130" i="1" s="1"/>
  <c r="W577" i="1"/>
  <c r="C77" i="1" s="1"/>
  <c r="W729" i="1"/>
  <c r="C153" i="1" s="1"/>
  <c r="W727" i="1"/>
  <c r="C152" i="1" s="1"/>
  <c r="W725" i="1"/>
  <c r="C151" i="1" s="1"/>
  <c r="W541" i="1"/>
  <c r="W489" i="1"/>
  <c r="C33" i="1" s="1"/>
  <c r="F6" i="3"/>
  <c r="G6" i="3"/>
  <c r="H6" i="3"/>
  <c r="H19" i="3" s="1"/>
  <c r="I6" i="3"/>
  <c r="I19" i="3" s="1"/>
  <c r="E2" i="2"/>
  <c r="E4" i="2" s="1"/>
  <c r="E5" i="2" s="1"/>
  <c r="E6" i="2" s="1"/>
  <c r="H1802" i="2"/>
  <c r="I1802" i="2"/>
  <c r="K1802" i="2"/>
  <c r="L1802" i="2"/>
  <c r="M1802" i="2"/>
  <c r="N1802" i="2"/>
  <c r="W435" i="1"/>
  <c r="C6" i="1" s="1"/>
  <c r="W437" i="1"/>
  <c r="C7" i="1" s="1"/>
  <c r="W439" i="1"/>
  <c r="C8" i="1" s="1"/>
  <c r="W441" i="1"/>
  <c r="C9" i="1" s="1"/>
  <c r="W443" i="1"/>
  <c r="C10" i="1" s="1"/>
  <c r="W445" i="1"/>
  <c r="C11" i="1" s="1"/>
  <c r="W447" i="1"/>
  <c r="C12" i="1" s="1"/>
  <c r="W449" i="1"/>
  <c r="C13" i="1" s="1"/>
  <c r="W451" i="1"/>
  <c r="C14" i="1" s="1"/>
  <c r="W453" i="1"/>
  <c r="C15" i="1" s="1"/>
  <c r="C16" i="1"/>
  <c r="W457" i="1"/>
  <c r="C17" i="1" s="1"/>
  <c r="W459" i="1"/>
  <c r="C18" i="1" s="1"/>
  <c r="W461" i="1"/>
  <c r="C19" i="1" s="1"/>
  <c r="W463" i="1"/>
  <c r="C20" i="1" s="1"/>
  <c r="W465" i="1"/>
  <c r="C21" i="1" s="1"/>
  <c r="W467" i="1"/>
  <c r="C22" i="1" s="1"/>
  <c r="W469" i="1"/>
  <c r="C23" i="1" s="1"/>
  <c r="W471" i="1"/>
  <c r="C24" i="1" s="1"/>
  <c r="W473" i="1"/>
  <c r="C25" i="1" s="1"/>
  <c r="W475" i="1"/>
  <c r="C26" i="1" s="1"/>
  <c r="W477" i="1"/>
  <c r="C27" i="1" s="1"/>
  <c r="W479" i="1"/>
  <c r="C28" i="1" s="1"/>
  <c r="W481" i="1"/>
  <c r="C29" i="1" s="1"/>
  <c r="W483" i="1"/>
  <c r="C30" i="1" s="1"/>
  <c r="W485" i="1"/>
  <c r="C31" i="1" s="1"/>
  <c r="W491" i="1"/>
  <c r="C34" i="1" s="1"/>
  <c r="W493" i="1"/>
  <c r="C35" i="1" s="1"/>
  <c r="W495" i="1"/>
  <c r="C36" i="1" s="1"/>
  <c r="W497" i="1"/>
  <c r="C37" i="1" s="1"/>
  <c r="W499" i="1"/>
  <c r="C38" i="1" s="1"/>
  <c r="W501" i="1"/>
  <c r="C39" i="1" s="1"/>
  <c r="W503" i="1"/>
  <c r="C40" i="1" s="1"/>
  <c r="W505" i="1"/>
  <c r="C41" i="1" s="1"/>
  <c r="W507" i="1"/>
  <c r="C42" i="1" s="1"/>
  <c r="W509" i="1"/>
  <c r="C43" i="1" s="1"/>
  <c r="W511" i="1"/>
  <c r="C44" i="1" s="1"/>
  <c r="W513" i="1"/>
  <c r="C45" i="1" s="1"/>
  <c r="W515" i="1"/>
  <c r="C46" i="1" s="1"/>
  <c r="W517" i="1"/>
  <c r="C47" i="1" s="1"/>
  <c r="W519" i="1"/>
  <c r="C48" i="1" s="1"/>
  <c r="W521" i="1"/>
  <c r="C49" i="1" s="1"/>
  <c r="W523" i="1"/>
  <c r="C50" i="1" s="1"/>
  <c r="W525" i="1"/>
  <c r="C51" i="1" s="1"/>
  <c r="W527" i="1"/>
  <c r="C52" i="1" s="1"/>
  <c r="W529" i="1"/>
  <c r="C53" i="1" s="1"/>
  <c r="W531" i="1"/>
  <c r="C54" i="1" s="1"/>
  <c r="W533" i="1"/>
  <c r="C55" i="1" s="1"/>
  <c r="W535" i="1"/>
  <c r="C56" i="1" s="1"/>
  <c r="W537" i="1"/>
  <c r="C57" i="1" s="1"/>
  <c r="W539" i="1"/>
  <c r="C58" i="1" s="1"/>
  <c r="W543" i="1"/>
  <c r="C60" i="1" s="1"/>
  <c r="W545" i="1"/>
  <c r="C61" i="1" s="1"/>
  <c r="W547" i="1"/>
  <c r="C62" i="1" s="1"/>
  <c r="W551" i="1"/>
  <c r="C64" i="1" s="1"/>
  <c r="W553" i="1"/>
  <c r="C65" i="1" s="1"/>
  <c r="W555" i="1"/>
  <c r="C66" i="1" s="1"/>
  <c r="W557" i="1"/>
  <c r="C67" i="1" s="1"/>
  <c r="W559" i="1"/>
  <c r="C68" i="1" s="1"/>
  <c r="W561" i="1"/>
  <c r="C69" i="1" s="1"/>
  <c r="W563" i="1"/>
  <c r="C70" i="1" s="1"/>
  <c r="W565" i="1"/>
  <c r="C71" i="1" s="1"/>
  <c r="W567" i="1"/>
  <c r="C72" i="1" s="1"/>
  <c r="W569" i="1"/>
  <c r="C73" i="1" s="1"/>
  <c r="W571" i="1"/>
  <c r="C74" i="1" s="1"/>
  <c r="W573" i="1"/>
  <c r="C75" i="1" s="1"/>
  <c r="W575" i="1"/>
  <c r="C76" i="1" s="1"/>
  <c r="W579" i="1"/>
  <c r="C78" i="1" s="1"/>
  <c r="W583" i="1"/>
  <c r="C80" i="1" s="1"/>
  <c r="W585" i="1"/>
  <c r="C81" i="1" s="1"/>
  <c r="W587" i="1"/>
  <c r="C82" i="1" s="1"/>
  <c r="W589" i="1"/>
  <c r="C83" i="1" s="1"/>
  <c r="W591" i="1"/>
  <c r="C84" i="1" s="1"/>
  <c r="W593" i="1"/>
  <c r="C85" i="1" s="1"/>
  <c r="W595" i="1"/>
  <c r="C86" i="1" s="1"/>
  <c r="W597" i="1"/>
  <c r="C87" i="1" s="1"/>
  <c r="W599" i="1"/>
  <c r="C88" i="1" s="1"/>
  <c r="W601" i="1"/>
  <c r="C89" i="1" s="1"/>
  <c r="W603" i="1"/>
  <c r="C90" i="1" s="1"/>
  <c r="W605" i="1"/>
  <c r="C91" i="1" s="1"/>
  <c r="W607" i="1"/>
  <c r="C92" i="1" s="1"/>
  <c r="W611" i="1"/>
  <c r="C94" i="1" s="1"/>
  <c r="W613" i="1"/>
  <c r="C95" i="1" s="1"/>
  <c r="W615" i="1"/>
  <c r="C96" i="1" s="1"/>
  <c r="W617" i="1"/>
  <c r="C97" i="1" s="1"/>
  <c r="W619" i="1"/>
  <c r="C98" i="1" s="1"/>
  <c r="W621" i="1"/>
  <c r="C99" i="1" s="1"/>
  <c r="W623" i="1"/>
  <c r="C100" i="1" s="1"/>
  <c r="W625" i="1"/>
  <c r="C101" i="1" s="1"/>
  <c r="W627" i="1"/>
  <c r="C102" i="1" s="1"/>
  <c r="W629" i="1"/>
  <c r="C103" i="1" s="1"/>
  <c r="W633" i="1"/>
  <c r="C105" i="1" s="1"/>
  <c r="W635" i="1"/>
  <c r="C106" i="1" s="1"/>
  <c r="W637" i="1"/>
  <c r="C107" i="1" s="1"/>
  <c r="W639" i="1"/>
  <c r="C108" i="1" s="1"/>
  <c r="W641" i="1"/>
  <c r="C109" i="1" s="1"/>
  <c r="W643" i="1"/>
  <c r="C110" i="1" s="1"/>
  <c r="W645" i="1"/>
  <c r="C111" i="1" s="1"/>
  <c r="W647" i="1"/>
  <c r="C112" i="1" s="1"/>
  <c r="W649" i="1"/>
  <c r="C113" i="1" s="1"/>
  <c r="W651" i="1"/>
  <c r="C114" i="1" s="1"/>
  <c r="W653" i="1"/>
  <c r="C115" i="1" s="1"/>
  <c r="W655" i="1"/>
  <c r="C116" i="1" s="1"/>
  <c r="W657" i="1"/>
  <c r="C117" i="1" s="1"/>
  <c r="W659" i="1"/>
  <c r="C118" i="1" s="1"/>
  <c r="W663" i="1"/>
  <c r="C120" i="1" s="1"/>
  <c r="W665" i="1"/>
  <c r="C121" i="1" s="1"/>
  <c r="W667" i="1"/>
  <c r="C122" i="1" s="1"/>
  <c r="W669" i="1"/>
  <c r="C123" i="1" s="1"/>
  <c r="W671" i="1"/>
  <c r="C124" i="1" s="1"/>
  <c r="W673" i="1"/>
  <c r="C125" i="1" s="1"/>
  <c r="W675" i="1"/>
  <c r="C126" i="1" s="1"/>
  <c r="W677" i="1"/>
  <c r="C127" i="1" s="1"/>
  <c r="W679" i="1"/>
  <c r="C128" i="1" s="1"/>
  <c r="W681" i="1"/>
  <c r="C129" i="1" s="1"/>
  <c r="W685" i="1"/>
  <c r="C131" i="1" s="1"/>
  <c r="W687" i="1"/>
  <c r="C132" i="1" s="1"/>
  <c r="W689" i="1"/>
  <c r="C133" i="1" s="1"/>
  <c r="W691" i="1"/>
  <c r="C134" i="1" s="1"/>
  <c r="W693" i="1"/>
  <c r="C135" i="1" s="1"/>
  <c r="W695" i="1"/>
  <c r="C136" i="1" s="1"/>
  <c r="W697" i="1"/>
  <c r="C137" i="1" s="1"/>
  <c r="W699" i="1"/>
  <c r="C138" i="1" s="1"/>
  <c r="W701" i="1"/>
  <c r="C139" i="1" s="1"/>
  <c r="W703" i="1"/>
  <c r="C140" i="1" s="1"/>
  <c r="W705" i="1"/>
  <c r="C141" i="1" s="1"/>
  <c r="W707" i="1"/>
  <c r="C142" i="1" s="1"/>
  <c r="W709" i="1"/>
  <c r="C143" i="1" s="1"/>
  <c r="W711" i="1"/>
  <c r="C144" i="1" s="1"/>
  <c r="W713" i="1"/>
  <c r="C145" i="1" s="1"/>
  <c r="W715" i="1"/>
  <c r="C146" i="1" s="1"/>
  <c r="W717" i="1"/>
  <c r="C147" i="1" s="1"/>
  <c r="W719" i="1"/>
  <c r="C148" i="1" s="1"/>
  <c r="W721" i="1"/>
  <c r="C149" i="1" s="1"/>
  <c r="W723" i="1"/>
  <c r="C150" i="1" s="1"/>
  <c r="W795" i="1"/>
  <c r="W797" i="1"/>
  <c r="C187" i="1" s="1"/>
  <c r="W799" i="1"/>
  <c r="C188" i="1" s="1"/>
  <c r="W801" i="1"/>
  <c r="C189" i="1" s="1"/>
  <c r="W803" i="1"/>
  <c r="C190" i="1" s="1"/>
  <c r="W805" i="1"/>
  <c r="C191" i="1" s="1"/>
  <c r="W807" i="1"/>
  <c r="C192" i="1" s="1"/>
  <c r="W809" i="1"/>
  <c r="C193" i="1" s="1"/>
  <c r="W811" i="1"/>
  <c r="C194" i="1" s="1"/>
  <c r="W815" i="1"/>
  <c r="C196" i="1" s="1"/>
  <c r="W817" i="1"/>
  <c r="W819" i="1"/>
  <c r="C198" i="1" s="1"/>
  <c r="W821" i="1"/>
  <c r="C199" i="1" s="1"/>
  <c r="W823" i="1"/>
  <c r="C200" i="1" s="1"/>
  <c r="W825" i="1"/>
  <c r="W827" i="1"/>
  <c r="E7" i="2" l="1"/>
  <c r="E8" i="2" s="1"/>
  <c r="C186" i="1"/>
  <c r="C197" i="1"/>
  <c r="W405" i="1"/>
  <c r="W661" i="1"/>
  <c r="C119" i="1" s="1"/>
  <c r="E6" i="3"/>
  <c r="E7" i="3" s="1"/>
  <c r="C158" i="1"/>
  <c r="W581" i="1"/>
  <c r="C79" i="1" s="1"/>
  <c r="G1802" i="2"/>
  <c r="G1803" i="2" s="1"/>
  <c r="G19" i="3"/>
  <c r="C59" i="1"/>
  <c r="K1803" i="2"/>
  <c r="M1803" i="2"/>
  <c r="D19" i="3"/>
  <c r="I1803" i="2"/>
  <c r="E9" i="2" l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J1804" i="2"/>
  <c r="C203" i="1"/>
  <c r="D204" i="1" s="1"/>
  <c r="E204" i="1" s="1"/>
  <c r="E8" i="3"/>
  <c r="E9" i="3" s="1"/>
  <c r="E10" i="3" s="1"/>
  <c r="E11" i="3" s="1"/>
  <c r="E12" i="3" s="1"/>
  <c r="W828" i="1"/>
  <c r="Y828" i="1" s="1"/>
  <c r="F19" i="3"/>
  <c r="F20" i="3" s="1"/>
  <c r="B19" i="3"/>
  <c r="B20" i="3" l="1"/>
  <c r="E132" i="2"/>
  <c r="E133" i="2" s="1"/>
  <c r="Z828" i="1" l="1"/>
  <c r="AA828" i="1" s="1"/>
  <c r="K20" i="3"/>
  <c r="E21" i="3"/>
  <c r="E134" i="2"/>
  <c r="E135" i="2" s="1"/>
  <c r="E136" i="2" s="1"/>
  <c r="E137" i="2" s="1"/>
  <c r="E138" i="2" s="1"/>
  <c r="E139" i="2" s="1"/>
  <c r="E140" i="2" s="1"/>
  <c r="E141" i="2" l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3" i="3"/>
  <c r="E14" i="3" s="1"/>
  <c r="E15" i="3" s="1"/>
  <c r="E16" i="3" s="1"/>
  <c r="E17" i="3" s="1"/>
  <c r="E163" i="2" l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18" i="3"/>
  <c r="E19" i="3" l="1"/>
  <c r="E353" i="2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97" i="2" s="1"/>
  <c r="E398" i="2" s="1"/>
  <c r="E399" i="2" s="1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l="1"/>
  <c r="E431" i="2" l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l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l="1"/>
  <c r="E492" i="2" s="1"/>
  <c r="E493" i="2" s="1"/>
  <c r="E494" i="2" l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540" i="2" s="1"/>
  <c r="E541" i="2" s="1"/>
  <c r="E542" i="2" s="1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587" i="2" s="1"/>
  <c r="E588" i="2" s="1"/>
  <c r="E589" i="2" s="1"/>
  <c r="E590" i="2" s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  <c r="E601" i="2" s="1"/>
  <c r="E602" i="2" s="1"/>
  <c r="E603" i="2" s="1"/>
  <c r="E604" i="2" s="1"/>
  <c r="E605" i="2" s="1"/>
  <c r="E606" i="2" s="1"/>
  <c r="E607" i="2" s="1"/>
  <c r="E608" i="2" s="1"/>
  <c r="E609" i="2" s="1"/>
  <c r="E610" i="2" s="1"/>
  <c r="E611" i="2" s="1"/>
  <c r="E612" i="2" s="1"/>
  <c r="E613" i="2" s="1"/>
  <c r="E614" i="2" s="1"/>
  <c r="E615" i="2" s="1"/>
  <c r="E616" i="2" s="1"/>
  <c r="E617" i="2" s="1"/>
  <c r="E618" i="2" s="1"/>
  <c r="E619" i="2" s="1"/>
  <c r="E620" i="2" s="1"/>
  <c r="E621" i="2" s="1"/>
  <c r="E622" i="2" s="1"/>
  <c r="E623" i="2" s="1"/>
  <c r="E624" i="2" s="1"/>
  <c r="E625" i="2" s="1"/>
  <c r="E626" i="2" s="1"/>
  <c r="E627" i="2" s="1"/>
  <c r="E628" i="2" s="1"/>
  <c r="E629" i="2" s="1"/>
  <c r="E630" i="2" s="1"/>
  <c r="E631" i="2" s="1"/>
  <c r="E632" i="2" s="1"/>
  <c r="E633" i="2" s="1"/>
  <c r="E634" i="2" s="1"/>
  <c r="E635" i="2" s="1"/>
  <c r="E636" i="2" s="1"/>
  <c r="E637" i="2" s="1"/>
  <c r="E638" i="2" s="1"/>
  <c r="E639" i="2" s="1"/>
  <c r="E640" i="2" s="1"/>
  <c r="E641" i="2" s="1"/>
  <c r="E642" i="2" s="1"/>
  <c r="E643" i="2" s="1"/>
  <c r="E644" i="2" s="1"/>
  <c r="E645" i="2" s="1"/>
  <c r="E646" i="2" s="1"/>
  <c r="E647" i="2" s="1"/>
  <c r="E648" i="2" s="1"/>
  <c r="E649" i="2" s="1"/>
  <c r="E650" i="2" s="1"/>
  <c r="E651" i="2" s="1"/>
  <c r="E652" i="2" s="1"/>
  <c r="E653" i="2" s="1"/>
  <c r="E654" i="2" s="1"/>
  <c r="E655" i="2" s="1"/>
  <c r="E656" i="2" s="1"/>
  <c r="E657" i="2" s="1"/>
  <c r="E658" i="2" s="1"/>
  <c r="E659" i="2" s="1"/>
  <c r="E660" i="2" l="1"/>
  <c r="E661" i="2" s="1"/>
  <c r="E662" i="2" s="1"/>
  <c r="E663" i="2" s="1"/>
  <c r="E664" i="2" s="1"/>
  <c r="E665" i="2" s="1"/>
  <c r="E666" i="2" s="1"/>
  <c r="E667" i="2" s="1"/>
  <c r="E668" i="2" s="1"/>
  <c r="E669" i="2" s="1"/>
  <c r="E670" i="2" s="1"/>
  <c r="E671" i="2" s="1"/>
  <c r="E672" i="2" s="1"/>
  <c r="E673" i="2" s="1"/>
  <c r="E674" i="2" s="1"/>
  <c r="E675" i="2" s="1"/>
  <c r="E676" i="2" s="1"/>
  <c r="E677" i="2" s="1"/>
  <c r="E678" i="2" s="1"/>
  <c r="E679" i="2" s="1"/>
  <c r="E680" i="2" s="1"/>
  <c r="E681" i="2" s="1"/>
  <c r="E682" i="2" s="1"/>
  <c r="E683" i="2" s="1"/>
  <c r="E684" i="2" s="1"/>
  <c r="E685" i="2" s="1"/>
  <c r="E686" i="2" s="1"/>
  <c r="E687" i="2" s="1"/>
  <c r="E688" i="2" s="1"/>
  <c r="E689" i="2" s="1"/>
  <c r="E690" i="2" s="1"/>
  <c r="E691" i="2" s="1"/>
  <c r="E692" i="2" s="1"/>
  <c r="E693" i="2" s="1"/>
  <c r="E694" i="2" s="1"/>
  <c r="E695" i="2" s="1"/>
  <c r="E696" i="2" s="1"/>
  <c r="E697" i="2" s="1"/>
  <c r="E698" i="2" s="1"/>
  <c r="E699" i="2" s="1"/>
  <c r="E700" i="2" s="1"/>
  <c r="E701" i="2" s="1"/>
  <c r="E702" i="2" s="1"/>
  <c r="E703" i="2" s="1"/>
  <c r="E704" i="2" s="1"/>
  <c r="E705" i="2" s="1"/>
  <c r="E706" i="2" s="1"/>
  <c r="E707" i="2" s="1"/>
  <c r="E708" i="2" s="1"/>
  <c r="E709" i="2" s="1"/>
  <c r="E710" i="2" s="1"/>
  <c r="E711" i="2" s="1"/>
  <c r="E712" i="2" s="1"/>
  <c r="E713" i="2" s="1"/>
  <c r="E714" i="2" s="1"/>
  <c r="E715" i="2" s="1"/>
  <c r="E716" i="2" s="1"/>
  <c r="E717" i="2" s="1"/>
  <c r="E718" i="2" s="1"/>
  <c r="E719" i="2" s="1"/>
  <c r="E720" i="2" s="1"/>
  <c r="E721" i="2" s="1"/>
  <c r="E722" i="2" s="1"/>
  <c r="E723" i="2" s="1"/>
  <c r="E724" i="2" s="1"/>
  <c r="E725" i="2" s="1"/>
  <c r="E726" i="2" s="1"/>
  <c r="E727" i="2" s="1"/>
  <c r="E728" i="2" s="1"/>
  <c r="E729" i="2" s="1"/>
  <c r="E730" i="2" s="1"/>
  <c r="E731" i="2" s="1"/>
  <c r="E732" i="2" s="1"/>
  <c r="E733" i="2" s="1"/>
  <c r="E734" i="2" s="1"/>
  <c r="E735" i="2" s="1"/>
  <c r="E736" i="2" s="1"/>
  <c r="E737" i="2" s="1"/>
  <c r="E738" i="2" s="1"/>
  <c r="E739" i="2" s="1"/>
  <c r="E740" i="2" s="1"/>
  <c r="E741" i="2" s="1"/>
  <c r="E742" i="2" s="1"/>
  <c r="E743" i="2" s="1"/>
  <c r="E744" i="2" s="1"/>
  <c r="E745" i="2" s="1"/>
  <c r="E746" i="2" s="1"/>
  <c r="E747" i="2" s="1"/>
  <c r="E748" i="2" s="1"/>
  <c r="E749" i="2" s="1"/>
  <c r="E750" i="2" s="1"/>
  <c r="E751" i="2" s="1"/>
  <c r="E752" i="2" s="1"/>
  <c r="E753" i="2" s="1"/>
  <c r="E754" i="2" s="1"/>
  <c r="E755" i="2" s="1"/>
  <c r="E756" i="2" s="1"/>
  <c r="E757" i="2" s="1"/>
  <c r="E758" i="2" s="1"/>
  <c r="E759" i="2" s="1"/>
  <c r="E760" i="2" s="1"/>
  <c r="E761" i="2" s="1"/>
  <c r="E762" i="2" s="1"/>
  <c r="E763" i="2" s="1"/>
  <c r="E764" i="2" s="1"/>
  <c r="E765" i="2" s="1"/>
  <c r="E766" i="2" s="1"/>
  <c r="E767" i="2" s="1"/>
  <c r="E768" i="2" s="1"/>
  <c r="E769" i="2" s="1"/>
  <c r="E770" i="2" s="1"/>
  <c r="E771" i="2" s="1"/>
  <c r="E772" i="2" s="1"/>
  <c r="E773" i="2" s="1"/>
  <c r="E774" i="2" s="1"/>
  <c r="E775" i="2" s="1"/>
  <c r="E776" i="2" s="1"/>
  <c r="E777" i="2" s="1"/>
  <c r="E778" i="2" s="1"/>
  <c r="E779" i="2" s="1"/>
  <c r="E780" i="2" s="1"/>
  <c r="E781" i="2" s="1"/>
  <c r="E782" i="2" s="1"/>
  <c r="E783" i="2" s="1"/>
  <c r="E784" i="2" s="1"/>
  <c r="E785" i="2" s="1"/>
  <c r="E786" i="2" s="1"/>
  <c r="E787" i="2" s="1"/>
  <c r="E788" i="2" s="1"/>
  <c r="E789" i="2" s="1"/>
  <c r="E790" i="2" s="1"/>
  <c r="E791" i="2" s="1"/>
  <c r="E792" i="2" s="1"/>
  <c r="E793" i="2" s="1"/>
  <c r="E794" i="2" s="1"/>
  <c r="E795" i="2" s="1"/>
  <c r="E796" i="2" s="1"/>
  <c r="E797" i="2" s="1"/>
  <c r="E798" i="2" s="1"/>
  <c r="E799" i="2" s="1"/>
  <c r="E800" i="2" s="1"/>
  <c r="E801" i="2" l="1"/>
  <c r="E802" i="2" s="1"/>
  <c r="E803" i="2" s="1"/>
  <c r="E804" i="2" s="1"/>
  <c r="E805" i="2" s="1"/>
  <c r="E806" i="2" s="1"/>
  <c r="E807" i="2" s="1"/>
  <c r="E808" i="2" s="1"/>
  <c r="E809" i="2" s="1"/>
  <c r="E810" i="2" s="1"/>
  <c r="E811" i="2" s="1"/>
  <c r="E812" i="2" s="1"/>
  <c r="E813" i="2" s="1"/>
  <c r="E814" i="2" s="1"/>
  <c r="E815" i="2" s="1"/>
  <c r="E816" i="2" s="1"/>
  <c r="E817" i="2" s="1"/>
  <c r="E818" i="2" s="1"/>
  <c r="E819" i="2" s="1"/>
  <c r="E820" i="2" s="1"/>
  <c r="E821" i="2" l="1"/>
  <c r="E822" i="2" s="1"/>
  <c r="E823" i="2" s="1"/>
  <c r="E824" i="2" s="1"/>
  <c r="E825" i="2" s="1"/>
  <c r="E826" i="2" s="1"/>
  <c r="E827" i="2" s="1"/>
  <c r="E828" i="2" s="1"/>
  <c r="E829" i="2" s="1"/>
  <c r="E830" i="2" s="1"/>
  <c r="E831" i="2" s="1"/>
  <c r="E832" i="2" s="1"/>
  <c r="E833" i="2" s="1"/>
  <c r="E834" i="2" s="1"/>
  <c r="E835" i="2" s="1"/>
  <c r="E836" i="2" s="1"/>
  <c r="E837" i="2" s="1"/>
  <c r="E838" i="2" s="1"/>
  <c r="E839" i="2" s="1"/>
  <c r="E840" i="2" s="1"/>
  <c r="E841" i="2" s="1"/>
  <c r="E842" i="2" s="1"/>
  <c r="E843" i="2" s="1"/>
  <c r="E844" i="2" s="1"/>
  <c r="E845" i="2" s="1"/>
  <c r="E846" i="2" s="1"/>
  <c r="E847" i="2" s="1"/>
  <c r="E848" i="2" s="1"/>
  <c r="E849" i="2" s="1"/>
  <c r="E850" i="2" s="1"/>
  <c r="E851" i="2" s="1"/>
  <c r="E852" i="2" s="1"/>
  <c r="E853" i="2" s="1"/>
  <c r="E854" i="2" s="1"/>
  <c r="E855" i="2" s="1"/>
  <c r="E856" i="2" s="1"/>
  <c r="E857" i="2" s="1"/>
  <c r="E858" i="2" s="1"/>
  <c r="E859" i="2" s="1"/>
  <c r="E860" i="2" s="1"/>
  <c r="E861" i="2" s="1"/>
  <c r="E862" i="2" s="1"/>
  <c r="E863" i="2" s="1"/>
  <c r="E864" i="2" s="1"/>
  <c r="E865" i="2" s="1"/>
  <c r="E866" i="2" s="1"/>
  <c r="E867" i="2" s="1"/>
  <c r="E868" i="2" s="1"/>
  <c r="E869" i="2" s="1"/>
  <c r="E870" i="2" s="1"/>
  <c r="E871" i="2" s="1"/>
  <c r="E872" i="2" l="1"/>
  <c r="E873" i="2" s="1"/>
  <c r="E874" i="2" s="1"/>
  <c r="E875" i="2" s="1"/>
  <c r="E876" i="2" s="1"/>
  <c r="E877" i="2" s="1"/>
  <c r="E878" i="2" s="1"/>
  <c r="E879" i="2" s="1"/>
  <c r="E880" i="2" s="1"/>
  <c r="E881" i="2" s="1"/>
  <c r="E882" i="2" s="1"/>
  <c r="E883" i="2" s="1"/>
  <c r="E884" i="2" s="1"/>
  <c r="E885" i="2" s="1"/>
  <c r="E886" i="2" s="1"/>
  <c r="E887" i="2" s="1"/>
  <c r="E888" i="2" s="1"/>
  <c r="E889" i="2" s="1"/>
  <c r="E890" i="2" s="1"/>
  <c r="E891" i="2" s="1"/>
  <c r="E892" i="2" s="1"/>
  <c r="E893" i="2" s="1"/>
  <c r="E894" i="2" s="1"/>
  <c r="E895" i="2" s="1"/>
  <c r="E896" i="2" s="1"/>
  <c r="E897" i="2" s="1"/>
  <c r="E898" i="2" s="1"/>
  <c r="E899" i="2" s="1"/>
  <c r="E900" i="2" s="1"/>
  <c r="E901" i="2" s="1"/>
  <c r="E902" i="2" s="1"/>
  <c r="E903" i="2" s="1"/>
  <c r="E904" i="2" s="1"/>
  <c r="E905" i="2" s="1"/>
  <c r="E906" i="2" s="1"/>
  <c r="E907" i="2" s="1"/>
  <c r="E908" i="2" s="1"/>
  <c r="E909" i="2" s="1"/>
  <c r="E910" i="2" s="1"/>
  <c r="E911" i="2" s="1"/>
  <c r="E912" i="2" s="1"/>
  <c r="E913" i="2" s="1"/>
  <c r="E914" i="2" s="1"/>
  <c r="E915" i="2" s="1"/>
  <c r="E916" i="2" s="1"/>
  <c r="E917" i="2" s="1"/>
  <c r="E918" i="2" s="1"/>
  <c r="E919" i="2" s="1"/>
  <c r="E920" i="2" s="1"/>
  <c r="E921" i="2" s="1"/>
  <c r="E922" i="2" s="1"/>
  <c r="E923" i="2" s="1"/>
  <c r="E924" i="2" s="1"/>
  <c r="E925" i="2" s="1"/>
  <c r="E926" i="2" s="1"/>
  <c r="E927" i="2" s="1"/>
  <c r="E928" i="2" s="1"/>
  <c r="E929" i="2" s="1"/>
  <c r="E930" i="2" s="1"/>
  <c r="E931" i="2" s="1"/>
  <c r="E932" i="2" s="1"/>
  <c r="E933" i="2" s="1"/>
  <c r="E934" i="2" s="1"/>
  <c r="E935" i="2" s="1"/>
  <c r="E936" i="2" s="1"/>
  <c r="E937" i="2" s="1"/>
  <c r="E938" i="2" s="1"/>
  <c r="E939" i="2" s="1"/>
  <c r="E940" i="2" s="1"/>
  <c r="E941" i="2" s="1"/>
  <c r="E942" i="2" s="1"/>
  <c r="E943" i="2" s="1"/>
  <c r="E944" i="2" s="1"/>
  <c r="E945" i="2" s="1"/>
  <c r="E946" i="2" s="1"/>
  <c r="E947" i="2" s="1"/>
  <c r="E948" i="2" s="1"/>
  <c r="E949" i="2" s="1"/>
  <c r="E950" i="2" s="1"/>
  <c r="E951" i="2" s="1"/>
  <c r="E952" i="2" s="1"/>
  <c r="E953" i="2" s="1"/>
  <c r="E954" i="2" s="1"/>
  <c r="E955" i="2" s="1"/>
  <c r="E956" i="2" s="1"/>
  <c r="E957" i="2" s="1"/>
  <c r="E958" i="2" s="1"/>
  <c r="E959" i="2" s="1"/>
  <c r="E960" i="2" s="1"/>
  <c r="E961" i="2" s="1"/>
  <c r="E962" i="2" s="1"/>
  <c r="E963" i="2" s="1"/>
  <c r="E964" i="2" s="1"/>
  <c r="E965" i="2" s="1"/>
  <c r="E966" i="2" s="1"/>
  <c r="E967" i="2" s="1"/>
  <c r="E968" i="2" s="1"/>
  <c r="E969" i="2" s="1"/>
  <c r="E970" i="2" s="1"/>
  <c r="E971" i="2" s="1"/>
  <c r="E972" i="2" s="1"/>
  <c r="E973" i="2" s="1"/>
  <c r="E974" i="2" s="1"/>
  <c r="E975" i="2" s="1"/>
  <c r="E976" i="2" s="1"/>
  <c r="E977" i="2" s="1"/>
  <c r="E978" i="2" s="1"/>
  <c r="E979" i="2" s="1"/>
  <c r="E980" i="2" s="1"/>
  <c r="E981" i="2" s="1"/>
  <c r="E982" i="2" s="1"/>
  <c r="E983" i="2" s="1"/>
  <c r="E984" i="2" s="1"/>
  <c r="E985" i="2" s="1"/>
  <c r="E986" i="2" s="1"/>
  <c r="E987" i="2" s="1"/>
  <c r="E988" i="2" s="1"/>
  <c r="E989" i="2" s="1"/>
  <c r="E990" i="2" s="1"/>
  <c r="E991" i="2" s="1"/>
  <c r="E992" i="2" s="1"/>
  <c r="E993" i="2" s="1"/>
  <c r="E994" i="2" s="1"/>
  <c r="E995" i="2" s="1"/>
  <c r="E996" i="2" s="1"/>
  <c r="E997" i="2" s="1"/>
  <c r="E998" i="2" s="1"/>
  <c r="E999" i="2" s="1"/>
  <c r="E1000" i="2" s="1"/>
  <c r="E1001" i="2" s="1"/>
  <c r="E1002" i="2" s="1"/>
  <c r="E1003" i="2" s="1"/>
  <c r="E1004" i="2" s="1"/>
  <c r="E1005" i="2" s="1"/>
  <c r="E1006" i="2" s="1"/>
  <c r="E1007" i="2" s="1"/>
  <c r="E1008" i="2" s="1"/>
  <c r="E1009" i="2" s="1"/>
  <c r="E1010" i="2" s="1"/>
  <c r="E1011" i="2" s="1"/>
  <c r="E1012" i="2" s="1"/>
  <c r="E1013" i="2" s="1"/>
  <c r="E1014" i="2" l="1"/>
  <c r="E1015" i="2" s="1"/>
  <c r="E1016" i="2" s="1"/>
  <c r="E1017" i="2" s="1"/>
  <c r="E1018" i="2" s="1"/>
  <c r="E1019" i="2" s="1"/>
  <c r="E1020" i="2" s="1"/>
  <c r="E1021" i="2" s="1"/>
  <c r="E1022" i="2" s="1"/>
  <c r="E1023" i="2" s="1"/>
  <c r="E1024" i="2" s="1"/>
  <c r="E1025" i="2" s="1"/>
  <c r="E1026" i="2" s="1"/>
  <c r="E1027" i="2" s="1"/>
  <c r="E1028" i="2" l="1"/>
  <c r="E1029" i="2" s="1"/>
  <c r="E1030" i="2" s="1"/>
  <c r="E1031" i="2" s="1"/>
  <c r="E1032" i="2" s="1"/>
  <c r="E1033" i="2" s="1"/>
  <c r="E1034" i="2" s="1"/>
  <c r="E1035" i="2" s="1"/>
  <c r="E1036" i="2" s="1"/>
  <c r="E1037" i="2" s="1"/>
  <c r="E1038" i="2" s="1"/>
  <c r="E1039" i="2" s="1"/>
  <c r="E1040" i="2" s="1"/>
  <c r="E1041" i="2" s="1"/>
  <c r="E1042" i="2" s="1"/>
  <c r="E1043" i="2" s="1"/>
  <c r="E1044" i="2" s="1"/>
  <c r="E1045" i="2" s="1"/>
  <c r="E1046" i="2" s="1"/>
  <c r="E1047" i="2" s="1"/>
  <c r="E1048" i="2" s="1"/>
  <c r="E1049" i="2" s="1"/>
  <c r="E1050" i="2" s="1"/>
  <c r="E1051" i="2" s="1"/>
  <c r="E1052" i="2" s="1"/>
  <c r="E1053" i="2" s="1"/>
  <c r="E1054" i="2" s="1"/>
  <c r="E1055" i="2" s="1"/>
  <c r="E1056" i="2" s="1"/>
  <c r="E1057" i="2" s="1"/>
  <c r="E1058" i="2" s="1"/>
  <c r="E1059" i="2" s="1"/>
  <c r="E1060" i="2" s="1"/>
  <c r="E1061" i="2" s="1"/>
  <c r="E1062" i="2" s="1"/>
  <c r="E1063" i="2" s="1"/>
  <c r="E1064" i="2" s="1"/>
  <c r="E1065" i="2" s="1"/>
  <c r="E1066" i="2" s="1"/>
  <c r="E1067" i="2" l="1"/>
  <c r="E1068" i="2" s="1"/>
  <c r="E1069" i="2" s="1"/>
  <c r="E1070" i="2" s="1"/>
  <c r="E1071" i="2" s="1"/>
  <c r="E1072" i="2" s="1"/>
  <c r="E1073" i="2" s="1"/>
  <c r="E1074" i="2" s="1"/>
  <c r="E1075" i="2" s="1"/>
  <c r="E1076" i="2" s="1"/>
  <c r="E1077" i="2" s="1"/>
  <c r="E1078" i="2" s="1"/>
  <c r="E1079" i="2" s="1"/>
  <c r="E1080" i="2" s="1"/>
  <c r="E1081" i="2" s="1"/>
  <c r="E1082" i="2" s="1"/>
  <c r="E1083" i="2" s="1"/>
  <c r="E1084" i="2" s="1"/>
  <c r="E1085" i="2" s="1"/>
  <c r="E1086" i="2" s="1"/>
  <c r="E1087" i="2" s="1"/>
  <c r="E1088" i="2" s="1"/>
  <c r="E1089" i="2" s="1"/>
  <c r="E1090" i="2" s="1"/>
  <c r="E1091" i="2" s="1"/>
  <c r="E1092" i="2" s="1"/>
  <c r="E1093" i="2" s="1"/>
  <c r="E1094" i="2" s="1"/>
  <c r="E1095" i="2" s="1"/>
  <c r="E1096" i="2" l="1"/>
  <c r="E1097" i="2" s="1"/>
  <c r="E1098" i="2" s="1"/>
  <c r="E1099" i="2" s="1"/>
  <c r="E1100" i="2" s="1"/>
  <c r="E1101" i="2" s="1"/>
  <c r="E1102" i="2" l="1"/>
  <c r="E1103" i="2" s="1"/>
  <c r="E1104" i="2" s="1"/>
  <c r="E1105" i="2" s="1"/>
  <c r="E1106" i="2" s="1"/>
  <c r="E1107" i="2" s="1"/>
  <c r="E1108" i="2" s="1"/>
  <c r="E1109" i="2" s="1"/>
  <c r="E1110" i="2" s="1"/>
  <c r="E1111" i="2" s="1"/>
  <c r="E1112" i="2" s="1"/>
  <c r="E1113" i="2" s="1"/>
  <c r="E1114" i="2" s="1"/>
  <c r="E1115" i="2" s="1"/>
  <c r="E1116" i="2" s="1"/>
  <c r="E1117" i="2" s="1"/>
  <c r="E1118" i="2" s="1"/>
  <c r="E1119" i="2" s="1"/>
  <c r="E1120" i="2" s="1"/>
  <c r="E1121" i="2" s="1"/>
  <c r="E1122" i="2" s="1"/>
  <c r="E1123" i="2" s="1"/>
  <c r="E1124" i="2" s="1"/>
  <c r="E1125" i="2" s="1"/>
  <c r="E1126" i="2" s="1"/>
  <c r="E1127" i="2" s="1"/>
  <c r="E1128" i="2" s="1"/>
  <c r="E1129" i="2" s="1"/>
  <c r="E1130" i="2" s="1"/>
  <c r="E1131" i="2" s="1"/>
  <c r="E1132" i="2" s="1"/>
  <c r="E1133" i="2" s="1"/>
  <c r="E1134" i="2" s="1"/>
  <c r="E1135" i="2" s="1"/>
  <c r="E1136" i="2" s="1"/>
  <c r="E1137" i="2" s="1"/>
  <c r="E1138" i="2" s="1"/>
  <c r="E1139" i="2" s="1"/>
  <c r="E1140" i="2" s="1"/>
  <c r="E1141" i="2" s="1"/>
  <c r="E1142" i="2" s="1"/>
  <c r="E1143" i="2" s="1"/>
  <c r="E1144" i="2" s="1"/>
  <c r="E1145" i="2" s="1"/>
  <c r="E1146" i="2" s="1"/>
  <c r="E1147" i="2" s="1"/>
  <c r="E1148" i="2" s="1"/>
  <c r="E1149" i="2" s="1"/>
  <c r="E1150" i="2" s="1"/>
  <c r="E1151" i="2" s="1"/>
  <c r="E1152" i="2" s="1"/>
  <c r="E1153" i="2" s="1"/>
  <c r="E1154" i="2" s="1"/>
  <c r="E1155" i="2" s="1"/>
  <c r="E1156" i="2" s="1"/>
  <c r="E1157" i="2" s="1"/>
  <c r="E1158" i="2" l="1"/>
  <c r="E1159" i="2" s="1"/>
  <c r="E1160" i="2" s="1"/>
  <c r="E1161" i="2" s="1"/>
  <c r="E1162" i="2" s="1"/>
  <c r="E1163" i="2" s="1"/>
  <c r="E1164" i="2" s="1"/>
  <c r="E1165" i="2" s="1"/>
  <c r="E1166" i="2" s="1"/>
  <c r="E1167" i="2" s="1"/>
  <c r="E1168" i="2" s="1"/>
  <c r="E1169" i="2" s="1"/>
  <c r="E1170" i="2" s="1"/>
  <c r="E1171" i="2" s="1"/>
  <c r="E1172" i="2" s="1"/>
  <c r="E1173" i="2" s="1"/>
  <c r="E1174" i="2" s="1"/>
  <c r="E1175" i="2" s="1"/>
  <c r="E1176" i="2" s="1"/>
  <c r="E1177" i="2" s="1"/>
  <c r="E1179" i="2" s="1"/>
  <c r="E1180" i="2" s="1"/>
  <c r="E1181" i="2" s="1"/>
  <c r="E1182" i="2" s="1"/>
  <c r="E1183" i="2" s="1"/>
  <c r="E1184" i="2" s="1"/>
  <c r="E1185" i="2" s="1"/>
  <c r="E1186" i="2" s="1"/>
  <c r="E1187" i="2" s="1"/>
  <c r="E1188" i="2" s="1"/>
  <c r="E1189" i="2" s="1"/>
  <c r="E1190" i="2" s="1"/>
  <c r="E1191" i="2" s="1"/>
  <c r="E1192" i="2" s="1"/>
  <c r="E1193" i="2" s="1"/>
  <c r="E1194" i="2" s="1"/>
  <c r="E1195" i="2" s="1"/>
  <c r="E1196" i="2" s="1"/>
  <c r="E1197" i="2" s="1"/>
  <c r="E1198" i="2" s="1"/>
  <c r="E1199" i="2" s="1"/>
  <c r="E1200" i="2" s="1"/>
  <c r="E1201" i="2" s="1"/>
  <c r="E1202" i="2" s="1"/>
  <c r="E1203" i="2" s="1"/>
  <c r="E1204" i="2" s="1"/>
  <c r="E1205" i="2" s="1"/>
  <c r="E1206" i="2" s="1"/>
  <c r="E1207" i="2" s="1"/>
  <c r="E1208" i="2" s="1"/>
  <c r="E1209" i="2" s="1"/>
  <c r="E1210" i="2" s="1"/>
  <c r="E1211" i="2" s="1"/>
  <c r="E1212" i="2" s="1"/>
  <c r="E1213" i="2" s="1"/>
  <c r="E1214" i="2" s="1"/>
  <c r="E1215" i="2" s="1"/>
  <c r="E1216" i="2" s="1"/>
  <c r="E1217" i="2" s="1"/>
  <c r="E1218" i="2" s="1"/>
  <c r="E1219" i="2" s="1"/>
  <c r="E1220" i="2" l="1"/>
  <c r="E1221" i="2" s="1"/>
  <c r="E1222" i="2" s="1"/>
  <c r="E1223" i="2" s="1"/>
  <c r="E1224" i="2" s="1"/>
  <c r="E1225" i="2" s="1"/>
  <c r="E1226" i="2" s="1"/>
  <c r="E1227" i="2" s="1"/>
  <c r="E1228" i="2" s="1"/>
  <c r="E1229" i="2" s="1"/>
  <c r="E1230" i="2" s="1"/>
  <c r="E1231" i="2" s="1"/>
  <c r="E1232" i="2" s="1"/>
  <c r="E1233" i="2" s="1"/>
  <c r="E1234" i="2" s="1"/>
  <c r="E1235" i="2" s="1"/>
  <c r="E1236" i="2" s="1"/>
  <c r="E1237" i="2" s="1"/>
  <c r="E1238" i="2" s="1"/>
  <c r="E1239" i="2" s="1"/>
  <c r="E1240" i="2" s="1"/>
  <c r="E1241" i="2" s="1"/>
  <c r="E1242" i="2" s="1"/>
  <c r="E1243" i="2" s="1"/>
  <c r="E1244" i="2" s="1"/>
  <c r="E1245" i="2" s="1"/>
  <c r="E1246" i="2" s="1"/>
  <c r="E1247" i="2" s="1"/>
  <c r="E1248" i="2" s="1"/>
  <c r="E1249" i="2" s="1"/>
  <c r="E1250" i="2" s="1"/>
  <c r="E1251" i="2" s="1"/>
  <c r="E1252" i="2" s="1"/>
  <c r="E1253" i="2" s="1"/>
  <c r="E1254" i="2" s="1"/>
  <c r="E1255" i="2" s="1"/>
  <c r="E1256" i="2" s="1"/>
  <c r="E1257" i="2" s="1"/>
  <c r="E1258" i="2" s="1"/>
  <c r="E1259" i="2" s="1"/>
  <c r="E1260" i="2" s="1"/>
  <c r="E1261" i="2" s="1"/>
  <c r="E1262" i="2" s="1"/>
  <c r="E1263" i="2" s="1"/>
  <c r="E1264" i="2" s="1"/>
  <c r="E1265" i="2" s="1"/>
  <c r="E1266" i="2" l="1"/>
  <c r="E1267" i="2" s="1"/>
  <c r="E1268" i="2" l="1"/>
  <c r="E1269" i="2" s="1"/>
  <c r="E1270" i="2" s="1"/>
  <c r="E1271" i="2" s="1"/>
  <c r="E1272" i="2" l="1"/>
  <c r="E1273" i="2" s="1"/>
  <c r="E1274" i="2" s="1"/>
  <c r="E1275" i="2" l="1"/>
  <c r="E1276" i="2" s="1"/>
  <c r="E1277" i="2" s="1"/>
  <c r="E1278" i="2" s="1"/>
  <c r="E1279" i="2" s="1"/>
  <c r="E1280" i="2" s="1"/>
  <c r="E1281" i="2" s="1"/>
  <c r="E1282" i="2" s="1"/>
  <c r="E1283" i="2" s="1"/>
  <c r="E1284" i="2" s="1"/>
  <c r="E1285" i="2" l="1"/>
  <c r="E1286" i="2" s="1"/>
  <c r="E1287" i="2" s="1"/>
  <c r="E1288" i="2" s="1"/>
  <c r="E1289" i="2" s="1"/>
  <c r="E1290" i="2" s="1"/>
  <c r="E1291" i="2" s="1"/>
  <c r="E1292" i="2" s="1"/>
  <c r="E1293" i="2" s="1"/>
  <c r="E1294" i="2" s="1"/>
  <c r="E1295" i="2" s="1"/>
  <c r="E1296" i="2" s="1"/>
  <c r="E1297" i="2" s="1"/>
  <c r="E1298" i="2" s="1"/>
  <c r="E1299" i="2" s="1"/>
  <c r="E1300" i="2" s="1"/>
  <c r="E1301" i="2" s="1"/>
  <c r="E1302" i="2" s="1"/>
  <c r="E1303" i="2" s="1"/>
  <c r="E1304" i="2" s="1"/>
  <c r="E1305" i="2" s="1"/>
  <c r="E1306" i="2" s="1"/>
  <c r="E1307" i="2" s="1"/>
  <c r="E1308" i="2" s="1"/>
  <c r="E1309" i="2" s="1"/>
  <c r="E1310" i="2" s="1"/>
  <c r="E1311" i="2" s="1"/>
  <c r="E1312" i="2" s="1"/>
  <c r="E1313" i="2" s="1"/>
  <c r="E1314" i="2" s="1"/>
  <c r="E1315" i="2" s="1"/>
  <c r="E1316" i="2" s="1"/>
  <c r="E1317" i="2" s="1"/>
  <c r="E1318" i="2" s="1"/>
  <c r="E1319" i="2" s="1"/>
  <c r="E1320" i="2" s="1"/>
  <c r="E1321" i="2" s="1"/>
  <c r="E1322" i="2" s="1"/>
  <c r="E1323" i="2" s="1"/>
  <c r="E1324" i="2" s="1"/>
  <c r="E1325" i="2" s="1"/>
  <c r="E1326" i="2" s="1"/>
  <c r="E1327" i="2" s="1"/>
  <c r="E1328" i="2" s="1"/>
  <c r="E1329" i="2" s="1"/>
  <c r="E1330" i="2" s="1"/>
  <c r="E1331" i="2" s="1"/>
  <c r="E1332" i="2" s="1"/>
  <c r="E1333" i="2" s="1"/>
  <c r="E1334" i="2" s="1"/>
  <c r="E1335" i="2" s="1"/>
  <c r="E1336" i="2" s="1"/>
  <c r="E1337" i="2" s="1"/>
  <c r="E1338" i="2" s="1"/>
  <c r="E1339" i="2" s="1"/>
  <c r="E1340" i="2" s="1"/>
  <c r="E1341" i="2" s="1"/>
  <c r="E1342" i="2" s="1"/>
  <c r="E1343" i="2" s="1"/>
  <c r="E1344" i="2" s="1"/>
  <c r="E1345" i="2" s="1"/>
  <c r="E1346" i="2" s="1"/>
  <c r="E1347" i="2" s="1"/>
  <c r="E1348" i="2" s="1"/>
  <c r="E1349" i="2" s="1"/>
  <c r="E1350" i="2" s="1"/>
  <c r="E1351" i="2" s="1"/>
  <c r="E1352" i="2" s="1"/>
  <c r="E1353" i="2" s="1"/>
  <c r="E1354" i="2" s="1"/>
  <c r="E1355" i="2" s="1"/>
  <c r="E1356" i="2" s="1"/>
  <c r="E1357" i="2" s="1"/>
  <c r="E1358" i="2" s="1"/>
  <c r="E1359" i="2" s="1"/>
  <c r="E1360" i="2" s="1"/>
  <c r="E1361" i="2" s="1"/>
  <c r="E1362" i="2" s="1"/>
  <c r="E1363" i="2" s="1"/>
  <c r="E1364" i="2" s="1"/>
  <c r="E1365" i="2" s="1"/>
  <c r="E1366" i="2" s="1"/>
  <c r="E1367" i="2" s="1"/>
  <c r="E1368" i="2" s="1"/>
  <c r="E1369" i="2" s="1"/>
  <c r="E1370" i="2" s="1"/>
  <c r="E1371" i="2" s="1"/>
  <c r="E1372" i="2" s="1"/>
  <c r="E1373" i="2" s="1"/>
  <c r="E1374" i="2" s="1"/>
  <c r="E1375" i="2" s="1"/>
  <c r="E1376" i="2" s="1"/>
  <c r="E1377" i="2" s="1"/>
  <c r="E1378" i="2" s="1"/>
  <c r="E1379" i="2" s="1"/>
  <c r="E1380" i="2" s="1"/>
  <c r="E1381" i="2" s="1"/>
  <c r="E1382" i="2" s="1"/>
  <c r="E1383" i="2" s="1"/>
  <c r="E1384" i="2" s="1"/>
  <c r="E1385" i="2" s="1"/>
  <c r="E1386" i="2" s="1"/>
  <c r="E1387" i="2" s="1"/>
  <c r="E1388" i="2" s="1"/>
  <c r="E1389" i="2" s="1"/>
  <c r="E1390" i="2" s="1"/>
  <c r="E1391" i="2" s="1"/>
  <c r="E1392" i="2" s="1"/>
  <c r="E1393" i="2" s="1"/>
  <c r="E1394" i="2" s="1"/>
  <c r="E1395" i="2" s="1"/>
  <c r="E1396" i="2" s="1"/>
  <c r="E1397" i="2" s="1"/>
  <c r="E1398" i="2" s="1"/>
  <c r="E1399" i="2" s="1"/>
  <c r="E1400" i="2" s="1"/>
  <c r="E1401" i="2" s="1"/>
  <c r="E1402" i="2" s="1"/>
  <c r="E1403" i="2" s="1"/>
  <c r="E1404" i="2" s="1"/>
  <c r="E1405" i="2" s="1"/>
  <c r="E1406" i="2" s="1"/>
  <c r="E1407" i="2" s="1"/>
  <c r="E1408" i="2" s="1"/>
  <c r="E1409" i="2" s="1"/>
  <c r="E1410" i="2" s="1"/>
  <c r="E1411" i="2" s="1"/>
  <c r="E1412" i="2" s="1"/>
  <c r="E1413" i="2" s="1"/>
  <c r="E1414" i="2" s="1"/>
  <c r="E1415" i="2" s="1"/>
  <c r="E1416" i="2" s="1"/>
  <c r="E1417" i="2" s="1"/>
  <c r="E1418" i="2" s="1"/>
  <c r="E1419" i="2" s="1"/>
  <c r="E1420" i="2" s="1"/>
  <c r="E1421" i="2" s="1"/>
  <c r="E1422" i="2" s="1"/>
  <c r="E1423" i="2" s="1"/>
  <c r="E1424" i="2" s="1"/>
  <c r="E1425" i="2" s="1"/>
  <c r="E1426" i="2" s="1"/>
  <c r="E1427" i="2" s="1"/>
  <c r="E1428" i="2" s="1"/>
  <c r="E1429" i="2" s="1"/>
  <c r="E1430" i="2" s="1"/>
  <c r="E1431" i="2" s="1"/>
  <c r="E1432" i="2" s="1"/>
  <c r="E1433" i="2" s="1"/>
  <c r="E1434" i="2" s="1"/>
  <c r="E1435" i="2" s="1"/>
  <c r="E1436" i="2" s="1"/>
  <c r="E1437" i="2" s="1"/>
  <c r="E1438" i="2" s="1"/>
  <c r="E1439" i="2" s="1"/>
  <c r="E1440" i="2" s="1"/>
  <c r="E1441" i="2" s="1"/>
  <c r="E1442" i="2" s="1"/>
  <c r="E1443" i="2" s="1"/>
  <c r="E1444" i="2" s="1"/>
  <c r="E1445" i="2" s="1"/>
  <c r="E1446" i="2" s="1"/>
  <c r="E1447" i="2" s="1"/>
  <c r="E1448" i="2" s="1"/>
  <c r="E1449" i="2" s="1"/>
  <c r="E1450" i="2" s="1"/>
  <c r="E1451" i="2" s="1"/>
  <c r="E1452" i="2" s="1"/>
  <c r="E1453" i="2" s="1"/>
  <c r="E1454" i="2" s="1"/>
  <c r="E1455" i="2" s="1"/>
  <c r="E1456" i="2" s="1"/>
  <c r="E1457" i="2" s="1"/>
  <c r="E1458" i="2" s="1"/>
  <c r="E1459" i="2" s="1"/>
  <c r="E1460" i="2" s="1"/>
  <c r="E1461" i="2" s="1"/>
  <c r="E1462" i="2" s="1"/>
  <c r="E1463" i="2" s="1"/>
  <c r="E1464" i="2" s="1"/>
  <c r="E1465" i="2" s="1"/>
  <c r="E1466" i="2" s="1"/>
  <c r="E1467" i="2" s="1"/>
  <c r="E1468" i="2" s="1"/>
  <c r="E1469" i="2" s="1"/>
  <c r="E1470" i="2" s="1"/>
  <c r="E1471" i="2" s="1"/>
  <c r="E1472" i="2" s="1"/>
  <c r="E1473" i="2" s="1"/>
  <c r="E1474" i="2" s="1"/>
  <c r="E1475" i="2" s="1"/>
  <c r="E1476" i="2" s="1"/>
  <c r="E1477" i="2" s="1"/>
  <c r="E1478" i="2" s="1"/>
  <c r="E1479" i="2" s="1"/>
  <c r="E1480" i="2" s="1"/>
  <c r="E1481" i="2" s="1"/>
  <c r="E1482" i="2" s="1"/>
  <c r="E1483" i="2" s="1"/>
  <c r="E1484" i="2" s="1"/>
  <c r="E1485" i="2" s="1"/>
  <c r="E1486" i="2" s="1"/>
  <c r="E1487" i="2" s="1"/>
  <c r="E1488" i="2" s="1"/>
  <c r="E1489" i="2" s="1"/>
  <c r="E1490" i="2" s="1"/>
  <c r="E1491" i="2" s="1"/>
  <c r="E1492" i="2" s="1"/>
  <c r="E1493" i="2" s="1"/>
  <c r="E1494" i="2" s="1"/>
  <c r="E1495" i="2" s="1"/>
  <c r="E1496" i="2" s="1"/>
  <c r="E1497" i="2" s="1"/>
  <c r="E1498" i="2" s="1"/>
  <c r="E1499" i="2" s="1"/>
  <c r="E1500" i="2" s="1"/>
  <c r="E1501" i="2" s="1"/>
  <c r="E1502" i="2" s="1"/>
  <c r="E1503" i="2" s="1"/>
  <c r="E1504" i="2" s="1"/>
  <c r="E1505" i="2" s="1"/>
  <c r="E1506" i="2" s="1"/>
  <c r="E1507" i="2" s="1"/>
  <c r="E1508" i="2" s="1"/>
  <c r="E1509" i="2" s="1"/>
  <c r="E1510" i="2" s="1"/>
  <c r="E1511" i="2" s="1"/>
  <c r="E1512" i="2" s="1"/>
  <c r="E1513" i="2" s="1"/>
  <c r="E1514" i="2" s="1"/>
  <c r="E1515" i="2" s="1"/>
  <c r="E1516" i="2" s="1"/>
  <c r="E1517" i="2" s="1"/>
  <c r="E1518" i="2" s="1"/>
  <c r="E1519" i="2" s="1"/>
  <c r="E1520" i="2" s="1"/>
  <c r="E1521" i="2" s="1"/>
  <c r="E1522" i="2" s="1"/>
  <c r="E1523" i="2" s="1"/>
  <c r="E1524" i="2" s="1"/>
  <c r="E1525" i="2" s="1"/>
  <c r="E1526" i="2" s="1"/>
  <c r="E1527" i="2" s="1"/>
  <c r="E1528" i="2" s="1"/>
  <c r="E1529" i="2" s="1"/>
  <c r="E1530" i="2" s="1"/>
  <c r="E1531" i="2" s="1"/>
  <c r="E1532" i="2" s="1"/>
  <c r="E1533" i="2" s="1"/>
  <c r="E1534" i="2" s="1"/>
  <c r="E1535" i="2" s="1"/>
  <c r="E1536" i="2" s="1"/>
  <c r="E1537" i="2" s="1"/>
  <c r="E1538" i="2" s="1"/>
  <c r="E1539" i="2" s="1"/>
  <c r="E1540" i="2" s="1"/>
  <c r="E1541" i="2" s="1"/>
  <c r="E1542" i="2" s="1"/>
  <c r="E1543" i="2" s="1"/>
  <c r="E1544" i="2" s="1"/>
  <c r="E1545" i="2" s="1"/>
  <c r="E1546" i="2" s="1"/>
  <c r="E1547" i="2" s="1"/>
  <c r="E1548" i="2" s="1"/>
  <c r="E1549" i="2" s="1"/>
  <c r="E1550" i="2" s="1"/>
  <c r="E1551" i="2" s="1"/>
  <c r="E1552" i="2" s="1"/>
  <c r="E1553" i="2" s="1"/>
  <c r="E1554" i="2" s="1"/>
  <c r="E1555" i="2" s="1"/>
  <c r="E1556" i="2" s="1"/>
  <c r="E1557" i="2" s="1"/>
  <c r="E1558" i="2" s="1"/>
  <c r="E1559" i="2" s="1"/>
  <c r="E1560" i="2" s="1"/>
  <c r="E1561" i="2" s="1"/>
  <c r="E1562" i="2" s="1"/>
  <c r="E1563" i="2" s="1"/>
  <c r="E1564" i="2" s="1"/>
  <c r="E1565" i="2" s="1"/>
  <c r="E1566" i="2" s="1"/>
  <c r="E1567" i="2" s="1"/>
  <c r="E1568" i="2" s="1"/>
  <c r="E1569" i="2" s="1"/>
  <c r="E1570" i="2" s="1"/>
  <c r="E1571" i="2" s="1"/>
  <c r="E1572" i="2" s="1"/>
  <c r="E1573" i="2" s="1"/>
  <c r="E1574" i="2" s="1"/>
  <c r="E1575" i="2" s="1"/>
  <c r="E1576" i="2" s="1"/>
  <c r="E1577" i="2" s="1"/>
  <c r="E1578" i="2" s="1"/>
  <c r="E1579" i="2" s="1"/>
  <c r="E1580" i="2" s="1"/>
  <c r="E1581" i="2" s="1"/>
  <c r="E1582" i="2" s="1"/>
  <c r="E1583" i="2" s="1"/>
  <c r="E1584" i="2" s="1"/>
  <c r="E1585" i="2" s="1"/>
  <c r="E1586" i="2" s="1"/>
  <c r="E1587" i="2" s="1"/>
  <c r="E1588" i="2" s="1"/>
  <c r="E1589" i="2" s="1"/>
  <c r="E1590" i="2" s="1"/>
  <c r="E1591" i="2" s="1"/>
  <c r="E1592" i="2" s="1"/>
  <c r="E1593" i="2" s="1"/>
  <c r="E1594" i="2" s="1"/>
  <c r="E1595" i="2" s="1"/>
  <c r="E1596" i="2" s="1"/>
  <c r="E1597" i="2" s="1"/>
  <c r="E1598" i="2" s="1"/>
  <c r="E1599" i="2" s="1"/>
  <c r="E1600" i="2" s="1"/>
  <c r="E1601" i="2" s="1"/>
  <c r="E1602" i="2" s="1"/>
  <c r="E1603" i="2" s="1"/>
  <c r="E1604" i="2" s="1"/>
  <c r="E1605" i="2" s="1"/>
  <c r="E1606" i="2" s="1"/>
  <c r="E1607" i="2" s="1"/>
  <c r="E1608" i="2" s="1"/>
  <c r="E1609" i="2" s="1"/>
  <c r="E1610" i="2" s="1"/>
  <c r="E1611" i="2" s="1"/>
  <c r="E1612" i="2" s="1"/>
  <c r="E1613" i="2" s="1"/>
  <c r="E1614" i="2" s="1"/>
  <c r="E1615" i="2" s="1"/>
  <c r="E1616" i="2" s="1"/>
  <c r="E1617" i="2" s="1"/>
  <c r="E1618" i="2" s="1"/>
  <c r="E1619" i="2" s="1"/>
  <c r="E1620" i="2" s="1"/>
  <c r="E1621" i="2" s="1"/>
  <c r="E1622" i="2" s="1"/>
  <c r="E1623" i="2" s="1"/>
  <c r="E1624" i="2" s="1"/>
  <c r="E1625" i="2" s="1"/>
  <c r="E1626" i="2" s="1"/>
  <c r="E1627" i="2" s="1"/>
  <c r="E1628" i="2" s="1"/>
  <c r="E1629" i="2" s="1"/>
  <c r="E1630" i="2" s="1"/>
  <c r="E1631" i="2" s="1"/>
  <c r="E1632" i="2" s="1"/>
  <c r="E1633" i="2" s="1"/>
  <c r="E1634" i="2" s="1"/>
  <c r="E1635" i="2" s="1"/>
  <c r="E1636" i="2" s="1"/>
  <c r="E1637" i="2" s="1"/>
  <c r="E1638" i="2" s="1"/>
  <c r="E1639" i="2" s="1"/>
  <c r="E1640" i="2" s="1"/>
  <c r="E1641" i="2" s="1"/>
  <c r="E1642" i="2" s="1"/>
  <c r="E1643" i="2" s="1"/>
  <c r="E1644" i="2" s="1"/>
  <c r="E1645" i="2" s="1"/>
  <c r="E1646" i="2" s="1"/>
  <c r="E1647" i="2" s="1"/>
  <c r="E1648" i="2" s="1"/>
  <c r="E1649" i="2" s="1"/>
  <c r="E1650" i="2" s="1"/>
  <c r="E1651" i="2" s="1"/>
  <c r="E1652" i="2" s="1"/>
  <c r="E1653" i="2" s="1"/>
  <c r="E1654" i="2" s="1"/>
  <c r="E1655" i="2" s="1"/>
  <c r="E1656" i="2" s="1"/>
  <c r="E1657" i="2" s="1"/>
  <c r="E1658" i="2" s="1"/>
  <c r="E1659" i="2" s="1"/>
  <c r="E1660" i="2" s="1"/>
  <c r="E1661" i="2" s="1"/>
  <c r="E1662" i="2" s="1"/>
  <c r="E1663" i="2" s="1"/>
  <c r="E1664" i="2" s="1"/>
  <c r="E1665" i="2" s="1"/>
  <c r="E1666" i="2" s="1"/>
  <c r="E1667" i="2" s="1"/>
  <c r="E1668" i="2" s="1"/>
  <c r="E1669" i="2" s="1"/>
  <c r="E1670" i="2" s="1"/>
  <c r="E1671" i="2" s="1"/>
  <c r="E1672" i="2" s="1"/>
  <c r="E1673" i="2" s="1"/>
  <c r="E1674" i="2" s="1"/>
  <c r="E1675" i="2" s="1"/>
  <c r="E1676" i="2" s="1"/>
  <c r="E1677" i="2" s="1"/>
  <c r="E1678" i="2" s="1"/>
  <c r="E1679" i="2" s="1"/>
  <c r="E1680" i="2" s="1"/>
  <c r="E1681" i="2" s="1"/>
  <c r="E1682" i="2" s="1"/>
  <c r="E1683" i="2" s="1"/>
  <c r="E1684" i="2" s="1"/>
  <c r="E1685" i="2" s="1"/>
  <c r="E1686" i="2" s="1"/>
  <c r="E1687" i="2" s="1"/>
  <c r="E1688" i="2" s="1"/>
  <c r="E1689" i="2" s="1"/>
  <c r="E1690" i="2" l="1"/>
  <c r="E1691" i="2" s="1"/>
  <c r="E1692" i="2" s="1"/>
  <c r="E1693" i="2" s="1"/>
  <c r="E1694" i="2" s="1"/>
  <c r="E1695" i="2" s="1"/>
  <c r="E1696" i="2" s="1"/>
  <c r="E1697" i="2" s="1"/>
  <c r="E1698" i="2" l="1"/>
  <c r="E1699" i="2" s="1"/>
  <c r="E1700" i="2" s="1"/>
  <c r="E1701" i="2" s="1"/>
  <c r="E1702" i="2" s="1"/>
  <c r="E1703" i="2" s="1"/>
  <c r="E1704" i="2" s="1"/>
  <c r="E1705" i="2" s="1"/>
  <c r="E1706" i="2" s="1"/>
  <c r="E1707" i="2" s="1"/>
  <c r="E1708" i="2" s="1"/>
  <c r="E1709" i="2" s="1"/>
  <c r="E1710" i="2" s="1"/>
  <c r="E1711" i="2" l="1"/>
  <c r="E1712" i="2" s="1"/>
  <c r="E1713" i="2" s="1"/>
  <c r="E1714" i="2" s="1"/>
  <c r="E1715" i="2" s="1"/>
  <c r="E1716" i="2" s="1"/>
  <c r="E1717" i="2" s="1"/>
  <c r="E1718" i="2" s="1"/>
  <c r="E1719" i="2" s="1"/>
  <c r="E1720" i="2" s="1"/>
  <c r="E1721" i="2" s="1"/>
  <c r="E1722" i="2" s="1"/>
  <c r="E1723" i="2" s="1"/>
  <c r="E1724" i="2" s="1"/>
  <c r="E1725" i="2" s="1"/>
  <c r="E1726" i="2" l="1"/>
  <c r="E1727" i="2" s="1"/>
  <c r="E1728" i="2" s="1"/>
  <c r="E1729" i="2" s="1"/>
  <c r="E1730" i="2" s="1"/>
  <c r="E1731" i="2" l="1"/>
  <c r="E1732" i="2" s="1"/>
  <c r="E1733" i="2" s="1"/>
  <c r="E1734" i="2" l="1"/>
  <c r="E1735" i="2" l="1"/>
  <c r="E1736" i="2" s="1"/>
  <c r="E1737" i="2" l="1"/>
  <c r="E1738" i="2" s="1"/>
  <c r="E1739" i="2" l="1"/>
  <c r="E1740" i="2" s="1"/>
  <c r="E1741" i="2" s="1"/>
  <c r="E1742" i="2" s="1"/>
  <c r="E1743" i="2" s="1"/>
  <c r="E1744" i="2" l="1"/>
  <c r="E1745" i="2" s="1"/>
  <c r="E1746" i="2" l="1"/>
  <c r="E1747" i="2" l="1"/>
  <c r="E1748" i="2" l="1"/>
  <c r="E1749" i="2" s="1"/>
  <c r="E1750" i="2" l="1"/>
  <c r="E1751" i="2" s="1"/>
  <c r="E1752" i="2" s="1"/>
  <c r="E1753" i="2" s="1"/>
  <c r="E1754" i="2" s="1"/>
  <c r="E1755" i="2" s="1"/>
  <c r="E1756" i="2" s="1"/>
  <c r="E1757" i="2" s="1"/>
  <c r="E1758" i="2" l="1"/>
  <c r="E1759" i="2" s="1"/>
  <c r="E1760" i="2" l="1"/>
  <c r="E1761" i="2" s="1"/>
  <c r="E1762" i="2" s="1"/>
  <c r="E1763" i="2" s="1"/>
  <c r="E1764" i="2" s="1"/>
  <c r="E1765" i="2" s="1"/>
  <c r="E1766" i="2" s="1"/>
  <c r="E1767" i="2" s="1"/>
  <c r="E1768" i="2" s="1"/>
  <c r="E1769" i="2" s="1"/>
  <c r="E1770" i="2" s="1"/>
  <c r="E1771" i="2" s="1"/>
  <c r="E1772" i="2" s="1"/>
  <c r="E1773" i="2" s="1"/>
  <c r="E1774" i="2" s="1"/>
  <c r="E1775" i="2" s="1"/>
  <c r="E1776" i="2" s="1"/>
  <c r="E1777" i="2" s="1"/>
  <c r="E1778" i="2" s="1"/>
  <c r="E1779" i="2" s="1"/>
  <c r="E1780" i="2" s="1"/>
  <c r="E1781" i="2" s="1"/>
  <c r="E1782" i="2" s="1"/>
  <c r="E1783" i="2" s="1"/>
  <c r="E1784" i="2" s="1"/>
  <c r="E1785" i="2" s="1"/>
  <c r="E1786" i="2" s="1"/>
  <c r="E1787" i="2" s="1"/>
  <c r="E1788" i="2" s="1"/>
  <c r="E1789" i="2" s="1"/>
  <c r="E1790" i="2" s="1"/>
  <c r="E1791" i="2" s="1"/>
  <c r="E1792" i="2" s="1"/>
  <c r="E1793" i="2" s="1"/>
  <c r="E1794" i="2" s="1"/>
  <c r="E1795" i="2" s="1"/>
  <c r="E1796" i="2" s="1"/>
  <c r="E1797" i="2" s="1"/>
  <c r="E1798" i="2" s="1"/>
  <c r="E1799" i="2" s="1"/>
</calcChain>
</file>

<file path=xl/sharedStrings.xml><?xml version="1.0" encoding="utf-8"?>
<sst xmlns="http://schemas.openxmlformats.org/spreadsheetml/2006/main" count="19079" uniqueCount="653">
  <si>
    <t>CTA CTE SOCIOS NAP BUENOS AIRES</t>
  </si>
  <si>
    <t>SALDO</t>
  </si>
  <si>
    <t>ADVANTUN SA</t>
  </si>
  <si>
    <t>ALLOCATTI (IMPULSAR)</t>
  </si>
  <si>
    <t>ALPHA 2000 SOLUCIONES INFORMÁTICAS SRL</t>
  </si>
  <si>
    <t>ALTERPLAN SOLUTION SRL</t>
  </si>
  <si>
    <t>AMAZON</t>
  </si>
  <si>
    <t>ANDROS-NET COMUNICACIONES S.R.L.</t>
  </si>
  <si>
    <t>ANTEL TELECOMUNIC.ARGENTINA S.A.</t>
  </si>
  <si>
    <t>AZION TECHNOLOGIES, INC</t>
  </si>
  <si>
    <t>ANURA SA</t>
  </si>
  <si>
    <t>ARPA NET RAMALLO SA</t>
  </si>
  <si>
    <t>ASOCIACION MUTUAL OBRERA DE COMUNICACIONES AMOC (ex Lucas Valeria)</t>
  </si>
  <si>
    <t>AT&amp;T COMMUNICATIONS SERVICES ARGENTINA SRL</t>
  </si>
  <si>
    <t>BARONE MATIAS (antes GRUPO BARONE SRL)</t>
  </si>
  <si>
    <t>BENTO IVAN GABRIEL</t>
  </si>
  <si>
    <t>BERTORA RICARDO JORGE</t>
  </si>
  <si>
    <t>BIT2NET</t>
  </si>
  <si>
    <t>BROADBANDTECH SA</t>
  </si>
  <si>
    <t xml:space="preserve">BT LATAM ARGENTINA SA/ EX COMSAT </t>
  </si>
  <si>
    <t>CABLENET SA (ANTES SAN VICENTE CABLE Y TELECOMUNICACIONES SRL)</t>
  </si>
  <si>
    <t>CAGNOLI CONRADO ATILIO</t>
  </si>
  <si>
    <t>CANEPA JUAN CRUZ</t>
  </si>
  <si>
    <t>CAÑETE GLADIS ROXANA</t>
  </si>
  <si>
    <t>CENTURYLINK ARG (LEVEL 3 ARGENTINA SA )</t>
  </si>
  <si>
    <t>CICCHETTI JOEL ALEJANDRO</t>
  </si>
  <si>
    <t>CITARELLA SA</t>
  </si>
  <si>
    <t>CLOUDFLARE</t>
  </si>
  <si>
    <t>COBWEB CONECTION SRL</t>
  </si>
  <si>
    <t>COOP BATAN DE OBRAS Y SERV PCOS LTDA</t>
  </si>
  <si>
    <t>COOP DE ELECT CONSUMO Y SERV DE ANTONIO CARBONI LTDA</t>
  </si>
  <si>
    <t xml:space="preserve">COOP DE ELECT DE TRENQUE </t>
  </si>
  <si>
    <t>COOP DE ELECT Y SERV POS LUJANENSE LTDA</t>
  </si>
  <si>
    <t>COOP DE P.S.P.VIV Y CRÉD TRES LÍMITES</t>
  </si>
  <si>
    <t>COOP DE PROV DE ELEC Y O SERV PCOSLDA CAMET</t>
  </si>
  <si>
    <t>COOP DE PROV DE SERV PCOS TORTUGUITAS</t>
  </si>
  <si>
    <t>COOP ELEC DE CONS Y O. SERV. DE SALADILLO LTDA</t>
  </si>
  <si>
    <t>COOP ELEC Y DE SERV MARIANO MORENO LTA</t>
  </si>
  <si>
    <t>COOP TELEF OB. Y SERV DE CAP BERMÚDEZ</t>
  </si>
  <si>
    <t>COOP TELEF VILLA GOBERNADOR GALVEZ</t>
  </si>
  <si>
    <t>COOP TELEFONICA DE GRAND BOURG</t>
  </si>
  <si>
    <t>COOP TELEFONICA DEL VISO</t>
  </si>
  <si>
    <t>COOP.REG PROV TRANS DE DATOS</t>
  </si>
  <si>
    <t>COOPERATIVA ELECTRICA DE MONTE LTDA</t>
  </si>
  <si>
    <t>COOPERATIVA MARIANO ACOSTA LTDA</t>
  </si>
  <si>
    <t>CORTUC SA</t>
  </si>
  <si>
    <t>COSEIDI SA</t>
  </si>
  <si>
    <t>COTELCAM LTDA</t>
  </si>
  <si>
    <t>CPS COMUNICACIONES SA /METROTEL</t>
  </si>
  <si>
    <t>CYBERWAVE SA</t>
  </si>
  <si>
    <t>DANAIDE S A</t>
  </si>
  <si>
    <t>DIRECTV ARGENTINA SA (ex Alpha Tel)</t>
  </si>
  <si>
    <t>EDGE ARGENTINA SRL</t>
  </si>
  <si>
    <t>EDGEUNO INC</t>
  </si>
  <si>
    <t>EMPRESA DE SERVICIOS Y APLIC TECNOLOGICAS SRL (ESAT)</t>
  </si>
  <si>
    <t>ENLACE SOLUCIONES INFORM. SRL</t>
  </si>
  <si>
    <t>EREZUMA MARTIN</t>
  </si>
  <si>
    <t>ESCOBAR MARCELINO</t>
  </si>
  <si>
    <t>EUROSAT S.A.</t>
  </si>
  <si>
    <t>FIBERNEXT SRL</t>
  </si>
  <si>
    <t>FUNDACION INNOVA-T</t>
  </si>
  <si>
    <t>FUNDACION UNIVERSIDAD DE PALERMO</t>
  </si>
  <si>
    <t>G2K ARGENTINA SA</t>
  </si>
  <si>
    <t>GALARED SRL  (GALAXIA)</t>
  </si>
  <si>
    <t>GALLO VICENTE (GYATEL)</t>
  </si>
  <si>
    <t>GENERACION WI-FI SA</t>
  </si>
  <si>
    <t>GIGARED SA</t>
  </si>
  <si>
    <t>GOOGLE INFRAESTRUCURA ARGENTINA SRL</t>
  </si>
  <si>
    <t>GOW INTERNET SRL</t>
  </si>
  <si>
    <t>GRAMAGLIA VIVIANA MONICA (PC ONLINE)</t>
  </si>
  <si>
    <t>GRUPO FULL SAT (antes RODRÍGUEZ ROBERTO EDGARDO)</t>
  </si>
  <si>
    <t>HEGUIABEHERE PABLO MARTIN</t>
  </si>
  <si>
    <t>I - SUR WISP S.R.L  (STAND BY)</t>
  </si>
  <si>
    <t>IBOSS INC</t>
  </si>
  <si>
    <t>IDT CORPORATION DE ARGENTINA SA</t>
  </si>
  <si>
    <t>IFX NETWORKS SRL</t>
  </si>
  <si>
    <t>IMAGEN SATELITAL SA</t>
  </si>
  <si>
    <t>IMPERVA INC</t>
  </si>
  <si>
    <t>INFORMATICA Y TELECOMUNIC SA</t>
  </si>
  <si>
    <t>INFOSPORT SA</t>
  </si>
  <si>
    <t>INTELIGLOBE COMUNICAC ARGENT S.R</t>
  </si>
  <si>
    <t>INTERLINK SRL</t>
  </si>
  <si>
    <t>INTERNET SERVICES S.A.</t>
  </si>
  <si>
    <t>IPNEXT SA</t>
  </si>
  <si>
    <t>JOCKEY CLUB A. C.</t>
  </si>
  <si>
    <t>JR INTERCOM SRL</t>
  </si>
  <si>
    <t>JUAN PABLO FLORENTIN</t>
  </si>
  <si>
    <t xml:space="preserve">JUMPNET SOLUCIONES DE </t>
  </si>
  <si>
    <t>LATINA NET TELECOM.SRL</t>
  </si>
  <si>
    <t>LIMA VIDEO CABLE</t>
  </si>
  <si>
    <t>LINEIP SRL</t>
  </si>
  <si>
    <t>LINK NET ARGENTINA S.R.L.</t>
  </si>
  <si>
    <t>LINKEAR SRL</t>
  </si>
  <si>
    <t>LINKUP INTERNET SRL</t>
  </si>
  <si>
    <t>LISA DANIEL ADRIAN</t>
  </si>
  <si>
    <t>LLAMADAIP SRL</t>
  </si>
  <si>
    <t>MONICABOZZI,LAUTAROPAZ,Y.BORAGNOSO</t>
  </si>
  <si>
    <t>MUSURIT SRL</t>
  </si>
  <si>
    <t>NETSKOPE INC</t>
  </si>
  <si>
    <t>NEUNET SA</t>
  </si>
  <si>
    <t>NSCW SA</t>
  </si>
  <si>
    <t>NSS SA / IPLAN</t>
  </si>
  <si>
    <t>OATH HOLDINGS  (YAHOO DE ARGENTINA SRL)</t>
  </si>
  <si>
    <t>PARKNET SRL  (antes BLUEBERRY SRL)</t>
  </si>
  <si>
    <t>PCCP SA</t>
  </si>
  <si>
    <t>PEDRAZA LUIS</t>
  </si>
  <si>
    <t>PERALTA LEANDRO NAHUEL</t>
  </si>
  <si>
    <t>PRISMA MEDIOS DE PAGO SA</t>
  </si>
  <si>
    <t>PROTEC ARGENTINA S.A.</t>
  </si>
  <si>
    <t>PXT Y ASOCIADOS</t>
  </si>
  <si>
    <t>RED INTERCABLE DIGITAL</t>
  </si>
  <si>
    <t>RED LINK SOCIEDAD ANONIMA</t>
  </si>
  <si>
    <t>REDES Y COMUNICACIONES DE MORENO SRL</t>
  </si>
  <si>
    <t>RIOT GAMES</t>
  </si>
  <si>
    <t>ROSERO MARCELO JORGE M.</t>
  </si>
  <si>
    <t>RSO APOLO HIDALGO SRL (EX SUCESIÒN APOLO HECTOR HIDALGO)</t>
  </si>
  <si>
    <t>SERVICIOS PARA EL TRANSPORTE DE INFORMACION</t>
  </si>
  <si>
    <t>SERVICIOS Y TELECOMUNICACIONES SA</t>
  </si>
  <si>
    <t>SES  SISTEMAS ELECTRONICOS SA</t>
  </si>
  <si>
    <t>SILICA NETWORKS  (GRUPO DATCO- ANTES VIANETWORKS)</t>
  </si>
  <si>
    <t>SINTURION MARTIN MAXIMILIANO</t>
  </si>
  <si>
    <t>SION SA</t>
  </si>
  <si>
    <t>SKYCORP SA</t>
  </si>
  <si>
    <t>SN COMUNICACIONES S.R.L. BAJA 30.04.2020</t>
  </si>
  <si>
    <t>SOCIEDAD COOPERATIVA POPULAR LIMITADA (COMOD RIVADAVIA)</t>
  </si>
  <si>
    <t>SPRYNET SRL (ANTES DIGITAL SAVIO SA)</t>
  </si>
  <si>
    <t>TECOAR SA</t>
  </si>
  <si>
    <t>TELCONET SA</t>
  </si>
  <si>
    <t>TELECENTRO SA</t>
  </si>
  <si>
    <t>TELECOM ARGENTINA SA (EX CABLEVISION SA)</t>
  </si>
  <si>
    <t>TELEFAS SA</t>
  </si>
  <si>
    <t>TELESPAZIO SA</t>
  </si>
  <si>
    <t xml:space="preserve">TELMEX ARGENTINA SA </t>
  </si>
  <si>
    <t>TI SPARKLE S.P.A.</t>
  </si>
  <si>
    <t>TRANSAMERICAN TELECOMUNICATION SA</t>
  </si>
  <si>
    <t>UNIVERSIDAD ARGENTINA DE LA EMPRESA (UADE)</t>
  </si>
  <si>
    <t>USINA POPULAR COOPERATIVA DE OBRAS,SERVICIOS PUBLICOS Y SOCIALES LTDA.DE NECOCHEA</t>
  </si>
  <si>
    <t>ANDESAT ARGENTINA S.A. (ex VELCONET SA)</t>
  </si>
  <si>
    <t>VELOCOM ARGENTINA SA</t>
  </si>
  <si>
    <t>VER TV SA (TELERED)</t>
  </si>
  <si>
    <t>VERIZON ARGENTINA SRL  (EX UUNET)</t>
  </si>
  <si>
    <t>VHG SISTEMAS SOC DE RESP LTDA</t>
  </si>
  <si>
    <t xml:space="preserve">VILLENEUVE GROUP S A </t>
  </si>
  <si>
    <t>VISIO RED SRL</t>
  </si>
  <si>
    <t>VIZION GROUP S.R.L.</t>
  </si>
  <si>
    <t>COOTELSER LTDA - COOP TELEF Y OTROS SERV STA CLARA DEL MAR</t>
  </si>
  <si>
    <t>VILLA GESELL TV COMUNITARIA SA</t>
  </si>
  <si>
    <t>COOPERATIVA DE PROVISIÓN Y SERVICIOS TELEFÓNICOS Y OTROS SERVICIOS PÚBLICOS VIRREY DEL PINO</t>
  </si>
  <si>
    <t>COOP. TELEFONICA DE PINAMAR LTDA</t>
  </si>
  <si>
    <t>COOP DE PROVISDE O.YSERVPCOS PEREZ MILLAN</t>
  </si>
  <si>
    <t>COOP DE USUARIOS DE ELEC Y CONS DE CASTELLI LTA</t>
  </si>
  <si>
    <t>SCDPLANET SA</t>
  </si>
  <si>
    <t>WN INTERNET SRL</t>
  </si>
  <si>
    <t>POGLIOTTI &amp; POGLIOTTI CONSTRUC SA</t>
  </si>
  <si>
    <t>PROLUX COMSER S.A.</t>
  </si>
  <si>
    <t>URCHIPIA FERNANDO DIEGO</t>
  </si>
  <si>
    <t>LE PERA SERGIO PATRICIO</t>
  </si>
  <si>
    <t>AFIP</t>
  </si>
  <si>
    <t>ASI GCABA</t>
  </si>
  <si>
    <t>BANCO GALICIA</t>
  </si>
  <si>
    <t>BANCO PROVINCIA DE BS AS</t>
  </si>
  <si>
    <t>COMISION ARBITRAL DEL CONVENIO MULTILATERAL</t>
  </si>
  <si>
    <t>CONS DE LA MAGISTRATURA DE LA C.A.B.A</t>
  </si>
  <si>
    <t>FONDODECOOPERTECNYFINANC-CECBA-SL LEY 23.412 (NIC.AR)</t>
  </si>
  <si>
    <t>MICROSOFT ARGENTINA SA</t>
  </si>
  <si>
    <t>MINISTERIO PCO FDE LA C.A.B.A.</t>
  </si>
  <si>
    <t>PODER JUDICIAL CONSEJO DE LA MAGISTRATUR</t>
  </si>
  <si>
    <t>PREFECTURA NAVAL ARGENTINA</t>
  </si>
  <si>
    <t>PROYECTO PNUD ARG 08/009 ASIS</t>
  </si>
  <si>
    <t>REDES DE INTERC UNIV ASOC CIVIL (ARIU)</t>
  </si>
  <si>
    <t>UNIVERSIDAD NACIONAL DE LANUS</t>
  </si>
  <si>
    <t>TOTAL DEUDA NAP BUENOS AIRES</t>
  </si>
  <si>
    <t>SERVICIOS NAP FACTURADOS</t>
  </si>
  <si>
    <t>Ap Inicial y Fdo Reserva</t>
  </si>
  <si>
    <t>NC</t>
  </si>
  <si>
    <t>Concepto</t>
  </si>
  <si>
    <t>Facturado</t>
  </si>
  <si>
    <t>ACUERDOS ESPECIALES NAP (FONDO DE RESERVA)</t>
  </si>
  <si>
    <t>REDES DE INTERC UNIV ASOC CIVIL (ARIU )</t>
  </si>
  <si>
    <t>COBRANZAS</t>
  </si>
  <si>
    <t xml:space="preserve">TOTAL </t>
  </si>
  <si>
    <t>TOTAL</t>
  </si>
  <si>
    <t>Fecha</t>
  </si>
  <si>
    <t>Ingresos/ cobrado</t>
  </si>
  <si>
    <t>Egresos</t>
  </si>
  <si>
    <t>Saldo</t>
  </si>
  <si>
    <t>Ingresos</t>
  </si>
  <si>
    <t xml:space="preserve">   Prorratero Gastos Ind. Miembros Especiales (ARIU, AFIP, ASIS, GOOGLE, NIC.ar)</t>
  </si>
  <si>
    <t xml:space="preserve">   CONSTITUCIÓN FONDO DE RESERVA u$d 5.000 a partir 2018</t>
  </si>
  <si>
    <t>Centurylink Arg (Level 3 Argentina SA )</t>
  </si>
  <si>
    <t>Citarella SA</t>
  </si>
  <si>
    <t>Edge Argentina SRL</t>
  </si>
  <si>
    <t>Fundacion Universidad de Palermo</t>
  </si>
  <si>
    <t>Gramaglia Viviana Monica (Pc Online)</t>
  </si>
  <si>
    <t>Latina Net Telecom.SRL</t>
  </si>
  <si>
    <t>Link Net Argentina S.R.L.</t>
  </si>
  <si>
    <t>Netskope Inc</t>
  </si>
  <si>
    <t>Peralta Leandro Nahuel</t>
  </si>
  <si>
    <t>Prisma Medios de Pago SA</t>
  </si>
  <si>
    <t>Telmex Argentina SA</t>
  </si>
  <si>
    <t>Broadbandtech SA</t>
  </si>
  <si>
    <t>CPS Comunicaciones SA /Metrotel</t>
  </si>
  <si>
    <t>Villa Gesell TV Comunitaria SA</t>
  </si>
  <si>
    <t>Alpha 2000 Soluciones Informáticas Srl</t>
  </si>
  <si>
    <t>Arpa Net Ramallo SA</t>
  </si>
  <si>
    <t>Cañete Gladis Roxana</t>
  </si>
  <si>
    <t>Cobweb Conection SRL</t>
  </si>
  <si>
    <t>Generación Wi-Fi SA</t>
  </si>
  <si>
    <t>Imagen Satelital SA</t>
  </si>
  <si>
    <t>Jr Intercom SRL</t>
  </si>
  <si>
    <t>Lineip SRL</t>
  </si>
  <si>
    <t>Llamadaip SRL</t>
  </si>
  <si>
    <t>Nscw SA</t>
  </si>
  <si>
    <t>Servicios y Telecomunicaciones SA</t>
  </si>
  <si>
    <t>Velconet SA</t>
  </si>
  <si>
    <t>Verizon Argentina SRT  (Ex Uunet)</t>
  </si>
  <si>
    <t>Advantun SA</t>
  </si>
  <si>
    <t>Allocatti (Impulsar)</t>
  </si>
  <si>
    <t>Anura SA</t>
  </si>
  <si>
    <t>Bertora Ricardo Jorge</t>
  </si>
  <si>
    <t>Canepa Juan Cruz</t>
  </si>
  <si>
    <t>Coop.Reg Prov Trans de Datos</t>
  </si>
  <si>
    <t>Edgeuno Inc</t>
  </si>
  <si>
    <t>Infosport SA</t>
  </si>
  <si>
    <t>Jockey Club A. C.</t>
  </si>
  <si>
    <t>Musurit SRL</t>
  </si>
  <si>
    <t>Red Link Sociedad Anonima</t>
  </si>
  <si>
    <t>Coop Elec de Cons y O. Serv. de Saladillo Ltda</t>
  </si>
  <si>
    <t>Danaide S A</t>
  </si>
  <si>
    <t>Directv Argentina SA (ex Alpha Tel)</t>
  </si>
  <si>
    <t>IDT Corporation De Argentina SA</t>
  </si>
  <si>
    <t>Telecentro SA</t>
  </si>
  <si>
    <t>VHG Sistemas Soc de Resp Ltda</t>
  </si>
  <si>
    <t>Amazon</t>
  </si>
  <si>
    <t>Enlace Soluciones Inform. SRL</t>
  </si>
  <si>
    <t>Juan Pablo Florentin</t>
  </si>
  <si>
    <t>Monicabozzi,Lautaropaz,y.Boragnoso</t>
  </si>
  <si>
    <t>Pxt y Asociados</t>
  </si>
  <si>
    <t>Servicios para el Transporte de Informacion</t>
  </si>
  <si>
    <t>Andros-Net Comunicaciones SRL</t>
  </si>
  <si>
    <t xml:space="preserve">Asociación Mutual Obrera De Comunicaciones </t>
  </si>
  <si>
    <t xml:space="preserve">Bt Latam Argentina Sa/ Ex Comsat </t>
  </si>
  <si>
    <t>Cagnoli Conrado A.</t>
  </si>
  <si>
    <t>Cicchetti Joel Alejandro</t>
  </si>
  <si>
    <t>Coop Telef de Grand Bourg</t>
  </si>
  <si>
    <t>Coop Telef Ob. y Serv de Cap Bermúdez</t>
  </si>
  <si>
    <t>Coop Telef de Viv y O. Ser Pcos Del Viso</t>
  </si>
  <si>
    <t>Cooperativa Electrica de Monte Ltda</t>
  </si>
  <si>
    <t>COOTELSER LTDA - Coop Telef y Otros Serv Sta Clara del Mar</t>
  </si>
  <si>
    <t>Erezuma Martin</t>
  </si>
  <si>
    <t>Gigared SA</t>
  </si>
  <si>
    <t>Ifx Networks SRL</t>
  </si>
  <si>
    <t>Interlink SRL</t>
  </si>
  <si>
    <t>Linkear SRL</t>
  </si>
  <si>
    <t>Nss SA / Iplan</t>
  </si>
  <si>
    <t>Riot Games</t>
  </si>
  <si>
    <t>Rso Apolo Hidalgo SRL (Ex Sucesiòn Apolo Hector Hidalgo)</t>
  </si>
  <si>
    <t>SES Sistemas Electrónncos SA</t>
  </si>
  <si>
    <t>Silica Networks Argentina SA</t>
  </si>
  <si>
    <t>Sinturion Martín Maximiliano</t>
  </si>
  <si>
    <t>Sion SA</t>
  </si>
  <si>
    <t>SN Comunicaciones S.R.L.</t>
  </si>
  <si>
    <t>Sociedad Cooperativa Popular Limitada (Comod Rivadavia)</t>
  </si>
  <si>
    <t>Telefas SA</t>
  </si>
  <si>
    <t>Telespazio SA</t>
  </si>
  <si>
    <t>Velocom Argentina SA</t>
  </si>
  <si>
    <t xml:space="preserve">Villeneuve Group S A </t>
  </si>
  <si>
    <t>Antel Telecomu. NIC. Argentina S.A.</t>
  </si>
  <si>
    <t>Coseidi SA</t>
  </si>
  <si>
    <t>Inteliglobe Comunicac Argent S.R</t>
  </si>
  <si>
    <t>Rosero Marcelo Jorge M.</t>
  </si>
  <si>
    <t>Sprynet SRL(Antes Digital Savio SA)</t>
  </si>
  <si>
    <t>At&amp;T Communications Services Argentina SRL</t>
  </si>
  <si>
    <t>Cablenet SA (Antes San Vicente Cable y Telecomunicaciones SRL)</t>
  </si>
  <si>
    <t>Coop Elec y de Serv Mariano Moreno Lta</t>
  </si>
  <si>
    <t>Fundacion Innova-T</t>
  </si>
  <si>
    <t>Internet Services S.A.</t>
  </si>
  <si>
    <t>Red Intercable Digital</t>
  </si>
  <si>
    <t>Cortuc SA</t>
  </si>
  <si>
    <t>Heguiabehere Pablo Martin</t>
  </si>
  <si>
    <t>Lisa Daniel Adrian</t>
  </si>
  <si>
    <t>Skycorp SA</t>
  </si>
  <si>
    <t>Ver Tv SA (Telered)</t>
  </si>
  <si>
    <t>Empresa de Servicios y Aplic Tecnologicas SRL (Esat)</t>
  </si>
  <si>
    <t>Galared SRL (Galaxia)</t>
  </si>
  <si>
    <t>Ti Sparkle S.P.A.</t>
  </si>
  <si>
    <t>Universidad Argentina de La Empresa (UADE)</t>
  </si>
  <si>
    <t>Usina Popular Cooperativa de Obras,Servicios Publicos y Sociales Ltda.de Necochea</t>
  </si>
  <si>
    <t>Cloudflare</t>
  </si>
  <si>
    <t>Coop de Elect y Serv Pos Lujanense Ltda</t>
  </si>
  <si>
    <t>Coop de P.S.P.Viv y Créd Tres Límites</t>
  </si>
  <si>
    <t xml:space="preserve">Jumpnet Soluciones de </t>
  </si>
  <si>
    <t>Redes y Comunicaciones de Moreno SRL</t>
  </si>
  <si>
    <t>Transamerican Telecomunication SA</t>
  </si>
  <si>
    <t>Vizion Group S.R.L.</t>
  </si>
  <si>
    <t>Coop de Prov de Serv Pcos Tortuguitas</t>
  </si>
  <si>
    <t>Google Infraestrucura Argentina SRL</t>
  </si>
  <si>
    <t>Pedraza Luis</t>
  </si>
  <si>
    <t>Coop Telef Villa Gobernador Galvez</t>
  </si>
  <si>
    <t>Telconet SA</t>
  </si>
  <si>
    <t>Eurosat S.A.</t>
  </si>
  <si>
    <t>Parknet SRL  (antes Blueberry SRL)</t>
  </si>
  <si>
    <t>Barone Matrias (ex Grupo Barone)</t>
  </si>
  <si>
    <t>Gow Internet SRL</t>
  </si>
  <si>
    <t>Oath Holdings inc (Yahoo De Argentina SRL)</t>
  </si>
  <si>
    <t>Alterplan Solution SRL</t>
  </si>
  <si>
    <t>Bit2net</t>
  </si>
  <si>
    <t>Idt Corporation De Argentina SA</t>
  </si>
  <si>
    <t>Cotelcam Ltda</t>
  </si>
  <si>
    <t>Microsoft  Argentina SA</t>
  </si>
  <si>
    <t>Telecom Argentina SA (Ex Cablevision SA)</t>
  </si>
  <si>
    <t>Gallo Vicente (Gyatel)</t>
  </si>
  <si>
    <t>Poder Judicial Consejo de la Magistratura</t>
  </si>
  <si>
    <t>Ipnext SA</t>
  </si>
  <si>
    <t>G2k Argentina SA</t>
  </si>
  <si>
    <t>Visio Red SRL</t>
  </si>
  <si>
    <t>Cooperativa Mariano Acosta Ltda</t>
  </si>
  <si>
    <t>Iboss NC</t>
  </si>
  <si>
    <t>Escobar Marcelino</t>
  </si>
  <si>
    <t>Tecoar SA</t>
  </si>
  <si>
    <t>Scdplanet SA</t>
  </si>
  <si>
    <t>Oath Holdings  (Yahoo de Argentina SRL)</t>
  </si>
  <si>
    <t>Cyberwave SA</t>
  </si>
  <si>
    <t>Wn Internet SRL</t>
  </si>
  <si>
    <t>Prolux Comser S.A.</t>
  </si>
  <si>
    <t>Pogliotti &amp; Pogliotti Construc SA</t>
  </si>
  <si>
    <t>SALDO DE CAJA</t>
  </si>
  <si>
    <t>TOTAL FONDO DE RESERVA ESPECIAL + MIEMBROS NVOS</t>
  </si>
  <si>
    <t>TOTAL FONDO DE RESERVA 2 $</t>
  </si>
  <si>
    <t>TOTAL FONDO DE RESERVA  U$D</t>
  </si>
  <si>
    <t>Ingreso</t>
  </si>
  <si>
    <t>Egreso</t>
  </si>
  <si>
    <t>Fondo de reserva 1</t>
  </si>
  <si>
    <t>Constitucion fondo de Rva $ para compra de U$D 5000</t>
  </si>
  <si>
    <t>Fondo de reserva U$D</t>
  </si>
  <si>
    <t>Fondo de reserva Plazo Fijo</t>
  </si>
  <si>
    <t>sit</t>
  </si>
  <si>
    <t>Julio</t>
  </si>
  <si>
    <t>Agosto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</si>
  <si>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</si>
  <si>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</si>
  <si>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</si>
  <si>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</si>
  <si>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</si>
  <si>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</si>
  <si>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</si>
  <si>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</si>
  <si>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</si>
  <si>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</si>
  <si>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>DA.VI.TEL</t>
  </si>
  <si>
    <t>Aguirre Cesar Eduardo</t>
  </si>
  <si>
    <t>AGUIRRE CESAR EDUARDO</t>
  </si>
  <si>
    <t>Alpha Tel SA</t>
  </si>
  <si>
    <t>ALPHA TEL SA</t>
  </si>
  <si>
    <t>Andros-Net Comunicaciones S.R.L.</t>
  </si>
  <si>
    <t>Antel -UY</t>
  </si>
  <si>
    <t>Antena Delta Srl  (Wiredcom)</t>
  </si>
  <si>
    <t>ANTEL -UY</t>
  </si>
  <si>
    <t>ANTENA DELTA SRL  (WIREDCOM)</t>
  </si>
  <si>
    <t>Asociacion Mutual Obrera de Comunicaciones Amoc (Ex Lucas Valeria)</t>
  </si>
  <si>
    <t>Audibel Telecomunicaciones SA</t>
  </si>
  <si>
    <t>AUDIBEL TELECOMUNICACIONES SA</t>
  </si>
  <si>
    <t>Cagnoli Conrado Atilio</t>
  </si>
  <si>
    <t>CAMIÑA PABLO FABIAN</t>
  </si>
  <si>
    <t>Camiña Pablo Fabian</t>
  </si>
  <si>
    <t>Parket SRL  (antes Blueberry SRL)</t>
  </si>
  <si>
    <t>Comisión Arbitral del Convenio Multilateral</t>
  </si>
  <si>
    <r>
      <t xml:space="preserve">Coop </t>
    </r>
    <r>
      <rPr>
        <sz val="11"/>
        <color indexed="10"/>
        <rFont val="Calibri"/>
        <family val="2"/>
      </rPr>
      <t>Batan</t>
    </r>
    <r>
      <rPr>
        <sz val="11"/>
        <color theme="1"/>
        <rFont val="Calibri"/>
        <family val="2"/>
        <scheme val="minor"/>
      </rPr>
      <t xml:space="preserve"> de Obras y Serv Pcos LTDA</t>
    </r>
  </si>
  <si>
    <r>
      <t xml:space="preserve">Coop de Elect Consumo y Serv de Antonio </t>
    </r>
    <r>
      <rPr>
        <sz val="11"/>
        <color indexed="10"/>
        <rFont val="Calibri"/>
        <family val="2"/>
      </rPr>
      <t>Carboni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</si>
  <si>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Elect de </t>
    </r>
    <r>
      <rPr>
        <sz val="11"/>
        <color indexed="10"/>
        <rFont val="Calibri"/>
        <family val="2"/>
      </rPr>
      <t>Trenque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</si>
  <si>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Coop de Elect y Serv Pos </t>
    </r>
    <r>
      <rPr>
        <sz val="11"/>
        <color indexed="10"/>
        <rFont val="Calibri"/>
        <family val="2"/>
      </rPr>
      <t>Lujanense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</si>
  <si>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P.S.P.Viv y Créd </t>
    </r>
    <r>
      <rPr>
        <sz val="11"/>
        <color indexed="10"/>
        <rFont val="Calibri"/>
        <family val="2"/>
      </rPr>
      <t>Tres Límites</t>
    </r>
  </si>
  <si>
    <t>Coop de Prov de Elec y O Serv Pcoslda Camet</t>
  </si>
  <si>
    <r>
      <t xml:space="preserve">Coop de Prov de Serv Pcos </t>
    </r>
    <r>
      <rPr>
        <sz val="11"/>
        <color indexed="10"/>
        <rFont val="Calibri"/>
        <family val="2"/>
      </rPr>
      <t>Tortuguitas</t>
    </r>
  </si>
  <si>
    <r>
      <rPr>
        <sz val="11"/>
        <rFont val="Calibri"/>
        <family val="2"/>
      </rPr>
      <t>Coop de Provisde O.y Servpcos</t>
    </r>
    <r>
      <rPr>
        <sz val="11"/>
        <color indexed="10"/>
        <rFont val="Calibri"/>
        <family val="2"/>
      </rPr>
      <t xml:space="preserve"> Perez Millan</t>
    </r>
  </si>
  <si>
    <r>
      <t xml:space="preserve">Coop de Usuarios de Elec y Cons de </t>
    </r>
    <r>
      <rPr>
        <sz val="11"/>
        <color rgb="FFFF0000"/>
        <rFont val="Calibri"/>
        <family val="2"/>
        <scheme val="minor"/>
      </rPr>
      <t>Castelli</t>
    </r>
    <r>
      <rPr>
        <sz val="11"/>
        <color theme="1"/>
        <rFont val="Calibri"/>
        <family val="2"/>
        <scheme val="minor"/>
      </rPr>
      <t xml:space="preserve"> Lta</t>
    </r>
  </si>
  <si>
    <r>
      <t xml:space="preserve">Coop Elec de Cons y O. Serv. de </t>
    </r>
    <r>
      <rPr>
        <sz val="11"/>
        <color indexed="10"/>
        <rFont val="Calibri"/>
        <family val="2"/>
      </rPr>
      <t>Saladillo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</si>
  <si>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Elec y de Serv </t>
    </r>
    <r>
      <rPr>
        <sz val="11"/>
        <color indexed="10"/>
        <rFont val="Calibri"/>
        <family val="2"/>
      </rPr>
      <t>Mariano Moreno</t>
    </r>
    <r>
      <rPr>
        <sz val="11"/>
        <color theme="1"/>
        <rFont val="Calibri"/>
        <family val="2"/>
        <scheme val="minor"/>
      </rPr>
      <t xml:space="preserve"> Lta</t>
    </r>
  </si>
  <si>
    <r>
      <t>Coop Telef Ob. y Serv de</t>
    </r>
    <r>
      <rPr>
        <sz val="11"/>
        <color indexed="10"/>
        <rFont val="Calibri"/>
        <family val="2"/>
      </rPr>
      <t xml:space="preserve"> Cap Bermúdez</t>
    </r>
  </si>
  <si>
    <r>
      <t xml:space="preserve">Coop Telef Villa Gobernador </t>
    </r>
    <r>
      <rPr>
        <sz val="11"/>
        <color indexed="10"/>
        <rFont val="Calibri"/>
        <family val="2"/>
      </rPr>
      <t>Galvez</t>
    </r>
  </si>
  <si>
    <t>Coop Telefonica de Grand Bourg</t>
  </si>
  <si>
    <t>Coop Telefonica Del Viso</t>
  </si>
  <si>
    <r>
      <rPr>
        <sz val="11"/>
        <rFont val="Calibri"/>
        <family val="2"/>
      </rPr>
      <t>Coop. Telefonica de</t>
    </r>
    <r>
      <rPr>
        <sz val="11"/>
        <color indexed="10"/>
        <rFont val="Calibri"/>
        <family val="2"/>
      </rPr>
      <t xml:space="preserve"> Pinamar </t>
    </r>
    <r>
      <rPr>
        <sz val="11"/>
        <rFont val="Calibri"/>
        <family val="2"/>
      </rPr>
      <t>LTDA</t>
    </r>
  </si>
  <si>
    <r>
      <t xml:space="preserve">Coop.Reg Prov Trans de </t>
    </r>
    <r>
      <rPr>
        <sz val="11"/>
        <color indexed="10"/>
        <rFont val="Calibri"/>
        <family val="2"/>
      </rPr>
      <t>Datos</t>
    </r>
  </si>
  <si>
    <r>
      <rPr>
        <sz val="11"/>
        <rFont val="Calibri"/>
        <family val="2"/>
      </rPr>
      <t xml:space="preserve">Cooperativa de Provisión y Servicios Telefónicos y Otros Servicios Públicos </t>
    </r>
    <r>
      <rPr>
        <sz val="11"/>
        <color indexed="10"/>
        <rFont val="Calibri"/>
        <family val="2"/>
      </rPr>
      <t>Virrey Del Pino</t>
    </r>
  </si>
  <si>
    <r>
      <t xml:space="preserve">Cooperativa Electrica de </t>
    </r>
    <r>
      <rPr>
        <sz val="11"/>
        <color indexed="10"/>
        <rFont val="Calibri"/>
        <family val="2"/>
      </rPr>
      <t>Monte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</si>
  <si>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Cooperativa </t>
    </r>
    <r>
      <rPr>
        <sz val="11"/>
        <color indexed="10"/>
        <rFont val="Calibri"/>
        <family val="2"/>
      </rPr>
      <t>Mariano</t>
    </r>
    <r>
      <rPr>
        <sz val="11"/>
        <color theme="1"/>
        <rFont val="Calibri"/>
        <family val="2"/>
        <scheme val="minor"/>
      </rPr>
      <t xml:space="preserve"> Acosta Ltda</t>
    </r>
  </si>
  <si>
    <r>
      <t>COOTELSER LTDA -</t>
    </r>
    <r>
      <rPr>
        <sz val="11"/>
        <rFont val="Calibri"/>
        <family val="2"/>
      </rPr>
      <t xml:space="preserve"> Coop Telef y Otros Serv Sta Clara del Ma</t>
    </r>
    <r>
      <rPr>
        <sz val="11"/>
        <color indexed="10"/>
        <rFont val="Calibri"/>
        <family val="2"/>
      </rPr>
      <t>r</t>
    </r>
  </si>
  <si>
    <t>EDGE NETWORK SERVICE LIMITED</t>
  </si>
  <si>
    <t>Edge Network Service Limited</t>
  </si>
  <si>
    <t>GABRIEL F. ERBETTA Y MARIANO ANDRES CARRIZO RICHELET SOCIEDAD DE HECHO</t>
  </si>
  <si>
    <t>Fibernext SRL</t>
  </si>
  <si>
    <t>GRUPO BARONE SRL</t>
  </si>
  <si>
    <t>I - SUR WISP S.R.L</t>
  </si>
  <si>
    <t>Gabriel F. Erbetta y Mariano Andres Carrizo Richelet Sociedad de Hecho</t>
  </si>
  <si>
    <t>Grupo Full SAT (antes Rodríguez Roberto Edgardo)</t>
  </si>
  <si>
    <t>I - Sur Wisp S.R.L</t>
  </si>
  <si>
    <t>Imperva Inc</t>
  </si>
  <si>
    <t>Informatica y Telecomunic SA</t>
  </si>
  <si>
    <t>Lima Video Cable</t>
  </si>
  <si>
    <t>Linkup Internet SRL</t>
  </si>
  <si>
    <t>Neunet SA</t>
  </si>
  <si>
    <t>SES,  SISTEMAS ELECTRONICOS SA</t>
  </si>
  <si>
    <t>Pccp SA</t>
  </si>
  <si>
    <t>SN COMUNICACIONES S.R.L.</t>
  </si>
  <si>
    <t>Protec Argentina S.A.</t>
  </si>
  <si>
    <t>VELCONET SA</t>
  </si>
  <si>
    <t>SES,  Sistemas Electronicos SA</t>
  </si>
  <si>
    <t>Silica Networks  (Grupo Datco- Antes Vianetworks)</t>
  </si>
  <si>
    <t>Sinturion Martin Maximiliano</t>
  </si>
  <si>
    <t>YAHOO DE ARGENTINA SRL</t>
  </si>
  <si>
    <t>Fondo De Coopertecn y Financ-CECBA-SL LEY 23.412 (NIC.AR)</t>
  </si>
  <si>
    <t>Universidad Nacional de Lanus</t>
  </si>
  <si>
    <t>Ministerio Pco Fde La C.A.B.A.</t>
  </si>
  <si>
    <t>debitos</t>
  </si>
  <si>
    <t>Blueberry SRL</t>
  </si>
  <si>
    <t>Coop De Elect Consumo y Serv de Antonio Carboni Ltda</t>
  </si>
  <si>
    <t xml:space="preserve">Coop De Elect De Trenque </t>
  </si>
  <si>
    <t>ARIU (REDES DE INTER UNIV ASOC CIVIL)</t>
  </si>
  <si>
    <t>ANTENA DELTA SRL  (WIREDCOM) BAJA 30.04.2020</t>
  </si>
  <si>
    <t>REDES DE INTERC UNIV ASOC CIVIL</t>
  </si>
  <si>
    <t>Grupo Barone SRL</t>
  </si>
  <si>
    <t>Redes y Comunicaciones De Moreno SRL</t>
  </si>
  <si>
    <t>Servicios Para El Transporte De Informacion</t>
  </si>
  <si>
    <t>Sprynet Srl (Antes Digital Savio SA)</t>
  </si>
  <si>
    <t>Vhg Sistemas Soc de Resp Ltda</t>
  </si>
  <si>
    <t>Urchipia Fernando Diego</t>
  </si>
  <si>
    <t>Azion Technologies, Inc</t>
  </si>
  <si>
    <t>Le Pera Sergio Patricio</t>
  </si>
  <si>
    <t>FULLNET SOLUTIONS</t>
  </si>
  <si>
    <t>RESEARCH SRL</t>
  </si>
  <si>
    <t xml:space="preserve">TECNET ARGENTINA S.A. </t>
  </si>
  <si>
    <t>TR TECHNICAL SERVICES INC</t>
  </si>
  <si>
    <t>Research SRL</t>
  </si>
  <si>
    <t>Cons de la Magistratura de la C.A.B.A</t>
  </si>
  <si>
    <t>Tecnet Argentina S.A.</t>
  </si>
  <si>
    <t>Tr Technical Services INC</t>
  </si>
  <si>
    <t>APINTER SRL</t>
  </si>
  <si>
    <t>Apinter SRL</t>
  </si>
  <si>
    <t>Fullnet Solutions</t>
  </si>
  <si>
    <t>TWITCH INTERACTIVE, INC</t>
  </si>
  <si>
    <t>COOP DE PROV DE ENERGIA ELECTRICA OBRAS Y SERV PUB YDE VIV DE GRAL VIAMONTE LTD</t>
  </si>
  <si>
    <r>
      <rPr>
        <sz val="11"/>
        <rFont val="Calibri"/>
        <family val="2"/>
        <scheme val="minor"/>
      </rPr>
      <t>Coop de Prov de Energia Electrica Obras y Serv Pub y de Viv de</t>
    </r>
    <r>
      <rPr>
        <sz val="11"/>
        <color rgb="FFFF0000"/>
        <rFont val="Calibri"/>
        <family val="2"/>
        <scheme val="minor"/>
      </rPr>
      <t xml:space="preserve"> Gral Viamonte LTD</t>
    </r>
  </si>
  <si>
    <t>Connflex</t>
  </si>
  <si>
    <t>CONNFLEX</t>
  </si>
  <si>
    <t>G-Core Labs S.A.</t>
  </si>
  <si>
    <t xml:space="preserve">ETERNET SRL </t>
  </si>
  <si>
    <t>Eternet SRL</t>
  </si>
  <si>
    <t>BAYRES NET S.R.L.</t>
  </si>
  <si>
    <t>Facturado 2022</t>
  </si>
  <si>
    <t>Cobrado 2022</t>
  </si>
  <si>
    <t>Andesat Argentina S.A. (ex Velconet SA)</t>
  </si>
  <si>
    <t>PLAZO FIJO EN $</t>
  </si>
  <si>
    <t>TOTAL PLAZO FIJO $</t>
  </si>
  <si>
    <t>SES SISTEMAS ELECTRONICOS SA</t>
  </si>
  <si>
    <t>Crédito Fiscal</t>
  </si>
  <si>
    <t>Intereses plazo fijo en $</t>
  </si>
  <si>
    <t>NFIBRA S.A.S.</t>
  </si>
  <si>
    <t>STACKPATH LLC</t>
  </si>
  <si>
    <t>Nfibra S.A.S.</t>
  </si>
  <si>
    <t>Comision Arbitral Del Convenio Multilateral</t>
  </si>
  <si>
    <t>SUBSPACE COMMUNICATION LLC</t>
  </si>
  <si>
    <t>Stackpath LLC</t>
  </si>
  <si>
    <t>Subspace Communication LLC</t>
  </si>
  <si>
    <t>Twitch Interactive, INC</t>
  </si>
  <si>
    <t>G-CORE LABS S.A.</t>
  </si>
  <si>
    <t>adelantado</t>
  </si>
  <si>
    <t>AX INTERNET SA</t>
  </si>
  <si>
    <t>ASOCIACION PARA EL FORTALECIMIENTO COMUNITARIO (AFOC)</t>
  </si>
  <si>
    <t>INTERBS SRL</t>
  </si>
  <si>
    <t>CORRIENTES TELECOMUNICACIONES S.A.P.E.M.</t>
  </si>
  <si>
    <t>GLOBALTECH TELECOMUNICACIONES SAS</t>
  </si>
  <si>
    <t>Corrientes Telecomunicaciones S.A.P.E.M.</t>
  </si>
  <si>
    <t>Ax Internet SA</t>
  </si>
  <si>
    <t>ASOCIACION MUTUAL OBRERA DE COMUNICACIONES AMOC (Ex Lucas Valeria)</t>
  </si>
  <si>
    <t>MIN.DEJEFATURADEGAB.DEMINIS.BSAS</t>
  </si>
  <si>
    <t>TELEFONIA CELULAR DEL PARAGUAY S.A.E.</t>
  </si>
  <si>
    <t>MAXIHOST LLC</t>
  </si>
  <si>
    <t>TELENOVO S.A</t>
  </si>
  <si>
    <t>FIBRAS OPTICAS DE MAR DEL PLATA S.A.</t>
  </si>
  <si>
    <t>TR Technical Services INC</t>
  </si>
  <si>
    <t>Banco Galicia</t>
  </si>
  <si>
    <t>Fibras Opticas de Mar Del Plata S.A.</t>
  </si>
  <si>
    <t>Telefonia Celular del Paraguay S.A.E.</t>
  </si>
  <si>
    <t>Maxihost LLC</t>
  </si>
  <si>
    <t>Prefectura Naval Argentina</t>
  </si>
  <si>
    <t>Min.Dejefaturadegab.Deminis.BSAS</t>
  </si>
  <si>
    <t xml:space="preserve">SMARTNET </t>
  </si>
  <si>
    <t>ZENLAYER INC</t>
  </si>
  <si>
    <t>Banco Provincia de Bs As</t>
  </si>
  <si>
    <t>INTERNET WINDS AG SA</t>
  </si>
  <si>
    <t>Redes de Interc Univ Asoc Civil (ARIU)</t>
  </si>
  <si>
    <t>DATOS NET DEL SUR S.R.L.</t>
  </si>
  <si>
    <t>C Y M INTERNET S.R.L.</t>
  </si>
  <si>
    <t xml:space="preserve">Smartnet </t>
  </si>
  <si>
    <t>Zenlayer Inc</t>
  </si>
  <si>
    <t>Internet Winds Ag SA</t>
  </si>
  <si>
    <t>Datos Net del Sur S.R.L.</t>
  </si>
  <si>
    <t>C y M Internet S.R.L.</t>
  </si>
  <si>
    <t>SENCINET LATAM ARGENTINA (EX BT LATAM ARGENTINA SA/ EX COMSAT )</t>
  </si>
  <si>
    <t>TELCO 3 S.R.L.</t>
  </si>
  <si>
    <t>ZE.NET WISP SRL</t>
  </si>
  <si>
    <t>Facturado 2023</t>
  </si>
  <si>
    <t>Cobrado 2023</t>
  </si>
  <si>
    <t>SALDO 30/06/2022</t>
  </si>
  <si>
    <t>Saldo 30 de Junio 2022</t>
  </si>
  <si>
    <t>Saldo 30.06.2022</t>
  </si>
  <si>
    <t>SALDO TOTAL AL 30.06.2023</t>
  </si>
  <si>
    <t xml:space="preserve">   Gtos Directos Julio 2022</t>
  </si>
  <si>
    <t xml:space="preserve">   Gtos Indirectos Julio 2022</t>
  </si>
  <si>
    <t>Aire Acondicionado saldo</t>
  </si>
  <si>
    <t>Coop de Elect Consumo y Serv de Antonio Carboni Ltda</t>
  </si>
  <si>
    <t xml:space="preserve">    Fondo de Reserva Datos Net del Sur S.R.L.</t>
  </si>
  <si>
    <t>Ze.Net Wisp Srl</t>
  </si>
  <si>
    <t xml:space="preserve">    Fondo de Reserva Ze.Net Wisp Srl</t>
  </si>
  <si>
    <t>Cooperativa de Provisión y Servicios Telefónicos y Otros Servicios Públicos Virrey Del Pino</t>
  </si>
  <si>
    <t>Coop de Provisde O.y Servpcos Perez Millan</t>
  </si>
  <si>
    <t>Coop de Prov de Energia Electrica Obras y Serv Pub y de Viv de Gral Viamonte LTD</t>
  </si>
  <si>
    <t>Coop de Usuarios de Elec y Cons de Castelli Lta</t>
  </si>
  <si>
    <t xml:space="preserve">Coop de Elect de Trenque </t>
  </si>
  <si>
    <r>
      <t xml:space="preserve">Latina Net </t>
    </r>
    <r>
      <rPr>
        <sz val="11"/>
        <color rgb="FFFF0000"/>
        <rFont val="Calibri"/>
        <family val="2"/>
        <scheme val="minor"/>
      </rPr>
      <t>Telecom</t>
    </r>
    <r>
      <rPr>
        <sz val="11"/>
        <color theme="1"/>
        <rFont val="Calibri"/>
        <family val="2"/>
        <scheme val="minor"/>
      </rPr>
      <t>.SRL</t>
    </r>
  </si>
  <si>
    <r>
      <t xml:space="preserve">Link Net </t>
    </r>
    <r>
      <rPr>
        <sz val="11"/>
        <color rgb="FFFF0000"/>
        <rFont val="Calibri"/>
        <family val="2"/>
        <scheme val="minor"/>
      </rPr>
      <t>Argentina</t>
    </r>
    <r>
      <rPr>
        <sz val="11"/>
        <color theme="1"/>
        <rFont val="Calibri"/>
        <family val="2"/>
        <scheme val="minor"/>
      </rPr>
      <t xml:space="preserve"> S.R.L.</t>
    </r>
  </si>
  <si>
    <t>Coop Batan de Obras y Serv Pcos LTDA</t>
  </si>
  <si>
    <t>Interbs SRL.</t>
  </si>
  <si>
    <t>SOLUTION LAN S.A.</t>
  </si>
  <si>
    <t>Iva Debito Fiscal Julio 2022</t>
  </si>
  <si>
    <t>Iva Credito Fiscal Directos Julio 2022</t>
  </si>
  <si>
    <t>Iva Credito Fiscal Indirectos Julio 2022</t>
  </si>
  <si>
    <t>ALL SOLUTIONS SAS</t>
  </si>
  <si>
    <t>VAVCOM S.R.L.</t>
  </si>
  <si>
    <t xml:space="preserve">   Gtos Directos Agosto 2022</t>
  </si>
  <si>
    <t xml:space="preserve">   Gtos Indirectos Agosto 2022</t>
  </si>
  <si>
    <t>Patch conectorizados</t>
  </si>
  <si>
    <t>AA Service Integral sala IXP</t>
  </si>
  <si>
    <t>Adelanto de nuevo equipo HUAWEI</t>
  </si>
  <si>
    <t>TOTAL FONDO DE RESERVA UNIFICADO $</t>
  </si>
  <si>
    <t>más</t>
  </si>
  <si>
    <t>Solution Lan S.A.</t>
  </si>
  <si>
    <t>All Solutions SAS</t>
  </si>
  <si>
    <t>Vavcom S.R.L.</t>
  </si>
  <si>
    <t xml:space="preserve">    Fondo de Reserva Audibel Telecomunicaciones SA</t>
  </si>
  <si>
    <t>Telco 3 S.R.L.</t>
  </si>
  <si>
    <t xml:space="preserve">    Fondo de Reserva Telco 3 S.R.L.</t>
  </si>
  <si>
    <t>Cuartel Quinto</t>
  </si>
  <si>
    <t xml:space="preserve">    Fondo de Reserva Internet Winds Ag SA</t>
  </si>
  <si>
    <t xml:space="preserve">    Fondo de Reserva Solution Lan S.A.</t>
  </si>
  <si>
    <t>Iva Debito Fiscal Agosto 2022</t>
  </si>
  <si>
    <t>Iva Credito Fiscal Directos Agsoto 2022</t>
  </si>
  <si>
    <t>Iva Credito Fiscal Indirectos Agosto 2022</t>
  </si>
  <si>
    <t>Sencinet Latam Argentina (Ex Bt Latam Argentina SA/ Ex Comsat )</t>
  </si>
  <si>
    <t xml:space="preserve">   Gtos Directos Septiembre 2022</t>
  </si>
  <si>
    <t xml:space="preserve">   Gtos Indirectos Septiembre 2022</t>
  </si>
  <si>
    <t>Prorratero Gastos Ind. Miembros Especiales (ARIU, AFIP, ASIS,  Nic.Ar)</t>
  </si>
  <si>
    <t>Bateria y mantenimiento de UPS - (Nueva Sala Data Center)</t>
  </si>
  <si>
    <t>Hierros</t>
  </si>
  <si>
    <t>Bateria 38347</t>
  </si>
  <si>
    <t>Cabel Subte bayton  (Nueva Sala Data Center)</t>
  </si>
  <si>
    <t>Equipo tipo ROOFTOP 10 toneladas services integral CABASE  (Nueva Sala Data Center)</t>
  </si>
  <si>
    <t>Piso térmico  (Nueva Sala Data Center)</t>
  </si>
  <si>
    <t>materiales eléctricos  (Nueva Sala Data Center)</t>
  </si>
  <si>
    <t>12 Rack 46 full server   (Nueva Sala Data Center)</t>
  </si>
  <si>
    <t>40% equipo del AA  (Nueva Sala Data Center)</t>
  </si>
  <si>
    <t>materiales eléctricos isntalación   (Nueva Sala Data Center)</t>
  </si>
  <si>
    <t xml:space="preserve">    Fondo de Reserva Vavcom S.R.L.</t>
  </si>
  <si>
    <t>Vanet Telecomunicaciones S.R.L (Ex Cuartel Quinto Comunicaciones)</t>
  </si>
  <si>
    <t>VANET TELECOMUNICACIONES S.R.L. (Ex Cuartel Quinto Comunicaciones)</t>
  </si>
  <si>
    <t>Iva Debito Fiscal Septiembre 2022</t>
  </si>
  <si>
    <t>Iva Credito Fiscal Directos Septiembre 2022</t>
  </si>
  <si>
    <t>Iva Credito Fiscal Indirectos Septiembre 2022</t>
  </si>
  <si>
    <t>2 PDUs APC para Racks</t>
  </si>
  <si>
    <t>Módulos Patcheras, Cables y Cassetes de Alta Densidad</t>
  </si>
  <si>
    <t>motor forzador del aire acondicionado #4</t>
  </si>
  <si>
    <t xml:space="preserve">Armado de 2 PDU </t>
  </si>
  <si>
    <t>Materiales Durlock (Nueva Sala Data Center)</t>
  </si>
  <si>
    <t>2 UPS Serie 93E, bateria puestqa en marcha batería y UPS</t>
  </si>
  <si>
    <t xml:space="preserve">Fletes </t>
  </si>
  <si>
    <t>Compra de pintura para sala 2</t>
  </si>
  <si>
    <t>Anticipo puerta metálica sala</t>
  </si>
  <si>
    <t>universidad Argentina de La Empresa (UADE)</t>
  </si>
  <si>
    <t>Iva Debito Fiscal Octubre 2022</t>
  </si>
  <si>
    <t>Iva Credito Fiscal Directos Octubre 2022</t>
  </si>
  <si>
    <t>Iva Credito Fiscal Indirectos Octubre 2022</t>
  </si>
  <si>
    <t>CIRION TECHNOLOGIES ARGENTINA S.A ex (CENTURYLINK ARG (LEVEL 3 ARGENTINA SA )</t>
  </si>
  <si>
    <t>Cirion Technologies Argentina S.A ex (Centurylink ARG)</t>
  </si>
  <si>
    <t>CIRION TECHNOLOGIES ARGENTINA S.A ex (Centurylink ARG (Level 3 Argentina SA )</t>
  </si>
  <si>
    <t xml:space="preserve">   Gtos Directos Octubre 2022</t>
  </si>
  <si>
    <t xml:space="preserve">   Gtos Indirectos Octubre 2022</t>
  </si>
  <si>
    <t>Cable Canal y materiales varios</t>
  </si>
  <si>
    <t>reparación general aire acondicionado IXP BUE</t>
  </si>
  <si>
    <t>Armado de 2 PDU (Panini F)</t>
  </si>
  <si>
    <t>Armado de 2 PDU (San Martin conect)</t>
  </si>
  <si>
    <t>Saldo 60% de Aire Acondicionado</t>
  </si>
  <si>
    <t xml:space="preserve">2 UPS Serie 93E, </t>
  </si>
  <si>
    <t>Fletes 28.09 y de Electrotucumán</t>
  </si>
  <si>
    <t>Angulos y caños de hierro, angulos de hierro sala 2 BUE</t>
  </si>
  <si>
    <t>Pintura</t>
  </si>
  <si>
    <t>40% adelanto sistema contra incendio</t>
  </si>
  <si>
    <t xml:space="preserve">C &amp; C COMUNICAC DIGITALES S.R.L. </t>
  </si>
  <si>
    <t>C &amp; C Comunicac Digitales S.R.L.</t>
  </si>
  <si>
    <t xml:space="preserve">    Fondo de Reserva C &amp; C Comunicac Digitales S.R.L.</t>
  </si>
  <si>
    <t>Iva Debito Fiscal Noviembre 2022</t>
  </si>
  <si>
    <t>Iva Credito Fiscal Directos Noviembre 2022</t>
  </si>
  <si>
    <t>Iva Credito Fiscal Indirectos Noviembre 2022</t>
  </si>
  <si>
    <t xml:space="preserve"> </t>
  </si>
  <si>
    <t xml:space="preserve">   Gtos Directos Diciembre 2022</t>
  </si>
  <si>
    <t xml:space="preserve">   Gtos Indirectos Diciembre 2022</t>
  </si>
  <si>
    <t>fva 2</t>
  </si>
  <si>
    <t>fva 1</t>
  </si>
  <si>
    <t>caja</t>
  </si>
  <si>
    <t>Adelanto equipo HUAWEI  (Nueva Sala Data Center) ($ 10.661.588)</t>
  </si>
  <si>
    <t>Mano de obra, térmica, mensulas y trabajos eléctricos</t>
  </si>
  <si>
    <t>Instalación de conductos y rejas</t>
  </si>
  <si>
    <t>Materiales de ferretería y sanitarios</t>
  </si>
  <si>
    <t>MARECHAL Daniel (intercon Internet) AGUARDAR APROB CD P/FC</t>
  </si>
  <si>
    <t>Penalidad</t>
  </si>
  <si>
    <t>red link Sociedad Anonima</t>
  </si>
  <si>
    <t>Antel</t>
  </si>
  <si>
    <t>Riot games</t>
  </si>
  <si>
    <t>Iva Debito Fiscal Diciembre 2022</t>
  </si>
  <si>
    <t>Iva Credito Fiscal Directos Diciembre 2022</t>
  </si>
  <si>
    <t>Iva Credito Fiscal Indirectos Diciembre 2022</t>
  </si>
  <si>
    <t>se desaplico</t>
  </si>
  <si>
    <t>usina Popular Cooperativa de Obras,Servicios Publicos y Sociales Ltda.de Necochea</t>
  </si>
  <si>
    <t xml:space="preserve">   Gtos Directos Enero 2023</t>
  </si>
  <si>
    <t xml:space="preserve">   Gtos Indirectos Enero 2023</t>
  </si>
  <si>
    <t>Materiales GATA SA</t>
  </si>
  <si>
    <t xml:space="preserve">Cables Fibra Optica y Modulos                                                                       </t>
  </si>
  <si>
    <t xml:space="preserve">Instalacion lector acceso sala 2 BUE                                                                </t>
  </si>
  <si>
    <t>Materiales de ferretería y sanitarios todo para construc</t>
  </si>
  <si>
    <t>Materiales de ferretería y sanitarios tSan Martin conect</t>
  </si>
  <si>
    <t>vavcom S.R.L.</t>
  </si>
  <si>
    <t xml:space="preserve">Marechal Daniel (intercon Internet) </t>
  </si>
  <si>
    <t xml:space="preserve">    Fondo de Reserva Marechal Daniel (intercon Internet) </t>
  </si>
  <si>
    <t>Iva Debito Fiscal Enero 2023</t>
  </si>
  <si>
    <t>Iva Credito Fiscal Directos Enero 2023</t>
  </si>
  <si>
    <t>Iva Credito Fiscal Indirectos Enero 2023</t>
  </si>
  <si>
    <t xml:space="preserve">   Gtos Directos Febrero 2023</t>
  </si>
  <si>
    <t xml:space="preserve">Gs de envio </t>
  </si>
  <si>
    <t>Baterías</t>
  </si>
  <si>
    <t xml:space="preserve">   Gtos Indirectos Febrero 2023</t>
  </si>
  <si>
    <t>Galared SRL (Galaxia) NC</t>
  </si>
  <si>
    <t>facturar</t>
  </si>
  <si>
    <t xml:space="preserve">NC </t>
  </si>
  <si>
    <t>diferencia por nc de verizon</t>
  </si>
  <si>
    <t>Iva Debito Fiscal Febrero 2023</t>
  </si>
  <si>
    <t>Iva Credito Fiscal Directos Febrero 2023</t>
  </si>
  <si>
    <t>Iva Credito Fiscal Indirectos Febrero 2023</t>
  </si>
  <si>
    <t xml:space="preserve">   Gtos Directos Marzo 2023</t>
  </si>
  <si>
    <t xml:space="preserve">   Gtos Indirectos Marzo 2023</t>
  </si>
  <si>
    <t>Patchcord Fibra Optica</t>
  </si>
  <si>
    <t>Fibra Optica</t>
  </si>
  <si>
    <t>suministro de mano de obra para la inst de conductos, rejas y filtros</t>
  </si>
  <si>
    <t>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</si>
</sst>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\ #,##0.00;[Red]\-&quot;$&quot;\ #,##0.00"/>
    <numFmt numFmtId="164" formatCode="&quot;$&quot;\ #,##0.00"/>
    <numFmt numFmtId="165" formatCode="&quot;$&quot;\ #,##0.00;[Red]&quot;$&quot;\ \-#,##0.00"/>
    <numFmt numFmtId="166" formatCode="&quot;$&quot;#,##0.00"/>
    <numFmt numFmtId="167" formatCode="&quot;$&quot;\ #,##0.00;&quot;$&quot;\ \-#,##0.00"/>
    <numFmt numFmtId="168" formatCode="[$$-2C0A]\ #,##0.00"/>
    <numFmt numFmtId="169" formatCode="#,##0.00\ [$USD]"/>
    <numFmt numFmtId="170" formatCode="[$USD]\ #,##0.00"/>
  </numFmts>
  <fonts count="5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18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8"/>
      <name val="Arial"/>
      <family val="2"/>
    </font>
    <font>
      <b/>
      <u/>
      <sz val="11"/>
      <name val="Bookman Old Style"/>
      <family val="1"/>
    </font>
    <font>
      <b/>
      <sz val="11"/>
      <name val="Arial"/>
      <family val="2"/>
    </font>
    <font>
      <b/>
      <sz val="12"/>
      <name val="Arial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b/>
      <sz val="11"/>
      <color indexed="42"/>
      <name val="Palatino Linotype"/>
      <family val="1"/>
    </font>
    <font>
      <b/>
      <sz val="10"/>
      <color indexed="42"/>
      <name val="Bookman Old Style"/>
      <family val="1"/>
    </font>
    <font>
      <sz val="10"/>
      <color indexed="12"/>
      <name val="Bookman Old Style"/>
      <family val="1"/>
    </font>
    <font>
      <sz val="8"/>
      <name val="Bookman Old Style"/>
      <family val="1"/>
    </font>
    <font>
      <sz val="8"/>
      <name val="Arial"/>
      <family val="2"/>
    </font>
    <font>
      <b/>
      <sz val="8"/>
      <name val="Bookman Old Style"/>
      <family val="1"/>
    </font>
    <font>
      <sz val="11"/>
      <name val="Calibri"/>
      <family val="2"/>
    </font>
    <font>
      <sz val="12"/>
      <name val="Arial"/>
      <family val="2"/>
    </font>
    <font>
      <b/>
      <sz val="14"/>
      <name val="Arial"/>
      <family val="2"/>
    </font>
    <font>
      <b/>
      <sz val="10"/>
      <color indexed="42"/>
      <name val="Arial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80"/>
      <name val="Arial"/>
      <family val="2"/>
    </font>
    <font>
      <sz val="10"/>
      <color rgb="FF0000FF"/>
      <name val="Arial"/>
      <family val="2"/>
    </font>
    <font>
      <sz val="10"/>
      <color rgb="FF002060"/>
      <name val="Arial"/>
      <family val="2"/>
    </font>
    <font>
      <b/>
      <sz val="12"/>
      <color rgb="FFFF0000"/>
      <name val="Arial"/>
      <family val="2"/>
    </font>
    <font>
      <sz val="10"/>
      <color rgb="FF0000FF"/>
      <name val="Bookman Old Style"/>
      <family val="1"/>
    </font>
    <font>
      <b/>
      <sz val="10"/>
      <color rgb="FFFF0000"/>
      <name val="Arial"/>
      <family val="2"/>
    </font>
    <font>
      <b/>
      <sz val="10"/>
      <color theme="0"/>
      <name val="Bookman Old Style"/>
      <family val="1"/>
    </font>
    <font>
      <b/>
      <sz val="11"/>
      <color rgb="FFFF0000"/>
      <name val="Calibri"/>
      <family val="2"/>
      <scheme val="minor"/>
    </font>
    <font>
      <b/>
      <sz val="10"/>
      <color rgb="FF0000FF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0000FF"/>
      <name val="Arial"/>
      <family val="2"/>
    </font>
    <font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Bookman Old Style"/>
      <family val="1"/>
    </font>
    <font>
      <sz val="11"/>
      <color rgb="FF0070C0"/>
      <name val="Calibri"/>
      <family val="2"/>
      <scheme val="minor"/>
    </font>
    <font>
      <sz val="10"/>
      <color rgb="FF000080"/>
      <name val="Bookman Old Style"/>
      <family val="1"/>
    </font>
    <font>
      <b/>
      <sz val="10"/>
      <color theme="2" tint="-0.749992370372631"/>
      <name val="Arial"/>
      <family val="2"/>
    </font>
    <font>
      <sz val="10"/>
      <color rgb="FF7030A0"/>
      <name val="Arial"/>
      <family val="2"/>
    </font>
    <font>
      <sz val="10"/>
      <color indexed="12"/>
      <name val="Arial"/>
      <family val="2"/>
    </font>
    <font>
      <sz val="11"/>
      <color rgb="FF7030A0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87CB3D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9" tint="-9.9978637043366805E-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3" fillId="0" borderId="0"/>
  </cellStyleXfs>
  <cellXfs count="394">
    <xf numFmtId="0" fontId="0" fillId="0" borderId="0" xfId="0"/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4" borderId="2" xfId="0" applyFill="1" applyBorder="1" applyAlignment="1">
      <alignment horizontal="center"/>
    </xf>
    <xf numFmtId="0" fontId="26" fillId="4" borderId="3" xfId="1" applyFont="1" applyFill="1" applyBorder="1" applyProtection="1">
      <protection locked="0"/>
    </xf>
    <xf numFmtId="165" fontId="2" fillId="4" borderId="4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0" fillId="4" borderId="5" xfId="0" applyFill="1" applyBorder="1" applyAlignment="1">
      <alignment horizontal="center"/>
    </xf>
    <xf numFmtId="0" fontId="26" fillId="4" borderId="6" xfId="1" applyFont="1" applyFill="1" applyBorder="1" applyProtection="1">
      <protection locked="0"/>
    </xf>
    <xf numFmtId="165" fontId="2" fillId="4" borderId="7" xfId="0" applyNumberFormat="1" applyFont="1" applyFill="1" applyBorder="1"/>
    <xf numFmtId="164" fontId="26" fillId="4" borderId="6" xfId="0" applyNumberFormat="1" applyFont="1" applyFill="1" applyBorder="1"/>
    <xf numFmtId="0" fontId="2" fillId="0" borderId="0" xfId="0" applyFont="1" applyAlignment="1">
      <alignment horizontal="left"/>
    </xf>
    <xf numFmtId="165" fontId="0" fillId="0" borderId="0" xfId="0" applyNumberFormat="1"/>
    <xf numFmtId="0" fontId="26" fillId="4" borderId="6" xfId="0" applyFont="1" applyFill="1" applyBorder="1" applyProtection="1">
      <protection locked="0"/>
    </xf>
    <xf numFmtId="0" fontId="26" fillId="4" borderId="6" xfId="0" applyFont="1" applyFill="1" applyBorder="1" applyAlignment="1">
      <alignment horizontal="left"/>
    </xf>
    <xf numFmtId="0" fontId="26" fillId="4" borderId="6" xfId="1" applyFont="1" applyFill="1" applyBorder="1" applyAlignment="1" applyProtection="1">
      <alignment horizontal="left"/>
      <protection locked="0"/>
    </xf>
    <xf numFmtId="165" fontId="0" fillId="0" borderId="0" xfId="0" applyNumberFormat="1" applyAlignment="1">
      <alignment horizontal="center"/>
    </xf>
    <xf numFmtId="0" fontId="0" fillId="6" borderId="0" xfId="0" applyFill="1"/>
    <xf numFmtId="0" fontId="26" fillId="4" borderId="6" xfId="0" applyFont="1" applyFill="1" applyBorder="1" applyAlignment="1" applyProtection="1">
      <alignment horizontal="left"/>
      <protection locked="0"/>
    </xf>
    <xf numFmtId="0" fontId="26" fillId="4" borderId="6" xfId="0" applyFont="1" applyFill="1" applyBorder="1"/>
    <xf numFmtId="0" fontId="26" fillId="0" borderId="0" xfId="1" applyFont="1" applyProtection="1">
      <protection locked="0"/>
    </xf>
    <xf numFmtId="0" fontId="2" fillId="0" borderId="0" xfId="0" applyFont="1"/>
    <xf numFmtId="0" fontId="1" fillId="0" borderId="0" xfId="0" applyFont="1" applyAlignment="1">
      <alignment horizontal="right"/>
    </xf>
    <xf numFmtId="165" fontId="2" fillId="0" borderId="0" xfId="0" applyNumberFormat="1" applyFont="1"/>
    <xf numFmtId="8" fontId="0" fillId="0" borderId="0" xfId="0" applyNumberFormat="1"/>
    <xf numFmtId="15" fontId="26" fillId="3" borderId="9" xfId="0" applyNumberFormat="1" applyFont="1" applyFill="1" applyBorder="1" applyAlignment="1">
      <alignment horizontal="center"/>
    </xf>
    <xf numFmtId="14" fontId="3" fillId="3" borderId="10" xfId="0" applyNumberFormat="1" applyFont="1" applyFill="1" applyBorder="1" applyAlignment="1">
      <alignment horizontal="center"/>
    </xf>
    <xf numFmtId="164" fontId="4" fillId="0" borderId="0" xfId="0" applyNumberFormat="1" applyFont="1"/>
    <xf numFmtId="164" fontId="5" fillId="0" borderId="0" xfId="0" applyNumberFormat="1" applyFont="1"/>
    <xf numFmtId="164" fontId="26" fillId="0" borderId="0" xfId="0" applyNumberFormat="1" applyFont="1"/>
    <xf numFmtId="166" fontId="3" fillId="0" borderId="0" xfId="0" applyNumberFormat="1" applyFont="1"/>
    <xf numFmtId="164" fontId="3" fillId="0" borderId="0" xfId="0" applyNumberFormat="1" applyFont="1"/>
    <xf numFmtId="167" fontId="26" fillId="0" borderId="0" xfId="0" applyNumberFormat="1" applyFont="1"/>
    <xf numFmtId="168" fontId="26" fillId="0" borderId="0" xfId="0" applyNumberFormat="1" applyFont="1"/>
    <xf numFmtId="0" fontId="6" fillId="0" borderId="0" xfId="0" applyFont="1" applyAlignment="1">
      <alignment horizontal="left" indent="1"/>
    </xf>
    <xf numFmtId="166" fontId="0" fillId="0" borderId="0" xfId="0" applyNumberFormat="1"/>
    <xf numFmtId="4" fontId="0" fillId="0" borderId="0" xfId="0" applyNumberForma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0" fillId="0" borderId="0" xfId="0" applyNumberFormat="1"/>
    <xf numFmtId="166" fontId="1" fillId="0" borderId="0" xfId="0" applyNumberFormat="1" applyFont="1"/>
    <xf numFmtId="0" fontId="0" fillId="0" borderId="13" xfId="0" applyBorder="1"/>
    <xf numFmtId="0" fontId="3" fillId="0" borderId="13" xfId="0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7" fillId="8" borderId="14" xfId="0" applyFont="1" applyFill="1" applyBorder="1"/>
    <xf numFmtId="166" fontId="0" fillId="8" borderId="14" xfId="0" applyNumberFormat="1" applyFill="1" applyBorder="1"/>
    <xf numFmtId="166" fontId="3" fillId="8" borderId="14" xfId="0" applyNumberFormat="1" applyFont="1" applyFill="1" applyBorder="1"/>
    <xf numFmtId="0" fontId="7" fillId="8" borderId="15" xfId="0" applyFont="1" applyFill="1" applyBorder="1"/>
    <xf numFmtId="166" fontId="0" fillId="8" borderId="15" xfId="0" applyNumberFormat="1" applyFill="1" applyBorder="1"/>
    <xf numFmtId="166" fontId="3" fillId="8" borderId="15" xfId="0" applyNumberFormat="1" applyFont="1" applyFill="1" applyBorder="1"/>
    <xf numFmtId="0" fontId="3" fillId="0" borderId="0" xfId="0" applyFont="1" applyAlignment="1" applyProtection="1">
      <alignment horizontal="left"/>
      <protection locked="0"/>
    </xf>
    <xf numFmtId="14" fontId="3" fillId="0" borderId="14" xfId="0" applyNumberFormat="1" applyFont="1" applyBorder="1"/>
    <xf numFmtId="14" fontId="0" fillId="0" borderId="14" xfId="0" applyNumberFormat="1" applyBorder="1"/>
    <xf numFmtId="164" fontId="1" fillId="0" borderId="16" xfId="0" applyNumberFormat="1" applyFont="1" applyBorder="1"/>
    <xf numFmtId="0" fontId="26" fillId="0" borderId="15" xfId="1" applyFont="1" applyBorder="1" applyProtection="1">
      <protection locked="0"/>
    </xf>
    <xf numFmtId="164" fontId="3" fillId="0" borderId="15" xfId="0" applyNumberFormat="1" applyFont="1" applyBorder="1"/>
    <xf numFmtId="166" fontId="0" fillId="0" borderId="15" xfId="0" applyNumberFormat="1" applyBorder="1"/>
    <xf numFmtId="164" fontId="1" fillId="0" borderId="11" xfId="0" applyNumberFormat="1" applyFont="1" applyBorder="1"/>
    <xf numFmtId="0" fontId="0" fillId="9" borderId="0" xfId="0" applyFill="1" applyAlignment="1">
      <alignment horizontal="center"/>
    </xf>
    <xf numFmtId="0" fontId="0" fillId="9" borderId="0" xfId="0" applyFill="1"/>
    <xf numFmtId="14" fontId="3" fillId="9" borderId="0" xfId="0" applyNumberFormat="1" applyFont="1" applyFill="1"/>
    <xf numFmtId="164" fontId="3" fillId="9" borderId="0" xfId="0" applyNumberFormat="1" applyFont="1" applyFill="1"/>
    <xf numFmtId="166" fontId="0" fillId="9" borderId="0" xfId="0" applyNumberFormat="1" applyFill="1"/>
    <xf numFmtId="164" fontId="1" fillId="9" borderId="17" xfId="0" applyNumberFormat="1" applyFont="1" applyFill="1" applyBorder="1"/>
    <xf numFmtId="0" fontId="26" fillId="9" borderId="15" xfId="0" applyFont="1" applyFill="1" applyBorder="1" applyAlignment="1">
      <alignment horizontal="left"/>
    </xf>
    <xf numFmtId="164" fontId="1" fillId="9" borderId="11" xfId="0" applyNumberFormat="1" applyFont="1" applyFill="1" applyBorder="1"/>
    <xf numFmtId="164" fontId="1" fillId="0" borderId="0" xfId="0" applyNumberFormat="1" applyFont="1"/>
    <xf numFmtId="0" fontId="26" fillId="9" borderId="15" xfId="0" applyFont="1" applyFill="1" applyBorder="1" applyProtection="1">
      <protection locked="0"/>
    </xf>
    <xf numFmtId="0" fontId="26" fillId="9" borderId="15" xfId="0" applyFont="1" applyFill="1" applyBorder="1"/>
    <xf numFmtId="164" fontId="0" fillId="0" borderId="0" xfId="0" applyNumberFormat="1" applyAlignment="1">
      <alignment horizontal="center"/>
    </xf>
    <xf numFmtId="0" fontId="2" fillId="0" borderId="14" xfId="0" applyFont="1" applyBorder="1"/>
    <xf numFmtId="0" fontId="0" fillId="0" borderId="14" xfId="0" applyBorder="1"/>
    <xf numFmtId="0" fontId="0" fillId="0" borderId="15" xfId="0" applyBorder="1"/>
    <xf numFmtId="166" fontId="3" fillId="9" borderId="15" xfId="0" applyNumberFormat="1" applyFont="1" applyFill="1" applyBorder="1"/>
    <xf numFmtId="164" fontId="3" fillId="9" borderId="15" xfId="0" applyNumberFormat="1" applyFont="1" applyFill="1" applyBorder="1"/>
    <xf numFmtId="166" fontId="0" fillId="9" borderId="15" xfId="0" applyNumberFormat="1" applyFill="1" applyBorder="1"/>
    <xf numFmtId="166" fontId="0" fillId="9" borderId="18" xfId="0" applyNumberFormat="1" applyFill="1" applyBorder="1"/>
    <xf numFmtId="0" fontId="2" fillId="0" borderId="15" xfId="0" applyFont="1" applyBorder="1"/>
    <xf numFmtId="0" fontId="1" fillId="0" borderId="0" xfId="0" applyFont="1"/>
    <xf numFmtId="164" fontId="1" fillId="8" borderId="1" xfId="0" applyNumberFormat="1" applyFont="1" applyFill="1" applyBorder="1"/>
    <xf numFmtId="0" fontId="2" fillId="0" borderId="0" xfId="0" applyFont="1" applyAlignment="1">
      <alignment horizontal="right"/>
    </xf>
    <xf numFmtId="14" fontId="0" fillId="0" borderId="0" xfId="0" applyNumberFormat="1"/>
    <xf numFmtId="169" fontId="0" fillId="0" borderId="0" xfId="0" applyNumberFormat="1"/>
    <xf numFmtId="164" fontId="9" fillId="6" borderId="1" xfId="0" applyNumberFormat="1" applyFont="1" applyFill="1" applyBorder="1" applyAlignment="1">
      <alignment horizontal="center"/>
    </xf>
    <xf numFmtId="164" fontId="29" fillId="6" borderId="1" xfId="0" applyNumberFormat="1" applyFont="1" applyFill="1" applyBorder="1" applyAlignment="1">
      <alignment horizontal="center"/>
    </xf>
    <xf numFmtId="164" fontId="9" fillId="10" borderId="1" xfId="0" applyNumberFormat="1" applyFont="1" applyFill="1" applyBorder="1" applyAlignment="1">
      <alignment horizontal="center"/>
    </xf>
    <xf numFmtId="164" fontId="29" fillId="10" borderId="1" xfId="0" applyNumberFormat="1" applyFont="1" applyFill="1" applyBorder="1" applyAlignment="1">
      <alignment horizontal="center"/>
    </xf>
    <xf numFmtId="14" fontId="10" fillId="11" borderId="0" xfId="0" applyNumberFormat="1" applyFont="1" applyFill="1"/>
    <xf numFmtId="0" fontId="2" fillId="11" borderId="0" xfId="0" applyFont="1" applyFill="1"/>
    <xf numFmtId="165" fontId="11" fillId="11" borderId="0" xfId="0" applyNumberFormat="1" applyFont="1" applyFill="1"/>
    <xf numFmtId="164" fontId="2" fillId="11" borderId="0" xfId="0" applyNumberFormat="1" applyFont="1" applyFill="1"/>
    <xf numFmtId="164" fontId="1" fillId="0" borderId="19" xfId="0" applyNumberFormat="1" applyFont="1" applyBorder="1"/>
    <xf numFmtId="164" fontId="0" fillId="0" borderId="20" xfId="0" applyNumberFormat="1" applyBorder="1"/>
    <xf numFmtId="164" fontId="1" fillId="0" borderId="21" xfId="0" applyNumberFormat="1" applyFont="1" applyBorder="1"/>
    <xf numFmtId="164" fontId="0" fillId="0" borderId="22" xfId="0" applyNumberFormat="1" applyBorder="1"/>
    <xf numFmtId="169" fontId="1" fillId="0" borderId="19" xfId="0" applyNumberFormat="1" applyFont="1" applyBorder="1"/>
    <xf numFmtId="0" fontId="0" fillId="0" borderId="20" xfId="0" applyBorder="1"/>
    <xf numFmtId="164" fontId="2" fillId="0" borderId="20" xfId="0" applyNumberFormat="1" applyFont="1" applyBorder="1"/>
    <xf numFmtId="14" fontId="10" fillId="0" borderId="0" xfId="0" applyNumberFormat="1" applyFont="1"/>
    <xf numFmtId="0" fontId="12" fillId="8" borderId="0" xfId="0" applyFont="1" applyFill="1"/>
    <xf numFmtId="168" fontId="13" fillId="8" borderId="0" xfId="0" applyNumberFormat="1" applyFont="1" applyFill="1"/>
    <xf numFmtId="164" fontId="13" fillId="8" borderId="0" xfId="0" applyNumberFormat="1" applyFont="1" applyFill="1"/>
    <xf numFmtId="165" fontId="13" fillId="8" borderId="0" xfId="0" applyNumberFormat="1" applyFont="1" applyFill="1"/>
    <xf numFmtId="164" fontId="1" fillId="8" borderId="19" xfId="0" applyNumberFormat="1" applyFont="1" applyFill="1" applyBorder="1"/>
    <xf numFmtId="164" fontId="0" fillId="8" borderId="20" xfId="0" applyNumberFormat="1" applyFill="1" applyBorder="1"/>
    <xf numFmtId="164" fontId="0" fillId="8" borderId="19" xfId="0" applyNumberFormat="1" applyFill="1" applyBorder="1"/>
    <xf numFmtId="170" fontId="1" fillId="8" borderId="19" xfId="0" applyNumberFormat="1" applyFont="1" applyFill="1" applyBorder="1"/>
    <xf numFmtId="170" fontId="0" fillId="8" borderId="20" xfId="0" applyNumberFormat="1" applyFill="1" applyBorder="1"/>
    <xf numFmtId="164" fontId="2" fillId="8" borderId="20" xfId="0" applyNumberFormat="1" applyFont="1" applyFill="1" applyBorder="1"/>
    <xf numFmtId="14" fontId="10" fillId="4" borderId="0" xfId="0" applyNumberFormat="1" applyFont="1" applyFill="1"/>
    <xf numFmtId="0" fontId="2" fillId="4" borderId="0" xfId="0" applyFont="1" applyFill="1"/>
    <xf numFmtId="164" fontId="10" fillId="4" borderId="0" xfId="0" applyNumberFormat="1" applyFont="1" applyFill="1"/>
    <xf numFmtId="165" fontId="10" fillId="4" borderId="0" xfId="0" applyNumberFormat="1" applyFont="1" applyFill="1"/>
    <xf numFmtId="164" fontId="0" fillId="12" borderId="19" xfId="0" applyNumberFormat="1" applyFill="1" applyBorder="1"/>
    <xf numFmtId="164" fontId="0" fillId="13" borderId="19" xfId="0" applyNumberFormat="1" applyFill="1" applyBorder="1"/>
    <xf numFmtId="170" fontId="0" fillId="14" borderId="19" xfId="0" applyNumberFormat="1" applyFill="1" applyBorder="1"/>
    <xf numFmtId="170" fontId="0" fillId="14" borderId="20" xfId="0" applyNumberFormat="1" applyFill="1" applyBorder="1"/>
    <xf numFmtId="0" fontId="27" fillId="0" borderId="0" xfId="0" applyFont="1"/>
    <xf numFmtId="168" fontId="30" fillId="0" borderId="0" xfId="0" applyNumberFormat="1" applyFont="1"/>
    <xf numFmtId="164" fontId="14" fillId="0" borderId="0" xfId="0" applyNumberFormat="1" applyFont="1"/>
    <xf numFmtId="164" fontId="0" fillId="12" borderId="20" xfId="0" applyNumberFormat="1" applyFill="1" applyBorder="1"/>
    <xf numFmtId="164" fontId="0" fillId="13" borderId="20" xfId="0" applyNumberFormat="1" applyFill="1" applyBorder="1"/>
    <xf numFmtId="168" fontId="2" fillId="0" borderId="0" xfId="0" applyNumberFormat="1" applyFont="1"/>
    <xf numFmtId="0" fontId="2" fillId="13" borderId="0" xfId="0" applyFont="1" applyFill="1"/>
    <xf numFmtId="168" fontId="2" fillId="13" borderId="0" xfId="0" applyNumberFormat="1" applyFont="1" applyFill="1"/>
    <xf numFmtId="164" fontId="10" fillId="13" borderId="0" xfId="0" applyNumberFormat="1" applyFont="1" applyFill="1"/>
    <xf numFmtId="0" fontId="10" fillId="4" borderId="0" xfId="0" applyFont="1" applyFill="1"/>
    <xf numFmtId="164" fontId="31" fillId="12" borderId="20" xfId="0" applyNumberFormat="1" applyFont="1" applyFill="1" applyBorder="1"/>
    <xf numFmtId="170" fontId="2" fillId="14" borderId="19" xfId="0" applyNumberFormat="1" applyFont="1" applyFill="1" applyBorder="1"/>
    <xf numFmtId="168" fontId="10" fillId="4" borderId="0" xfId="0" applyNumberFormat="1" applyFont="1" applyFill="1"/>
    <xf numFmtId="169" fontId="2" fillId="0" borderId="0" xfId="0" applyNumberFormat="1" applyFont="1"/>
    <xf numFmtId="14" fontId="10" fillId="12" borderId="0" xfId="0" applyNumberFormat="1" applyFont="1" applyFill="1"/>
    <xf numFmtId="164" fontId="10" fillId="12" borderId="0" xfId="0" applyNumberFormat="1" applyFont="1" applyFill="1"/>
    <xf numFmtId="170" fontId="24" fillId="14" borderId="20" xfId="0" applyNumberFormat="1" applyFont="1" applyFill="1" applyBorder="1"/>
    <xf numFmtId="170" fontId="1" fillId="14" borderId="19" xfId="0" applyNumberFormat="1" applyFont="1" applyFill="1" applyBorder="1"/>
    <xf numFmtId="164" fontId="31" fillId="13" borderId="20" xfId="0" applyNumberFormat="1" applyFont="1" applyFill="1" applyBorder="1"/>
    <xf numFmtId="169" fontId="5" fillId="0" borderId="0" xfId="0" applyNumberFormat="1" applyFont="1"/>
    <xf numFmtId="0" fontId="0" fillId="12" borderId="19" xfId="0" applyFill="1" applyBorder="1"/>
    <xf numFmtId="0" fontId="0" fillId="12" borderId="20" xfId="0" applyFill="1" applyBorder="1"/>
    <xf numFmtId="164" fontId="10" fillId="0" borderId="0" xfId="0" applyNumberFormat="1" applyFont="1"/>
    <xf numFmtId="165" fontId="10" fillId="0" borderId="0" xfId="0" applyNumberFormat="1" applyFont="1"/>
    <xf numFmtId="14" fontId="15" fillId="0" borderId="0" xfId="0" applyNumberFormat="1" applyFont="1"/>
    <xf numFmtId="0" fontId="16" fillId="0" borderId="0" xfId="0" applyFont="1"/>
    <xf numFmtId="164" fontId="15" fillId="0" borderId="0" xfId="0" applyNumberFormat="1" applyFont="1"/>
    <xf numFmtId="165" fontId="15" fillId="0" borderId="0" xfId="0" applyNumberFormat="1" applyFont="1"/>
    <xf numFmtId="165" fontId="11" fillId="7" borderId="1" xfId="0" applyNumberFormat="1" applyFont="1" applyFill="1" applyBorder="1"/>
    <xf numFmtId="164" fontId="25" fillId="12" borderId="1" xfId="0" applyNumberFormat="1" applyFont="1" applyFill="1" applyBorder="1" applyAlignment="1">
      <alignment horizontal="center"/>
    </xf>
    <xf numFmtId="164" fontId="33" fillId="12" borderId="1" xfId="0" applyNumberFormat="1" applyFont="1" applyFill="1" applyBorder="1" applyAlignment="1">
      <alignment horizontal="center"/>
    </xf>
    <xf numFmtId="164" fontId="25" fillId="13" borderId="1" xfId="0" applyNumberFormat="1" applyFont="1" applyFill="1" applyBorder="1" applyAlignment="1">
      <alignment horizontal="center"/>
    </xf>
    <xf numFmtId="164" fontId="33" fillId="13" borderId="1" xfId="0" applyNumberFormat="1" applyFont="1" applyFill="1" applyBorder="1" applyAlignment="1">
      <alignment horizontal="center"/>
    </xf>
    <xf numFmtId="170" fontId="1" fillId="14" borderId="1" xfId="0" applyNumberFormat="1" applyFont="1" applyFill="1" applyBorder="1" applyAlignment="1">
      <alignment horizontal="center"/>
    </xf>
    <xf numFmtId="170" fontId="31" fillId="14" borderId="1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12" borderId="1" xfId="0" applyFont="1" applyFill="1" applyBorder="1" applyAlignment="1">
      <alignment horizontal="center" vertical="center" wrapText="1"/>
    </xf>
    <xf numFmtId="165" fontId="17" fillId="12" borderId="1" xfId="0" applyNumberFormat="1" applyFont="1" applyFill="1" applyBorder="1"/>
    <xf numFmtId="164" fontId="5" fillId="12" borderId="0" xfId="0" applyNumberFormat="1" applyFont="1" applyFill="1"/>
    <xf numFmtId="165" fontId="10" fillId="12" borderId="0" xfId="0" applyNumberFormat="1" applyFont="1" applyFill="1"/>
    <xf numFmtId="14" fontId="14" fillId="0" borderId="0" xfId="0" applyNumberFormat="1" applyFont="1"/>
    <xf numFmtId="164" fontId="2" fillId="0" borderId="0" xfId="0" applyNumberFormat="1" applyFont="1"/>
    <xf numFmtId="0" fontId="5" fillId="0" borderId="0" xfId="0" applyFont="1"/>
    <xf numFmtId="0" fontId="17" fillId="6" borderId="1" xfId="0" applyFont="1" applyFill="1" applyBorder="1" applyAlignment="1">
      <alignment horizontal="center" vertical="center" wrapText="1"/>
    </xf>
    <xf numFmtId="8" fontId="11" fillId="6" borderId="1" xfId="0" applyNumberFormat="1" applyFont="1" applyFill="1" applyBorder="1"/>
    <xf numFmtId="0" fontId="11" fillId="10" borderId="1" xfId="0" applyFont="1" applyFill="1" applyBorder="1" applyAlignment="1">
      <alignment horizontal="center"/>
    </xf>
    <xf numFmtId="168" fontId="11" fillId="10" borderId="1" xfId="0" applyNumberFormat="1" applyFont="1" applyFill="1" applyBorder="1"/>
    <xf numFmtId="0" fontId="10" fillId="0" borderId="0" xfId="0" applyFont="1" applyAlignment="1">
      <alignment wrapText="1"/>
    </xf>
    <xf numFmtId="0" fontId="10" fillId="0" borderId="0" xfId="0" applyFont="1"/>
    <xf numFmtId="164" fontId="11" fillId="0" borderId="0" xfId="0" applyNumberFormat="1" applyFont="1"/>
    <xf numFmtId="17" fontId="2" fillId="0" borderId="0" xfId="0" applyNumberFormat="1" applyFont="1"/>
    <xf numFmtId="0" fontId="18" fillId="0" borderId="0" xfId="0" applyFont="1" applyAlignment="1">
      <alignment wrapText="1"/>
    </xf>
    <xf numFmtId="164" fontId="2" fillId="0" borderId="0" xfId="0" applyNumberFormat="1" applyFont="1" applyAlignment="1">
      <alignment horizontal="right"/>
    </xf>
    <xf numFmtId="17" fontId="10" fillId="0" borderId="0" xfId="0" applyNumberFormat="1" applyFont="1"/>
    <xf numFmtId="169" fontId="10" fillId="0" borderId="0" xfId="0" applyNumberFormat="1" applyFont="1"/>
    <xf numFmtId="0" fontId="11" fillId="0" borderId="0" xfId="0" applyFont="1"/>
    <xf numFmtId="164" fontId="19" fillId="0" borderId="0" xfId="0" applyNumberFormat="1" applyFont="1"/>
    <xf numFmtId="0" fontId="19" fillId="0" borderId="0" xfId="0" applyFont="1"/>
    <xf numFmtId="165" fontId="19" fillId="0" borderId="0" xfId="0" applyNumberFormat="1" applyFont="1"/>
    <xf numFmtId="0" fontId="20" fillId="0" borderId="0" xfId="0" applyFont="1"/>
    <xf numFmtId="164" fontId="2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34" fillId="3" borderId="1" xfId="0" applyNumberFormat="1" applyFont="1" applyFill="1" applyBorder="1" applyAlignment="1">
      <alignment horizontal="center" vertical="center"/>
    </xf>
    <xf numFmtId="164" fontId="35" fillId="6" borderId="1" xfId="0" applyNumberFormat="1" applyFont="1" applyFill="1" applyBorder="1" applyAlignment="1">
      <alignment horizontal="center" wrapText="1"/>
    </xf>
    <xf numFmtId="164" fontId="35" fillId="10" borderId="1" xfId="0" applyNumberFormat="1" applyFont="1" applyFill="1" applyBorder="1" applyAlignment="1">
      <alignment horizontal="center" wrapText="1"/>
    </xf>
    <xf numFmtId="0" fontId="1" fillId="11" borderId="1" xfId="0" applyFont="1" applyFill="1" applyBorder="1" applyAlignment="1">
      <alignment wrapText="1"/>
    </xf>
    <xf numFmtId="0" fontId="0" fillId="11" borderId="23" xfId="0" applyFill="1" applyBorder="1"/>
    <xf numFmtId="0" fontId="0" fillId="11" borderId="24" xfId="0" applyFill="1" applyBorder="1"/>
    <xf numFmtId="164" fontId="1" fillId="11" borderId="25" xfId="0" applyNumberFormat="1" applyFont="1" applyFill="1" applyBorder="1"/>
    <xf numFmtId="164" fontId="1" fillId="11" borderId="3" xfId="0" applyNumberFormat="1" applyFont="1" applyFill="1" applyBorder="1"/>
    <xf numFmtId="164" fontId="1" fillId="11" borderId="26" xfId="0" applyNumberFormat="1" applyFont="1" applyFill="1" applyBorder="1"/>
    <xf numFmtId="170" fontId="1" fillId="11" borderId="24" xfId="0" applyNumberFormat="1" applyFont="1" applyFill="1" applyBorder="1"/>
    <xf numFmtId="164" fontId="1" fillId="11" borderId="20" xfId="0" applyNumberFormat="1" applyFont="1" applyFill="1" applyBorder="1"/>
    <xf numFmtId="164" fontId="35" fillId="2" borderId="1" xfId="0" applyNumberFormat="1" applyFont="1" applyFill="1" applyBorder="1" applyAlignment="1">
      <alignment horizontal="left"/>
    </xf>
    <xf numFmtId="164" fontId="30" fillId="4" borderId="27" xfId="0" applyNumberFormat="1" applyFont="1" applyFill="1" applyBorder="1"/>
    <xf numFmtId="170" fontId="2" fillId="14" borderId="27" xfId="0" applyNumberFormat="1" applyFont="1" applyFill="1" applyBorder="1"/>
    <xf numFmtId="164" fontId="30" fillId="4" borderId="28" xfId="0" applyNumberFormat="1" applyFont="1" applyFill="1" applyBorder="1"/>
    <xf numFmtId="164" fontId="0" fillId="12" borderId="28" xfId="0" applyNumberFormat="1" applyFill="1" applyBorder="1"/>
    <xf numFmtId="164" fontId="0" fillId="13" borderId="28" xfId="0" applyNumberFormat="1" applyFill="1" applyBorder="1" applyAlignment="1">
      <alignment horizontal="right"/>
    </xf>
    <xf numFmtId="170" fontId="2" fillId="14" borderId="28" xfId="0" applyNumberFormat="1" applyFont="1" applyFill="1" applyBorder="1" applyAlignment="1">
      <alignment horizontal="right"/>
    </xf>
    <xf numFmtId="170" fontId="2" fillId="14" borderId="28" xfId="0" applyNumberFormat="1" applyFont="1" applyFill="1" applyBorder="1"/>
    <xf numFmtId="170" fontId="0" fillId="14" borderId="28" xfId="0" applyNumberFormat="1" applyFill="1" applyBorder="1" applyAlignment="1">
      <alignment horizontal="right"/>
    </xf>
    <xf numFmtId="164" fontId="30" fillId="4" borderId="29" xfId="0" applyNumberFormat="1" applyFont="1" applyFill="1" applyBorder="1"/>
    <xf numFmtId="164" fontId="0" fillId="12" borderId="29" xfId="0" applyNumberFormat="1" applyFill="1" applyBorder="1"/>
    <xf numFmtId="164" fontId="0" fillId="13" borderId="29" xfId="0" applyNumberFormat="1" applyFill="1" applyBorder="1" applyAlignment="1">
      <alignment horizontal="right"/>
    </xf>
    <xf numFmtId="164" fontId="36" fillId="3" borderId="1" xfId="0" applyNumberFormat="1" applyFont="1" applyFill="1" applyBorder="1" applyAlignment="1">
      <alignment horizontal="left" wrapText="1"/>
    </xf>
    <xf numFmtId="164" fontId="1" fillId="6" borderId="1" xfId="0" applyNumberFormat="1" applyFont="1" applyFill="1" applyBorder="1"/>
    <xf numFmtId="164" fontId="1" fillId="10" borderId="1" xfId="0" applyNumberFormat="1" applyFont="1" applyFill="1" applyBorder="1"/>
    <xf numFmtId="164" fontId="0" fillId="15" borderId="0" xfId="0" applyNumberFormat="1" applyFill="1"/>
    <xf numFmtId="0" fontId="0" fillId="0" borderId="0" xfId="0" applyAlignment="1">
      <alignment vertical="center"/>
    </xf>
    <xf numFmtId="0" fontId="24" fillId="0" borderId="0" xfId="0" applyFont="1"/>
    <xf numFmtId="0" fontId="2" fillId="0" borderId="0" xfId="1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164" fontId="1" fillId="0" borderId="17" xfId="0" applyNumberFormat="1" applyFont="1" applyBorder="1"/>
    <xf numFmtId="164" fontId="27" fillId="0" borderId="0" xfId="0" applyNumberFormat="1" applyFont="1"/>
    <xf numFmtId="167" fontId="27" fillId="0" borderId="0" xfId="0" applyNumberFormat="1" applyFont="1"/>
    <xf numFmtId="168" fontId="27" fillId="0" borderId="0" xfId="0" applyNumberFormat="1" applyFont="1"/>
    <xf numFmtId="164" fontId="34" fillId="0" borderId="0" xfId="0" applyNumberFormat="1" applyFont="1"/>
    <xf numFmtId="166" fontId="27" fillId="0" borderId="0" xfId="0" applyNumberFormat="1" applyFont="1"/>
    <xf numFmtId="0" fontId="26" fillId="4" borderId="0" xfId="1" applyFont="1" applyFill="1" applyProtection="1">
      <protection locked="0"/>
    </xf>
    <xf numFmtId="14" fontId="37" fillId="2" borderId="0" xfId="0" applyNumberFormat="1" applyFont="1" applyFill="1"/>
    <xf numFmtId="0" fontId="37" fillId="2" borderId="0" xfId="0" applyFont="1" applyFill="1"/>
    <xf numFmtId="164" fontId="8" fillId="2" borderId="0" xfId="0" applyNumberFormat="1" applyFont="1" applyFill="1" applyAlignment="1">
      <alignment horizontal="center" wrapText="1"/>
    </xf>
    <xf numFmtId="164" fontId="38" fillId="2" borderId="0" xfId="0" applyNumberFormat="1" applyFont="1" applyFill="1" applyAlignment="1">
      <alignment horizontal="center"/>
    </xf>
    <xf numFmtId="165" fontId="37" fillId="2" borderId="0" xfId="0" applyNumberFormat="1" applyFont="1" applyFill="1" applyAlignment="1">
      <alignment horizontal="center"/>
    </xf>
    <xf numFmtId="164" fontId="2" fillId="13" borderId="28" xfId="0" applyNumberFormat="1" applyFont="1" applyFill="1" applyBorder="1" applyAlignment="1">
      <alignment horizontal="right"/>
    </xf>
    <xf numFmtId="164" fontId="2" fillId="12" borderId="28" xfId="0" applyNumberFormat="1" applyFont="1" applyFill="1" applyBorder="1"/>
    <xf numFmtId="165" fontId="10" fillId="18" borderId="0" xfId="0" applyNumberFormat="1" applyFont="1" applyFill="1"/>
    <xf numFmtId="164" fontId="24" fillId="13" borderId="20" xfId="0" applyNumberFormat="1" applyFont="1" applyFill="1" applyBorder="1"/>
    <xf numFmtId="168" fontId="31" fillId="13" borderId="0" xfId="0" applyNumberFormat="1" applyFont="1" applyFill="1"/>
    <xf numFmtId="0" fontId="39" fillId="0" borderId="0" xfId="0" applyFont="1"/>
    <xf numFmtId="164" fontId="24" fillId="12" borderId="20" xfId="0" applyNumberFormat="1" applyFont="1" applyFill="1" applyBorder="1"/>
    <xf numFmtId="0" fontId="24" fillId="0" borderId="0" xfId="0" applyFont="1" applyAlignment="1">
      <alignment vertical="center"/>
    </xf>
    <xf numFmtId="164" fontId="39" fillId="12" borderId="28" xfId="0" applyNumberFormat="1" applyFont="1" applyFill="1" applyBorder="1"/>
    <xf numFmtId="164" fontId="39" fillId="13" borderId="28" xfId="0" applyNumberFormat="1" applyFont="1" applyFill="1" applyBorder="1" applyAlignment="1">
      <alignment horizontal="right"/>
    </xf>
    <xf numFmtId="164" fontId="41" fillId="3" borderId="1" xfId="0" applyNumberFormat="1" applyFont="1" applyFill="1" applyBorder="1" applyAlignment="1">
      <alignment horizontal="center" vertical="center"/>
    </xf>
    <xf numFmtId="164" fontId="42" fillId="4" borderId="27" xfId="0" applyNumberFormat="1" applyFont="1" applyFill="1" applyBorder="1"/>
    <xf numFmtId="164" fontId="42" fillId="4" borderId="28" xfId="0" applyNumberFormat="1" applyFont="1" applyFill="1" applyBorder="1"/>
    <xf numFmtId="164" fontId="42" fillId="4" borderId="29" xfId="0" applyNumberFormat="1" applyFont="1" applyFill="1" applyBorder="1"/>
    <xf numFmtId="0" fontId="26" fillId="0" borderId="15" xfId="1" quotePrefix="1" applyFont="1" applyBorder="1" applyProtection="1">
      <protection locked="0"/>
    </xf>
    <xf numFmtId="0" fontId="43" fillId="0" borderId="0" xfId="0" applyFont="1"/>
    <xf numFmtId="0" fontId="43" fillId="0" borderId="0" xfId="0" applyFont="1" applyAlignment="1">
      <alignment vertical="center"/>
    </xf>
    <xf numFmtId="168" fontId="44" fillId="16" borderId="15" xfId="0" applyNumberFormat="1" applyFont="1" applyFill="1" applyBorder="1"/>
    <xf numFmtId="164" fontId="26" fillId="9" borderId="15" xfId="0" applyNumberFormat="1" applyFont="1" applyFill="1" applyBorder="1" applyAlignment="1">
      <alignment horizontal="left"/>
    </xf>
    <xf numFmtId="164" fontId="26" fillId="0" borderId="15" xfId="1" applyNumberFormat="1" applyFont="1" applyBorder="1" applyProtection="1">
      <protection locked="0"/>
    </xf>
    <xf numFmtId="0" fontId="3" fillId="0" borderId="15" xfId="0" applyFont="1" applyBorder="1"/>
    <xf numFmtId="0" fontId="0" fillId="19" borderId="5" xfId="0" applyFill="1" applyBorder="1" applyAlignment="1">
      <alignment horizontal="center"/>
    </xf>
    <xf numFmtId="0" fontId="2" fillId="19" borderId="6" xfId="1" applyFont="1" applyFill="1" applyBorder="1" applyProtection="1">
      <protection locked="0"/>
    </xf>
    <xf numFmtId="165" fontId="2" fillId="19" borderId="7" xfId="0" applyNumberFormat="1" applyFont="1" applyFill="1" applyBorder="1"/>
    <xf numFmtId="0" fontId="2" fillId="19" borderId="0" xfId="1" applyFont="1" applyFill="1" applyProtection="1">
      <protection locked="0"/>
    </xf>
    <xf numFmtId="0" fontId="2" fillId="19" borderId="6" xfId="0" applyFont="1" applyFill="1" applyBorder="1" applyAlignment="1">
      <alignment horizontal="left"/>
    </xf>
    <xf numFmtId="0" fontId="2" fillId="19" borderId="27" xfId="1" applyFont="1" applyFill="1" applyBorder="1" applyProtection="1">
      <protection locked="0"/>
    </xf>
    <xf numFmtId="0" fontId="0" fillId="19" borderId="32" xfId="0" applyFill="1" applyBorder="1" applyAlignment="1">
      <alignment horizontal="center"/>
    </xf>
    <xf numFmtId="165" fontId="2" fillId="19" borderId="31" xfId="0" applyNumberFormat="1" applyFont="1" applyFill="1" applyBorder="1"/>
    <xf numFmtId="0" fontId="0" fillId="19" borderId="8" xfId="0" applyFill="1" applyBorder="1" applyAlignment="1">
      <alignment horizontal="center"/>
    </xf>
    <xf numFmtId="0" fontId="2" fillId="19" borderId="30" xfId="1" applyFont="1" applyFill="1" applyBorder="1" applyProtection="1">
      <protection locked="0"/>
    </xf>
    <xf numFmtId="165" fontId="1" fillId="20" borderId="1" xfId="0" applyNumberFormat="1" applyFont="1" applyFill="1" applyBorder="1"/>
    <xf numFmtId="0" fontId="26" fillId="9" borderId="0" xfId="1" applyFont="1" applyFill="1" applyProtection="1">
      <protection locked="0"/>
    </xf>
    <xf numFmtId="0" fontId="2" fillId="9" borderId="0" xfId="1" applyFont="1" applyFill="1" applyAlignment="1" applyProtection="1">
      <alignment horizontal="center"/>
      <protection locked="0"/>
    </xf>
    <xf numFmtId="164" fontId="4" fillId="9" borderId="0" xfId="0" applyNumberFormat="1" applyFont="1" applyFill="1"/>
    <xf numFmtId="164" fontId="5" fillId="9" borderId="0" xfId="0" applyNumberFormat="1" applyFont="1" applyFill="1"/>
    <xf numFmtId="0" fontId="2" fillId="19" borderId="0" xfId="0" applyFont="1" applyFill="1" applyAlignment="1">
      <alignment horizontal="center"/>
    </xf>
    <xf numFmtId="0" fontId="2" fillId="19" borderId="0" xfId="0" applyFont="1" applyFill="1"/>
    <xf numFmtId="164" fontId="4" fillId="19" borderId="0" xfId="0" applyNumberFormat="1" applyFont="1" applyFill="1"/>
    <xf numFmtId="164" fontId="5" fillId="19" borderId="0" xfId="0" applyNumberFormat="1" applyFont="1" applyFill="1"/>
    <xf numFmtId="4" fontId="5" fillId="19" borderId="0" xfId="0" applyNumberFormat="1" applyFont="1" applyFill="1"/>
    <xf numFmtId="166" fontId="4" fillId="21" borderId="1" xfId="0" applyNumberFormat="1" applyFont="1" applyFill="1" applyBorder="1"/>
    <xf numFmtId="164" fontId="1" fillId="22" borderId="1" xfId="0" applyNumberFormat="1" applyFont="1" applyFill="1" applyBorder="1"/>
    <xf numFmtId="0" fontId="0" fillId="19" borderId="0" xfId="0" applyFill="1" applyAlignment="1">
      <alignment horizontal="center"/>
    </xf>
    <xf numFmtId="0" fontId="3" fillId="19" borderId="0" xfId="0" applyFont="1" applyFill="1" applyAlignment="1" applyProtection="1">
      <alignment horizontal="left"/>
      <protection locked="0"/>
    </xf>
    <xf numFmtId="14" fontId="3" fillId="19" borderId="0" xfId="0" applyNumberFormat="1" applyFont="1" applyFill="1"/>
    <xf numFmtId="164" fontId="3" fillId="19" borderId="0" xfId="0" applyNumberFormat="1" applyFont="1" applyFill="1"/>
    <xf numFmtId="166" fontId="0" fillId="19" borderId="0" xfId="0" applyNumberFormat="1" applyFill="1"/>
    <xf numFmtId="164" fontId="1" fillId="19" borderId="17" xfId="0" applyNumberFormat="1" applyFont="1" applyFill="1" applyBorder="1"/>
    <xf numFmtId="0" fontId="2" fillId="19" borderId="15" xfId="1" applyFont="1" applyFill="1" applyBorder="1" applyProtection="1">
      <protection locked="0"/>
    </xf>
    <xf numFmtId="166" fontId="3" fillId="19" borderId="0" xfId="0" applyNumberFormat="1" applyFont="1" applyFill="1"/>
    <xf numFmtId="164" fontId="1" fillId="19" borderId="11" xfId="0" applyNumberFormat="1" applyFont="1" applyFill="1" applyBorder="1"/>
    <xf numFmtId="166" fontId="3" fillId="19" borderId="15" xfId="0" applyNumberFormat="1" applyFont="1" applyFill="1" applyBorder="1"/>
    <xf numFmtId="164" fontId="3" fillId="19" borderId="15" xfId="0" applyNumberFormat="1" applyFont="1" applyFill="1" applyBorder="1"/>
    <xf numFmtId="166" fontId="0" fillId="19" borderId="15" xfId="0" applyNumberFormat="1" applyFill="1" applyBorder="1"/>
    <xf numFmtId="166" fontId="0" fillId="19" borderId="18" xfId="0" applyNumberFormat="1" applyFill="1" applyBorder="1"/>
    <xf numFmtId="0" fontId="11" fillId="23" borderId="1" xfId="0" applyFont="1" applyFill="1" applyBorder="1" applyAlignment="1">
      <alignment horizontal="center"/>
    </xf>
    <xf numFmtId="168" fontId="11" fillId="23" borderId="1" xfId="0" applyNumberFormat="1" applyFont="1" applyFill="1" applyBorder="1"/>
    <xf numFmtId="164" fontId="2" fillId="19" borderId="0" xfId="0" applyNumberFormat="1" applyFont="1" applyFill="1"/>
    <xf numFmtId="164" fontId="9" fillId="24" borderId="1" xfId="0" applyNumberFormat="1" applyFont="1" applyFill="1" applyBorder="1" applyAlignment="1">
      <alignment horizontal="center"/>
    </xf>
    <xf numFmtId="164" fontId="29" fillId="24" borderId="1" xfId="0" applyNumberFormat="1" applyFont="1" applyFill="1" applyBorder="1" applyAlignment="1">
      <alignment horizontal="center"/>
    </xf>
    <xf numFmtId="164" fontId="9" fillId="23" borderId="1" xfId="0" applyNumberFormat="1" applyFont="1" applyFill="1" applyBorder="1" applyAlignment="1">
      <alignment horizontal="center"/>
    </xf>
    <xf numFmtId="164" fontId="29" fillId="23" borderId="1" xfId="0" applyNumberFormat="1" applyFont="1" applyFill="1" applyBorder="1" applyAlignment="1">
      <alignment horizontal="center"/>
    </xf>
    <xf numFmtId="164" fontId="2" fillId="25" borderId="19" xfId="0" applyNumberFormat="1" applyFont="1" applyFill="1" applyBorder="1"/>
    <xf numFmtId="164" fontId="2" fillId="25" borderId="20" xfId="0" applyNumberFormat="1" applyFont="1" applyFill="1" applyBorder="1"/>
    <xf numFmtId="164" fontId="25" fillId="25" borderId="1" xfId="0" applyNumberFormat="1" applyFont="1" applyFill="1" applyBorder="1" applyAlignment="1">
      <alignment horizontal="center"/>
    </xf>
    <xf numFmtId="164" fontId="33" fillId="25" borderId="1" xfId="0" applyNumberFormat="1" applyFont="1" applyFill="1" applyBorder="1" applyAlignment="1">
      <alignment horizontal="center"/>
    </xf>
    <xf numFmtId="164" fontId="45" fillId="3" borderId="1" xfId="0" applyNumberFormat="1" applyFont="1" applyFill="1" applyBorder="1" applyAlignment="1">
      <alignment horizontal="center" vertical="center"/>
    </xf>
    <xf numFmtId="164" fontId="35" fillId="23" borderId="1" xfId="0" applyNumberFormat="1" applyFont="1" applyFill="1" applyBorder="1" applyAlignment="1">
      <alignment horizontal="center" vertical="center" wrapText="1"/>
    </xf>
    <xf numFmtId="164" fontId="35" fillId="24" borderId="1" xfId="0" applyNumberFormat="1" applyFont="1" applyFill="1" applyBorder="1" applyAlignment="1">
      <alignment horizontal="center" vertical="center" wrapText="1"/>
    </xf>
    <xf numFmtId="164" fontId="2" fillId="25" borderId="20" xfId="0" applyNumberFormat="1" applyFont="1" applyFill="1" applyBorder="1" applyAlignment="1">
      <alignment horizontal="right"/>
    </xf>
    <xf numFmtId="164" fontId="1" fillId="23" borderId="1" xfId="0" applyNumberFormat="1" applyFont="1" applyFill="1" applyBorder="1" applyAlignment="1">
      <alignment horizontal="right" wrapText="1"/>
    </xf>
    <xf numFmtId="170" fontId="1" fillId="24" borderId="1" xfId="0" applyNumberFormat="1" applyFont="1" applyFill="1" applyBorder="1"/>
    <xf numFmtId="0" fontId="1" fillId="26" borderId="9" xfId="0" applyFont="1" applyFill="1" applyBorder="1"/>
    <xf numFmtId="14" fontId="1" fillId="26" borderId="10" xfId="0" applyNumberFormat="1" applyFont="1" applyFill="1" applyBorder="1"/>
    <xf numFmtId="0" fontId="2" fillId="19" borderId="11" xfId="0" applyFont="1" applyFill="1" applyBorder="1"/>
    <xf numFmtId="164" fontId="28" fillId="19" borderId="11" xfId="0" applyNumberFormat="1" applyFont="1" applyFill="1" applyBorder="1"/>
    <xf numFmtId="0" fontId="2" fillId="19" borderId="12" xfId="0" applyFont="1" applyFill="1" applyBorder="1"/>
    <xf numFmtId="164" fontId="28" fillId="19" borderId="12" xfId="0" applyNumberFormat="1" applyFont="1" applyFill="1" applyBorder="1"/>
    <xf numFmtId="164" fontId="2" fillId="19" borderId="12" xfId="0" applyNumberFormat="1" applyFont="1" applyFill="1" applyBorder="1"/>
    <xf numFmtId="170" fontId="11" fillId="24" borderId="1" xfId="0" applyNumberFormat="1" applyFont="1" applyFill="1" applyBorder="1"/>
    <xf numFmtId="0" fontId="11" fillId="24" borderId="1" xfId="0" applyFont="1" applyFill="1" applyBorder="1" applyAlignment="1">
      <alignment horizontal="center"/>
    </xf>
    <xf numFmtId="0" fontId="32" fillId="27" borderId="1" xfId="0" applyFont="1" applyFill="1" applyBorder="1" applyAlignment="1">
      <alignment horizontal="center"/>
    </xf>
    <xf numFmtId="164" fontId="36" fillId="9" borderId="1" xfId="0" applyNumberFormat="1" applyFont="1" applyFill="1" applyBorder="1"/>
    <xf numFmtId="164" fontId="41" fillId="9" borderId="1" xfId="0" applyNumberFormat="1" applyFont="1" applyFill="1" applyBorder="1"/>
    <xf numFmtId="164" fontId="34" fillId="9" borderId="1" xfId="0" applyNumberFormat="1" applyFont="1" applyFill="1" applyBorder="1"/>
    <xf numFmtId="8" fontId="36" fillId="9" borderId="1" xfId="0" applyNumberFormat="1" applyFont="1" applyFill="1" applyBorder="1"/>
    <xf numFmtId="0" fontId="10" fillId="12" borderId="0" xfId="0" applyFont="1" applyFill="1"/>
    <xf numFmtId="168" fontId="10" fillId="12" borderId="0" xfId="0" applyNumberFormat="1" applyFont="1" applyFill="1"/>
    <xf numFmtId="0" fontId="2" fillId="17" borderId="0" xfId="0" applyFont="1" applyFill="1"/>
    <xf numFmtId="0" fontId="10" fillId="17" borderId="0" xfId="0" applyFont="1" applyFill="1"/>
    <xf numFmtId="14" fontId="10" fillId="28" borderId="0" xfId="0" applyNumberFormat="1" applyFont="1" applyFill="1"/>
    <xf numFmtId="0" fontId="10" fillId="28" borderId="0" xfId="0" applyFont="1" applyFill="1"/>
    <xf numFmtId="168" fontId="2" fillId="28" borderId="0" xfId="0" applyNumberFormat="1" applyFont="1" applyFill="1"/>
    <xf numFmtId="164" fontId="10" fillId="28" borderId="0" xfId="0" applyNumberFormat="1" applyFont="1" applyFill="1"/>
    <xf numFmtId="168" fontId="10" fillId="28" borderId="0" xfId="0" applyNumberFormat="1" applyFont="1" applyFill="1"/>
    <xf numFmtId="0" fontId="2" fillId="28" borderId="0" xfId="0" applyFont="1" applyFill="1"/>
    <xf numFmtId="165" fontId="10" fillId="28" borderId="0" xfId="0" applyNumberFormat="1" applyFont="1" applyFill="1"/>
    <xf numFmtId="168" fontId="10" fillId="0" borderId="0" xfId="0" applyNumberFormat="1" applyFont="1"/>
    <xf numFmtId="0" fontId="46" fillId="0" borderId="0" xfId="0" applyFont="1"/>
    <xf numFmtId="168" fontId="42" fillId="0" borderId="0" xfId="0" applyNumberFormat="1" applyFont="1"/>
    <xf numFmtId="168" fontId="46" fillId="0" borderId="0" xfId="0" applyNumberFormat="1" applyFont="1"/>
    <xf numFmtId="14" fontId="10" fillId="29" borderId="0" xfId="0" applyNumberFormat="1" applyFont="1" applyFill="1"/>
    <xf numFmtId="0" fontId="2" fillId="29" borderId="0" xfId="0" applyFont="1" applyFill="1"/>
    <xf numFmtId="164" fontId="10" fillId="29" borderId="0" xfId="0" applyNumberFormat="1" applyFont="1" applyFill="1"/>
    <xf numFmtId="165" fontId="10" fillId="29" borderId="0" xfId="0" applyNumberFormat="1" applyFont="1" applyFill="1"/>
    <xf numFmtId="164" fontId="47" fillId="9" borderId="0" xfId="0" applyNumberFormat="1" applyFont="1" applyFill="1"/>
    <xf numFmtId="0" fontId="10" fillId="13" borderId="0" xfId="0" applyFont="1" applyFill="1"/>
    <xf numFmtId="164" fontId="14" fillId="13" borderId="0" xfId="0" applyNumberFormat="1" applyFont="1" applyFill="1"/>
    <xf numFmtId="164" fontId="24" fillId="13" borderId="28" xfId="0" applyNumberFormat="1" applyFont="1" applyFill="1" applyBorder="1" applyAlignment="1">
      <alignment horizontal="right"/>
    </xf>
    <xf numFmtId="0" fontId="11" fillId="30" borderId="33" xfId="0" applyFont="1" applyFill="1" applyBorder="1" applyAlignment="1">
      <alignment horizontal="left"/>
    </xf>
    <xf numFmtId="0" fontId="11" fillId="30" borderId="39" xfId="0" applyFont="1" applyFill="1" applyBorder="1" applyAlignment="1">
      <alignment horizontal="left"/>
    </xf>
    <xf numFmtId="164" fontId="11" fillId="30" borderId="34" xfId="0" applyNumberFormat="1" applyFont="1" applyFill="1" applyBorder="1" applyAlignment="1">
      <alignment horizontal="right"/>
    </xf>
    <xf numFmtId="164" fontId="10" fillId="0" borderId="0" xfId="0" applyNumberFormat="1" applyFont="1" applyAlignment="1">
      <alignment horizontal="center"/>
    </xf>
    <xf numFmtId="0" fontId="11" fillId="30" borderId="1" xfId="0" applyFont="1" applyFill="1" applyBorder="1" applyAlignment="1">
      <alignment horizontal="center"/>
    </xf>
    <xf numFmtId="165" fontId="1" fillId="30" borderId="1" xfId="0" applyNumberFormat="1" applyFont="1" applyFill="1" applyBorder="1"/>
    <xf numFmtId="0" fontId="26" fillId="9" borderId="0" xfId="0" applyFont="1" applyFill="1"/>
    <xf numFmtId="166" fontId="3" fillId="9" borderId="0" xfId="0" applyNumberFormat="1" applyFont="1" applyFill="1"/>
    <xf numFmtId="0" fontId="48" fillId="0" borderId="0" xfId="0" applyFont="1"/>
    <xf numFmtId="0" fontId="0" fillId="17" borderId="0" xfId="0" applyFill="1"/>
    <xf numFmtId="164" fontId="2" fillId="9" borderId="0" xfId="0" applyNumberFormat="1" applyFont="1" applyFill="1"/>
    <xf numFmtId="0" fontId="49" fillId="0" borderId="0" xfId="0" applyFont="1"/>
    <xf numFmtId="169" fontId="24" fillId="0" borderId="0" xfId="0" applyNumberFormat="1" applyFont="1"/>
    <xf numFmtId="0" fontId="2" fillId="18" borderId="0" xfId="0" applyFont="1" applyFill="1"/>
    <xf numFmtId="168" fontId="10" fillId="18" borderId="0" xfId="0" applyNumberFormat="1" applyFont="1" applyFill="1"/>
    <xf numFmtId="164" fontId="10" fillId="18" borderId="0" xfId="0" applyNumberFormat="1" applyFont="1" applyFill="1"/>
    <xf numFmtId="164" fontId="24" fillId="12" borderId="28" xfId="0" applyNumberFormat="1" applyFont="1" applyFill="1" applyBorder="1"/>
    <xf numFmtId="168" fontId="10" fillId="31" borderId="0" xfId="0" applyNumberFormat="1" applyFont="1" applyFill="1"/>
    <xf numFmtId="164" fontId="3" fillId="31" borderId="15" xfId="0" applyNumberFormat="1" applyFont="1" applyFill="1" applyBorder="1"/>
    <xf numFmtId="14" fontId="10" fillId="13" borderId="0" xfId="0" applyNumberFormat="1" applyFont="1" applyFill="1"/>
    <xf numFmtId="168" fontId="10" fillId="13" borderId="0" xfId="0" applyNumberFormat="1" applyFont="1" applyFill="1"/>
    <xf numFmtId="0" fontId="2" fillId="12" borderId="0" xfId="0" applyFont="1" applyFill="1"/>
    <xf numFmtId="164" fontId="5" fillId="31" borderId="0" xfId="0" applyNumberFormat="1" applyFont="1" applyFill="1"/>
    <xf numFmtId="168" fontId="10" fillId="17" borderId="0" xfId="0" applyNumberFormat="1" applyFont="1" applyFill="1"/>
    <xf numFmtId="164" fontId="2" fillId="31" borderId="0" xfId="0" applyNumberFormat="1" applyFont="1" applyFill="1"/>
    <xf numFmtId="164" fontId="3" fillId="13" borderId="0" xfId="0" applyNumberFormat="1" applyFont="1" applyFill="1"/>
    <xf numFmtId="0" fontId="0" fillId="13" borderId="0" xfId="0" applyFill="1"/>
    <xf numFmtId="164" fontId="5" fillId="15" borderId="0" xfId="0" applyNumberFormat="1" applyFont="1" applyFill="1"/>
    <xf numFmtId="164" fontId="24" fillId="0" borderId="0" xfId="0" applyNumberFormat="1" applyFont="1"/>
    <xf numFmtId="164" fontId="49" fillId="19" borderId="0" xfId="0" applyNumberFormat="1" applyFont="1" applyFill="1"/>
    <xf numFmtId="165" fontId="24" fillId="0" borderId="0" xfId="0" applyNumberFormat="1" applyFont="1" applyAlignment="1">
      <alignment horizontal="left"/>
    </xf>
    <xf numFmtId="15" fontId="26" fillId="3" borderId="9" xfId="0" applyNumberFormat="1" applyFont="1" applyFill="1" applyBorder="1" applyAlignment="1">
      <alignment horizontal="center" wrapText="1"/>
    </xf>
    <xf numFmtId="15" fontId="26" fillId="3" borderId="10" xfId="0" applyNumberFormat="1" applyFont="1" applyFill="1" applyBorder="1" applyAlignment="1">
      <alignment horizontal="center" wrapText="1"/>
    </xf>
    <xf numFmtId="0" fontId="1" fillId="3" borderId="33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14" fontId="3" fillId="3" borderId="9" xfId="0" applyNumberFormat="1" applyFont="1" applyFill="1" applyBorder="1" applyAlignment="1">
      <alignment horizontal="center" wrapText="1"/>
    </xf>
    <xf numFmtId="14" fontId="3" fillId="3" borderId="10" xfId="0" applyNumberFormat="1" applyFont="1" applyFill="1" applyBorder="1" applyAlignment="1">
      <alignment horizontal="center" wrapText="1"/>
    </xf>
    <xf numFmtId="0" fontId="1" fillId="3" borderId="3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0" fontId="1" fillId="8" borderId="16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166" fontId="1" fillId="26" borderId="9" xfId="0" applyNumberFormat="1" applyFont="1" applyFill="1" applyBorder="1" applyAlignment="1">
      <alignment horizontal="center" vertical="center"/>
    </xf>
    <xf numFmtId="166" fontId="1" fillId="26" borderId="10" xfId="0" applyNumberFormat="1" applyFont="1" applyFill="1" applyBorder="1" applyAlignment="1">
      <alignment horizontal="center" vertical="center"/>
    </xf>
    <xf numFmtId="14" fontId="3" fillId="26" borderId="9" xfId="0" applyNumberFormat="1" applyFont="1" applyFill="1" applyBorder="1" applyAlignment="1">
      <alignment horizontal="center" vertical="center"/>
    </xf>
    <xf numFmtId="14" fontId="3" fillId="26" borderId="10" xfId="0" applyNumberFormat="1" applyFont="1" applyFill="1" applyBorder="1" applyAlignment="1">
      <alignment horizontal="center" vertical="center"/>
    </xf>
    <xf numFmtId="164" fontId="25" fillId="6" borderId="33" xfId="0" applyNumberFormat="1" applyFont="1" applyFill="1" applyBorder="1" applyAlignment="1">
      <alignment horizontal="center"/>
    </xf>
    <xf numFmtId="0" fontId="25" fillId="6" borderId="34" xfId="0" applyFont="1" applyFill="1" applyBorder="1" applyAlignment="1">
      <alignment horizontal="center"/>
    </xf>
    <xf numFmtId="164" fontId="25" fillId="10" borderId="33" xfId="0" applyNumberFormat="1" applyFont="1" applyFill="1" applyBorder="1" applyAlignment="1">
      <alignment horizontal="center"/>
    </xf>
    <xf numFmtId="0" fontId="25" fillId="10" borderId="34" xfId="0" applyFont="1" applyFill="1" applyBorder="1" applyAlignment="1">
      <alignment horizontal="center"/>
    </xf>
    <xf numFmtId="170" fontId="1" fillId="24" borderId="33" xfId="0" applyNumberFormat="1" applyFont="1" applyFill="1" applyBorder="1" applyAlignment="1">
      <alignment horizontal="center"/>
    </xf>
    <xf numFmtId="170" fontId="1" fillId="24" borderId="34" xfId="0" applyNumberFormat="1" applyFont="1" applyFill="1" applyBorder="1" applyAlignment="1">
      <alignment horizontal="center"/>
    </xf>
    <xf numFmtId="164" fontId="25" fillId="23" borderId="33" xfId="0" applyNumberFormat="1" applyFont="1" applyFill="1" applyBorder="1" applyAlignment="1">
      <alignment horizontal="center"/>
    </xf>
    <xf numFmtId="0" fontId="25" fillId="23" borderId="34" xfId="0" applyFont="1" applyFill="1" applyBorder="1" applyAlignment="1">
      <alignment horizontal="center"/>
    </xf>
    <xf numFmtId="0" fontId="40" fillId="0" borderId="37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165" fontId="1" fillId="30" borderId="33" xfId="0" applyNumberFormat="1" applyFont="1" applyFill="1" applyBorder="1" applyAlignment="1">
      <alignment horizontal="center"/>
    </xf>
    <xf numFmtId="165" fontId="1" fillId="30" borderId="34" xfId="0" applyNumberFormat="1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87CB3D"/>
      <color rgb="FF99FF99"/>
      <color rgb="FFFFFF99"/>
      <color rgb="FFFFFF66"/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0</xdr:colOff>
      <xdr:row>3</xdr:row>
      <xdr:rowOff>179917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65333387-F9A4-476A-883B-9988519DE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810250" cy="751417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1004360</xdr:colOff>
      <xdr:row>0</xdr:row>
      <xdr:rowOff>0</xdr:rowOff>
    </xdr:from>
    <xdr:to>
      <xdr:col>1</xdr:col>
      <xdr:colOff>3253317</xdr:colOff>
      <xdr:row>3</xdr:row>
      <xdr:rowOff>129117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7CC92A1D-945B-476D-B5F7-F6CBC1680025}"/>
            </a:ext>
          </a:extLst>
        </xdr:cNvPr>
        <xdr:cNvSpPr txBox="1"/>
      </xdr:nvSpPr>
      <xdr:spPr>
        <a:xfrm>
          <a:off x="1490135" y="0"/>
          <a:ext cx="2248957" cy="70061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400" b="1" u="none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400" b="1" u="sng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BUENOS AIRES</a:t>
          </a:r>
        </a:p>
      </xdr:txBody>
    </xdr:sp>
    <xdr:clientData/>
  </xdr:twoCellAnchor>
  <xdr:twoCellAnchor>
    <xdr:from>
      <xdr:col>0</xdr:col>
      <xdr:colOff>0</xdr:colOff>
      <xdr:row>0</xdr:row>
      <xdr:rowOff>39159</xdr:rowOff>
    </xdr:from>
    <xdr:to>
      <xdr:col>1</xdr:col>
      <xdr:colOff>800100</xdr:colOff>
      <xdr:row>3</xdr:row>
      <xdr:rowOff>152401</xdr:rowOff>
    </xdr:to>
    <xdr:sp macro="" textlink="">
      <xdr:nvSpPr>
        <xdr:cNvPr id="5" name="Cuadro de texto 1" descr="Balance de situación" title="Título 1">
          <a:extLst>
            <a:ext uri="{FF2B5EF4-FFF2-40B4-BE49-F238E27FC236}">
              <a16:creationId xmlns:a16="http://schemas.microsoft.com/office/drawing/2014/main" id="{58683514-AD8E-469C-B392-4695710765A6}"/>
            </a:ext>
          </a:extLst>
        </xdr:cNvPr>
        <xdr:cNvSpPr txBox="1"/>
      </xdr:nvSpPr>
      <xdr:spPr>
        <a:xfrm>
          <a:off x="0" y="39159"/>
          <a:ext cx="1285875" cy="684742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</a:rPr>
            <a:t>CABASE</a:t>
          </a:r>
        </a:p>
      </xdr:txBody>
    </xdr:sp>
    <xdr:clientData/>
  </xdr:twoCellAnchor>
  <xdr:twoCellAnchor editAs="oneCell">
    <xdr:from>
      <xdr:col>1</xdr:col>
      <xdr:colOff>3717925</xdr:colOff>
      <xdr:row>0</xdr:row>
      <xdr:rowOff>105833</xdr:rowOff>
    </xdr:from>
    <xdr:to>
      <xdr:col>2</xdr:col>
      <xdr:colOff>997318</xdr:colOff>
      <xdr:row>2</xdr:row>
      <xdr:rowOff>172508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19AF397C-C867-49A6-ADB3-8C1611BC9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3700" y="105833"/>
          <a:ext cx="1460868" cy="447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4</xdr:col>
      <xdr:colOff>1171575</xdr:colOff>
      <xdr:row>0</xdr:row>
      <xdr:rowOff>666750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id="{541AD00F-B5AB-4E90-BFEA-9CF9E2529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7439025" cy="666749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1838325</xdr:colOff>
      <xdr:row>0</xdr:row>
      <xdr:rowOff>1</xdr:rowOff>
    </xdr:from>
    <xdr:to>
      <xdr:col>2</xdr:col>
      <xdr:colOff>381000</xdr:colOff>
      <xdr:row>0</xdr:row>
      <xdr:rowOff>609601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B31177E0-1673-4C0E-8B1A-F60006117B08}"/>
            </a:ext>
          </a:extLst>
        </xdr:cNvPr>
        <xdr:cNvSpPr txBox="1"/>
      </xdr:nvSpPr>
      <xdr:spPr>
        <a:xfrm>
          <a:off x="2676525" y="1"/>
          <a:ext cx="1695450" cy="6096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indent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CAJA</a:t>
          </a:r>
        </a:p>
        <a:p>
          <a:pPr marL="0" indent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 BUE</a:t>
          </a:r>
        </a:p>
      </xdr:txBody>
    </xdr:sp>
    <xdr:clientData/>
  </xdr:twoCellAnchor>
  <xdr:twoCellAnchor editAs="oneCell">
    <xdr:from>
      <xdr:col>5</xdr:col>
      <xdr:colOff>1104899</xdr:colOff>
      <xdr:row>0</xdr:row>
      <xdr:rowOff>0</xdr:rowOff>
    </xdr:from>
    <xdr:to>
      <xdr:col>14</xdr:col>
      <xdr:colOff>28575</xdr:colOff>
      <xdr:row>0</xdr:row>
      <xdr:rowOff>428625</xdr:rowOff>
    </xdr:to>
    <xdr:pic>
      <xdr:nvPicPr>
        <xdr:cNvPr id="130247" name="1 Imagen">
          <a:extLst>
            <a:ext uri="{FF2B5EF4-FFF2-40B4-BE49-F238E27FC236}">
              <a16:creationId xmlns:a16="http://schemas.microsoft.com/office/drawing/2014/main" id="{F610A9D2-1280-4DF9-94F9-6E55F5130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4" y="0"/>
          <a:ext cx="8105776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581025</xdr:colOff>
      <xdr:row>0</xdr:row>
      <xdr:rowOff>76200</xdr:rowOff>
    </xdr:from>
    <xdr:to>
      <xdr:col>4</xdr:col>
      <xdr:colOff>983560</xdr:colOff>
      <xdr:row>0</xdr:row>
      <xdr:rowOff>523875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FC1AD94-D12E-4AF4-8D9E-7F9254CEF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0" y="762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57150</xdr:rowOff>
    </xdr:from>
    <xdr:to>
      <xdr:col>1</xdr:col>
      <xdr:colOff>876391</xdr:colOff>
      <xdr:row>0</xdr:row>
      <xdr:rowOff>657225</xdr:rowOff>
    </xdr:to>
    <xdr:sp macro="" textlink="">
      <xdr:nvSpPr>
        <xdr:cNvPr id="7" name="Cuadro de texto 1" descr="Balance de situación" title="Título 1">
          <a:extLst>
            <a:ext uri="{FF2B5EF4-FFF2-40B4-BE49-F238E27FC236}">
              <a16:creationId xmlns:a16="http://schemas.microsoft.com/office/drawing/2014/main" id="{37D0DFBF-7452-45F9-BE1D-45D2A1959548}"/>
            </a:ext>
          </a:extLst>
        </xdr:cNvPr>
        <xdr:cNvSpPr txBox="1"/>
      </xdr:nvSpPr>
      <xdr:spPr bwMode="auto">
        <a:xfrm>
          <a:off x="0" y="5715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0</xdr:rowOff>
    </xdr:from>
    <xdr:to>
      <xdr:col>8</xdr:col>
      <xdr:colOff>971549</xdr:colOff>
      <xdr:row>3</xdr:row>
      <xdr:rowOff>219075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E616CFD7-2785-4A47-82AF-9C0D512A1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" y="0"/>
          <a:ext cx="9420225" cy="866775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142876</xdr:colOff>
      <xdr:row>0</xdr:row>
      <xdr:rowOff>38100</xdr:rowOff>
    </xdr:from>
    <xdr:to>
      <xdr:col>5</xdr:col>
      <xdr:colOff>676275</xdr:colOff>
      <xdr:row>3</xdr:row>
      <xdr:rowOff>114300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67981180-FA6F-43C7-AB4E-4219F27B037B}"/>
            </a:ext>
          </a:extLst>
        </xdr:cNvPr>
        <xdr:cNvSpPr txBox="1"/>
      </xdr:nvSpPr>
      <xdr:spPr>
        <a:xfrm>
          <a:off x="2324101" y="38100"/>
          <a:ext cx="2600324" cy="7239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BUE 2022-2023</a:t>
          </a:r>
        </a:p>
      </xdr:txBody>
    </xdr:sp>
    <xdr:clientData/>
  </xdr:twoCellAnchor>
  <xdr:twoCellAnchor editAs="oneCell">
    <xdr:from>
      <xdr:col>6</xdr:col>
      <xdr:colOff>933450</xdr:colOff>
      <xdr:row>0</xdr:row>
      <xdr:rowOff>190500</xdr:rowOff>
    </xdr:from>
    <xdr:to>
      <xdr:col>8</xdr:col>
      <xdr:colOff>431110</xdr:colOff>
      <xdr:row>2</xdr:row>
      <xdr:rowOff>180975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A812CF-E297-4C35-B322-086A43E22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2675" y="1905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1</xdr:col>
      <xdr:colOff>704941</xdr:colOff>
      <xdr:row>3</xdr:row>
      <xdr:rowOff>142875</xdr:rowOff>
    </xdr:to>
    <xdr:sp macro="" textlink="">
      <xdr:nvSpPr>
        <xdr:cNvPr id="6" name="Cuadro de texto 1" descr="Balance de situación" title="Título 1">
          <a:extLst>
            <a:ext uri="{FF2B5EF4-FFF2-40B4-BE49-F238E27FC236}">
              <a16:creationId xmlns:a16="http://schemas.microsoft.com/office/drawing/2014/main" id="{65FDE8C6-33DD-4C78-AED9-849B19E9A10D}"/>
            </a:ext>
          </a:extLst>
        </xdr:cNvPr>
        <xdr:cNvSpPr txBox="1"/>
      </xdr:nvSpPr>
      <xdr:spPr bwMode="auto">
        <a:xfrm>
          <a:off x="0" y="19050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99CCFF"/>
      </a:accent4>
      <a:accent5>
        <a:srgbClr val="5F5F5F"/>
      </a:accent5>
      <a:accent6>
        <a:srgbClr val="CCECFF"/>
      </a:accent6>
      <a:hlink>
        <a:srgbClr val="5F5F5F"/>
      </a:hlink>
      <a:folHlink>
        <a:srgbClr val="919191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-0.499984740745262"/>
  </sheetPr>
  <dimension ref="A4:AA829"/>
  <sheetViews>
    <sheetView topLeftCell="S806" zoomScale="90" zoomScaleNormal="90" workbookViewId="0">
      <selection activeCell="C205" sqref="C205"/>
    </sheetView>
  </sheetViews>
  <sheetFormatPr baseColWidth="10" defaultColWidth="9.140625" defaultRowHeight="15" x14ac:dyDescent="0.25"/>
  <cols>
    <col min="1" max="1" width="7.28515625" customWidth="1"/>
    <col min="2" max="2" width="62.7109375" customWidth="1"/>
    <col min="3" max="3" width="17.140625" customWidth="1"/>
    <col min="4" max="4" width="14.7109375" customWidth="1"/>
    <col min="5" max="5" width="15.7109375" customWidth="1"/>
    <col min="6" max="6" width="14.42578125" customWidth="1"/>
    <col min="7" max="7" width="14.85546875" customWidth="1"/>
    <col min="8" max="8" width="15" customWidth="1"/>
    <col min="9" max="9" width="14.42578125" customWidth="1"/>
    <col min="10" max="10" width="14.7109375" customWidth="1"/>
    <col min="11" max="11" width="13.85546875" customWidth="1"/>
    <col min="12" max="12" width="14.7109375" customWidth="1"/>
    <col min="13" max="13" width="14.42578125" customWidth="1"/>
    <col min="14" max="15" width="14.85546875" customWidth="1"/>
    <col min="16" max="16" width="14.7109375" customWidth="1"/>
    <col min="17" max="17" width="15.140625" customWidth="1"/>
    <col min="18" max="22" width="14.28515625" customWidth="1"/>
    <col min="23" max="23" width="16.28515625" bestFit="1" customWidth="1"/>
    <col min="24" max="24" width="13.85546875" bestFit="1" customWidth="1"/>
    <col min="25" max="26" width="16.28515625" bestFit="1" customWidth="1"/>
    <col min="27" max="27" width="13.140625" bestFit="1" customWidth="1"/>
    <col min="28" max="255" width="11.42578125" customWidth="1"/>
  </cols>
  <sheetData>
    <row r="4" spans="1:23" ht="15.75" thickBot="1" x14ac:dyDescent="0.3"/>
    <row r="5" spans="1:23" ht="18" customHeight="1" thickBot="1" x14ac:dyDescent="0.3">
      <c r="A5" s="368" t="s">
        <v>0</v>
      </c>
      <c r="B5" s="369"/>
      <c r="C5" s="1" t="s">
        <v>1</v>
      </c>
      <c r="E5" s="2"/>
    </row>
    <row r="6" spans="1:23" x14ac:dyDescent="0.25">
      <c r="A6" s="3">
        <v>1</v>
      </c>
      <c r="B6" s="4" t="s">
        <v>2</v>
      </c>
      <c r="C6" s="5">
        <f>W435-SUM(C208:V208)</f>
        <v>-93552.359999999986</v>
      </c>
      <c r="E6" s="6"/>
      <c r="F6" s="7"/>
      <c r="W6" s="8"/>
    </row>
    <row r="7" spans="1:23" x14ac:dyDescent="0.25">
      <c r="A7" s="9">
        <v>2</v>
      </c>
      <c r="B7" s="12" t="s">
        <v>3</v>
      </c>
      <c r="C7" s="11">
        <f>W437-SUM(C209:V209)</f>
        <v>0</v>
      </c>
      <c r="E7" s="6"/>
      <c r="F7" s="7"/>
    </row>
    <row r="8" spans="1:23" x14ac:dyDescent="0.25">
      <c r="A8" s="9">
        <v>3</v>
      </c>
      <c r="B8" s="15" t="s">
        <v>4</v>
      </c>
      <c r="C8" s="11">
        <f>W439-SUM(C210:V210)</f>
        <v>0</v>
      </c>
      <c r="E8" s="6"/>
      <c r="F8" s="7"/>
      <c r="O8" s="14"/>
      <c r="W8" s="8"/>
    </row>
    <row r="9" spans="1:23" x14ac:dyDescent="0.25">
      <c r="A9" s="9">
        <v>4</v>
      </c>
      <c r="B9" s="17" t="s">
        <v>5</v>
      </c>
      <c r="C9" s="11">
        <f>W441-SUM(C211:V211)</f>
        <v>0</v>
      </c>
      <c r="F9" s="7"/>
    </row>
    <row r="10" spans="1:23" x14ac:dyDescent="0.25">
      <c r="A10" s="9">
        <v>5</v>
      </c>
      <c r="B10" s="10" t="s">
        <v>6</v>
      </c>
      <c r="C10" s="11">
        <f>W443-SUM(C212:V212)</f>
        <v>0</v>
      </c>
      <c r="E10" s="6"/>
      <c r="F10" s="13"/>
    </row>
    <row r="11" spans="1:23" x14ac:dyDescent="0.25">
      <c r="A11" s="9">
        <v>6</v>
      </c>
      <c r="B11" s="16" t="s">
        <v>137</v>
      </c>
      <c r="C11" s="11">
        <f>W445-SUM(C213:V213)</f>
        <v>0</v>
      </c>
      <c r="E11" s="6"/>
      <c r="F11" s="7"/>
      <c r="W11" s="8"/>
    </row>
    <row r="12" spans="1:23" x14ac:dyDescent="0.25">
      <c r="A12" s="9">
        <v>7</v>
      </c>
      <c r="B12" s="10" t="s">
        <v>7</v>
      </c>
      <c r="C12" s="11">
        <f>W447-SUM(C214:V214)</f>
        <v>0</v>
      </c>
      <c r="F12" s="13"/>
    </row>
    <row r="13" spans="1:23" x14ac:dyDescent="0.25">
      <c r="A13" s="9">
        <v>8</v>
      </c>
      <c r="B13" s="16" t="s">
        <v>8</v>
      </c>
      <c r="C13" s="11">
        <f>W449-SUM(C215:V215)</f>
        <v>0</v>
      </c>
      <c r="E13" s="18"/>
      <c r="F13" s="7"/>
      <c r="W13" s="8"/>
    </row>
    <row r="14" spans="1:23" x14ac:dyDescent="0.25">
      <c r="A14" s="9">
        <v>9</v>
      </c>
      <c r="B14" s="10" t="s">
        <v>10</v>
      </c>
      <c r="C14" s="11">
        <f>W451-SUM(C216:V216)</f>
        <v>0</v>
      </c>
      <c r="E14" s="18"/>
      <c r="F14" s="13"/>
      <c r="W14" s="8"/>
    </row>
    <row r="15" spans="1:23" x14ac:dyDescent="0.25">
      <c r="A15" s="9">
        <v>10</v>
      </c>
      <c r="B15" s="10" t="s">
        <v>437</v>
      </c>
      <c r="C15" s="11">
        <f>W453-SUM(C217:V217)</f>
        <v>0</v>
      </c>
      <c r="E15" s="18"/>
      <c r="F15" s="7"/>
    </row>
    <row r="16" spans="1:23" x14ac:dyDescent="0.25">
      <c r="A16" s="9">
        <v>11</v>
      </c>
      <c r="B16" s="16" t="s">
        <v>11</v>
      </c>
      <c r="C16" s="11">
        <f>W455-SUM(C218:V218)</f>
        <v>0</v>
      </c>
      <c r="E16" s="18"/>
      <c r="F16" s="13"/>
    </row>
    <row r="17" spans="1:23" x14ac:dyDescent="0.25">
      <c r="A17" s="9">
        <v>12</v>
      </c>
      <c r="B17" s="16" t="s">
        <v>474</v>
      </c>
      <c r="C17" s="11">
        <f>W457-SUM(C219:V219)</f>
        <v>0</v>
      </c>
      <c r="E17" s="18"/>
      <c r="F17" s="7"/>
    </row>
    <row r="18" spans="1:23" x14ac:dyDescent="0.25">
      <c r="A18" s="9">
        <v>13</v>
      </c>
      <c r="B18" s="10" t="s">
        <v>468</v>
      </c>
      <c r="C18" s="11">
        <f>W459-SUM(C220:V220)</f>
        <v>0</v>
      </c>
      <c r="E18" s="18"/>
      <c r="F18" s="13"/>
      <c r="W18" s="19"/>
    </row>
    <row r="19" spans="1:23" x14ac:dyDescent="0.25">
      <c r="A19" s="9">
        <v>14</v>
      </c>
      <c r="B19" s="20" t="s">
        <v>13</v>
      </c>
      <c r="C19" s="11">
        <f>W461-SUM(C221:V221)</f>
        <v>-32898.689999999973</v>
      </c>
      <c r="E19" s="18"/>
      <c r="F19" s="7"/>
    </row>
    <row r="20" spans="1:23" x14ac:dyDescent="0.25">
      <c r="A20" s="9">
        <v>15</v>
      </c>
      <c r="B20" s="12" t="s">
        <v>467</v>
      </c>
      <c r="C20" s="11">
        <f>W463-SUM(C222:V222)</f>
        <v>0</v>
      </c>
      <c r="E20" s="18"/>
      <c r="F20" s="13"/>
    </row>
    <row r="21" spans="1:23" x14ac:dyDescent="0.25">
      <c r="A21" s="9">
        <v>16</v>
      </c>
      <c r="B21" s="12" t="s">
        <v>9</v>
      </c>
      <c r="C21" s="11">
        <f>W465-SUM(C223:V223)</f>
        <v>-49644</v>
      </c>
      <c r="D21" s="361"/>
      <c r="E21" s="365" t="s">
        <v>642</v>
      </c>
    </row>
    <row r="22" spans="1:23" x14ac:dyDescent="0.25">
      <c r="A22" s="9">
        <v>17</v>
      </c>
      <c r="B22" s="12" t="s">
        <v>14</v>
      </c>
      <c r="C22" s="11">
        <f>W467-SUM(C224:V224)</f>
        <v>0</v>
      </c>
      <c r="E22" s="18"/>
      <c r="W22" s="8"/>
    </row>
    <row r="23" spans="1:23" x14ac:dyDescent="0.25">
      <c r="A23" s="9">
        <v>18</v>
      </c>
      <c r="B23" s="12" t="s">
        <v>448</v>
      </c>
      <c r="C23" s="11">
        <f>W469-SUM(C225:V225)</f>
        <v>0</v>
      </c>
      <c r="E23" s="18"/>
      <c r="F23" s="7"/>
      <c r="W23" s="8"/>
    </row>
    <row r="24" spans="1:23" x14ac:dyDescent="0.25">
      <c r="A24" s="9">
        <v>19</v>
      </c>
      <c r="B24" s="12" t="s">
        <v>16</v>
      </c>
      <c r="C24" s="11">
        <f>W471-SUM(C226:V226)</f>
        <v>-11006.160000000003</v>
      </c>
      <c r="E24" s="18"/>
      <c r="F24" s="13"/>
      <c r="W24" s="8"/>
    </row>
    <row r="25" spans="1:23" x14ac:dyDescent="0.25">
      <c r="A25" s="9">
        <v>20</v>
      </c>
      <c r="B25" s="12" t="s">
        <v>17</v>
      </c>
      <c r="C25" s="11">
        <f>W473-SUM(C227:V227)</f>
        <v>0</v>
      </c>
      <c r="E25" s="18"/>
      <c r="F25" s="7"/>
      <c r="W25" s="8"/>
    </row>
    <row r="26" spans="1:23" x14ac:dyDescent="0.25">
      <c r="A26" s="9">
        <v>21</v>
      </c>
      <c r="B26" s="12" t="s">
        <v>18</v>
      </c>
      <c r="C26" s="11">
        <f>W475-SUM(C228:V228)</f>
        <v>0</v>
      </c>
      <c r="E26" s="18"/>
      <c r="F26" s="7"/>
      <c r="W26" s="8"/>
    </row>
    <row r="27" spans="1:23" x14ac:dyDescent="0.25">
      <c r="A27" s="9">
        <v>22</v>
      </c>
      <c r="B27" s="20" t="s">
        <v>493</v>
      </c>
      <c r="C27" s="11">
        <f>W477-SUM(C229:V229)</f>
        <v>0</v>
      </c>
      <c r="E27" s="18"/>
      <c r="F27" s="13"/>
      <c r="W27" s="8"/>
    </row>
    <row r="28" spans="1:23" x14ac:dyDescent="0.25">
      <c r="A28" s="9">
        <v>23</v>
      </c>
      <c r="B28" s="16" t="s">
        <v>20</v>
      </c>
      <c r="C28" s="11">
        <f>W479-SUM(C230:V230)</f>
        <v>0</v>
      </c>
      <c r="E28" s="18"/>
      <c r="F28" s="7"/>
    </row>
    <row r="29" spans="1:23" x14ac:dyDescent="0.25">
      <c r="A29" s="9">
        <v>24</v>
      </c>
      <c r="B29" s="10" t="s">
        <v>21</v>
      </c>
      <c r="C29" s="11">
        <f>W481-SUM(C231:V231)</f>
        <v>0</v>
      </c>
      <c r="E29" s="18"/>
      <c r="F29" s="13"/>
    </row>
    <row r="30" spans="1:23" x14ac:dyDescent="0.25">
      <c r="A30" s="9">
        <v>25</v>
      </c>
      <c r="B30" s="16" t="s">
        <v>22</v>
      </c>
      <c r="C30" s="11">
        <f>W483-SUM(C232:V232)</f>
        <v>-5503.0800000000017</v>
      </c>
      <c r="F30" s="26"/>
      <c r="G30" s="26"/>
      <c r="W30" s="8"/>
    </row>
    <row r="31" spans="1:23" x14ac:dyDescent="0.25">
      <c r="A31" s="9">
        <v>26</v>
      </c>
      <c r="B31" s="10" t="s">
        <v>23</v>
      </c>
      <c r="C31" s="11">
        <f>W485-SUM(C233:V233)</f>
        <v>-76563.959999999992</v>
      </c>
      <c r="F31" s="13"/>
    </row>
    <row r="32" spans="1:23" x14ac:dyDescent="0.25">
      <c r="A32" s="9">
        <v>27</v>
      </c>
      <c r="B32" s="10" t="s">
        <v>584</v>
      </c>
      <c r="C32" s="11">
        <f>W487-SUM(C234:V234)</f>
        <v>-196673.39999999991</v>
      </c>
      <c r="F32" s="13"/>
      <c r="W32" s="8"/>
    </row>
    <row r="33" spans="1:23" x14ac:dyDescent="0.25">
      <c r="A33" s="9">
        <v>28</v>
      </c>
      <c r="B33" s="10" t="s">
        <v>25</v>
      </c>
      <c r="C33" s="11">
        <f>W489-SUM(C235:V235)</f>
        <v>0</v>
      </c>
      <c r="F33" s="13"/>
    </row>
    <row r="34" spans="1:23" x14ac:dyDescent="0.25">
      <c r="A34" s="9">
        <v>29</v>
      </c>
      <c r="B34" s="10" t="s">
        <v>26</v>
      </c>
      <c r="C34" s="11">
        <f>W491-SUM(C236:V236)</f>
        <v>0</v>
      </c>
      <c r="F34" s="7"/>
    </row>
    <row r="35" spans="1:23" x14ac:dyDescent="0.25">
      <c r="A35" s="9">
        <v>30</v>
      </c>
      <c r="B35" s="10" t="s">
        <v>27</v>
      </c>
      <c r="C35" s="11">
        <f>W493-SUM(C237:V237)</f>
        <v>-1453410</v>
      </c>
      <c r="D35" s="361"/>
      <c r="E35" s="365" t="s">
        <v>642</v>
      </c>
      <c r="F35" s="13"/>
    </row>
    <row r="36" spans="1:23" x14ac:dyDescent="0.25">
      <c r="A36" s="9">
        <v>31</v>
      </c>
      <c r="B36" s="16" t="s">
        <v>28</v>
      </c>
      <c r="C36" s="11">
        <f>W495-SUM(C238:V238)</f>
        <v>0</v>
      </c>
      <c r="F36" s="7"/>
    </row>
    <row r="37" spans="1:23" x14ac:dyDescent="0.25">
      <c r="A37" s="9">
        <v>32</v>
      </c>
      <c r="B37" s="16" t="s">
        <v>444</v>
      </c>
      <c r="C37" s="11">
        <f>W497-SUM(C239:V239)</f>
        <v>0</v>
      </c>
      <c r="F37" s="13"/>
    </row>
    <row r="38" spans="1:23" x14ac:dyDescent="0.25">
      <c r="A38" s="9">
        <v>33</v>
      </c>
      <c r="B38" s="16" t="s">
        <v>29</v>
      </c>
      <c r="C38" s="11">
        <f>W499-SUM(C240:V240)</f>
        <v>-46949.209999999963</v>
      </c>
      <c r="F38" s="7"/>
      <c r="W38" s="8"/>
    </row>
    <row r="39" spans="1:23" x14ac:dyDescent="0.25">
      <c r="A39" s="9">
        <v>34</v>
      </c>
      <c r="B39" s="10" t="s">
        <v>30</v>
      </c>
      <c r="C39" s="11">
        <f>W501-SUM(C241:V241)</f>
        <v>0</v>
      </c>
      <c r="F39" s="13"/>
    </row>
    <row r="40" spans="1:23" x14ac:dyDescent="0.25">
      <c r="A40" s="9">
        <v>35</v>
      </c>
      <c r="B40" s="16" t="s">
        <v>31</v>
      </c>
      <c r="C40" s="11">
        <f>W503-SUM(C242:V242)</f>
        <v>0</v>
      </c>
      <c r="F40" s="7"/>
    </row>
    <row r="41" spans="1:23" x14ac:dyDescent="0.25">
      <c r="A41" s="9">
        <v>36</v>
      </c>
      <c r="B41" s="16" t="s">
        <v>32</v>
      </c>
      <c r="C41" s="11">
        <f>W505-SUM(C243:V243)</f>
        <v>0</v>
      </c>
      <c r="F41" s="13"/>
      <c r="W41" s="8"/>
    </row>
    <row r="42" spans="1:23" x14ac:dyDescent="0.25">
      <c r="A42" s="9">
        <v>37</v>
      </c>
      <c r="B42" s="15" t="s">
        <v>33</v>
      </c>
      <c r="C42" s="11">
        <f>W507-SUM(C244:V244)</f>
        <v>-11916.080000000002</v>
      </c>
      <c r="F42" s="7"/>
    </row>
    <row r="43" spans="1:23" x14ac:dyDescent="0.25">
      <c r="A43" s="9">
        <v>38</v>
      </c>
      <c r="B43" s="15" t="s">
        <v>441</v>
      </c>
      <c r="C43" s="11">
        <f>W509-SUM(C245:V245)</f>
        <v>0</v>
      </c>
      <c r="F43" s="13"/>
    </row>
    <row r="44" spans="1:23" x14ac:dyDescent="0.25">
      <c r="A44" s="9">
        <v>39</v>
      </c>
      <c r="B44" s="15" t="s">
        <v>35</v>
      </c>
      <c r="C44" s="11">
        <f>W511-SUM(C246:V246)</f>
        <v>0</v>
      </c>
      <c r="F44" s="7"/>
    </row>
    <row r="45" spans="1:23" x14ac:dyDescent="0.25">
      <c r="A45" s="9">
        <v>40</v>
      </c>
      <c r="B45" s="20" t="s">
        <v>149</v>
      </c>
      <c r="C45" s="11">
        <f>W513-SUM(C247:V247)</f>
        <v>0</v>
      </c>
      <c r="F45" s="13"/>
    </row>
    <row r="46" spans="1:23" x14ac:dyDescent="0.25">
      <c r="A46" s="9">
        <v>41</v>
      </c>
      <c r="B46" s="16" t="s">
        <v>150</v>
      </c>
      <c r="C46" s="11">
        <f>W515-SUM(C248:V248)</f>
        <v>-27315.75</v>
      </c>
      <c r="F46" s="7"/>
    </row>
    <row r="47" spans="1:23" x14ac:dyDescent="0.25">
      <c r="A47" s="9">
        <v>42</v>
      </c>
      <c r="B47" s="16" t="s">
        <v>36</v>
      </c>
      <c r="C47" s="11">
        <f>W517-SUM(C249:V249)</f>
        <v>-27515.400000000023</v>
      </c>
      <c r="F47" s="13"/>
    </row>
    <row r="48" spans="1:23" x14ac:dyDescent="0.25">
      <c r="A48" s="9">
        <v>43</v>
      </c>
      <c r="B48" s="12" t="s">
        <v>37</v>
      </c>
      <c r="C48" s="11">
        <f>W519-SUM(C250:V250)</f>
        <v>0</v>
      </c>
      <c r="F48" s="7"/>
    </row>
    <row r="49" spans="1:6" x14ac:dyDescent="0.25">
      <c r="A49" s="9">
        <v>44</v>
      </c>
      <c r="B49" s="16" t="s">
        <v>38</v>
      </c>
      <c r="C49" s="11">
        <f>W521-SUM(C251:V251)</f>
        <v>-38521.56</v>
      </c>
      <c r="F49" s="13"/>
    </row>
    <row r="50" spans="1:6" x14ac:dyDescent="0.25">
      <c r="A50" s="9">
        <v>45</v>
      </c>
      <c r="B50" s="12" t="s">
        <v>39</v>
      </c>
      <c r="C50" s="11">
        <f>W523-SUM(C252:V252)</f>
        <v>0</v>
      </c>
      <c r="F50" s="7"/>
    </row>
    <row r="51" spans="1:6" x14ac:dyDescent="0.25">
      <c r="A51" s="9">
        <v>46</v>
      </c>
      <c r="B51" s="12" t="s">
        <v>40</v>
      </c>
      <c r="C51" s="11">
        <f>W525-SUM(C253:V253)</f>
        <v>0</v>
      </c>
      <c r="F51" s="13"/>
    </row>
    <row r="52" spans="1:6" x14ac:dyDescent="0.25">
      <c r="A52" s="9">
        <v>47</v>
      </c>
      <c r="B52" s="20" t="s">
        <v>41</v>
      </c>
      <c r="C52" s="11">
        <f>W527-SUM(C254:V254)</f>
        <v>0</v>
      </c>
      <c r="F52" s="7"/>
    </row>
    <row r="53" spans="1:6" x14ac:dyDescent="0.25">
      <c r="A53" s="9">
        <v>48</v>
      </c>
      <c r="B53" s="10" t="s">
        <v>148</v>
      </c>
      <c r="C53" s="11">
        <f>W529-SUM(C255:V255)</f>
        <v>0</v>
      </c>
      <c r="F53" s="13"/>
    </row>
    <row r="54" spans="1:6" x14ac:dyDescent="0.25">
      <c r="A54" s="9">
        <v>49</v>
      </c>
      <c r="B54" s="21" t="s">
        <v>42</v>
      </c>
      <c r="C54" s="11">
        <f>W531-SUM(C256:V256)</f>
        <v>-46052.599999999991</v>
      </c>
      <c r="F54" s="7"/>
    </row>
    <row r="55" spans="1:6" x14ac:dyDescent="0.25">
      <c r="A55" s="9">
        <v>50</v>
      </c>
      <c r="B55" s="10" t="s">
        <v>147</v>
      </c>
      <c r="C55" s="11">
        <f>W533-SUM(C257:V257)</f>
        <v>-7310.82</v>
      </c>
      <c r="F55" s="13"/>
    </row>
    <row r="56" spans="1:6" x14ac:dyDescent="0.25">
      <c r="A56" s="9">
        <v>51</v>
      </c>
      <c r="B56" s="10" t="s">
        <v>43</v>
      </c>
      <c r="C56" s="11">
        <f>W535-SUM(C258:V258)</f>
        <v>-5503.0800000000017</v>
      </c>
      <c r="F56" s="7"/>
    </row>
    <row r="57" spans="1:6" x14ac:dyDescent="0.25">
      <c r="A57" s="9">
        <v>52</v>
      </c>
      <c r="B57" s="10" t="s">
        <v>44</v>
      </c>
      <c r="C57" s="11">
        <f>W537-SUM(C259:V259)</f>
        <v>-232363.56000000006</v>
      </c>
      <c r="F57" s="13"/>
    </row>
    <row r="58" spans="1:6" x14ac:dyDescent="0.25">
      <c r="A58" s="9">
        <v>53</v>
      </c>
      <c r="B58" s="12" t="s">
        <v>145</v>
      </c>
      <c r="C58" s="11">
        <f>W539-SUM(C260:V260)</f>
        <v>0</v>
      </c>
      <c r="F58" s="7"/>
    </row>
    <row r="59" spans="1:6" x14ac:dyDescent="0.25">
      <c r="A59" s="9">
        <v>54</v>
      </c>
      <c r="B59" s="10" t="s">
        <v>470</v>
      </c>
      <c r="C59" s="11">
        <f>W541-SUM(C261:V261)</f>
        <v>0</v>
      </c>
      <c r="E59" s="26"/>
      <c r="F59" s="7"/>
    </row>
    <row r="60" spans="1:6" x14ac:dyDescent="0.25">
      <c r="A60" s="9">
        <v>55</v>
      </c>
      <c r="B60" s="16" t="s">
        <v>45</v>
      </c>
      <c r="C60" s="11">
        <f>W543-SUM(C262:V262)</f>
        <v>0</v>
      </c>
      <c r="E60" s="26"/>
      <c r="F60" s="7"/>
    </row>
    <row r="61" spans="1:6" x14ac:dyDescent="0.25">
      <c r="A61" s="9">
        <v>56</v>
      </c>
      <c r="B61" s="16" t="s">
        <v>46</v>
      </c>
      <c r="C61" s="11">
        <f>W545-SUM(C263:V263)</f>
        <v>0</v>
      </c>
      <c r="F61" s="7"/>
    </row>
    <row r="62" spans="1:6" x14ac:dyDescent="0.25">
      <c r="A62" s="9">
        <v>57</v>
      </c>
      <c r="B62" s="16" t="s">
        <v>47</v>
      </c>
      <c r="C62" s="11">
        <f>W547-SUM(C264:V264)</f>
        <v>0</v>
      </c>
    </row>
    <row r="63" spans="1:6" x14ac:dyDescent="0.25">
      <c r="A63" s="9">
        <v>58</v>
      </c>
      <c r="B63" s="16" t="s">
        <v>48</v>
      </c>
      <c r="C63" s="11">
        <f>W549-SUM(C265:V265)</f>
        <v>-1047291.3000000007</v>
      </c>
    </row>
    <row r="64" spans="1:6" x14ac:dyDescent="0.25">
      <c r="A64" s="9">
        <v>59</v>
      </c>
      <c r="B64" s="16" t="s">
        <v>565</v>
      </c>
      <c r="C64" s="11">
        <f>W551-SUM(C266:V266)</f>
        <v>0</v>
      </c>
      <c r="E64" s="26"/>
      <c r="F64" s="7"/>
    </row>
    <row r="65" spans="1:6" x14ac:dyDescent="0.25">
      <c r="A65" s="9">
        <v>60</v>
      </c>
      <c r="B65" s="16" t="s">
        <v>49</v>
      </c>
      <c r="C65" s="11">
        <f>W553-SUM(C267:V267)</f>
        <v>-54831.149999999994</v>
      </c>
      <c r="F65" s="13"/>
    </row>
    <row r="66" spans="1:6" x14ac:dyDescent="0.25">
      <c r="A66" s="9">
        <v>61</v>
      </c>
      <c r="B66" s="16" t="s">
        <v>50</v>
      </c>
      <c r="C66" s="11">
        <f>W555-SUM(C268:V268)</f>
        <v>0</v>
      </c>
      <c r="F66" s="7"/>
    </row>
    <row r="67" spans="1:6" x14ac:dyDescent="0.25">
      <c r="A67" s="9">
        <v>62</v>
      </c>
      <c r="B67" s="16" t="s">
        <v>492</v>
      </c>
      <c r="C67" s="11">
        <f>W557-SUM(C269:V269)</f>
        <v>0</v>
      </c>
      <c r="F67" s="13"/>
    </row>
    <row r="68" spans="1:6" x14ac:dyDescent="0.25">
      <c r="A68" s="9">
        <v>63</v>
      </c>
      <c r="B68" s="16" t="s">
        <v>51</v>
      </c>
      <c r="C68" s="11">
        <f>W559-SUM(C270:V270)</f>
        <v>0</v>
      </c>
      <c r="F68" s="13"/>
    </row>
    <row r="69" spans="1:6" x14ac:dyDescent="0.25">
      <c r="A69" s="9">
        <v>64</v>
      </c>
      <c r="B69" s="16" t="s">
        <v>52</v>
      </c>
      <c r="C69" s="11">
        <f>W561-SUM(C271:V271)</f>
        <v>-577823.39999999944</v>
      </c>
      <c r="F69" s="13"/>
    </row>
    <row r="70" spans="1:6" x14ac:dyDescent="0.25">
      <c r="A70" s="9">
        <v>65</v>
      </c>
      <c r="B70" s="16" t="s">
        <v>53</v>
      </c>
      <c r="C70" s="11">
        <f>W563-SUM(C272:V272)</f>
        <v>-346694.04000000004</v>
      </c>
      <c r="F70" s="7"/>
    </row>
    <row r="71" spans="1:6" x14ac:dyDescent="0.25">
      <c r="A71" s="9">
        <v>66</v>
      </c>
      <c r="B71" s="10" t="s">
        <v>54</v>
      </c>
      <c r="C71" s="11">
        <f>W565-SUM(C273:V273)</f>
        <v>0</v>
      </c>
      <c r="F71" s="13"/>
    </row>
    <row r="72" spans="1:6" x14ac:dyDescent="0.25">
      <c r="A72" s="9">
        <v>67</v>
      </c>
      <c r="B72" s="16" t="s">
        <v>55</v>
      </c>
      <c r="C72" s="11">
        <f>W567-SUM(C274:V274)</f>
        <v>0</v>
      </c>
      <c r="F72" s="7"/>
    </row>
    <row r="73" spans="1:6" x14ac:dyDescent="0.25">
      <c r="A73" s="9">
        <v>68</v>
      </c>
      <c r="B73" s="21" t="s">
        <v>56</v>
      </c>
      <c r="C73" s="11">
        <f>W569-SUM(C275:V275)</f>
        <v>-36687.200000000012</v>
      </c>
      <c r="F73" s="13"/>
    </row>
    <row r="74" spans="1:6" x14ac:dyDescent="0.25">
      <c r="A74" s="9">
        <v>69</v>
      </c>
      <c r="B74" s="16" t="s">
        <v>57</v>
      </c>
      <c r="C74" s="11">
        <f>W571-SUM(C276:V276)</f>
        <v>-144395.34999999998</v>
      </c>
      <c r="F74" s="13"/>
    </row>
    <row r="75" spans="1:6" x14ac:dyDescent="0.25">
      <c r="A75" s="9">
        <v>70</v>
      </c>
      <c r="B75" s="16" t="s">
        <v>446</v>
      </c>
      <c r="C75" s="11">
        <f>W573-SUM(C277:V277)</f>
        <v>0</v>
      </c>
      <c r="F75" s="13"/>
    </row>
    <row r="76" spans="1:6" x14ac:dyDescent="0.25">
      <c r="A76" s="9">
        <v>71</v>
      </c>
      <c r="B76" s="16" t="s">
        <v>58</v>
      </c>
      <c r="C76" s="11">
        <f>W575-SUM(C278:V278)</f>
        <v>-27515.399999999994</v>
      </c>
      <c r="F76" s="13"/>
    </row>
    <row r="77" spans="1:6" x14ac:dyDescent="0.25">
      <c r="A77" s="9">
        <v>72</v>
      </c>
      <c r="B77" s="10" t="s">
        <v>479</v>
      </c>
      <c r="C77" s="11">
        <f>W577-SUM(C279:V279)</f>
        <v>0</v>
      </c>
      <c r="F77" s="13"/>
    </row>
    <row r="78" spans="1:6" x14ac:dyDescent="0.25">
      <c r="A78" s="9">
        <v>73</v>
      </c>
      <c r="B78" s="10" t="s">
        <v>429</v>
      </c>
      <c r="C78" s="11">
        <f>W579-SUM(C280:V280)</f>
        <v>0</v>
      </c>
      <c r="F78" s="7"/>
    </row>
    <row r="79" spans="1:6" x14ac:dyDescent="0.25">
      <c r="A79" s="9">
        <v>74</v>
      </c>
      <c r="B79" s="10" t="s">
        <v>60</v>
      </c>
      <c r="C79" s="11">
        <f>W581-SUM(C281:V281)</f>
        <v>0</v>
      </c>
      <c r="E79" s="7"/>
      <c r="F79" s="7"/>
    </row>
    <row r="80" spans="1:6" x14ac:dyDescent="0.25">
      <c r="A80" s="9">
        <v>75</v>
      </c>
      <c r="B80" s="16" t="s">
        <v>61</v>
      </c>
      <c r="C80" s="11">
        <f>W583-SUM(C282:V282)</f>
        <v>0</v>
      </c>
      <c r="F80" s="7"/>
    </row>
    <row r="81" spans="1:6" x14ac:dyDescent="0.25">
      <c r="A81" s="9">
        <v>76</v>
      </c>
      <c r="B81" s="12" t="s">
        <v>62</v>
      </c>
      <c r="C81" s="11">
        <f>W585-SUM(C283:V283)</f>
        <v>0</v>
      </c>
      <c r="F81" s="7"/>
    </row>
    <row r="82" spans="1:6" x14ac:dyDescent="0.25">
      <c r="A82" s="9">
        <v>77</v>
      </c>
      <c r="B82" s="12" t="s">
        <v>63</v>
      </c>
      <c r="C82" s="11">
        <f>W587-SUM(C284:V284)</f>
        <v>0</v>
      </c>
      <c r="F82" s="7"/>
    </row>
    <row r="83" spans="1:6" x14ac:dyDescent="0.25">
      <c r="A83" s="9">
        <v>78</v>
      </c>
      <c r="B83" s="10" t="s">
        <v>64</v>
      </c>
      <c r="C83" s="11">
        <f>W589-SUM(C285:V285)</f>
        <v>0</v>
      </c>
      <c r="F83" s="7"/>
    </row>
    <row r="84" spans="1:6" x14ac:dyDescent="0.25">
      <c r="A84" s="9">
        <v>79</v>
      </c>
      <c r="B84" s="16" t="s">
        <v>465</v>
      </c>
      <c r="C84" s="11">
        <f>W591-SUM(C286:V286)</f>
        <v>-744660</v>
      </c>
      <c r="E84" s="26"/>
      <c r="F84" s="7"/>
    </row>
    <row r="85" spans="1:6" x14ac:dyDescent="0.25">
      <c r="A85" s="9">
        <v>80</v>
      </c>
      <c r="B85" s="16" t="s">
        <v>65</v>
      </c>
      <c r="C85" s="11">
        <f>W593-SUM(C287:V287)</f>
        <v>0</v>
      </c>
      <c r="F85" s="7"/>
    </row>
    <row r="86" spans="1:6" x14ac:dyDescent="0.25">
      <c r="A86" s="9">
        <v>81</v>
      </c>
      <c r="B86" s="16" t="s">
        <v>66</v>
      </c>
      <c r="C86" s="11">
        <f>W595-SUM(C288:V288)</f>
        <v>0</v>
      </c>
      <c r="F86" s="7"/>
    </row>
    <row r="87" spans="1:6" x14ac:dyDescent="0.25">
      <c r="A87" s="9">
        <v>82</v>
      </c>
      <c r="B87" s="15" t="s">
        <v>471</v>
      </c>
      <c r="C87" s="11">
        <f>W597-SUM(C289:V289)</f>
        <v>0</v>
      </c>
      <c r="F87" s="13"/>
    </row>
    <row r="88" spans="1:6" x14ac:dyDescent="0.25">
      <c r="A88" s="9">
        <v>83</v>
      </c>
      <c r="B88" s="12" t="s">
        <v>67</v>
      </c>
      <c r="C88" s="11">
        <f>W599-SUM(C290:V290)</f>
        <v>-1551679.8000000003</v>
      </c>
      <c r="F88" s="7"/>
    </row>
    <row r="89" spans="1:6" x14ac:dyDescent="0.25">
      <c r="A89" s="9">
        <v>84</v>
      </c>
      <c r="B89" s="10" t="s">
        <v>68</v>
      </c>
      <c r="C89" s="11">
        <f>W601-SUM(C291:V291)</f>
        <v>-40355.919999999984</v>
      </c>
      <c r="F89" s="13"/>
    </row>
    <row r="90" spans="1:6" x14ac:dyDescent="0.25">
      <c r="A90" s="9">
        <v>85</v>
      </c>
      <c r="B90" s="10" t="s">
        <v>71</v>
      </c>
      <c r="C90" s="11">
        <f>W603-SUM(C292:V292)</f>
        <v>0</v>
      </c>
      <c r="F90" s="7"/>
    </row>
    <row r="91" spans="1:6" x14ac:dyDescent="0.25">
      <c r="A91" s="9">
        <v>86</v>
      </c>
      <c r="B91" s="21" t="s">
        <v>74</v>
      </c>
      <c r="C91" s="11">
        <f>W605-SUM(C293:V293)</f>
        <v>0</v>
      </c>
      <c r="F91" s="13"/>
    </row>
    <row r="92" spans="1:6" x14ac:dyDescent="0.25">
      <c r="A92" s="9">
        <v>87</v>
      </c>
      <c r="B92" s="16" t="s">
        <v>75</v>
      </c>
      <c r="C92" s="11">
        <f>W607-SUM(C294:V294)</f>
        <v>0</v>
      </c>
      <c r="F92" s="7"/>
    </row>
    <row r="93" spans="1:6" x14ac:dyDescent="0.25">
      <c r="A93" s="9">
        <v>88</v>
      </c>
      <c r="B93" s="16" t="s">
        <v>76</v>
      </c>
      <c r="C93" s="11">
        <f>W609-SUM(C295:V295)</f>
        <v>-3668.7200000000012</v>
      </c>
      <c r="F93" s="13"/>
    </row>
    <row r="94" spans="1:6" x14ac:dyDescent="0.25">
      <c r="A94" s="9">
        <v>89</v>
      </c>
      <c r="B94" s="16" t="s">
        <v>77</v>
      </c>
      <c r="C94" s="11">
        <f>W611-SUM(C296:V296)</f>
        <v>0</v>
      </c>
      <c r="F94" s="7"/>
    </row>
    <row r="95" spans="1:6" x14ac:dyDescent="0.25">
      <c r="A95" s="9">
        <v>90</v>
      </c>
      <c r="B95" s="16" t="s">
        <v>79</v>
      </c>
      <c r="C95" s="11">
        <f>W613-SUM(C297:V297)</f>
        <v>0</v>
      </c>
      <c r="F95" s="13"/>
    </row>
    <row r="96" spans="1:6" x14ac:dyDescent="0.25">
      <c r="A96" s="9">
        <v>91</v>
      </c>
      <c r="B96" s="10" t="s">
        <v>80</v>
      </c>
      <c r="C96" s="11">
        <f>W615-SUM(C298:V298)</f>
        <v>0</v>
      </c>
      <c r="F96" s="7"/>
    </row>
    <row r="97" spans="1:6" x14ac:dyDescent="0.25">
      <c r="A97" s="9">
        <v>92</v>
      </c>
      <c r="B97" s="10" t="s">
        <v>469</v>
      </c>
      <c r="C97" s="11">
        <f>W617-SUM(C299:V299)</f>
        <v>0</v>
      </c>
    </row>
    <row r="98" spans="1:6" x14ac:dyDescent="0.25">
      <c r="A98" s="9">
        <v>93</v>
      </c>
      <c r="B98" s="15" t="s">
        <v>82</v>
      </c>
      <c r="C98" s="11">
        <f>W619-SUM(C300:V300)</f>
        <v>0</v>
      </c>
      <c r="F98" s="7"/>
    </row>
    <row r="99" spans="1:6" x14ac:dyDescent="0.25">
      <c r="A99" s="9">
        <v>94</v>
      </c>
      <c r="B99" s="10" t="s">
        <v>490</v>
      </c>
      <c r="C99" s="11">
        <f>W621-SUM(C301:V301)</f>
        <v>0</v>
      </c>
      <c r="F99" s="13"/>
    </row>
    <row r="100" spans="1:6" x14ac:dyDescent="0.25">
      <c r="A100" s="9">
        <v>95</v>
      </c>
      <c r="B100" s="10" t="s">
        <v>84</v>
      </c>
      <c r="C100" s="11">
        <f>W623-SUM(C302:V302)</f>
        <v>-10984.01999999996</v>
      </c>
      <c r="F100" s="13"/>
    </row>
    <row r="101" spans="1:6" x14ac:dyDescent="0.25">
      <c r="A101" s="9">
        <v>96</v>
      </c>
      <c r="B101" s="10" t="s">
        <v>85</v>
      </c>
      <c r="C101" s="11">
        <f>W625-SUM(C303:V303)</f>
        <v>0</v>
      </c>
      <c r="F101" s="13"/>
    </row>
    <row r="102" spans="1:6" x14ac:dyDescent="0.25">
      <c r="A102" s="9">
        <v>97</v>
      </c>
      <c r="B102" s="16" t="s">
        <v>86</v>
      </c>
      <c r="C102" s="11">
        <f>W627-SUM(C304:V304)</f>
        <v>-32898.689999999973</v>
      </c>
      <c r="F102" s="13"/>
    </row>
    <row r="103" spans="1:6" x14ac:dyDescent="0.25">
      <c r="A103" s="9">
        <v>98</v>
      </c>
      <c r="B103" s="21" t="s">
        <v>87</v>
      </c>
      <c r="C103" s="11">
        <f>W629-SUM(C305:V305)</f>
        <v>0</v>
      </c>
      <c r="F103" s="13"/>
    </row>
    <row r="104" spans="1:6" x14ac:dyDescent="0.25">
      <c r="A104" s="9">
        <v>99</v>
      </c>
      <c r="B104" s="10" t="s">
        <v>88</v>
      </c>
      <c r="C104" s="11">
        <f>W631-SUM(C306:V306)</f>
        <v>0</v>
      </c>
      <c r="F104" s="7"/>
    </row>
    <row r="105" spans="1:6" x14ac:dyDescent="0.25">
      <c r="A105" s="9">
        <v>100</v>
      </c>
      <c r="B105" s="16" t="s">
        <v>156</v>
      </c>
      <c r="C105" s="11">
        <f>W633-SUM(C307:V307)</f>
        <v>0</v>
      </c>
      <c r="F105" s="13"/>
    </row>
    <row r="106" spans="1:6" x14ac:dyDescent="0.25">
      <c r="A106" s="9">
        <v>101</v>
      </c>
      <c r="B106" s="10" t="s">
        <v>90</v>
      </c>
      <c r="C106" s="11">
        <f>W635-SUM(C308:V308)</f>
        <v>0</v>
      </c>
      <c r="F106" s="7"/>
    </row>
    <row r="107" spans="1:6" x14ac:dyDescent="0.25">
      <c r="A107" s="9">
        <v>102</v>
      </c>
      <c r="B107" s="10" t="s">
        <v>91</v>
      </c>
      <c r="C107" s="11">
        <f>W637-SUM(C309:V309)</f>
        <v>0</v>
      </c>
      <c r="F107" s="13"/>
    </row>
    <row r="108" spans="1:6" x14ac:dyDescent="0.25">
      <c r="A108" s="9">
        <v>103</v>
      </c>
      <c r="B108" s="10" t="s">
        <v>92</v>
      </c>
      <c r="C108" s="11">
        <f>W639-SUM(C310:V310)</f>
        <v>0</v>
      </c>
      <c r="F108" s="7"/>
    </row>
    <row r="109" spans="1:6" x14ac:dyDescent="0.25">
      <c r="A109" s="9">
        <v>104</v>
      </c>
      <c r="B109" s="12" t="s">
        <v>93</v>
      </c>
      <c r="C109" s="11">
        <f>W641-SUM(C311:V311)</f>
        <v>0</v>
      </c>
      <c r="F109" s="13"/>
    </row>
    <row r="110" spans="1:6" x14ac:dyDescent="0.25">
      <c r="A110" s="9">
        <v>105</v>
      </c>
      <c r="B110" s="16" t="s">
        <v>95</v>
      </c>
      <c r="C110" s="11">
        <f>W643-SUM(C312:V312)</f>
        <v>0</v>
      </c>
      <c r="F110" s="22"/>
    </row>
    <row r="111" spans="1:6" x14ac:dyDescent="0.25">
      <c r="A111" s="9">
        <v>106</v>
      </c>
      <c r="B111" s="10" t="s">
        <v>477</v>
      </c>
      <c r="C111" s="11">
        <f>W645-SUM(C313:V313)</f>
        <v>-169026</v>
      </c>
      <c r="D111" s="361"/>
      <c r="E111" s="365" t="s">
        <v>642</v>
      </c>
      <c r="F111" s="22"/>
    </row>
    <row r="112" spans="1:6" x14ac:dyDescent="0.25">
      <c r="A112" s="9">
        <v>107</v>
      </c>
      <c r="B112" s="10" t="s">
        <v>96</v>
      </c>
      <c r="C112" s="11">
        <f>W647-SUM(C314:V314)</f>
        <v>-205199.05999999997</v>
      </c>
      <c r="F112" s="22"/>
    </row>
    <row r="113" spans="1:7" x14ac:dyDescent="0.25">
      <c r="A113" s="9">
        <v>108</v>
      </c>
      <c r="B113" s="16" t="s">
        <v>97</v>
      </c>
      <c r="C113" s="11">
        <f>W649-SUM(C315:V315)</f>
        <v>0</v>
      </c>
      <c r="F113" s="22"/>
    </row>
    <row r="114" spans="1:7" x14ac:dyDescent="0.25">
      <c r="A114" s="9">
        <v>109</v>
      </c>
      <c r="B114" s="16" t="s">
        <v>98</v>
      </c>
      <c r="C114" s="11">
        <f>W651-SUM(C316:V316)</f>
        <v>-49644</v>
      </c>
      <c r="D114" s="361"/>
      <c r="E114" s="365" t="s">
        <v>642</v>
      </c>
      <c r="F114" s="22"/>
    </row>
    <row r="115" spans="1:7" x14ac:dyDescent="0.25">
      <c r="A115" s="9">
        <v>110</v>
      </c>
      <c r="B115" s="16" t="s">
        <v>457</v>
      </c>
      <c r="C115" s="11">
        <f>W653-SUM(C317:V317)</f>
        <v>0</v>
      </c>
      <c r="F115" s="22"/>
    </row>
    <row r="116" spans="1:7" x14ac:dyDescent="0.25">
      <c r="A116" s="9">
        <v>111</v>
      </c>
      <c r="B116" s="21" t="s">
        <v>101</v>
      </c>
      <c r="C116" s="11">
        <f>W655-SUM(C318:V318)</f>
        <v>0</v>
      </c>
      <c r="F116" s="22"/>
    </row>
    <row r="117" spans="1:7" x14ac:dyDescent="0.25">
      <c r="A117" s="9">
        <v>112</v>
      </c>
      <c r="B117" s="16" t="s">
        <v>102</v>
      </c>
      <c r="C117" s="11">
        <f>W657-SUM(C319:V319)</f>
        <v>-731250</v>
      </c>
      <c r="F117" s="22"/>
    </row>
    <row r="118" spans="1:7" x14ac:dyDescent="0.25">
      <c r="A118" s="9">
        <v>113</v>
      </c>
      <c r="B118" s="15" t="s">
        <v>103</v>
      </c>
      <c r="C118" s="11">
        <f>W659-SUM(C320:V320)</f>
        <v>-91557.329999999987</v>
      </c>
      <c r="F118" s="22"/>
    </row>
    <row r="119" spans="1:7" x14ac:dyDescent="0.25">
      <c r="A119" s="9">
        <v>114</v>
      </c>
      <c r="B119" s="10" t="s">
        <v>104</v>
      </c>
      <c r="C119" s="11">
        <f>W661-SUM(C321:V321)</f>
        <v>0</v>
      </c>
      <c r="F119" s="22"/>
    </row>
    <row r="120" spans="1:7" x14ac:dyDescent="0.25">
      <c r="A120" s="9">
        <v>115</v>
      </c>
      <c r="B120" s="21" t="s">
        <v>105</v>
      </c>
      <c r="C120" s="11">
        <f>W663-SUM(C322:V322)</f>
        <v>0</v>
      </c>
      <c r="F120" s="22"/>
    </row>
    <row r="121" spans="1:7" x14ac:dyDescent="0.25">
      <c r="A121" s="9">
        <v>116</v>
      </c>
      <c r="B121" s="15" t="s">
        <v>106</v>
      </c>
      <c r="C121" s="11">
        <f>W665-SUM(C323:V323)</f>
        <v>-27515.399999999994</v>
      </c>
      <c r="F121" s="22"/>
    </row>
    <row r="122" spans="1:7" x14ac:dyDescent="0.25">
      <c r="A122" s="9">
        <v>117</v>
      </c>
      <c r="B122" s="10" t="s">
        <v>153</v>
      </c>
      <c r="C122" s="11">
        <f>W667-SUM(C324:V324)</f>
        <v>0</v>
      </c>
      <c r="F122" s="26"/>
      <c r="G122" s="26"/>
    </row>
    <row r="123" spans="1:7" x14ac:dyDescent="0.25">
      <c r="A123" s="9">
        <v>118</v>
      </c>
      <c r="B123" s="16" t="s">
        <v>107</v>
      </c>
      <c r="C123" s="11">
        <f>W669-SUM(C325:V325)</f>
        <v>0</v>
      </c>
      <c r="F123" s="22"/>
    </row>
    <row r="124" spans="1:7" x14ac:dyDescent="0.25">
      <c r="A124" s="9">
        <v>119</v>
      </c>
      <c r="B124" s="16" t="s">
        <v>154</v>
      </c>
      <c r="C124" s="11">
        <f>W671-SUM(C326:V326)</f>
        <v>0</v>
      </c>
      <c r="F124" s="22"/>
    </row>
    <row r="125" spans="1:7" x14ac:dyDescent="0.25">
      <c r="A125" s="9">
        <v>120</v>
      </c>
      <c r="B125" s="16" t="s">
        <v>109</v>
      </c>
      <c r="C125" s="11">
        <f>W673-SUM(C327:V327)</f>
        <v>0</v>
      </c>
      <c r="F125" s="22"/>
    </row>
    <row r="126" spans="1:7" x14ac:dyDescent="0.25">
      <c r="A126" s="9">
        <v>121</v>
      </c>
      <c r="B126" s="16" t="s">
        <v>110</v>
      </c>
      <c r="C126" s="11">
        <f>W675-SUM(C328:V328)</f>
        <v>0</v>
      </c>
      <c r="G126" s="26"/>
    </row>
    <row r="127" spans="1:7" x14ac:dyDescent="0.25">
      <c r="A127" s="9">
        <v>122</v>
      </c>
      <c r="B127" s="12" t="s">
        <v>111</v>
      </c>
      <c r="C127" s="11">
        <f>W677-SUM(C329:V329)</f>
        <v>-27515.399999999965</v>
      </c>
      <c r="F127" s="22"/>
    </row>
    <row r="128" spans="1:7" x14ac:dyDescent="0.25">
      <c r="A128" s="9">
        <v>123</v>
      </c>
      <c r="B128" s="16" t="s">
        <v>112</v>
      </c>
      <c r="C128" s="11">
        <f>W679-SUM(C330:V330)</f>
        <v>0</v>
      </c>
      <c r="F128" s="22"/>
    </row>
    <row r="129" spans="1:6" x14ac:dyDescent="0.25">
      <c r="A129" s="9">
        <v>124</v>
      </c>
      <c r="B129" s="16" t="s">
        <v>430</v>
      </c>
      <c r="C129" s="11">
        <f>W681-SUM(C331:V331)</f>
        <v>0</v>
      </c>
      <c r="F129" s="22"/>
    </row>
    <row r="130" spans="1:6" x14ac:dyDescent="0.25">
      <c r="A130" s="9">
        <v>125</v>
      </c>
      <c r="B130" s="16" t="s">
        <v>113</v>
      </c>
      <c r="C130" s="11">
        <f>W683-SUM(C332:V332)</f>
        <v>0</v>
      </c>
      <c r="D130" s="361"/>
      <c r="F130" s="22"/>
    </row>
    <row r="131" spans="1:6" x14ac:dyDescent="0.25">
      <c r="A131" s="9">
        <v>126</v>
      </c>
      <c r="B131" s="16" t="s">
        <v>114</v>
      </c>
      <c r="C131" s="11">
        <f>W685-SUM(C333:V333)</f>
        <v>0</v>
      </c>
      <c r="E131" t="s">
        <v>603</v>
      </c>
      <c r="F131" s="22"/>
    </row>
    <row r="132" spans="1:6" x14ac:dyDescent="0.25">
      <c r="A132" s="9">
        <v>127</v>
      </c>
      <c r="B132" s="16" t="s">
        <v>115</v>
      </c>
      <c r="C132" s="11">
        <f>W687-SUM(C334:V334)</f>
        <v>0</v>
      </c>
      <c r="F132" s="22"/>
    </row>
    <row r="133" spans="1:6" x14ac:dyDescent="0.25">
      <c r="A133" s="9">
        <v>128</v>
      </c>
      <c r="B133" s="16" t="s">
        <v>151</v>
      </c>
      <c r="C133" s="11">
        <f>W689-SUM(C335:V335)</f>
        <v>0</v>
      </c>
      <c r="F133" s="22"/>
    </row>
    <row r="134" spans="1:6" x14ac:dyDescent="0.25">
      <c r="A134" s="9">
        <v>129</v>
      </c>
      <c r="B134" s="16" t="s">
        <v>499</v>
      </c>
      <c r="C134" s="11">
        <f>W691-SUM(C336:V336)</f>
        <v>-18277.049999999988</v>
      </c>
      <c r="F134" s="22"/>
    </row>
    <row r="135" spans="1:6" x14ac:dyDescent="0.25">
      <c r="A135" s="9">
        <v>130</v>
      </c>
      <c r="B135" s="21" t="s">
        <v>116</v>
      </c>
      <c r="C135" s="11">
        <f>W693-SUM(C337:V337)</f>
        <v>0</v>
      </c>
      <c r="F135" s="22"/>
    </row>
    <row r="136" spans="1:6" x14ac:dyDescent="0.25">
      <c r="A136" s="9">
        <v>131</v>
      </c>
      <c r="B136" s="16" t="s">
        <v>117</v>
      </c>
      <c r="C136" s="11">
        <f>W695-SUM(C338:V338)</f>
        <v>0</v>
      </c>
    </row>
    <row r="137" spans="1:6" x14ac:dyDescent="0.25">
      <c r="A137" s="9">
        <v>132</v>
      </c>
      <c r="B137" s="10" t="s">
        <v>454</v>
      </c>
      <c r="C137" s="11">
        <f>W697-SUM(C339:V339)</f>
        <v>0</v>
      </c>
      <c r="F137" s="22"/>
    </row>
    <row r="138" spans="1:6" x14ac:dyDescent="0.25">
      <c r="A138" s="9">
        <v>133</v>
      </c>
      <c r="B138" s="10" t="s">
        <v>119</v>
      </c>
      <c r="C138" s="11">
        <f>W699-SUM(C340:V340)</f>
        <v>0</v>
      </c>
      <c r="F138" s="22"/>
    </row>
    <row r="139" spans="1:6" x14ac:dyDescent="0.25">
      <c r="A139" s="9">
        <v>134</v>
      </c>
      <c r="B139" s="10" t="s">
        <v>120</v>
      </c>
      <c r="C139" s="11">
        <f>W701-SUM(C341:V341)</f>
        <v>0</v>
      </c>
      <c r="F139" s="22"/>
    </row>
    <row r="140" spans="1:6" x14ac:dyDescent="0.25">
      <c r="A140" s="9">
        <v>135</v>
      </c>
      <c r="B140" s="10" t="s">
        <v>121</v>
      </c>
      <c r="C140" s="11">
        <f>W703-SUM(C342:V342)</f>
        <v>0</v>
      </c>
      <c r="F140" s="22"/>
    </row>
    <row r="141" spans="1:6" x14ac:dyDescent="0.25">
      <c r="A141" s="9">
        <v>136</v>
      </c>
      <c r="B141" s="10" t="s">
        <v>122</v>
      </c>
      <c r="C141" s="11">
        <f>W705-SUM(C343:V343)</f>
        <v>0</v>
      </c>
      <c r="F141" s="22"/>
    </row>
    <row r="142" spans="1:6" x14ac:dyDescent="0.25">
      <c r="A142" s="9">
        <v>137</v>
      </c>
      <c r="B142" s="10" t="s">
        <v>487</v>
      </c>
      <c r="C142" s="11">
        <f>W707-SUM(C344:V344)</f>
        <v>0</v>
      </c>
      <c r="F142" s="22"/>
    </row>
    <row r="143" spans="1:6" x14ac:dyDescent="0.25">
      <c r="A143" s="9">
        <v>138</v>
      </c>
      <c r="B143" s="10" t="s">
        <v>123</v>
      </c>
      <c r="C143" s="11">
        <f>W709-SUM(C345:V345)</f>
        <v>0</v>
      </c>
      <c r="F143" s="22"/>
    </row>
    <row r="144" spans="1:6" x14ac:dyDescent="0.25">
      <c r="A144" s="9">
        <v>139</v>
      </c>
      <c r="B144" s="10" t="s">
        <v>124</v>
      </c>
      <c r="C144" s="11">
        <f>W711-SUM(C346:V346)</f>
        <v>0</v>
      </c>
      <c r="F144" s="22"/>
    </row>
    <row r="145" spans="1:7" x14ac:dyDescent="0.25">
      <c r="A145" s="9">
        <v>140</v>
      </c>
      <c r="B145" s="10" t="s">
        <v>125</v>
      </c>
      <c r="C145" s="11">
        <f>W713-SUM(C347:V347)</f>
        <v>0</v>
      </c>
      <c r="F145" s="22"/>
    </row>
    <row r="146" spans="1:7" x14ac:dyDescent="0.25">
      <c r="A146" s="9">
        <v>141</v>
      </c>
      <c r="B146" s="10" t="s">
        <v>458</v>
      </c>
      <c r="C146" s="11">
        <f>W715-SUM(C348:V348)</f>
        <v>-501286.5</v>
      </c>
      <c r="D146" s="361"/>
      <c r="E146" s="365" t="s">
        <v>642</v>
      </c>
      <c r="F146" s="22"/>
      <c r="G146" t="s">
        <v>641</v>
      </c>
    </row>
    <row r="147" spans="1:7" x14ac:dyDescent="0.25">
      <c r="A147" s="9">
        <v>142</v>
      </c>
      <c r="B147" s="10" t="s">
        <v>461</v>
      </c>
      <c r="C147" s="11">
        <f>W717-SUM(C349:V349)</f>
        <v>-1113284</v>
      </c>
      <c r="F147" s="22"/>
    </row>
    <row r="148" spans="1:7" x14ac:dyDescent="0.25">
      <c r="A148" s="9">
        <v>143</v>
      </c>
      <c r="B148" s="219" t="s">
        <v>431</v>
      </c>
      <c r="C148" s="11">
        <f>W719-SUM(C350:V350)</f>
        <v>0</v>
      </c>
      <c r="F148" s="22"/>
    </row>
    <row r="149" spans="1:7" x14ac:dyDescent="0.25">
      <c r="A149" s="9">
        <v>144</v>
      </c>
      <c r="B149" s="10" t="s">
        <v>126</v>
      </c>
      <c r="C149" s="11">
        <f>W721-SUM(C351:V351)</f>
        <v>0</v>
      </c>
      <c r="F149" s="22"/>
    </row>
    <row r="150" spans="1:7" x14ac:dyDescent="0.25">
      <c r="A150" s="9">
        <v>145</v>
      </c>
      <c r="B150" s="10" t="s">
        <v>500</v>
      </c>
      <c r="C150" s="11">
        <f>W723-SUM(C352:V352)</f>
        <v>0</v>
      </c>
      <c r="F150" s="22"/>
    </row>
    <row r="151" spans="1:7" x14ac:dyDescent="0.25">
      <c r="A151" s="9">
        <v>146</v>
      </c>
      <c r="B151" s="219" t="s">
        <v>127</v>
      </c>
      <c r="C151" s="11">
        <f>W725-SUM(C353:V353)</f>
        <v>0</v>
      </c>
      <c r="F151" s="22"/>
    </row>
    <row r="152" spans="1:7" x14ac:dyDescent="0.25">
      <c r="A152" s="9">
        <v>147</v>
      </c>
      <c r="B152" s="10" t="s">
        <v>128</v>
      </c>
      <c r="C152" s="11">
        <f>W727-SUM(C354:V354)</f>
        <v>0</v>
      </c>
      <c r="F152" s="22"/>
    </row>
    <row r="153" spans="1:7" x14ac:dyDescent="0.25">
      <c r="A153" s="9">
        <v>148</v>
      </c>
      <c r="B153" s="10" t="s">
        <v>129</v>
      </c>
      <c r="C153" s="11">
        <f>W729-SUM(C355:V355)</f>
        <v>0</v>
      </c>
      <c r="F153" s="22"/>
    </row>
    <row r="154" spans="1:7" x14ac:dyDescent="0.25">
      <c r="A154" s="9">
        <v>149</v>
      </c>
      <c r="B154" s="10" t="s">
        <v>130</v>
      </c>
      <c r="C154" s="11">
        <f>W731-SUM(C356:V356)</f>
        <v>0</v>
      </c>
      <c r="F154" s="22"/>
    </row>
    <row r="155" spans="1:7" x14ac:dyDescent="0.25">
      <c r="A155" s="9">
        <v>150</v>
      </c>
      <c r="B155" s="10" t="s">
        <v>476</v>
      </c>
      <c r="C155" s="11">
        <f>W733-SUM(C357:V357)</f>
        <v>0</v>
      </c>
      <c r="F155" s="22"/>
    </row>
    <row r="156" spans="1:7" x14ac:dyDescent="0.25">
      <c r="A156" s="9">
        <v>151</v>
      </c>
      <c r="B156" s="10" t="s">
        <v>478</v>
      </c>
      <c r="C156" s="11">
        <f>W735-SUM(C358:V358)</f>
        <v>0</v>
      </c>
      <c r="F156" s="22"/>
    </row>
    <row r="157" spans="1:7" x14ac:dyDescent="0.25">
      <c r="A157" s="9">
        <v>152</v>
      </c>
      <c r="B157" s="10" t="s">
        <v>131</v>
      </c>
      <c r="C157" s="11">
        <f>W737-SUM(C359:V359)</f>
        <v>0</v>
      </c>
      <c r="F157" s="22"/>
    </row>
    <row r="158" spans="1:7" x14ac:dyDescent="0.25">
      <c r="A158" s="9">
        <v>153</v>
      </c>
      <c r="B158" s="10" t="s">
        <v>132</v>
      </c>
      <c r="C158" s="11">
        <f>W739-SUM(C360:V360)</f>
        <v>0</v>
      </c>
      <c r="F158" s="22"/>
    </row>
    <row r="159" spans="1:7" x14ac:dyDescent="0.25">
      <c r="A159" s="9">
        <v>154</v>
      </c>
      <c r="B159" s="10" t="s">
        <v>133</v>
      </c>
      <c r="C159" s="11">
        <f>W741-SUM(C361:V361)</f>
        <v>0</v>
      </c>
      <c r="F159" s="22"/>
    </row>
    <row r="160" spans="1:7" x14ac:dyDescent="0.25">
      <c r="A160" s="9">
        <v>155</v>
      </c>
      <c r="B160" s="10" t="s">
        <v>432</v>
      </c>
      <c r="C160" s="11">
        <f>W743-SUM(C362:V362)</f>
        <v>0</v>
      </c>
      <c r="F160" s="22"/>
    </row>
    <row r="161" spans="1:6" x14ac:dyDescent="0.25">
      <c r="A161" s="9">
        <v>156</v>
      </c>
      <c r="B161" s="10" t="s">
        <v>134</v>
      </c>
      <c r="C161" s="11">
        <f>W745-SUM(C363:V363)</f>
        <v>0</v>
      </c>
      <c r="F161" s="22"/>
    </row>
    <row r="162" spans="1:6" x14ac:dyDescent="0.25">
      <c r="A162" s="9">
        <v>157</v>
      </c>
      <c r="B162" s="10" t="s">
        <v>440</v>
      </c>
      <c r="C162" s="11">
        <f>W747-SUM(C364:V364)</f>
        <v>-779625</v>
      </c>
      <c r="F162" s="22"/>
    </row>
    <row r="163" spans="1:6" x14ac:dyDescent="0.25">
      <c r="A163" s="9">
        <v>158</v>
      </c>
      <c r="B163" s="10" t="s">
        <v>135</v>
      </c>
      <c r="C163" s="11">
        <f>W749-SUM(C365:V365)</f>
        <v>0</v>
      </c>
      <c r="F163" s="22"/>
    </row>
    <row r="164" spans="1:6" x14ac:dyDescent="0.25">
      <c r="A164" s="9">
        <v>159</v>
      </c>
      <c r="B164" s="10" t="s">
        <v>155</v>
      </c>
      <c r="C164" s="11">
        <f>W751-SUM(C366:V366)</f>
        <v>0</v>
      </c>
      <c r="F164" s="22"/>
    </row>
    <row r="165" spans="1:6" x14ac:dyDescent="0.25">
      <c r="A165" s="9">
        <v>160</v>
      </c>
      <c r="B165" s="10" t="s">
        <v>136</v>
      </c>
      <c r="C165" s="11">
        <f>W753-SUM(C367:V367)</f>
        <v>-21932.460000000006</v>
      </c>
      <c r="F165" s="22"/>
    </row>
    <row r="166" spans="1:6" x14ac:dyDescent="0.25">
      <c r="A166" s="9">
        <v>161</v>
      </c>
      <c r="B166" s="10" t="s">
        <v>138</v>
      </c>
      <c r="C166" s="11">
        <f>W755-SUM(C368:V368)</f>
        <v>0</v>
      </c>
      <c r="F166" s="22"/>
    </row>
    <row r="167" spans="1:6" x14ac:dyDescent="0.25">
      <c r="A167" s="9">
        <v>162</v>
      </c>
      <c r="B167" s="10" t="s">
        <v>139</v>
      </c>
      <c r="C167" s="11">
        <f>W757-SUM(C369:V369)</f>
        <v>0</v>
      </c>
      <c r="F167" s="22"/>
    </row>
    <row r="168" spans="1:6" x14ac:dyDescent="0.25">
      <c r="A168" s="9">
        <v>163</v>
      </c>
      <c r="B168" s="10" t="s">
        <v>140</v>
      </c>
      <c r="C168" s="11">
        <f>W759-SUM(C370:V370)</f>
        <v>0</v>
      </c>
      <c r="E168" s="26"/>
      <c r="F168" s="22"/>
    </row>
    <row r="169" spans="1:6" x14ac:dyDescent="0.25">
      <c r="A169" s="9">
        <v>164</v>
      </c>
      <c r="B169" s="10" t="s">
        <v>141</v>
      </c>
      <c r="C169" s="11">
        <f>W761-SUM(C371:V371)</f>
        <v>0</v>
      </c>
      <c r="F169" s="22"/>
    </row>
    <row r="170" spans="1:6" x14ac:dyDescent="0.25">
      <c r="A170" s="9">
        <v>165</v>
      </c>
      <c r="B170" s="10" t="s">
        <v>146</v>
      </c>
      <c r="C170" s="11">
        <f>W763-SUM(C372:V372)</f>
        <v>0</v>
      </c>
      <c r="F170" s="22"/>
    </row>
    <row r="171" spans="1:6" x14ac:dyDescent="0.25">
      <c r="A171" s="9">
        <v>166</v>
      </c>
      <c r="B171" s="10" t="s">
        <v>142</v>
      </c>
      <c r="C171" s="11">
        <f>W765-SUM(C373:V373)</f>
        <v>0</v>
      </c>
      <c r="F171" s="22"/>
    </row>
    <row r="172" spans="1:6" x14ac:dyDescent="0.25">
      <c r="A172" s="9">
        <v>167</v>
      </c>
      <c r="B172" s="10" t="s">
        <v>143</v>
      </c>
      <c r="C172" s="11">
        <f>W767-SUM(C374:V374)</f>
        <v>-54831.149999999965</v>
      </c>
      <c r="F172" s="22"/>
    </row>
    <row r="173" spans="1:6" x14ac:dyDescent="0.25">
      <c r="A173" s="9">
        <v>168</v>
      </c>
      <c r="B173" s="10" t="s">
        <v>144</v>
      </c>
      <c r="C173" s="11">
        <f>W769-SUM(C375:V375)</f>
        <v>0</v>
      </c>
      <c r="F173" s="22"/>
    </row>
    <row r="174" spans="1:6" x14ac:dyDescent="0.25">
      <c r="A174" s="9">
        <v>169</v>
      </c>
      <c r="B174" s="10" t="s">
        <v>152</v>
      </c>
      <c r="C174" s="11">
        <f>W771-SUM(C376:V376)</f>
        <v>0</v>
      </c>
      <c r="F174" s="22"/>
    </row>
    <row r="175" spans="1:6" x14ac:dyDescent="0.25">
      <c r="A175" s="9">
        <v>170</v>
      </c>
      <c r="B175" s="10" t="s">
        <v>501</v>
      </c>
      <c r="C175" s="11">
        <f>W773-SUM(C377:V377)</f>
        <v>0</v>
      </c>
      <c r="F175" s="22"/>
    </row>
    <row r="176" spans="1:6" x14ac:dyDescent="0.25">
      <c r="A176" s="9">
        <v>171</v>
      </c>
      <c r="B176" s="10" t="s">
        <v>488</v>
      </c>
      <c r="C176" s="11">
        <f>W775-SUM(C378:V378)</f>
        <v>0</v>
      </c>
      <c r="F176" s="22"/>
    </row>
    <row r="177" spans="1:6" x14ac:dyDescent="0.25">
      <c r="A177" s="9">
        <v>172</v>
      </c>
      <c r="B177" s="10" t="s">
        <v>524</v>
      </c>
      <c r="C177" s="11">
        <f>W777-SUM(C379:V379)</f>
        <v>0</v>
      </c>
      <c r="F177" s="22"/>
    </row>
    <row r="178" spans="1:6" x14ac:dyDescent="0.25">
      <c r="A178" s="9">
        <v>173</v>
      </c>
      <c r="B178" s="10" t="s">
        <v>528</v>
      </c>
      <c r="C178" s="11">
        <f>W779-SUM(C380:V380)</f>
        <v>0</v>
      </c>
      <c r="F178" s="22"/>
    </row>
    <row r="179" spans="1:6" x14ac:dyDescent="0.25">
      <c r="A179" s="9">
        <v>174</v>
      </c>
      <c r="B179" s="10" t="s">
        <v>361</v>
      </c>
      <c r="C179" s="11">
        <f>W781-SUM(C381:V381)</f>
        <v>0</v>
      </c>
      <c r="F179" s="22"/>
    </row>
    <row r="180" spans="1:6" x14ac:dyDescent="0.25">
      <c r="A180" s="9">
        <v>175</v>
      </c>
      <c r="B180" s="10" t="s">
        <v>529</v>
      </c>
      <c r="C180" s="11">
        <f>W783-SUM(C382:V382)</f>
        <v>0</v>
      </c>
      <c r="F180" s="22"/>
    </row>
    <row r="181" spans="1:6" x14ac:dyDescent="0.25">
      <c r="A181" s="9">
        <v>176</v>
      </c>
      <c r="B181" s="10" t="s">
        <v>597</v>
      </c>
      <c r="C181" s="11">
        <f>W785-SUM(C383:V383)</f>
        <v>0</v>
      </c>
      <c r="F181" s="22"/>
    </row>
    <row r="182" spans="1:6" x14ac:dyDescent="0.25">
      <c r="A182" s="9">
        <v>177</v>
      </c>
      <c r="B182" s="10" t="s">
        <v>613</v>
      </c>
      <c r="C182" s="11">
        <f>W787-SUM(C384:V384)</f>
        <v>-257000</v>
      </c>
      <c r="F182" s="22"/>
    </row>
    <row r="183" spans="1:6" x14ac:dyDescent="0.25">
      <c r="A183" s="9"/>
      <c r="B183" s="10"/>
      <c r="C183" s="11"/>
      <c r="F183" s="22"/>
    </row>
    <row r="184" spans="1:6" x14ac:dyDescent="0.25">
      <c r="A184" s="9"/>
      <c r="B184" s="10"/>
      <c r="C184" s="11"/>
      <c r="F184" s="22"/>
    </row>
    <row r="185" spans="1:6" x14ac:dyDescent="0.25">
      <c r="A185" s="9"/>
      <c r="B185" s="10"/>
      <c r="C185" s="11"/>
      <c r="F185" s="22"/>
    </row>
    <row r="186" spans="1:6" x14ac:dyDescent="0.25">
      <c r="A186" s="246">
        <v>1</v>
      </c>
      <c r="B186" s="247" t="s">
        <v>157</v>
      </c>
      <c r="C186" s="248">
        <f>W795-SUM(C388:V388)</f>
        <v>-242043.4700000002</v>
      </c>
      <c r="F186" s="22"/>
    </row>
    <row r="187" spans="1:6" x14ac:dyDescent="0.25">
      <c r="A187" s="246">
        <v>2</v>
      </c>
      <c r="B187" s="247" t="s">
        <v>158</v>
      </c>
      <c r="C187" s="248">
        <f>W797-SUM(C389:V389)</f>
        <v>0</v>
      </c>
      <c r="F187" s="22"/>
    </row>
    <row r="188" spans="1:6" x14ac:dyDescent="0.25">
      <c r="A188" s="246">
        <v>3</v>
      </c>
      <c r="B188" s="249" t="s">
        <v>159</v>
      </c>
      <c r="C188" s="248">
        <f>W799-SUM(C390:V390)</f>
        <v>-1019000</v>
      </c>
      <c r="F188" s="22"/>
    </row>
    <row r="189" spans="1:6" x14ac:dyDescent="0.25">
      <c r="A189" s="246">
        <v>4</v>
      </c>
      <c r="B189" s="247" t="s">
        <v>160</v>
      </c>
      <c r="C189" s="248">
        <f>W801-SUM(C391:V391)</f>
        <v>-1529000</v>
      </c>
      <c r="F189" s="22"/>
    </row>
    <row r="190" spans="1:6" x14ac:dyDescent="0.25">
      <c r="A190" s="246">
        <v>5</v>
      </c>
      <c r="B190" s="247" t="s">
        <v>161</v>
      </c>
      <c r="C190" s="248">
        <f>W803-SUM(C392:V392)</f>
        <v>0</v>
      </c>
      <c r="F190" s="22"/>
    </row>
    <row r="191" spans="1:6" x14ac:dyDescent="0.25">
      <c r="A191" s="246">
        <v>6</v>
      </c>
      <c r="B191" s="250" t="s">
        <v>162</v>
      </c>
      <c r="C191" s="248">
        <f>W805-SUM(C393:V393)</f>
        <v>0</v>
      </c>
      <c r="F191" s="22"/>
    </row>
    <row r="192" spans="1:6" x14ac:dyDescent="0.25">
      <c r="A192" s="246">
        <v>7</v>
      </c>
      <c r="B192" s="247" t="s">
        <v>163</v>
      </c>
      <c r="C192" s="248">
        <f>W807-SUM(C394:V394)</f>
        <v>-239880</v>
      </c>
      <c r="F192" s="22"/>
    </row>
    <row r="193" spans="1:22" x14ac:dyDescent="0.25">
      <c r="A193" s="246">
        <v>8</v>
      </c>
      <c r="B193" s="247" t="s">
        <v>164</v>
      </c>
      <c r="C193" s="248">
        <f>W809-SUM(C395:V395)</f>
        <v>0</v>
      </c>
      <c r="E193" s="14"/>
      <c r="F193" s="22"/>
    </row>
    <row r="194" spans="1:22" x14ac:dyDescent="0.25">
      <c r="A194" s="246">
        <v>9</v>
      </c>
      <c r="B194" s="247" t="s">
        <v>475</v>
      </c>
      <c r="C194" s="248">
        <f>W811-SUM(C396:V396)</f>
        <v>0</v>
      </c>
      <c r="F194" s="22"/>
    </row>
    <row r="195" spans="1:22" x14ac:dyDescent="0.25">
      <c r="A195" s="246">
        <v>10</v>
      </c>
      <c r="B195" s="251" t="s">
        <v>165</v>
      </c>
      <c r="C195" s="248">
        <f>W813-SUM(C397:V397)</f>
        <v>0</v>
      </c>
      <c r="F195" s="22"/>
    </row>
    <row r="196" spans="1:22" x14ac:dyDescent="0.25">
      <c r="A196" s="246">
        <v>11</v>
      </c>
      <c r="B196" s="247" t="s">
        <v>166</v>
      </c>
      <c r="C196" s="248">
        <f>W815-SUM(C398:V398)</f>
        <v>0</v>
      </c>
      <c r="F196" s="22"/>
    </row>
    <row r="197" spans="1:22" x14ac:dyDescent="0.25">
      <c r="A197" s="246">
        <v>12</v>
      </c>
      <c r="B197" s="249" t="s">
        <v>167</v>
      </c>
      <c r="C197" s="248">
        <f>W817-SUM(C399:V399)</f>
        <v>0</v>
      </c>
      <c r="F197" s="22"/>
    </row>
    <row r="198" spans="1:22" x14ac:dyDescent="0.25">
      <c r="A198" s="246">
        <v>13</v>
      </c>
      <c r="B198" s="247" t="s">
        <v>168</v>
      </c>
      <c r="C198" s="248">
        <f>W819-SUM(C400:V400)</f>
        <v>0</v>
      </c>
      <c r="F198" s="22"/>
    </row>
    <row r="199" spans="1:22" x14ac:dyDescent="0.25">
      <c r="A199" s="246">
        <v>14</v>
      </c>
      <c r="B199" s="247" t="s">
        <v>169</v>
      </c>
      <c r="C199" s="248">
        <f>W821-SUM(C401:V401)</f>
        <v>0</v>
      </c>
      <c r="F199" s="22"/>
    </row>
    <row r="200" spans="1:22" x14ac:dyDescent="0.25">
      <c r="A200" s="246">
        <v>15</v>
      </c>
      <c r="B200" s="251" t="s">
        <v>170</v>
      </c>
      <c r="C200" s="248">
        <f>W823-SUM(C402:V402)</f>
        <v>0</v>
      </c>
      <c r="F200" s="22"/>
    </row>
    <row r="201" spans="1:22" x14ac:dyDescent="0.25">
      <c r="A201" s="252"/>
      <c r="B201" s="251"/>
      <c r="C201" s="253"/>
      <c r="F201" s="22"/>
    </row>
    <row r="202" spans="1:22" ht="15.75" thickBot="1" x14ac:dyDescent="0.3">
      <c r="A202" s="254"/>
      <c r="B202" s="255"/>
      <c r="C202" s="253"/>
      <c r="F202" s="22"/>
    </row>
    <row r="203" spans="1:22" ht="15.75" thickBot="1" x14ac:dyDescent="0.3">
      <c r="B203" s="24" t="s">
        <v>171</v>
      </c>
      <c r="C203" s="256">
        <f>SUM(C6:C202)</f>
        <v>-14060051.520000001</v>
      </c>
      <c r="D203" s="25"/>
      <c r="E203" t="s">
        <v>643</v>
      </c>
      <c r="F203" s="22"/>
    </row>
    <row r="204" spans="1:22" x14ac:dyDescent="0.25">
      <c r="C204" s="14">
        <v>14060051.52</v>
      </c>
      <c r="D204" s="26">
        <f>C203+C204</f>
        <v>0</v>
      </c>
      <c r="E204" s="26">
        <f>D203-D204</f>
        <v>0</v>
      </c>
      <c r="F204" s="22"/>
      <c r="I204" s="26"/>
      <c r="J204" s="14"/>
      <c r="N204" s="14"/>
    </row>
    <row r="205" spans="1:22" ht="15.75" thickBot="1" x14ac:dyDescent="0.3">
      <c r="C205" s="14"/>
      <c r="D205" s="14"/>
      <c r="E205" s="26"/>
    </row>
    <row r="206" spans="1:22" ht="13.5" customHeight="1" x14ac:dyDescent="0.25">
      <c r="A206" s="370" t="s">
        <v>172</v>
      </c>
      <c r="B206" s="371"/>
      <c r="C206" s="372" t="s">
        <v>504</v>
      </c>
      <c r="D206" s="27">
        <v>44754</v>
      </c>
      <c r="E206" s="27">
        <v>44781</v>
      </c>
      <c r="F206" s="27">
        <v>44816</v>
      </c>
      <c r="G206" s="27">
        <v>44846</v>
      </c>
      <c r="H206" s="27" t="s">
        <v>174</v>
      </c>
      <c r="I206" s="27">
        <v>44876</v>
      </c>
      <c r="J206" s="27">
        <v>44907</v>
      </c>
      <c r="K206" s="27" t="s">
        <v>614</v>
      </c>
      <c r="L206" s="27">
        <v>44936</v>
      </c>
      <c r="M206" s="27" t="s">
        <v>614</v>
      </c>
      <c r="N206" s="27">
        <v>44966</v>
      </c>
      <c r="O206" s="27" t="s">
        <v>614</v>
      </c>
      <c r="P206" s="27">
        <v>44993</v>
      </c>
      <c r="Q206" s="27" t="s">
        <v>614</v>
      </c>
      <c r="R206" s="27"/>
      <c r="S206" s="27"/>
      <c r="T206" s="27"/>
      <c r="U206" s="27"/>
      <c r="V206" s="366" t="s">
        <v>173</v>
      </c>
    </row>
    <row r="207" spans="1:22" ht="15.75" thickBot="1" x14ac:dyDescent="0.3">
      <c r="A207" s="374" t="s">
        <v>175</v>
      </c>
      <c r="B207" s="375"/>
      <c r="C207" s="373"/>
      <c r="D207" s="28" t="s">
        <v>176</v>
      </c>
      <c r="E207" s="28" t="s">
        <v>176</v>
      </c>
      <c r="F207" s="28" t="s">
        <v>176</v>
      </c>
      <c r="G207" s="28" t="s">
        <v>176</v>
      </c>
      <c r="H207" s="28" t="s">
        <v>176</v>
      </c>
      <c r="I207" s="28" t="s">
        <v>176</v>
      </c>
      <c r="J207" s="28" t="s">
        <v>176</v>
      </c>
      <c r="K207" s="28" t="s">
        <v>176</v>
      </c>
      <c r="L207" s="28" t="s">
        <v>176</v>
      </c>
      <c r="M207" s="28" t="s">
        <v>176</v>
      </c>
      <c r="N207" s="28" t="s">
        <v>176</v>
      </c>
      <c r="O207" s="28" t="s">
        <v>176</v>
      </c>
      <c r="P207" s="28" t="s">
        <v>176</v>
      </c>
      <c r="Q207" s="28" t="s">
        <v>176</v>
      </c>
      <c r="R207" s="28" t="s">
        <v>176</v>
      </c>
      <c r="S207" s="28"/>
      <c r="T207" s="28"/>
      <c r="U207" s="28" t="s">
        <v>176</v>
      </c>
      <c r="V207" s="367"/>
    </row>
    <row r="208" spans="1:22" x14ac:dyDescent="0.25">
      <c r="A208" s="210">
        <v>1</v>
      </c>
      <c r="B208" s="22" t="s">
        <v>2</v>
      </c>
      <c r="C208" s="29"/>
      <c r="D208" s="30">
        <v>69393.5</v>
      </c>
      <c r="E208" s="30">
        <v>84639.5</v>
      </c>
      <c r="F208" s="30">
        <v>73386.5</v>
      </c>
      <c r="G208" s="30">
        <v>99825</v>
      </c>
      <c r="H208" s="30"/>
      <c r="I208" s="30">
        <v>85798.68</v>
      </c>
      <c r="J208" s="30">
        <v>177302.51</v>
      </c>
      <c r="K208" s="30"/>
      <c r="L208" s="30">
        <v>92873.55</v>
      </c>
      <c r="M208" s="30"/>
      <c r="N208" s="30">
        <v>93552.36</v>
      </c>
      <c r="O208" s="30"/>
      <c r="P208" s="30"/>
      <c r="Q208" s="30"/>
      <c r="R208" s="30"/>
      <c r="S208" s="30"/>
      <c r="T208" s="30"/>
      <c r="U208" s="30"/>
      <c r="V208" s="30"/>
    </row>
    <row r="209" spans="1:23" x14ac:dyDescent="0.25">
      <c r="A209" s="258">
        <v>2</v>
      </c>
      <c r="B209" s="257" t="s">
        <v>3</v>
      </c>
      <c r="C209" s="259"/>
      <c r="D209" s="260">
        <v>20818.05</v>
      </c>
      <c r="E209" s="260">
        <v>25391.85</v>
      </c>
      <c r="F209" s="260">
        <v>22015.95</v>
      </c>
      <c r="G209" s="260">
        <v>29947.5</v>
      </c>
      <c r="H209" s="260"/>
      <c r="I209" s="260">
        <v>33867.9</v>
      </c>
      <c r="J209" s="260">
        <v>34539.449999999997</v>
      </c>
      <c r="K209" s="260"/>
      <c r="L209" s="260">
        <v>27315.75</v>
      </c>
      <c r="M209" s="260"/>
      <c r="N209" s="260">
        <v>27515.4</v>
      </c>
      <c r="O209" s="260"/>
      <c r="P209" s="260">
        <v>28132.5</v>
      </c>
      <c r="Q209" s="260"/>
      <c r="R209" s="260"/>
      <c r="S209" s="260"/>
      <c r="T209" s="260"/>
      <c r="U209" s="260"/>
      <c r="V209" s="260"/>
    </row>
    <row r="210" spans="1:23" x14ac:dyDescent="0.25">
      <c r="A210" s="211">
        <v>3</v>
      </c>
      <c r="B210" s="31" t="s">
        <v>4</v>
      </c>
      <c r="C210" s="29"/>
      <c r="D210" s="30">
        <v>20818.05</v>
      </c>
      <c r="E210" s="30">
        <v>25391.85</v>
      </c>
      <c r="F210" s="30">
        <v>22015.95</v>
      </c>
      <c r="G210" s="30">
        <v>29947.5</v>
      </c>
      <c r="H210" s="30"/>
      <c r="I210" s="30">
        <v>20320.739999999998</v>
      </c>
      <c r="J210" s="30">
        <v>20723.669999999998</v>
      </c>
      <c r="K210" s="30"/>
      <c r="L210" s="30">
        <v>16389.45</v>
      </c>
      <c r="M210" s="30"/>
      <c r="N210" s="30">
        <v>16509.239999999998</v>
      </c>
      <c r="O210" s="30"/>
      <c r="P210" s="30"/>
      <c r="Q210" s="30"/>
      <c r="R210" s="30"/>
      <c r="S210" s="30"/>
      <c r="T210" s="30"/>
      <c r="U210" s="30"/>
      <c r="V210" s="30"/>
    </row>
    <row r="211" spans="1:23" x14ac:dyDescent="0.25">
      <c r="A211" s="258">
        <v>4</v>
      </c>
      <c r="B211" s="257" t="s">
        <v>5</v>
      </c>
      <c r="C211" s="259">
        <v>97604.65</v>
      </c>
      <c r="D211" s="260">
        <v>101314.51</v>
      </c>
      <c r="E211" s="260">
        <v>123573.67</v>
      </c>
      <c r="F211" s="260">
        <v>107144.29000000001</v>
      </c>
      <c r="G211" s="260">
        <v>145744.5</v>
      </c>
      <c r="H211" s="260"/>
      <c r="I211" s="260">
        <v>164823.78</v>
      </c>
      <c r="J211" s="260">
        <v>232565.63</v>
      </c>
      <c r="K211" s="260"/>
      <c r="L211" s="260">
        <v>132936.65</v>
      </c>
      <c r="M211" s="260"/>
      <c r="N211" s="260">
        <v>133908.28</v>
      </c>
      <c r="O211" s="260"/>
      <c r="P211" s="260"/>
      <c r="Q211" s="260"/>
      <c r="R211" s="260"/>
      <c r="S211" s="260"/>
      <c r="T211" s="260"/>
      <c r="U211" s="260"/>
      <c r="V211" s="260"/>
    </row>
    <row r="212" spans="1:23" x14ac:dyDescent="0.25">
      <c r="A212" s="211">
        <v>5</v>
      </c>
      <c r="B212" s="31" t="s">
        <v>6</v>
      </c>
      <c r="C212" s="29"/>
      <c r="D212" s="30">
        <v>262307.43</v>
      </c>
      <c r="E212" s="30">
        <v>319937.31</v>
      </c>
      <c r="F212" s="30">
        <v>277400.96999999997</v>
      </c>
      <c r="G212" s="30">
        <v>377338.5</v>
      </c>
      <c r="H212" s="30"/>
      <c r="I212" s="30">
        <v>426735.54</v>
      </c>
      <c r="J212" s="30">
        <v>435197.07</v>
      </c>
      <c r="K212" s="30"/>
      <c r="L212" s="30">
        <v>344178.45</v>
      </c>
      <c r="M212" s="30"/>
      <c r="N212" s="30">
        <v>346694.04</v>
      </c>
      <c r="O212" s="30"/>
      <c r="P212" s="30"/>
      <c r="Q212" s="30"/>
      <c r="R212" s="30"/>
      <c r="S212" s="30"/>
      <c r="T212" s="30"/>
      <c r="U212" s="30"/>
      <c r="V212" s="30"/>
    </row>
    <row r="213" spans="1:23" x14ac:dyDescent="0.25">
      <c r="A213" s="258">
        <v>6</v>
      </c>
      <c r="B213" s="257" t="s">
        <v>137</v>
      </c>
      <c r="C213" s="259"/>
      <c r="D213" s="260">
        <v>4163.6099999999997</v>
      </c>
      <c r="E213" s="260">
        <v>5078.37</v>
      </c>
      <c r="F213" s="260">
        <v>4403.1899999999996</v>
      </c>
      <c r="G213" s="260">
        <v>5989.5</v>
      </c>
      <c r="H213" s="260"/>
      <c r="I213" s="260">
        <v>6773.58</v>
      </c>
      <c r="J213" s="260">
        <v>6907.8899999999994</v>
      </c>
      <c r="K213" s="260"/>
      <c r="L213" s="260">
        <v>5463.15</v>
      </c>
      <c r="M213" s="260"/>
      <c r="N213" s="260">
        <v>5503.08</v>
      </c>
      <c r="O213" s="260"/>
      <c r="P213" s="260">
        <v>5626.5</v>
      </c>
      <c r="Q213" s="260"/>
      <c r="R213" s="260"/>
      <c r="S213" s="260"/>
      <c r="T213" s="260"/>
      <c r="U213" s="260"/>
      <c r="V213" s="260"/>
    </row>
    <row r="214" spans="1:23" x14ac:dyDescent="0.25">
      <c r="A214" s="211">
        <v>7</v>
      </c>
      <c r="B214" s="212" t="s">
        <v>7</v>
      </c>
      <c r="C214" s="29">
        <v>20055.75</v>
      </c>
      <c r="D214" s="30">
        <v>20818.05</v>
      </c>
      <c r="E214" s="30">
        <v>25391.85</v>
      </c>
      <c r="F214" s="30">
        <v>22015.95</v>
      </c>
      <c r="G214" s="30">
        <v>29947.5</v>
      </c>
      <c r="H214" s="30"/>
      <c r="I214" s="30">
        <v>33867.9</v>
      </c>
      <c r="J214" s="30">
        <v>34539.449999999997</v>
      </c>
      <c r="K214" s="30"/>
      <c r="L214" s="30">
        <v>27315.75</v>
      </c>
      <c r="M214" s="30"/>
      <c r="N214" s="30">
        <v>27515.4</v>
      </c>
      <c r="O214" s="30"/>
      <c r="P214" s="30"/>
      <c r="Q214" s="30"/>
      <c r="R214" s="30"/>
      <c r="S214" s="30"/>
      <c r="T214" s="30"/>
      <c r="U214" s="30"/>
      <c r="V214" s="30"/>
    </row>
    <row r="215" spans="1:23" x14ac:dyDescent="0.25">
      <c r="A215" s="258">
        <v>8</v>
      </c>
      <c r="B215" s="257" t="s">
        <v>8</v>
      </c>
      <c r="C215" s="259"/>
      <c r="D215" s="260">
        <v>54126.93</v>
      </c>
      <c r="E215" s="260">
        <v>66018.81</v>
      </c>
      <c r="F215" s="260">
        <v>57241.47</v>
      </c>
      <c r="G215" s="260">
        <v>77863.5</v>
      </c>
      <c r="H215" s="260"/>
      <c r="I215" s="260">
        <v>88056.54</v>
      </c>
      <c r="J215" s="260">
        <v>179605.14</v>
      </c>
      <c r="K215" s="260"/>
      <c r="L215" s="260">
        <v>94694.6</v>
      </c>
      <c r="M215" s="260"/>
      <c r="N215" s="260">
        <v>95386.72</v>
      </c>
      <c r="O215" s="260"/>
      <c r="P215" s="260"/>
      <c r="Q215" s="260"/>
      <c r="R215" s="260"/>
      <c r="S215" s="260"/>
      <c r="T215" s="260"/>
      <c r="U215" s="260"/>
      <c r="V215" s="260"/>
    </row>
    <row r="216" spans="1:23" x14ac:dyDescent="0.25">
      <c r="A216" s="211">
        <v>9</v>
      </c>
      <c r="B216" s="212" t="s">
        <v>10</v>
      </c>
      <c r="C216" s="29"/>
      <c r="D216" s="30">
        <v>4163.6099999999997</v>
      </c>
      <c r="E216" s="30">
        <v>5078.37</v>
      </c>
      <c r="F216" s="30">
        <v>4403.1899999999996</v>
      </c>
      <c r="G216" s="30">
        <v>5989.5</v>
      </c>
      <c r="H216" s="30"/>
      <c r="I216" s="30">
        <v>6773.58</v>
      </c>
      <c r="J216" s="30">
        <v>6907.8899999999994</v>
      </c>
      <c r="K216" s="30"/>
      <c r="L216" s="30">
        <v>5463.15</v>
      </c>
      <c r="M216" s="30"/>
      <c r="N216" s="30">
        <v>5503.08</v>
      </c>
      <c r="O216" s="30"/>
      <c r="P216" s="30">
        <v>5626.5</v>
      </c>
      <c r="Q216" s="30"/>
      <c r="R216" s="30"/>
      <c r="S216" s="30"/>
      <c r="T216" s="30"/>
      <c r="U216" s="30"/>
      <c r="V216" s="30"/>
    </row>
    <row r="217" spans="1:23" x14ac:dyDescent="0.25">
      <c r="A217" s="258">
        <v>10</v>
      </c>
      <c r="B217" s="257" t="s">
        <v>437</v>
      </c>
      <c r="C217" s="259"/>
      <c r="D217" s="260">
        <v>12490.83</v>
      </c>
      <c r="E217" s="260">
        <v>15235.11</v>
      </c>
      <c r="F217" s="260"/>
      <c r="G217" s="260"/>
      <c r="H217" s="260"/>
      <c r="I217" s="260"/>
      <c r="J217" s="260"/>
      <c r="K217" s="260"/>
      <c r="L217" s="260"/>
      <c r="M217" s="260"/>
      <c r="N217" s="260"/>
      <c r="O217" s="260"/>
      <c r="P217" s="260"/>
      <c r="Q217" s="260"/>
      <c r="R217" s="260"/>
      <c r="S217" s="260"/>
      <c r="T217" s="260"/>
      <c r="U217" s="260"/>
      <c r="V217" s="260"/>
    </row>
    <row r="218" spans="1:23" x14ac:dyDescent="0.25">
      <c r="A218" s="211">
        <v>11</v>
      </c>
      <c r="B218" s="212" t="s">
        <v>11</v>
      </c>
      <c r="C218" s="29"/>
      <c r="D218" s="30">
        <v>20818.05</v>
      </c>
      <c r="E218" s="30">
        <v>25391.85</v>
      </c>
      <c r="F218" s="30">
        <v>22015.95</v>
      </c>
      <c r="G218" s="30">
        <v>17968.5</v>
      </c>
      <c r="H218" s="30"/>
      <c r="I218" s="30">
        <v>20320.739999999998</v>
      </c>
      <c r="J218" s="30">
        <v>13815.779999999999</v>
      </c>
      <c r="K218" s="30"/>
      <c r="L218" s="30">
        <v>10926.3</v>
      </c>
      <c r="M218" s="30"/>
      <c r="N218" s="30">
        <v>11006.16</v>
      </c>
      <c r="O218" s="30"/>
      <c r="P218" s="30"/>
      <c r="Q218" s="30"/>
      <c r="R218" s="30"/>
      <c r="S218" s="30"/>
      <c r="T218" s="30"/>
      <c r="U218" s="30"/>
      <c r="V218" s="30"/>
      <c r="W218" s="41"/>
    </row>
    <row r="219" spans="1:23" x14ac:dyDescent="0.25">
      <c r="A219" s="258">
        <v>12</v>
      </c>
      <c r="B219" s="257" t="s">
        <v>474</v>
      </c>
      <c r="C219" s="259"/>
      <c r="D219" s="260">
        <v>90211.55</v>
      </c>
      <c r="E219" s="260">
        <v>110031.35</v>
      </c>
      <c r="F219" s="260">
        <v>57241.47</v>
      </c>
      <c r="G219" s="260">
        <v>77863.5</v>
      </c>
      <c r="H219" s="260"/>
      <c r="I219" s="260">
        <v>88056.54</v>
      </c>
      <c r="J219" s="260">
        <v>149670.95000000001</v>
      </c>
      <c r="K219" s="260"/>
      <c r="L219" s="260">
        <v>71020.95</v>
      </c>
      <c r="M219" s="260"/>
      <c r="N219" s="260">
        <v>71540.039999999994</v>
      </c>
      <c r="O219" s="260"/>
      <c r="P219" s="260"/>
      <c r="Q219" s="260"/>
      <c r="R219" s="260"/>
      <c r="S219" s="260"/>
      <c r="T219" s="260"/>
      <c r="U219" s="260"/>
      <c r="V219" s="260"/>
    </row>
    <row r="220" spans="1:23" x14ac:dyDescent="0.25">
      <c r="A220" s="210">
        <v>13</v>
      </c>
      <c r="B220" s="22" t="s">
        <v>468</v>
      </c>
      <c r="C220" s="29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</row>
    <row r="221" spans="1:23" x14ac:dyDescent="0.25">
      <c r="A221" s="258">
        <v>14</v>
      </c>
      <c r="B221" s="257" t="s">
        <v>13</v>
      </c>
      <c r="C221" s="259">
        <v>23968.89</v>
      </c>
      <c r="D221" s="260">
        <v>12490.83</v>
      </c>
      <c r="E221" s="260">
        <v>15235.11</v>
      </c>
      <c r="F221" s="260">
        <v>13209.57</v>
      </c>
      <c r="G221" s="260">
        <v>17968.5</v>
      </c>
      <c r="H221" s="260"/>
      <c r="I221" s="260">
        <v>20320.739999999998</v>
      </c>
      <c r="J221" s="260">
        <v>20723.669999999998</v>
      </c>
      <c r="K221" s="260"/>
      <c r="L221" s="260">
        <v>16389.45</v>
      </c>
      <c r="M221" s="260"/>
      <c r="N221" s="260">
        <v>16509.239999999998</v>
      </c>
      <c r="O221" s="260"/>
      <c r="P221" s="260"/>
      <c r="Q221" s="260"/>
      <c r="R221" s="260"/>
      <c r="S221" s="260"/>
      <c r="T221" s="260"/>
      <c r="U221" s="260"/>
      <c r="V221" s="260"/>
    </row>
    <row r="222" spans="1:23" x14ac:dyDescent="0.25">
      <c r="A222" s="211">
        <v>15</v>
      </c>
      <c r="B222" s="31" t="s">
        <v>467</v>
      </c>
      <c r="C222" s="29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</row>
    <row r="223" spans="1:23" x14ac:dyDescent="0.25">
      <c r="A223" s="258">
        <v>16</v>
      </c>
      <c r="B223" s="257" t="s">
        <v>9</v>
      </c>
      <c r="C223" s="259">
        <v>29484</v>
      </c>
      <c r="D223" s="260">
        <v>30996</v>
      </c>
      <c r="E223" s="260">
        <v>32760</v>
      </c>
      <c r="F223" s="260">
        <v>36228</v>
      </c>
      <c r="G223" s="260">
        <v>38052</v>
      </c>
      <c r="H223" s="260"/>
      <c r="I223" s="260">
        <v>39564</v>
      </c>
      <c r="J223" s="260">
        <v>40068</v>
      </c>
      <c r="K223" s="260">
        <v>7119</v>
      </c>
      <c r="L223" s="260">
        <v>47250</v>
      </c>
      <c r="M223" s="260"/>
      <c r="N223" s="260">
        <v>49644</v>
      </c>
      <c r="O223" s="260"/>
      <c r="P223" s="260"/>
      <c r="Q223" s="260"/>
      <c r="R223" s="260"/>
      <c r="S223" s="260"/>
      <c r="T223" s="260"/>
      <c r="U223" s="260"/>
      <c r="V223" s="260"/>
    </row>
    <row r="224" spans="1:23" x14ac:dyDescent="0.25">
      <c r="A224" s="211">
        <v>17</v>
      </c>
      <c r="B224" s="31" t="s">
        <v>14</v>
      </c>
      <c r="C224" s="29"/>
      <c r="D224" s="30">
        <v>2775.74</v>
      </c>
      <c r="E224" s="30">
        <v>3385.58</v>
      </c>
      <c r="F224" s="30">
        <v>2935.46</v>
      </c>
      <c r="G224" s="30">
        <v>3993</v>
      </c>
      <c r="H224" s="30"/>
      <c r="I224" s="30">
        <v>4515.72</v>
      </c>
      <c r="J224" s="30">
        <v>4605.26</v>
      </c>
      <c r="K224" s="30"/>
      <c r="L224" s="30">
        <v>3642.1</v>
      </c>
      <c r="M224" s="30"/>
      <c r="N224" s="30">
        <v>3668.7200000000003</v>
      </c>
      <c r="O224" s="30"/>
      <c r="P224" s="30"/>
      <c r="Q224" s="30"/>
      <c r="R224" s="30"/>
      <c r="S224" s="30"/>
      <c r="T224" s="30"/>
      <c r="U224" s="30"/>
      <c r="V224" s="30"/>
    </row>
    <row r="225" spans="1:23" x14ac:dyDescent="0.25">
      <c r="A225" s="258">
        <v>18</v>
      </c>
      <c r="B225" s="257" t="s">
        <v>448</v>
      </c>
      <c r="C225" s="259"/>
      <c r="D225" s="260"/>
      <c r="E225" s="260"/>
      <c r="F225" s="260"/>
      <c r="G225" s="260"/>
      <c r="H225" s="260"/>
      <c r="I225" s="260"/>
      <c r="J225" s="260"/>
      <c r="K225" s="260"/>
      <c r="L225" s="260"/>
      <c r="M225" s="260"/>
      <c r="N225" s="260"/>
      <c r="O225" s="260"/>
      <c r="P225" s="260"/>
      <c r="Q225" s="260"/>
      <c r="R225" s="260"/>
      <c r="S225" s="260"/>
      <c r="T225" s="260"/>
      <c r="U225" s="260"/>
      <c r="V225" s="260"/>
    </row>
    <row r="226" spans="1:23" x14ac:dyDescent="0.25">
      <c r="A226" s="211">
        <v>19</v>
      </c>
      <c r="B226" s="212" t="s">
        <v>16</v>
      </c>
      <c r="C226" s="29"/>
      <c r="D226" s="30">
        <v>8327.2199999999993</v>
      </c>
      <c r="E226" s="30">
        <v>10156.74</v>
      </c>
      <c r="F226" s="30">
        <v>8806.3799999999992</v>
      </c>
      <c r="G226" s="30">
        <v>11979</v>
      </c>
      <c r="H226" s="30"/>
      <c r="I226" s="30">
        <v>13547.16</v>
      </c>
      <c r="J226" s="30">
        <v>13815.779999999999</v>
      </c>
      <c r="K226" s="30"/>
      <c r="L226" s="30">
        <v>10926.3</v>
      </c>
      <c r="M226" s="30"/>
      <c r="N226" s="30">
        <v>11006.16</v>
      </c>
      <c r="O226" s="30"/>
      <c r="P226" s="30"/>
      <c r="Q226" s="30"/>
      <c r="R226" s="30"/>
      <c r="S226" s="30"/>
      <c r="T226" s="30"/>
      <c r="U226" s="30"/>
      <c r="V226" s="30"/>
    </row>
    <row r="227" spans="1:23" x14ac:dyDescent="0.25">
      <c r="A227" s="258">
        <v>20</v>
      </c>
      <c r="B227" s="257" t="s">
        <v>17</v>
      </c>
      <c r="C227" s="259">
        <v>12033.45</v>
      </c>
      <c r="D227" s="260">
        <v>12490.83</v>
      </c>
      <c r="E227" s="260">
        <v>15235.11</v>
      </c>
      <c r="F227" s="260">
        <v>13209.57</v>
      </c>
      <c r="G227" s="260">
        <v>17968.5</v>
      </c>
      <c r="H227" s="260"/>
      <c r="I227" s="260">
        <v>20320.739999999998</v>
      </c>
      <c r="J227" s="260">
        <v>20723.669999999998</v>
      </c>
      <c r="K227" s="260"/>
      <c r="L227" s="260">
        <v>16389.45</v>
      </c>
      <c r="M227" s="260"/>
      <c r="N227" s="260">
        <v>16509.239999999998</v>
      </c>
      <c r="O227" s="260"/>
      <c r="P227" s="260"/>
      <c r="Q227" s="260"/>
      <c r="R227" s="260"/>
      <c r="S227" s="260"/>
      <c r="T227" s="260"/>
      <c r="U227" s="260"/>
      <c r="V227" s="260"/>
    </row>
    <row r="228" spans="1:23" x14ac:dyDescent="0.25">
      <c r="A228" s="211">
        <v>21</v>
      </c>
      <c r="B228" s="212" t="s">
        <v>18</v>
      </c>
      <c r="C228" s="29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</row>
    <row r="229" spans="1:23" x14ac:dyDescent="0.25">
      <c r="A229" s="258">
        <v>22</v>
      </c>
      <c r="B229" s="257" t="s">
        <v>493</v>
      </c>
      <c r="C229" s="259"/>
      <c r="D229" s="260">
        <v>15235.11</v>
      </c>
      <c r="E229" s="260"/>
      <c r="F229" s="260">
        <v>13209.57</v>
      </c>
      <c r="G229" s="260">
        <v>17968.5</v>
      </c>
      <c r="H229" s="260"/>
      <c r="I229" s="260">
        <v>58704.36</v>
      </c>
      <c r="J229" s="260">
        <v>59868.38</v>
      </c>
      <c r="K229" s="260"/>
      <c r="L229" s="260">
        <v>47347.3</v>
      </c>
      <c r="M229" s="260"/>
      <c r="N229" s="260">
        <v>16509.239999999998</v>
      </c>
      <c r="O229" s="260"/>
      <c r="P229" s="260">
        <v>16879.5</v>
      </c>
      <c r="Q229" s="260"/>
      <c r="R229" s="260"/>
      <c r="S229" s="260"/>
      <c r="T229" s="260"/>
      <c r="U229" s="260"/>
      <c r="V229" s="260"/>
    </row>
    <row r="230" spans="1:23" x14ac:dyDescent="0.25">
      <c r="A230" s="211">
        <v>23</v>
      </c>
      <c r="B230" s="212" t="s">
        <v>20</v>
      </c>
      <c r="C230" s="29"/>
      <c r="D230" s="30">
        <v>20818.05</v>
      </c>
      <c r="E230" s="30">
        <v>33855.800000000003</v>
      </c>
      <c r="F230" s="30">
        <v>29354.6</v>
      </c>
      <c r="G230" s="30">
        <v>29947.5</v>
      </c>
      <c r="H230" s="30"/>
      <c r="I230" s="30">
        <v>33867.9</v>
      </c>
      <c r="J230" s="30">
        <v>34539.449999999997</v>
      </c>
      <c r="K230" s="30"/>
      <c r="L230" s="30">
        <v>27315.75</v>
      </c>
      <c r="M230" s="30"/>
      <c r="N230" s="30">
        <v>27515.4</v>
      </c>
      <c r="O230" s="30"/>
      <c r="P230" s="30">
        <v>28132.5</v>
      </c>
      <c r="Q230" s="30"/>
      <c r="R230" s="30"/>
      <c r="S230" s="30"/>
      <c r="T230" s="30"/>
      <c r="U230" s="30"/>
      <c r="V230" s="30"/>
      <c r="W230" s="41"/>
    </row>
    <row r="231" spans="1:23" x14ac:dyDescent="0.25">
      <c r="A231" s="258">
        <v>24</v>
      </c>
      <c r="B231" s="257" t="s">
        <v>21</v>
      </c>
      <c r="C231" s="259"/>
      <c r="D231" s="260">
        <v>12490.83</v>
      </c>
      <c r="E231" s="260">
        <v>15235.11</v>
      </c>
      <c r="F231" s="260">
        <v>13209.57</v>
      </c>
      <c r="G231" s="260">
        <v>17968.5</v>
      </c>
      <c r="H231" s="260"/>
      <c r="I231" s="260">
        <v>20320.739999999998</v>
      </c>
      <c r="J231" s="260">
        <v>34539.449999999997</v>
      </c>
      <c r="K231" s="260"/>
      <c r="L231" s="260">
        <v>27315.75</v>
      </c>
      <c r="M231" s="260"/>
      <c r="N231" s="260">
        <v>27515.4</v>
      </c>
      <c r="O231" s="260"/>
      <c r="P231" s="260"/>
      <c r="Q231" s="260"/>
      <c r="R231" s="260"/>
      <c r="S231" s="260"/>
      <c r="T231" s="260"/>
      <c r="U231" s="260"/>
      <c r="V231" s="260"/>
    </row>
    <row r="232" spans="1:23" x14ac:dyDescent="0.25">
      <c r="A232" s="210">
        <v>25</v>
      </c>
      <c r="B232" s="22" t="s">
        <v>22</v>
      </c>
      <c r="C232" s="29">
        <v>4011.15</v>
      </c>
      <c r="D232" s="30">
        <v>4163.6099999999997</v>
      </c>
      <c r="E232" s="30">
        <v>5078.37</v>
      </c>
      <c r="F232" s="30">
        <v>4403.1899999999996</v>
      </c>
      <c r="G232" s="30">
        <v>5989.5</v>
      </c>
      <c r="H232" s="30"/>
      <c r="I232" s="30">
        <v>6773.58</v>
      </c>
      <c r="J232" s="30">
        <v>6907.8899999999994</v>
      </c>
      <c r="K232" s="30"/>
      <c r="L232" s="30">
        <v>5463.15</v>
      </c>
      <c r="M232" s="30"/>
      <c r="N232" s="30">
        <v>5503.08</v>
      </c>
      <c r="O232" s="30"/>
      <c r="P232" s="30"/>
      <c r="Q232" s="30"/>
      <c r="R232" s="30"/>
      <c r="S232" s="30"/>
      <c r="T232" s="30"/>
      <c r="U232" s="30"/>
      <c r="V232" s="30"/>
    </row>
    <row r="233" spans="1:23" x14ac:dyDescent="0.25">
      <c r="A233" s="258">
        <v>26</v>
      </c>
      <c r="B233" s="257" t="s">
        <v>23</v>
      </c>
      <c r="C233" s="259"/>
      <c r="D233" s="260">
        <v>8327.2199999999993</v>
      </c>
      <c r="E233" s="260">
        <v>10156.74</v>
      </c>
      <c r="F233" s="260">
        <v>8806.3799999999992</v>
      </c>
      <c r="G233" s="260">
        <v>11979</v>
      </c>
      <c r="H233" s="260"/>
      <c r="I233" s="260">
        <v>36125.760000000002</v>
      </c>
      <c r="J233" s="260">
        <v>13815.779999999999</v>
      </c>
      <c r="K233" s="260">
        <v>46052.6</v>
      </c>
      <c r="L233" s="260">
        <v>10926.3</v>
      </c>
      <c r="M233" s="260">
        <v>54631.5</v>
      </c>
      <c r="N233" s="260">
        <v>11006.16</v>
      </c>
      <c r="O233" s="260"/>
      <c r="P233" s="260">
        <v>11253</v>
      </c>
      <c r="Q233" s="260"/>
      <c r="R233" s="260"/>
      <c r="S233" s="260"/>
      <c r="T233" s="260"/>
      <c r="U233" s="260"/>
      <c r="V233" s="260"/>
    </row>
    <row r="234" spans="1:23" x14ac:dyDescent="0.25">
      <c r="A234" s="211">
        <v>27</v>
      </c>
      <c r="B234" s="31" t="s">
        <v>584</v>
      </c>
      <c r="C234" s="29">
        <v>116323.35</v>
      </c>
      <c r="D234" s="30">
        <v>120744.69</v>
      </c>
      <c r="E234" s="30">
        <v>240376.18</v>
      </c>
      <c r="F234" s="30">
        <v>208417.66</v>
      </c>
      <c r="G234" s="30">
        <v>283503</v>
      </c>
      <c r="H234" s="30"/>
      <c r="I234" s="30">
        <v>343194.72</v>
      </c>
      <c r="J234" s="30">
        <v>225657.74</v>
      </c>
      <c r="K234" s="30"/>
      <c r="L234" s="30">
        <v>142041.9</v>
      </c>
      <c r="M234" s="30">
        <v>54631.5</v>
      </c>
      <c r="N234" s="30">
        <v>143080.07999999999</v>
      </c>
      <c r="O234" s="30"/>
      <c r="P234" s="30"/>
      <c r="Q234" s="30"/>
      <c r="R234" s="30"/>
      <c r="S234" s="30"/>
      <c r="T234" s="30"/>
      <c r="U234" s="30"/>
      <c r="V234" s="30"/>
    </row>
    <row r="235" spans="1:23" x14ac:dyDescent="0.25">
      <c r="A235" s="258">
        <v>28</v>
      </c>
      <c r="B235" s="257" t="s">
        <v>25</v>
      </c>
      <c r="C235" s="259"/>
      <c r="D235" s="260">
        <v>12490.83</v>
      </c>
      <c r="E235" s="260">
        <v>15235.11</v>
      </c>
      <c r="F235" s="260">
        <v>13209.57</v>
      </c>
      <c r="G235" s="260">
        <v>17968.5</v>
      </c>
      <c r="H235" s="260"/>
      <c r="I235" s="260">
        <v>20320.739999999998</v>
      </c>
      <c r="J235" s="260">
        <v>89802.57</v>
      </c>
      <c r="K235" s="260"/>
      <c r="L235" s="260">
        <v>71020.95</v>
      </c>
      <c r="M235" s="260"/>
      <c r="N235" s="260">
        <v>71540.039999999994</v>
      </c>
      <c r="O235" s="260"/>
      <c r="P235" s="260"/>
      <c r="Q235" s="260"/>
      <c r="R235" s="260"/>
      <c r="S235" s="260"/>
      <c r="T235" s="260"/>
      <c r="U235" s="260"/>
      <c r="V235" s="260"/>
    </row>
    <row r="236" spans="1:23" x14ac:dyDescent="0.25">
      <c r="A236" s="211">
        <v>29</v>
      </c>
      <c r="B236" s="31" t="s">
        <v>26</v>
      </c>
      <c r="C236" s="29"/>
      <c r="D236" s="30">
        <v>8327.2199999999993</v>
      </c>
      <c r="E236" s="30">
        <v>10156.74</v>
      </c>
      <c r="F236" s="30">
        <v>8806.3799999999992</v>
      </c>
      <c r="G236" s="30">
        <v>11979</v>
      </c>
      <c r="H236" s="30"/>
      <c r="I236" s="30">
        <v>13547.16</v>
      </c>
      <c r="J236" s="30">
        <v>11513.15</v>
      </c>
      <c r="K236" s="30"/>
      <c r="L236" s="30">
        <v>9105.25</v>
      </c>
      <c r="M236" s="30"/>
      <c r="N236" s="30">
        <v>9171.7999999999993</v>
      </c>
      <c r="O236" s="30"/>
      <c r="P236" s="30"/>
      <c r="Q236" s="30"/>
      <c r="R236" s="30"/>
      <c r="S236" s="30"/>
      <c r="T236" s="30"/>
      <c r="U236" s="30"/>
      <c r="V236" s="30"/>
    </row>
    <row r="237" spans="1:23" x14ac:dyDescent="0.25">
      <c r="A237" s="258">
        <v>30</v>
      </c>
      <c r="B237" s="257" t="s">
        <v>27</v>
      </c>
      <c r="C237" s="259">
        <v>442260</v>
      </c>
      <c r="D237" s="260">
        <v>464940</v>
      </c>
      <c r="E237" s="260">
        <v>491400</v>
      </c>
      <c r="F237" s="260">
        <v>544320</v>
      </c>
      <c r="G237" s="260">
        <v>570780</v>
      </c>
      <c r="H237" s="260"/>
      <c r="I237" s="260">
        <v>593460</v>
      </c>
      <c r="J237" s="260">
        <v>601020</v>
      </c>
      <c r="K237" s="362">
        <v>114345</v>
      </c>
      <c r="L237" s="260">
        <v>708750</v>
      </c>
      <c r="M237" s="362">
        <v>106785</v>
      </c>
      <c r="N237" s="260">
        <v>744660</v>
      </c>
      <c r="O237" s="260"/>
      <c r="P237" s="260"/>
      <c r="Q237" s="260"/>
      <c r="R237" s="260"/>
      <c r="S237" s="260"/>
      <c r="T237" s="260"/>
      <c r="U237" s="260"/>
      <c r="V237" s="260"/>
    </row>
    <row r="238" spans="1:23" x14ac:dyDescent="0.25">
      <c r="A238" s="211">
        <v>31</v>
      </c>
      <c r="B238" s="212" t="s">
        <v>28</v>
      </c>
      <c r="C238" s="29"/>
      <c r="D238" s="30">
        <v>20818.05</v>
      </c>
      <c r="E238" s="30">
        <v>25391.85</v>
      </c>
      <c r="F238" s="30">
        <v>22015.95</v>
      </c>
      <c r="G238" s="30">
        <v>29947.5</v>
      </c>
      <c r="H238" s="30"/>
      <c r="I238" s="30">
        <v>33867.9</v>
      </c>
      <c r="J238" s="30">
        <v>34539.449999999997</v>
      </c>
      <c r="K238" s="30"/>
      <c r="L238" s="30">
        <v>27315.75</v>
      </c>
      <c r="M238" s="30"/>
      <c r="N238" s="30">
        <v>27515.4</v>
      </c>
      <c r="O238" s="30"/>
      <c r="P238" s="30">
        <v>28132.5</v>
      </c>
      <c r="Q238" s="30"/>
      <c r="R238" s="30"/>
      <c r="S238" s="30"/>
      <c r="T238" s="30"/>
      <c r="U238" s="30"/>
      <c r="V238" s="30"/>
    </row>
    <row r="239" spans="1:23" x14ac:dyDescent="0.25">
      <c r="A239" s="258">
        <v>32</v>
      </c>
      <c r="B239" s="257" t="s">
        <v>444</v>
      </c>
      <c r="C239" s="259"/>
      <c r="D239" s="260">
        <v>12490.83</v>
      </c>
      <c r="E239" s="260">
        <v>15235.11</v>
      </c>
      <c r="F239" s="260">
        <v>13209.57</v>
      </c>
      <c r="G239" s="260">
        <v>17968.5</v>
      </c>
      <c r="H239" s="260"/>
      <c r="I239" s="260">
        <v>20320.739999999998</v>
      </c>
      <c r="J239" s="260">
        <v>20723.669999999998</v>
      </c>
      <c r="K239" s="260"/>
      <c r="L239" s="260">
        <v>16389.45</v>
      </c>
      <c r="M239" s="260"/>
      <c r="N239" s="260">
        <v>16509.239999999998</v>
      </c>
      <c r="O239" s="260"/>
      <c r="P239" s="260"/>
      <c r="Q239" s="260"/>
      <c r="R239" s="260"/>
      <c r="S239" s="260"/>
      <c r="T239" s="260"/>
      <c r="U239" s="260"/>
      <c r="V239" s="260"/>
    </row>
    <row r="240" spans="1:23" x14ac:dyDescent="0.25">
      <c r="A240" s="211">
        <v>33</v>
      </c>
      <c r="B240" s="212" t="s">
        <v>29</v>
      </c>
      <c r="C240" s="29">
        <v>39948.15</v>
      </c>
      <c r="D240" s="30">
        <v>20818.05</v>
      </c>
      <c r="E240" s="30">
        <v>25391.85</v>
      </c>
      <c r="F240" s="30">
        <v>22015.95</v>
      </c>
      <c r="G240" s="30">
        <v>29947.5</v>
      </c>
      <c r="H240" s="30"/>
      <c r="I240" s="30">
        <v>33867.9</v>
      </c>
      <c r="J240" s="30">
        <v>34539.449999999997</v>
      </c>
      <c r="K240" s="30"/>
      <c r="L240" s="30">
        <v>27315.75</v>
      </c>
      <c r="M240" s="30"/>
      <c r="N240" s="30">
        <v>27515.4</v>
      </c>
      <c r="O240" s="30"/>
      <c r="P240" s="30"/>
      <c r="Q240" s="30"/>
      <c r="R240" s="30"/>
      <c r="S240" s="30"/>
      <c r="T240" s="30"/>
      <c r="U240" s="30"/>
      <c r="V240" s="30"/>
    </row>
    <row r="241" spans="1:23" x14ac:dyDescent="0.25">
      <c r="A241" s="258">
        <v>34</v>
      </c>
      <c r="B241" s="257" t="s">
        <v>30</v>
      </c>
      <c r="C241" s="259">
        <v>12033.45</v>
      </c>
      <c r="D241" s="260">
        <v>15266.57</v>
      </c>
      <c r="E241" s="260"/>
      <c r="F241" s="260"/>
      <c r="G241" s="260"/>
      <c r="H241" s="260"/>
      <c r="I241" s="260"/>
      <c r="J241" s="260"/>
      <c r="K241" s="260"/>
      <c r="L241" s="260"/>
      <c r="M241" s="260"/>
      <c r="N241" s="260"/>
      <c r="O241" s="260"/>
      <c r="P241" s="260"/>
      <c r="Q241" s="260"/>
      <c r="R241" s="260"/>
      <c r="S241" s="260"/>
      <c r="T241" s="260"/>
      <c r="U241" s="260"/>
      <c r="V241" s="260"/>
    </row>
    <row r="242" spans="1:23" x14ac:dyDescent="0.25">
      <c r="A242" s="211">
        <v>35</v>
      </c>
      <c r="B242" s="212" t="s">
        <v>31</v>
      </c>
      <c r="C242" s="29"/>
      <c r="D242" s="30">
        <v>36084.620000000003</v>
      </c>
      <c r="E242" s="30">
        <v>44012.54</v>
      </c>
      <c r="F242" s="30">
        <v>38160.979999999996</v>
      </c>
      <c r="G242" s="30">
        <v>51909</v>
      </c>
      <c r="H242" s="30"/>
      <c r="I242" s="30">
        <v>58704.36</v>
      </c>
      <c r="J242" s="30">
        <v>149670.95000000001</v>
      </c>
      <c r="K242" s="30"/>
      <c r="L242" s="30">
        <v>118368.25</v>
      </c>
      <c r="M242" s="30"/>
      <c r="N242" s="30">
        <v>119233.4</v>
      </c>
      <c r="O242" s="30"/>
      <c r="P242" s="30"/>
      <c r="Q242" s="30"/>
      <c r="R242" s="30"/>
      <c r="S242" s="30"/>
      <c r="T242" s="30"/>
      <c r="U242" s="30"/>
      <c r="V242" s="30"/>
      <c r="W242" s="41"/>
    </row>
    <row r="243" spans="1:23" x14ac:dyDescent="0.25">
      <c r="A243" s="258">
        <v>36</v>
      </c>
      <c r="B243" s="257" t="s">
        <v>32</v>
      </c>
      <c r="C243" s="259">
        <v>167756.82</v>
      </c>
      <c r="D243" s="260">
        <v>58290.54</v>
      </c>
      <c r="E243" s="260">
        <v>71097.179999999993</v>
      </c>
      <c r="F243" s="260">
        <v>61644.66</v>
      </c>
      <c r="G243" s="260">
        <v>83853</v>
      </c>
      <c r="H243" s="260"/>
      <c r="I243" s="260">
        <v>94830.12</v>
      </c>
      <c r="J243" s="260">
        <v>96710.459999999992</v>
      </c>
      <c r="K243" s="260"/>
      <c r="L243" s="260">
        <v>76484.100000000006</v>
      </c>
      <c r="M243" s="260"/>
      <c r="N243" s="260">
        <v>77043.12</v>
      </c>
      <c r="O243" s="260"/>
      <c r="P243" s="260"/>
      <c r="Q243" s="260"/>
      <c r="R243" s="260"/>
      <c r="S243" s="260"/>
      <c r="T243" s="260"/>
      <c r="U243" s="260"/>
      <c r="V243" s="260"/>
    </row>
    <row r="244" spans="1:23" x14ac:dyDescent="0.25">
      <c r="A244" s="210">
        <v>37</v>
      </c>
      <c r="B244" s="22" t="s">
        <v>33</v>
      </c>
      <c r="C244" s="29">
        <v>12033.45</v>
      </c>
      <c r="D244" s="30">
        <v>12490.83</v>
      </c>
      <c r="E244" s="30">
        <v>15235.11</v>
      </c>
      <c r="F244" s="30">
        <v>2935.46</v>
      </c>
      <c r="G244" s="30">
        <v>3993</v>
      </c>
      <c r="H244" s="30"/>
      <c r="I244" s="30">
        <v>4515.72</v>
      </c>
      <c r="J244" s="30">
        <v>4605.26</v>
      </c>
      <c r="K244" s="30"/>
      <c r="L244" s="30">
        <v>3642.1</v>
      </c>
      <c r="M244" s="30"/>
      <c r="N244" s="30">
        <v>3668.7200000000003</v>
      </c>
      <c r="O244" s="30"/>
      <c r="P244" s="30"/>
      <c r="Q244" s="30"/>
      <c r="R244" s="30"/>
      <c r="S244" s="30"/>
      <c r="T244" s="30"/>
      <c r="U244" s="30"/>
      <c r="V244" s="30"/>
    </row>
    <row r="245" spans="1:23" x14ac:dyDescent="0.25">
      <c r="A245" s="258">
        <v>38</v>
      </c>
      <c r="B245" s="257" t="s">
        <v>441</v>
      </c>
      <c r="C245" s="259"/>
      <c r="D245" s="260">
        <v>20818.05</v>
      </c>
      <c r="E245" s="260">
        <v>15235.11</v>
      </c>
      <c r="F245" s="260">
        <v>13209.57</v>
      </c>
      <c r="G245" s="260">
        <v>17968.5</v>
      </c>
      <c r="H245" s="260"/>
      <c r="I245" s="260">
        <v>20320.739999999998</v>
      </c>
      <c r="J245" s="260">
        <v>20723.669999999998</v>
      </c>
      <c r="K245" s="260"/>
      <c r="L245" s="260">
        <v>16389.45</v>
      </c>
      <c r="M245" s="260"/>
      <c r="N245" s="260">
        <v>16509.239999999998</v>
      </c>
      <c r="O245" s="260"/>
      <c r="P245" s="260"/>
      <c r="Q245" s="260"/>
      <c r="R245" s="260"/>
      <c r="S245" s="260"/>
      <c r="T245" s="260"/>
      <c r="U245" s="260"/>
      <c r="V245" s="260"/>
    </row>
    <row r="246" spans="1:23" x14ac:dyDescent="0.25">
      <c r="A246" s="211">
        <v>39</v>
      </c>
      <c r="B246" s="31" t="s">
        <v>35</v>
      </c>
      <c r="C246" s="29"/>
      <c r="D246" s="30">
        <v>36084.620000000003</v>
      </c>
      <c r="E246" s="30">
        <v>44012.54</v>
      </c>
      <c r="F246" s="30">
        <v>38160.979999999996</v>
      </c>
      <c r="G246" s="30">
        <v>51909</v>
      </c>
      <c r="H246" s="30"/>
      <c r="I246" s="30">
        <v>58704.36</v>
      </c>
      <c r="J246" s="30">
        <v>59868.38</v>
      </c>
      <c r="K246" s="30"/>
      <c r="L246" s="30">
        <v>36421</v>
      </c>
      <c r="M246" s="30"/>
      <c r="N246" s="30">
        <v>36687.199999999997</v>
      </c>
      <c r="O246" s="30"/>
      <c r="P246" s="30"/>
      <c r="Q246" s="30"/>
      <c r="R246" s="30"/>
      <c r="S246" s="30"/>
      <c r="T246" s="30"/>
      <c r="U246" s="30"/>
      <c r="V246" s="30"/>
    </row>
    <row r="247" spans="1:23" x14ac:dyDescent="0.25">
      <c r="A247" s="258">
        <v>40</v>
      </c>
      <c r="B247" s="257" t="s">
        <v>149</v>
      </c>
      <c r="C247" s="259"/>
      <c r="D247" s="260">
        <v>8327.2199999999993</v>
      </c>
      <c r="E247" s="260">
        <v>10156.74</v>
      </c>
      <c r="F247" s="260">
        <v>8806.3799999999992</v>
      </c>
      <c r="G247" s="260">
        <v>11979</v>
      </c>
      <c r="H247" s="260"/>
      <c r="I247" s="260">
        <v>13547.16</v>
      </c>
      <c r="J247" s="260">
        <v>13815.779999999999</v>
      </c>
      <c r="K247" s="260"/>
      <c r="L247" s="260">
        <v>10926.3</v>
      </c>
      <c r="M247" s="260"/>
      <c r="N247" s="260">
        <v>11006.16</v>
      </c>
      <c r="O247" s="260"/>
      <c r="P247" s="260"/>
      <c r="Q247" s="260"/>
      <c r="R247" s="260"/>
      <c r="S247" s="260"/>
      <c r="T247" s="260"/>
      <c r="U247" s="260"/>
      <c r="V247" s="260"/>
    </row>
    <row r="248" spans="1:23" x14ac:dyDescent="0.25">
      <c r="A248" s="211">
        <v>41</v>
      </c>
      <c r="B248" s="31" t="s">
        <v>150</v>
      </c>
      <c r="C248" s="29"/>
      <c r="D248" s="30">
        <v>27757.4</v>
      </c>
      <c r="E248" s="30">
        <v>25391.85</v>
      </c>
      <c r="F248" s="30">
        <v>22015.95</v>
      </c>
      <c r="G248" s="30">
        <v>29947.5</v>
      </c>
      <c r="H248" s="30"/>
      <c r="I248" s="30">
        <v>33867.9</v>
      </c>
      <c r="J248" s="30">
        <v>34539.449999999997</v>
      </c>
      <c r="K248" s="30"/>
      <c r="L248" s="30">
        <v>27315.75</v>
      </c>
      <c r="M248" s="30"/>
      <c r="N248" s="30">
        <v>27515.4</v>
      </c>
      <c r="O248" s="30"/>
      <c r="P248" s="30"/>
      <c r="Q248" s="30"/>
      <c r="R248" s="30"/>
      <c r="S248" s="30"/>
      <c r="T248" s="30"/>
      <c r="U248" s="30"/>
      <c r="V248" s="30"/>
    </row>
    <row r="249" spans="1:23" x14ac:dyDescent="0.25">
      <c r="A249" s="258">
        <v>42</v>
      </c>
      <c r="B249" s="257" t="s">
        <v>36</v>
      </c>
      <c r="C249" s="259"/>
      <c r="D249" s="260">
        <v>20818.05</v>
      </c>
      <c r="E249" s="260">
        <v>25391.85</v>
      </c>
      <c r="F249" s="260">
        <v>22015.95</v>
      </c>
      <c r="G249" s="260">
        <v>29947.5</v>
      </c>
      <c r="H249" s="260"/>
      <c r="I249" s="260">
        <v>33867.9</v>
      </c>
      <c r="J249" s="260">
        <v>34539.449999999997</v>
      </c>
      <c r="K249" s="260"/>
      <c r="L249" s="260">
        <v>27315.75</v>
      </c>
      <c r="M249" s="260"/>
      <c r="N249" s="260">
        <v>27515.4</v>
      </c>
      <c r="O249" s="260"/>
      <c r="P249" s="260"/>
      <c r="Q249" s="260"/>
      <c r="R249" s="260"/>
      <c r="S249" s="260"/>
      <c r="T249" s="260"/>
      <c r="U249" s="260"/>
      <c r="V249" s="260"/>
    </row>
    <row r="250" spans="1:23" x14ac:dyDescent="0.25">
      <c r="A250" s="211">
        <v>43</v>
      </c>
      <c r="B250" s="212" t="s">
        <v>37</v>
      </c>
      <c r="C250" s="29">
        <v>20055.75</v>
      </c>
      <c r="D250" s="30">
        <v>20818.05</v>
      </c>
      <c r="E250" s="30">
        <v>25391.85</v>
      </c>
      <c r="F250" s="30">
        <v>22015.95</v>
      </c>
      <c r="G250" s="30">
        <v>29947.5</v>
      </c>
      <c r="H250" s="30"/>
      <c r="I250" s="30">
        <v>33867.9</v>
      </c>
      <c r="J250" s="30">
        <v>34539.449999999997</v>
      </c>
      <c r="K250" s="30"/>
      <c r="L250" s="30">
        <v>27315.75</v>
      </c>
      <c r="M250" s="30"/>
      <c r="N250" s="30">
        <v>27515.4</v>
      </c>
      <c r="O250" s="30"/>
      <c r="P250" s="30"/>
      <c r="Q250" s="30"/>
      <c r="R250" s="30"/>
      <c r="S250" s="30"/>
      <c r="T250" s="30"/>
      <c r="U250" s="30"/>
      <c r="V250" s="30"/>
    </row>
    <row r="251" spans="1:23" x14ac:dyDescent="0.25">
      <c r="A251" s="258">
        <v>44</v>
      </c>
      <c r="B251" s="257" t="s">
        <v>38</v>
      </c>
      <c r="C251" s="259">
        <v>26741</v>
      </c>
      <c r="D251" s="260">
        <v>29145.27</v>
      </c>
      <c r="E251" s="260">
        <v>35548.589999999997</v>
      </c>
      <c r="F251" s="260">
        <v>30822.33</v>
      </c>
      <c r="G251" s="260">
        <v>41926.5</v>
      </c>
      <c r="H251" s="260"/>
      <c r="I251" s="260">
        <v>47415.06</v>
      </c>
      <c r="J251" s="260">
        <v>48355.229999999996</v>
      </c>
      <c r="K251" s="260"/>
      <c r="L251" s="260">
        <v>38242.050000000003</v>
      </c>
      <c r="M251" s="260"/>
      <c r="N251" s="260">
        <v>38521.56</v>
      </c>
      <c r="O251" s="260"/>
      <c r="P251" s="260"/>
      <c r="Q251" s="260"/>
      <c r="R251" s="260"/>
      <c r="S251" s="260"/>
      <c r="T251" s="260"/>
      <c r="U251" s="260"/>
      <c r="V251" s="260"/>
    </row>
    <row r="252" spans="1:23" x14ac:dyDescent="0.25">
      <c r="A252" s="211">
        <v>45</v>
      </c>
      <c r="B252" s="212" t="s">
        <v>39</v>
      </c>
      <c r="C252" s="29"/>
      <c r="D252" s="30">
        <v>54126.93</v>
      </c>
      <c r="E252" s="30">
        <v>44012.54</v>
      </c>
      <c r="F252" s="30">
        <v>38160.979999999996</v>
      </c>
      <c r="G252" s="30">
        <v>51909</v>
      </c>
      <c r="H252" s="30"/>
      <c r="I252" s="30">
        <v>58704.36</v>
      </c>
      <c r="J252" s="30">
        <v>89802.57</v>
      </c>
      <c r="K252" s="30"/>
      <c r="L252" s="30">
        <v>71020.95</v>
      </c>
      <c r="M252" s="30"/>
      <c r="N252" s="30">
        <v>71540.039999999994</v>
      </c>
      <c r="O252" s="30"/>
      <c r="P252" s="30"/>
      <c r="Q252" s="30"/>
      <c r="R252" s="30"/>
      <c r="S252" s="30"/>
      <c r="T252" s="30"/>
      <c r="U252" s="30"/>
      <c r="V252" s="30"/>
    </row>
    <row r="253" spans="1:23" x14ac:dyDescent="0.25">
      <c r="A253" s="258">
        <v>46</v>
      </c>
      <c r="B253" s="257" t="s">
        <v>40</v>
      </c>
      <c r="C253" s="259"/>
      <c r="D253" s="260">
        <v>54126.93</v>
      </c>
      <c r="E253" s="260">
        <v>66018.81</v>
      </c>
      <c r="F253" s="260">
        <v>38160.979999999996</v>
      </c>
      <c r="G253" s="260">
        <v>51909</v>
      </c>
      <c r="H253" s="260"/>
      <c r="I253" s="260">
        <v>58704.36</v>
      </c>
      <c r="J253" s="260">
        <v>89802.57</v>
      </c>
      <c r="K253" s="260"/>
      <c r="L253" s="260">
        <v>71020.95</v>
      </c>
      <c r="M253" s="260"/>
      <c r="N253" s="260">
        <v>71540.039999999994</v>
      </c>
      <c r="O253" s="260"/>
      <c r="P253" s="260"/>
      <c r="Q253" s="260"/>
      <c r="R253" s="260"/>
      <c r="S253" s="260"/>
      <c r="T253" s="260"/>
      <c r="U253" s="260"/>
      <c r="V253" s="260"/>
    </row>
    <row r="254" spans="1:23" x14ac:dyDescent="0.25">
      <c r="A254" s="211">
        <v>47</v>
      </c>
      <c r="B254" s="212" t="s">
        <v>41</v>
      </c>
      <c r="C254" s="29"/>
      <c r="D254" s="30">
        <v>38860.36</v>
      </c>
      <c r="E254" s="30">
        <v>37241.379999999997</v>
      </c>
      <c r="F254" s="30">
        <v>41096.44</v>
      </c>
      <c r="G254" s="30">
        <v>55902</v>
      </c>
      <c r="H254" s="30"/>
      <c r="I254" s="30">
        <v>63220.08</v>
      </c>
      <c r="J254" s="30">
        <v>94407.83</v>
      </c>
      <c r="K254" s="30"/>
      <c r="L254" s="30">
        <v>74663.05</v>
      </c>
      <c r="M254" s="30"/>
      <c r="N254" s="30">
        <v>75208.759999999995</v>
      </c>
      <c r="O254" s="30"/>
      <c r="P254" s="30"/>
      <c r="Q254" s="30"/>
      <c r="R254" s="30"/>
      <c r="S254" s="30"/>
      <c r="T254" s="30"/>
      <c r="U254" s="30"/>
      <c r="V254" s="30"/>
      <c r="W254" s="41"/>
    </row>
    <row r="255" spans="1:23" x14ac:dyDescent="0.25">
      <c r="A255" s="258">
        <v>48</v>
      </c>
      <c r="B255" s="257" t="s">
        <v>148</v>
      </c>
      <c r="C255" s="259"/>
      <c r="D255" s="260"/>
      <c r="E255" s="260"/>
      <c r="F255" s="260"/>
      <c r="G255" s="260"/>
      <c r="H255" s="260"/>
      <c r="I255" s="260"/>
      <c r="J255" s="260"/>
      <c r="K255" s="260"/>
      <c r="L255" s="260"/>
      <c r="M255" s="260"/>
      <c r="N255" s="260"/>
      <c r="O255" s="260"/>
      <c r="P255" s="260"/>
      <c r="Q255" s="260"/>
      <c r="R255" s="260"/>
      <c r="S255" s="260"/>
      <c r="T255" s="260"/>
      <c r="U255" s="260"/>
      <c r="V255" s="260"/>
    </row>
    <row r="256" spans="1:23" x14ac:dyDescent="0.25">
      <c r="A256" s="210">
        <v>49</v>
      </c>
      <c r="B256" s="22" t="s">
        <v>42</v>
      </c>
      <c r="C256" s="29"/>
      <c r="D256" s="30">
        <v>8327.2199999999993</v>
      </c>
      <c r="E256" s="30">
        <v>10156.74</v>
      </c>
      <c r="F256" s="30">
        <v>8806.3799999999992</v>
      </c>
      <c r="G256" s="30">
        <v>11979</v>
      </c>
      <c r="H256" s="30"/>
      <c r="I256" s="30">
        <v>36125.760000000002</v>
      </c>
      <c r="J256" s="30">
        <v>13815.779999999999</v>
      </c>
      <c r="K256" s="30">
        <v>46052.6</v>
      </c>
      <c r="L256" s="30">
        <v>10926.3</v>
      </c>
      <c r="M256" s="30"/>
      <c r="N256" s="30">
        <v>11006.16</v>
      </c>
      <c r="O256" s="30"/>
      <c r="P256" s="30"/>
      <c r="Q256" s="30"/>
      <c r="R256" s="30"/>
      <c r="S256" s="30"/>
      <c r="T256" s="30"/>
      <c r="U256" s="30"/>
      <c r="V256" s="30"/>
    </row>
    <row r="257" spans="1:23" x14ac:dyDescent="0.25">
      <c r="A257" s="258">
        <v>50</v>
      </c>
      <c r="B257" s="257" t="s">
        <v>147</v>
      </c>
      <c r="C257" s="259"/>
      <c r="D257" s="260">
        <v>12490.83</v>
      </c>
      <c r="E257" s="260">
        <v>15235.11</v>
      </c>
      <c r="F257" s="260">
        <v>2935.46</v>
      </c>
      <c r="G257" s="260">
        <v>3993</v>
      </c>
      <c r="H257" s="260"/>
      <c r="I257" s="260">
        <v>4515.72</v>
      </c>
      <c r="J257" s="260">
        <v>4605.26</v>
      </c>
      <c r="K257" s="260"/>
      <c r="L257" s="260">
        <v>3642.1</v>
      </c>
      <c r="M257" s="260"/>
      <c r="N257" s="260">
        <v>3668.7200000000003</v>
      </c>
      <c r="O257" s="260"/>
      <c r="P257" s="260"/>
      <c r="Q257" s="260"/>
      <c r="R257" s="260"/>
      <c r="S257" s="260"/>
      <c r="T257" s="260"/>
      <c r="U257" s="260"/>
      <c r="V257" s="260"/>
    </row>
    <row r="258" spans="1:23" x14ac:dyDescent="0.25">
      <c r="A258" s="211">
        <v>51</v>
      </c>
      <c r="B258" s="31" t="s">
        <v>43</v>
      </c>
      <c r="C258" s="29"/>
      <c r="D258" s="30">
        <v>4163.6099999999997</v>
      </c>
      <c r="E258" s="30">
        <v>5078.37</v>
      </c>
      <c r="F258" s="30">
        <v>4403.1899999999996</v>
      </c>
      <c r="G258" s="30">
        <v>5989.5</v>
      </c>
      <c r="H258" s="30"/>
      <c r="I258" s="30">
        <v>6773.58</v>
      </c>
      <c r="J258" s="30">
        <v>6907.8899999999994</v>
      </c>
      <c r="K258" s="30"/>
      <c r="L258" s="30">
        <v>5463.15</v>
      </c>
      <c r="M258" s="30"/>
      <c r="N258" s="30">
        <v>5503.08</v>
      </c>
      <c r="O258" s="30"/>
      <c r="P258" s="30"/>
      <c r="Q258" s="30"/>
      <c r="R258" s="30"/>
      <c r="S258" s="30"/>
      <c r="T258" s="30"/>
      <c r="U258" s="30"/>
      <c r="V258" s="30"/>
    </row>
    <row r="259" spans="1:23" x14ac:dyDescent="0.25">
      <c r="A259" s="258">
        <v>52</v>
      </c>
      <c r="B259" s="257" t="s">
        <v>44</v>
      </c>
      <c r="C259" s="259">
        <v>48652.89</v>
      </c>
      <c r="D259" s="260">
        <v>54126.93</v>
      </c>
      <c r="E259" s="260">
        <v>66018.81</v>
      </c>
      <c r="F259" s="260">
        <v>57241.47</v>
      </c>
      <c r="G259" s="260">
        <v>77863.5</v>
      </c>
      <c r="H259" s="260"/>
      <c r="I259" s="260">
        <v>58704.36</v>
      </c>
      <c r="J259" s="260">
        <v>89802.57</v>
      </c>
      <c r="K259" s="260"/>
      <c r="L259" s="260">
        <v>71020.95</v>
      </c>
      <c r="M259" s="260"/>
      <c r="N259" s="260">
        <v>71540.039999999994</v>
      </c>
      <c r="O259" s="260"/>
      <c r="P259" s="260"/>
      <c r="Q259" s="260"/>
      <c r="R259" s="260"/>
      <c r="S259" s="260"/>
      <c r="T259" s="260"/>
      <c r="U259" s="260"/>
      <c r="V259" s="260"/>
    </row>
    <row r="260" spans="1:23" x14ac:dyDescent="0.25">
      <c r="A260" s="211">
        <v>53</v>
      </c>
      <c r="B260" s="31" t="s">
        <v>145</v>
      </c>
      <c r="C260" s="29"/>
      <c r="D260" s="30">
        <v>12490.83</v>
      </c>
      <c r="E260" s="30">
        <v>15235.11</v>
      </c>
      <c r="F260" s="30">
        <v>13209.57</v>
      </c>
      <c r="G260" s="30">
        <v>17968.5</v>
      </c>
      <c r="H260" s="30"/>
      <c r="I260" s="30">
        <v>20320.739999999998</v>
      </c>
      <c r="J260" s="30">
        <v>20723.669999999998</v>
      </c>
      <c r="K260" s="30"/>
      <c r="L260" s="30">
        <v>16389.45</v>
      </c>
      <c r="M260" s="30"/>
      <c r="N260" s="30">
        <v>16509.239999999998</v>
      </c>
      <c r="O260" s="30"/>
      <c r="P260" s="30"/>
      <c r="Q260" s="30"/>
      <c r="R260" s="30"/>
      <c r="S260" s="30"/>
      <c r="T260" s="30"/>
      <c r="U260" s="30"/>
      <c r="V260" s="30"/>
    </row>
    <row r="261" spans="1:23" x14ac:dyDescent="0.25">
      <c r="A261" s="258">
        <v>54</v>
      </c>
      <c r="B261" s="257" t="s">
        <v>470</v>
      </c>
      <c r="C261" s="259"/>
      <c r="D261" s="260">
        <v>12490.83</v>
      </c>
      <c r="E261" s="260">
        <v>15235.11</v>
      </c>
      <c r="F261" s="260">
        <v>13209.57</v>
      </c>
      <c r="G261" s="260">
        <v>17968.5</v>
      </c>
      <c r="H261" s="260"/>
      <c r="I261" s="260">
        <v>33867.9</v>
      </c>
      <c r="J261" s="260">
        <v>34539.449999999997</v>
      </c>
      <c r="K261" s="260"/>
      <c r="L261" s="260">
        <v>27315.75</v>
      </c>
      <c r="M261" s="260"/>
      <c r="N261" s="260">
        <v>27515.4</v>
      </c>
      <c r="O261" s="260"/>
      <c r="P261" s="260">
        <v>28132.5</v>
      </c>
      <c r="Q261" s="260"/>
      <c r="R261" s="260"/>
      <c r="S261" s="260"/>
      <c r="T261" s="260"/>
      <c r="U261" s="260"/>
      <c r="V261" s="260"/>
    </row>
    <row r="262" spans="1:23" x14ac:dyDescent="0.25">
      <c r="A262" s="211">
        <v>55</v>
      </c>
      <c r="B262" s="212" t="s">
        <v>45</v>
      </c>
      <c r="C262" s="29"/>
      <c r="D262" s="30">
        <v>36084.620000000003</v>
      </c>
      <c r="E262" s="30">
        <v>47398.119999999995</v>
      </c>
      <c r="F262" s="30">
        <v>41096.44</v>
      </c>
      <c r="G262" s="30">
        <v>55902</v>
      </c>
      <c r="H262" s="30"/>
      <c r="I262" s="30">
        <v>63220.08</v>
      </c>
      <c r="J262" s="30">
        <v>94407.83</v>
      </c>
      <c r="K262" s="30"/>
      <c r="L262" s="30">
        <v>74663.05</v>
      </c>
      <c r="M262" s="30"/>
      <c r="N262" s="30">
        <v>75208.759999999995</v>
      </c>
      <c r="O262" s="30"/>
      <c r="P262" s="30"/>
      <c r="Q262" s="30"/>
      <c r="R262" s="30"/>
      <c r="S262" s="30"/>
      <c r="T262" s="30"/>
      <c r="U262" s="30"/>
      <c r="V262" s="30"/>
    </row>
    <row r="263" spans="1:23" x14ac:dyDescent="0.25">
      <c r="A263" s="258">
        <v>56</v>
      </c>
      <c r="B263" s="257" t="s">
        <v>46</v>
      </c>
      <c r="C263" s="259"/>
      <c r="D263" s="260">
        <v>137399.13</v>
      </c>
      <c r="E263" s="260">
        <v>167586.21</v>
      </c>
      <c r="F263" s="260">
        <v>145305.26999999999</v>
      </c>
      <c r="G263" s="260">
        <v>197653.5</v>
      </c>
      <c r="H263" s="260"/>
      <c r="I263" s="260">
        <v>223528.14</v>
      </c>
      <c r="J263" s="260">
        <v>227960.37</v>
      </c>
      <c r="K263" s="260"/>
      <c r="L263" s="260">
        <v>180283.95</v>
      </c>
      <c r="M263" s="260"/>
      <c r="N263" s="260">
        <v>181601.64</v>
      </c>
      <c r="O263" s="260"/>
      <c r="P263" s="260"/>
      <c r="Q263" s="260"/>
      <c r="R263" s="260"/>
      <c r="S263" s="260"/>
      <c r="T263" s="260"/>
      <c r="U263" s="260"/>
      <c r="V263" s="260"/>
    </row>
    <row r="264" spans="1:23" x14ac:dyDescent="0.25">
      <c r="A264" s="211">
        <v>57</v>
      </c>
      <c r="B264" s="212" t="s">
        <v>47</v>
      </c>
      <c r="C264" s="29"/>
      <c r="D264" s="30">
        <v>27757.4</v>
      </c>
      <c r="E264" s="30">
        <v>33855.800000000003</v>
      </c>
      <c r="F264" s="30">
        <v>29354.6</v>
      </c>
      <c r="G264" s="30">
        <v>39930</v>
      </c>
      <c r="H264" s="30"/>
      <c r="I264" s="30">
        <v>33867.9</v>
      </c>
      <c r="J264" s="30">
        <v>34539.449999999997</v>
      </c>
      <c r="K264" s="30"/>
      <c r="L264" s="30">
        <v>27315.75</v>
      </c>
      <c r="M264" s="30"/>
      <c r="N264" s="30">
        <v>36687.199999999997</v>
      </c>
      <c r="O264" s="30"/>
      <c r="P264" s="30"/>
      <c r="Q264" s="30"/>
      <c r="R264" s="30"/>
      <c r="S264" s="30"/>
      <c r="T264" s="30"/>
      <c r="U264" s="30"/>
      <c r="V264" s="30"/>
    </row>
    <row r="265" spans="1:23" x14ac:dyDescent="0.25">
      <c r="A265" s="258">
        <v>58</v>
      </c>
      <c r="B265" s="257" t="s">
        <v>48</v>
      </c>
      <c r="C265" s="259">
        <v>350307.1</v>
      </c>
      <c r="D265" s="260">
        <v>363621.94</v>
      </c>
      <c r="E265" s="260">
        <v>443510.98</v>
      </c>
      <c r="F265" s="260">
        <v>384545.26</v>
      </c>
      <c r="G265" s="260">
        <v>523083</v>
      </c>
      <c r="H265" s="260"/>
      <c r="I265" s="260">
        <v>591559.31999999995</v>
      </c>
      <c r="J265" s="260">
        <v>485854.93</v>
      </c>
      <c r="K265" s="260">
        <v>241776.15</v>
      </c>
      <c r="L265" s="260">
        <v>384241.55</v>
      </c>
      <c r="M265" s="260">
        <v>191210.25</v>
      </c>
      <c r="N265" s="260">
        <v>341190.96</v>
      </c>
      <c r="O265" s="260">
        <v>170595.48</v>
      </c>
      <c r="P265" s="260"/>
      <c r="Q265" s="260"/>
      <c r="R265" s="260"/>
      <c r="S265" s="260"/>
      <c r="T265" s="260"/>
      <c r="U265" s="260"/>
      <c r="V265" s="260"/>
    </row>
    <row r="266" spans="1:23" x14ac:dyDescent="0.25">
      <c r="A266" s="211">
        <v>59</v>
      </c>
      <c r="B266" s="212" t="s">
        <v>565</v>
      </c>
      <c r="C266" s="29">
        <v>20055.75</v>
      </c>
      <c r="D266" s="30">
        <v>29145.27</v>
      </c>
      <c r="E266" s="30">
        <v>45705.33</v>
      </c>
      <c r="F266" s="30">
        <v>39628.71</v>
      </c>
      <c r="G266" s="30">
        <v>53905.5</v>
      </c>
      <c r="H266" s="30"/>
      <c r="I266" s="30">
        <v>60962.22</v>
      </c>
      <c r="J266" s="30">
        <v>62171.01</v>
      </c>
      <c r="K266" s="30"/>
      <c r="L266" s="30">
        <v>49168.35</v>
      </c>
      <c r="M266" s="30"/>
      <c r="N266" s="30">
        <v>49527.72</v>
      </c>
      <c r="O266" s="30"/>
      <c r="P266" s="30"/>
      <c r="Q266" s="30"/>
      <c r="R266" s="30"/>
      <c r="S266" s="30"/>
      <c r="T266" s="30"/>
      <c r="U266" s="30"/>
      <c r="V266" s="30"/>
      <c r="W266" s="41"/>
    </row>
    <row r="267" spans="1:23" x14ac:dyDescent="0.25">
      <c r="A267" s="258">
        <v>60</v>
      </c>
      <c r="B267" s="257" t="s">
        <v>49</v>
      </c>
      <c r="C267" s="259"/>
      <c r="D267" s="260">
        <v>20818.05</v>
      </c>
      <c r="E267" s="260">
        <v>25391.85</v>
      </c>
      <c r="F267" s="260">
        <v>22015.95</v>
      </c>
      <c r="G267" s="260">
        <v>29947.5</v>
      </c>
      <c r="H267" s="260"/>
      <c r="I267" s="260">
        <v>33867.9</v>
      </c>
      <c r="J267" s="357">
        <v>34539.449999999997</v>
      </c>
      <c r="K267" s="260"/>
      <c r="L267" s="260">
        <v>27315.75</v>
      </c>
      <c r="M267" s="260"/>
      <c r="N267" s="260">
        <v>27515.4</v>
      </c>
      <c r="O267" s="260"/>
      <c r="P267" s="260"/>
      <c r="Q267" s="260"/>
      <c r="R267" s="260"/>
      <c r="S267" s="260"/>
      <c r="T267" s="260"/>
      <c r="U267" s="260"/>
      <c r="V267" s="260"/>
    </row>
    <row r="268" spans="1:23" x14ac:dyDescent="0.25">
      <c r="A268" s="210">
        <v>61</v>
      </c>
      <c r="B268" s="22" t="s">
        <v>50</v>
      </c>
      <c r="C268" s="29"/>
      <c r="D268" s="30">
        <v>4163.6099999999997</v>
      </c>
      <c r="E268" s="30">
        <v>5078.37</v>
      </c>
      <c r="F268" s="30">
        <v>4403.1899999999996</v>
      </c>
      <c r="G268" s="30">
        <v>5989.5</v>
      </c>
      <c r="H268" s="30"/>
      <c r="I268" s="30">
        <v>6773.58</v>
      </c>
      <c r="J268" s="30">
        <v>6907.8899999999994</v>
      </c>
      <c r="K268" s="30"/>
      <c r="L268" s="30">
        <v>5463.15</v>
      </c>
      <c r="M268" s="30"/>
      <c r="N268" s="30">
        <v>5503.08</v>
      </c>
      <c r="O268" s="30"/>
      <c r="P268" s="30">
        <v>5626.5</v>
      </c>
      <c r="Q268" s="30"/>
      <c r="R268" s="30"/>
      <c r="S268" s="30"/>
      <c r="T268" s="30"/>
      <c r="U268" s="30"/>
      <c r="V268" s="30"/>
    </row>
    <row r="269" spans="1:23" x14ac:dyDescent="0.25">
      <c r="A269" s="258">
        <v>62</v>
      </c>
      <c r="B269" s="257" t="s">
        <v>492</v>
      </c>
      <c r="C269" s="259">
        <v>254000</v>
      </c>
      <c r="D269" s="260"/>
      <c r="E269" s="260"/>
      <c r="F269" s="260"/>
      <c r="G269" s="260"/>
      <c r="H269" s="260"/>
      <c r="I269" s="260"/>
      <c r="J269" s="260"/>
      <c r="K269" s="260"/>
      <c r="L269" s="260"/>
      <c r="M269" s="260"/>
      <c r="N269" s="260"/>
      <c r="O269" s="260"/>
      <c r="P269" s="260"/>
      <c r="Q269" s="260"/>
      <c r="R269" s="260"/>
      <c r="S269" s="260"/>
      <c r="T269" s="260"/>
      <c r="U269" s="260"/>
      <c r="V269" s="260"/>
    </row>
    <row r="270" spans="1:23" x14ac:dyDescent="0.25">
      <c r="A270" s="211">
        <v>63</v>
      </c>
      <c r="B270" s="31" t="s">
        <v>51</v>
      </c>
      <c r="C270" s="29">
        <v>56156.1</v>
      </c>
      <c r="D270" s="30">
        <v>58290.54</v>
      </c>
      <c r="E270" s="30">
        <v>71097.179999999993</v>
      </c>
      <c r="F270" s="30">
        <v>61644.66</v>
      </c>
      <c r="G270" s="30">
        <v>83853</v>
      </c>
      <c r="H270" s="30"/>
      <c r="I270" s="30">
        <v>94830.12</v>
      </c>
      <c r="J270" s="30">
        <v>96710.459999999992</v>
      </c>
      <c r="K270" s="30"/>
      <c r="L270" s="30">
        <v>76484.100000000006</v>
      </c>
      <c r="M270" s="30"/>
      <c r="N270" s="30">
        <v>77043.12</v>
      </c>
      <c r="O270" s="30"/>
      <c r="P270" s="30"/>
      <c r="Q270" s="30"/>
      <c r="R270" s="30"/>
      <c r="S270" s="30"/>
      <c r="T270" s="30"/>
      <c r="U270" s="30"/>
      <c r="V270" s="30"/>
    </row>
    <row r="271" spans="1:23" x14ac:dyDescent="0.25">
      <c r="A271" s="258">
        <v>64</v>
      </c>
      <c r="B271" s="257" t="s">
        <v>52</v>
      </c>
      <c r="C271" s="259">
        <v>421170.75</v>
      </c>
      <c r="D271" s="260">
        <v>437179.05</v>
      </c>
      <c r="E271" s="260">
        <v>533228.85</v>
      </c>
      <c r="F271" s="260">
        <v>462334.95</v>
      </c>
      <c r="G271" s="260">
        <v>628897.5</v>
      </c>
      <c r="H271" s="260"/>
      <c r="I271" s="260">
        <v>711225.9</v>
      </c>
      <c r="J271" s="260">
        <v>725328.45</v>
      </c>
      <c r="K271" s="260"/>
      <c r="L271" s="260">
        <v>573630.75</v>
      </c>
      <c r="M271" s="260"/>
      <c r="N271" s="260">
        <v>577823.4</v>
      </c>
      <c r="O271" s="260"/>
      <c r="P271" s="260"/>
      <c r="Q271" s="260"/>
      <c r="R271" s="260"/>
      <c r="S271" s="260"/>
      <c r="T271" s="260"/>
      <c r="U271" s="260"/>
      <c r="V271" s="260"/>
    </row>
    <row r="272" spans="1:23" x14ac:dyDescent="0.25">
      <c r="A272" s="211">
        <v>65</v>
      </c>
      <c r="B272" s="31" t="s">
        <v>53</v>
      </c>
      <c r="C272" s="29">
        <v>252702.45</v>
      </c>
      <c r="D272" s="30">
        <v>262307.43</v>
      </c>
      <c r="E272" s="30">
        <v>319937.31</v>
      </c>
      <c r="F272" s="30">
        <v>277400.96999999997</v>
      </c>
      <c r="G272" s="30">
        <v>377338.5</v>
      </c>
      <c r="H272" s="30"/>
      <c r="I272" s="30">
        <v>426735.54</v>
      </c>
      <c r="J272" s="30">
        <v>435197.07</v>
      </c>
      <c r="K272" s="30"/>
      <c r="L272" s="30">
        <v>344178.45</v>
      </c>
      <c r="M272" s="30"/>
      <c r="N272" s="30">
        <v>346694.04</v>
      </c>
      <c r="O272" s="30"/>
      <c r="P272" s="30"/>
      <c r="Q272" s="30"/>
      <c r="R272" s="30"/>
      <c r="S272" s="30"/>
      <c r="T272" s="30"/>
      <c r="U272" s="30"/>
      <c r="V272" s="30"/>
    </row>
    <row r="273" spans="1:23" x14ac:dyDescent="0.25">
      <c r="A273" s="258">
        <v>66</v>
      </c>
      <c r="B273" s="257" t="s">
        <v>54</v>
      </c>
      <c r="C273" s="259"/>
      <c r="D273" s="260">
        <v>15266.57</v>
      </c>
      <c r="E273" s="260">
        <v>18620.689999999999</v>
      </c>
      <c r="F273" s="260">
        <v>24951.41</v>
      </c>
      <c r="G273" s="260">
        <v>33940.5</v>
      </c>
      <c r="H273" s="260"/>
      <c r="I273" s="260">
        <v>38383.620000000003</v>
      </c>
      <c r="J273" s="260">
        <v>39144.71</v>
      </c>
      <c r="K273" s="260"/>
      <c r="L273" s="260">
        <v>30957.85</v>
      </c>
      <c r="M273" s="260"/>
      <c r="N273" s="260">
        <v>31184.12</v>
      </c>
      <c r="O273" s="260"/>
      <c r="P273" s="260">
        <v>31883.5</v>
      </c>
      <c r="Q273" s="260"/>
      <c r="R273" s="260"/>
      <c r="S273" s="260"/>
      <c r="T273" s="260"/>
      <c r="U273" s="260"/>
      <c r="V273" s="260"/>
    </row>
    <row r="274" spans="1:23" x14ac:dyDescent="0.25">
      <c r="A274" s="211">
        <v>67</v>
      </c>
      <c r="B274" s="212" t="s">
        <v>55</v>
      </c>
      <c r="C274" s="29">
        <v>52144.95</v>
      </c>
      <c r="D274" s="30">
        <v>55514.8</v>
      </c>
      <c r="E274" s="30">
        <v>66018.81</v>
      </c>
      <c r="F274" s="30">
        <v>57241.47</v>
      </c>
      <c r="G274" s="30">
        <v>77863.5</v>
      </c>
      <c r="H274" s="30"/>
      <c r="I274" s="30">
        <v>88056.54</v>
      </c>
      <c r="J274" s="30">
        <v>89802.57</v>
      </c>
      <c r="K274" s="30"/>
      <c r="L274" s="30">
        <v>71020.95</v>
      </c>
      <c r="M274" s="30"/>
      <c r="N274" s="30">
        <v>71540.039999999994</v>
      </c>
      <c r="O274" s="30"/>
      <c r="P274" s="30">
        <v>73144.5</v>
      </c>
      <c r="Q274" s="30"/>
      <c r="R274" s="30"/>
      <c r="S274" s="30"/>
      <c r="T274" s="30"/>
      <c r="U274" s="30"/>
      <c r="V274" s="30"/>
    </row>
    <row r="275" spans="1:23" x14ac:dyDescent="0.25">
      <c r="A275" s="258">
        <v>68</v>
      </c>
      <c r="B275" s="257" t="s">
        <v>56</v>
      </c>
      <c r="C275" s="259"/>
      <c r="D275" s="260">
        <v>27757.4</v>
      </c>
      <c r="E275" s="260">
        <v>33855.800000000003</v>
      </c>
      <c r="F275" s="260">
        <v>29354.6</v>
      </c>
      <c r="G275" s="260">
        <v>39930</v>
      </c>
      <c r="H275" s="260"/>
      <c r="I275" s="260">
        <v>45157.2</v>
      </c>
      <c r="J275" s="260">
        <v>59868.38</v>
      </c>
      <c r="K275" s="260"/>
      <c r="L275" s="260">
        <v>36421</v>
      </c>
      <c r="M275" s="260"/>
      <c r="N275" s="260">
        <v>36687.199999999997</v>
      </c>
      <c r="O275" s="260"/>
      <c r="P275" s="260"/>
      <c r="Q275" s="260"/>
      <c r="R275" s="260"/>
      <c r="S275" s="260"/>
      <c r="T275" s="260"/>
      <c r="U275" s="260"/>
      <c r="V275" s="260"/>
    </row>
    <row r="276" spans="1:23" x14ac:dyDescent="0.25">
      <c r="A276" s="211">
        <v>69</v>
      </c>
      <c r="B276" s="212" t="s">
        <v>57</v>
      </c>
      <c r="C276" s="29">
        <v>34763.300000000003</v>
      </c>
      <c r="D276" s="30">
        <v>36084.620000000003</v>
      </c>
      <c r="E276" s="30">
        <v>44012.54</v>
      </c>
      <c r="F276" s="30">
        <v>38160.979999999996</v>
      </c>
      <c r="G276" s="30">
        <v>51909</v>
      </c>
      <c r="H276" s="30"/>
      <c r="I276" s="30">
        <v>58704.36</v>
      </c>
      <c r="J276" s="30">
        <v>89802.57</v>
      </c>
      <c r="K276" s="30"/>
      <c r="L276" s="30">
        <v>71020.95</v>
      </c>
      <c r="M276" s="30"/>
      <c r="N276" s="30">
        <v>73374.399999999994</v>
      </c>
      <c r="O276" s="30"/>
      <c r="P276" s="30"/>
      <c r="Q276" s="30"/>
      <c r="R276" s="30"/>
      <c r="S276" s="30"/>
      <c r="T276" s="30"/>
      <c r="U276" s="30"/>
      <c r="V276" s="30"/>
    </row>
    <row r="277" spans="1:23" x14ac:dyDescent="0.25">
      <c r="A277" s="258">
        <v>70</v>
      </c>
      <c r="B277" s="257" t="s">
        <v>446</v>
      </c>
      <c r="C277" s="259"/>
      <c r="D277" s="260">
        <v>62454.15</v>
      </c>
      <c r="E277" s="260">
        <v>76175.55</v>
      </c>
      <c r="F277" s="260">
        <v>66047.850000000006</v>
      </c>
      <c r="G277" s="260">
        <v>89842.5</v>
      </c>
      <c r="H277" s="260"/>
      <c r="I277" s="260">
        <v>101603.7</v>
      </c>
      <c r="J277" s="260">
        <v>103618.35</v>
      </c>
      <c r="K277" s="260"/>
      <c r="L277" s="260">
        <v>81947.25</v>
      </c>
      <c r="M277" s="260"/>
      <c r="N277" s="260">
        <v>82546.2</v>
      </c>
      <c r="O277" s="260"/>
      <c r="P277" s="260">
        <v>84397.5</v>
      </c>
      <c r="Q277" s="260"/>
      <c r="R277" s="260"/>
      <c r="S277" s="260"/>
      <c r="T277" s="260"/>
      <c r="U277" s="260"/>
      <c r="V277" s="260"/>
    </row>
    <row r="278" spans="1:23" x14ac:dyDescent="0.25">
      <c r="A278" s="211">
        <v>71</v>
      </c>
      <c r="B278" s="212" t="s">
        <v>58</v>
      </c>
      <c r="C278" s="29"/>
      <c r="D278" s="30">
        <v>20818.05</v>
      </c>
      <c r="E278" s="30">
        <v>25391.85</v>
      </c>
      <c r="F278" s="30">
        <v>22015.95</v>
      </c>
      <c r="G278" s="30">
        <v>29947.5</v>
      </c>
      <c r="H278" s="30"/>
      <c r="I278" s="30">
        <v>33867.9</v>
      </c>
      <c r="J278" s="30">
        <v>34539.449999999997</v>
      </c>
      <c r="K278" s="30"/>
      <c r="L278" s="30">
        <v>27315.75</v>
      </c>
      <c r="M278" s="30"/>
      <c r="N278" s="30">
        <v>27515.4</v>
      </c>
      <c r="O278" s="30"/>
      <c r="P278" s="30"/>
      <c r="Q278" s="30"/>
      <c r="R278" s="30"/>
      <c r="S278" s="30"/>
      <c r="T278" s="30"/>
      <c r="U278" s="30"/>
      <c r="V278" s="30"/>
      <c r="W278" s="41"/>
    </row>
    <row r="279" spans="1:23" x14ac:dyDescent="0.25">
      <c r="A279" s="258">
        <v>72</v>
      </c>
      <c r="B279" s="257" t="s">
        <v>479</v>
      </c>
      <c r="C279" s="259"/>
      <c r="D279" s="260">
        <v>12490.83</v>
      </c>
      <c r="E279" s="260">
        <v>33855.800000000003</v>
      </c>
      <c r="F279" s="260">
        <v>29354.6</v>
      </c>
      <c r="G279" s="260">
        <v>39930</v>
      </c>
      <c r="H279" s="260"/>
      <c r="I279" s="260">
        <v>45157.2</v>
      </c>
      <c r="J279" s="260">
        <v>46052.6</v>
      </c>
      <c r="K279" s="260"/>
      <c r="L279" s="260">
        <v>36421</v>
      </c>
      <c r="M279" s="260"/>
      <c r="N279" s="260">
        <v>36687.199999999997</v>
      </c>
      <c r="O279" s="260"/>
      <c r="P279" s="260"/>
      <c r="Q279" s="260"/>
      <c r="R279" s="260"/>
      <c r="S279" s="260"/>
      <c r="T279" s="260"/>
      <c r="U279" s="260"/>
      <c r="V279" s="260"/>
    </row>
    <row r="280" spans="1:23" x14ac:dyDescent="0.25">
      <c r="A280" s="210">
        <v>73</v>
      </c>
      <c r="B280" s="22" t="s">
        <v>429</v>
      </c>
      <c r="C280" s="29"/>
      <c r="D280" s="30">
        <v>20818.05</v>
      </c>
      <c r="E280" s="30">
        <v>33855.800000000003</v>
      </c>
      <c r="F280" s="30">
        <v>29354.6</v>
      </c>
      <c r="G280" s="30">
        <v>39930</v>
      </c>
      <c r="H280" s="30"/>
      <c r="I280" s="30">
        <v>45157.2</v>
      </c>
      <c r="J280" s="30">
        <v>89802.57</v>
      </c>
      <c r="K280" s="30"/>
      <c r="L280" s="30">
        <v>71020.95</v>
      </c>
      <c r="M280" s="30"/>
      <c r="N280" s="30">
        <v>71540.039999999994</v>
      </c>
      <c r="O280" s="30"/>
      <c r="P280" s="30"/>
      <c r="Q280" s="30"/>
      <c r="R280" s="30"/>
      <c r="S280" s="30"/>
      <c r="T280" s="30"/>
      <c r="U280" s="30"/>
      <c r="V280" s="30"/>
    </row>
    <row r="281" spans="1:23" x14ac:dyDescent="0.25">
      <c r="A281" s="258">
        <v>74</v>
      </c>
      <c r="B281" s="257" t="s">
        <v>60</v>
      </c>
      <c r="C281" s="259"/>
      <c r="D281" s="260">
        <v>6939.35</v>
      </c>
      <c r="E281" s="260">
        <v>8463.9500000000007</v>
      </c>
      <c r="F281" s="260">
        <v>7338.65</v>
      </c>
      <c r="G281" s="260">
        <v>9982.5</v>
      </c>
      <c r="H281" s="260"/>
      <c r="I281" s="260">
        <v>11289.3</v>
      </c>
      <c r="J281" s="260">
        <v>13815.779999999999</v>
      </c>
      <c r="K281" s="260"/>
      <c r="L281" s="260">
        <v>10926.3</v>
      </c>
      <c r="M281" s="260"/>
      <c r="N281" s="260">
        <v>9171.7999999999993</v>
      </c>
      <c r="O281" s="260"/>
      <c r="P281" s="260"/>
      <c r="Q281" s="260"/>
      <c r="R281" s="260"/>
      <c r="S281" s="260"/>
      <c r="T281" s="260"/>
      <c r="U281" s="260"/>
      <c r="V281" s="260"/>
    </row>
    <row r="282" spans="1:23" x14ac:dyDescent="0.25">
      <c r="A282" s="211">
        <v>75</v>
      </c>
      <c r="B282" s="31" t="s">
        <v>61</v>
      </c>
      <c r="C282" s="29"/>
      <c r="D282" s="30">
        <v>2775.74</v>
      </c>
      <c r="E282" s="30">
        <v>3385.58</v>
      </c>
      <c r="F282" s="30">
        <v>2935.46</v>
      </c>
      <c r="G282" s="30">
        <v>3993</v>
      </c>
      <c r="H282" s="30"/>
      <c r="I282" s="30">
        <v>4515.72</v>
      </c>
      <c r="J282" s="30">
        <v>6907.8899999999994</v>
      </c>
      <c r="K282" s="30"/>
      <c r="L282" s="30">
        <v>5463.15</v>
      </c>
      <c r="M282" s="30"/>
      <c r="N282" s="30">
        <v>5503.08</v>
      </c>
      <c r="O282" s="30"/>
      <c r="P282" s="30">
        <v>5626.5</v>
      </c>
      <c r="Q282" s="30"/>
      <c r="R282" s="30"/>
      <c r="S282" s="30"/>
      <c r="T282" s="30"/>
      <c r="U282" s="30"/>
      <c r="V282" s="30"/>
    </row>
    <row r="283" spans="1:23" x14ac:dyDescent="0.25">
      <c r="A283" s="258">
        <v>76</v>
      </c>
      <c r="B283" s="257" t="s">
        <v>62</v>
      </c>
      <c r="C283" s="259">
        <v>8022.3</v>
      </c>
      <c r="D283" s="260">
        <v>8327.2199999999993</v>
      </c>
      <c r="E283" s="260">
        <v>10156.74</v>
      </c>
      <c r="F283" s="260">
        <v>8806.3799999999992</v>
      </c>
      <c r="G283" s="260">
        <v>11979</v>
      </c>
      <c r="H283" s="260"/>
      <c r="I283" s="260">
        <v>13547.16</v>
      </c>
      <c r="J283" s="260">
        <v>13815.779999999999</v>
      </c>
      <c r="K283" s="260"/>
      <c r="L283" s="260">
        <v>10926.3</v>
      </c>
      <c r="M283" s="260"/>
      <c r="N283" s="260">
        <v>11006.16</v>
      </c>
      <c r="O283" s="260"/>
      <c r="P283" s="260">
        <v>11253</v>
      </c>
      <c r="Q283" s="260"/>
      <c r="R283" s="260"/>
      <c r="S283" s="260"/>
      <c r="T283" s="260"/>
      <c r="U283" s="260"/>
      <c r="V283" s="260"/>
    </row>
    <row r="284" spans="1:23" x14ac:dyDescent="0.25">
      <c r="A284" s="211">
        <v>77</v>
      </c>
      <c r="B284" s="31" t="s">
        <v>63</v>
      </c>
      <c r="C284" s="29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</row>
    <row r="285" spans="1:23" x14ac:dyDescent="0.25">
      <c r="A285" s="258">
        <v>78</v>
      </c>
      <c r="B285" s="257" t="s">
        <v>64</v>
      </c>
      <c r="C285" s="259"/>
      <c r="D285" s="260">
        <v>6939.35</v>
      </c>
      <c r="E285" s="260">
        <v>8463.9500000000007</v>
      </c>
      <c r="F285" s="260">
        <v>7338.65</v>
      </c>
      <c r="G285" s="260">
        <v>9982.5</v>
      </c>
      <c r="H285" s="260"/>
      <c r="I285" s="260">
        <v>11289.3</v>
      </c>
      <c r="J285" s="260">
        <v>11513.15</v>
      </c>
      <c r="K285" s="260"/>
      <c r="L285" s="260">
        <v>9105.25</v>
      </c>
      <c r="M285" s="260"/>
      <c r="N285" s="260"/>
      <c r="O285" s="260"/>
      <c r="P285" s="260"/>
      <c r="Q285" s="260"/>
      <c r="R285" s="260"/>
      <c r="S285" s="260"/>
      <c r="T285" s="260"/>
      <c r="U285" s="260"/>
      <c r="V285" s="260"/>
    </row>
    <row r="286" spans="1:23" x14ac:dyDescent="0.25">
      <c r="A286" s="211">
        <v>79</v>
      </c>
      <c r="B286" s="212" t="s">
        <v>465</v>
      </c>
      <c r="C286" s="29">
        <v>442260</v>
      </c>
      <c r="D286" s="30">
        <v>464940</v>
      </c>
      <c r="E286" s="30">
        <v>491400</v>
      </c>
      <c r="F286" s="30">
        <v>544320</v>
      </c>
      <c r="G286" s="30">
        <v>570780</v>
      </c>
      <c r="H286" s="30"/>
      <c r="I286" s="30">
        <v>593460</v>
      </c>
      <c r="J286" s="30">
        <v>590940.6</v>
      </c>
      <c r="K286" s="30"/>
      <c r="L286" s="30">
        <v>708750</v>
      </c>
      <c r="M286" s="30"/>
      <c r="N286" s="30">
        <v>744660</v>
      </c>
      <c r="O286" s="30"/>
      <c r="P286" s="30"/>
      <c r="Q286" s="30"/>
      <c r="R286" s="30"/>
      <c r="S286" s="30"/>
      <c r="T286" s="30"/>
      <c r="U286" s="30"/>
      <c r="V286" s="30"/>
    </row>
    <row r="287" spans="1:23" x14ac:dyDescent="0.25">
      <c r="A287" s="258">
        <v>80</v>
      </c>
      <c r="B287" s="257" t="s">
        <v>65</v>
      </c>
      <c r="C287" s="259"/>
      <c r="D287" s="260">
        <v>27757.4</v>
      </c>
      <c r="E287" s="260">
        <v>33855.800000000003</v>
      </c>
      <c r="F287" s="260">
        <v>38160.979999999996</v>
      </c>
      <c r="G287" s="260">
        <v>51909</v>
      </c>
      <c r="H287" s="260"/>
      <c r="I287" s="260">
        <v>58704.36</v>
      </c>
      <c r="J287" s="260">
        <v>59868.38</v>
      </c>
      <c r="K287" s="260"/>
      <c r="L287" s="260">
        <v>36421</v>
      </c>
      <c r="M287" s="260"/>
      <c r="N287" s="260">
        <v>36687.199999999997</v>
      </c>
      <c r="O287" s="260"/>
      <c r="P287" s="260">
        <v>48763</v>
      </c>
      <c r="Q287" s="260"/>
      <c r="R287" s="260"/>
      <c r="S287" s="260"/>
      <c r="T287" s="260"/>
      <c r="U287" s="260"/>
      <c r="V287" s="260"/>
    </row>
    <row r="288" spans="1:23" x14ac:dyDescent="0.25">
      <c r="A288" s="211">
        <v>81</v>
      </c>
      <c r="B288" s="212" t="s">
        <v>66</v>
      </c>
      <c r="C288" s="29"/>
      <c r="D288" s="30">
        <v>54126.93</v>
      </c>
      <c r="E288" s="30">
        <v>66018.81</v>
      </c>
      <c r="F288" s="30">
        <v>57241.47</v>
      </c>
      <c r="G288" s="30">
        <v>77863.5</v>
      </c>
      <c r="H288" s="30"/>
      <c r="I288" s="30">
        <v>88056.54</v>
      </c>
      <c r="J288" s="30">
        <v>149670.95000000001</v>
      </c>
      <c r="K288" s="30"/>
      <c r="L288" s="30">
        <v>71020.95</v>
      </c>
      <c r="M288" s="30"/>
      <c r="N288" s="30">
        <v>71540.039999999994</v>
      </c>
      <c r="O288" s="30"/>
      <c r="P288" s="30"/>
      <c r="Q288" s="30"/>
      <c r="R288" s="30"/>
      <c r="S288" s="30"/>
      <c r="T288" s="30"/>
      <c r="U288" s="30"/>
      <c r="V288" s="30"/>
    </row>
    <row r="289" spans="1:23" x14ac:dyDescent="0.25">
      <c r="A289" s="258">
        <v>82</v>
      </c>
      <c r="B289" s="257" t="s">
        <v>471</v>
      </c>
      <c r="C289" s="259">
        <v>214000</v>
      </c>
      <c r="D289" s="260"/>
      <c r="E289" s="260"/>
      <c r="F289" s="260"/>
      <c r="G289" s="260"/>
      <c r="H289" s="260">
        <v>-214000</v>
      </c>
      <c r="I289" s="260"/>
      <c r="J289" s="260"/>
      <c r="K289" s="260"/>
      <c r="L289" s="260"/>
      <c r="M289" s="260"/>
      <c r="N289" s="260"/>
      <c r="O289" s="260"/>
      <c r="P289" s="260"/>
      <c r="Q289" s="260"/>
      <c r="R289" s="260"/>
      <c r="S289" s="260"/>
      <c r="T289" s="260"/>
      <c r="U289" s="260"/>
      <c r="V289" s="260"/>
    </row>
    <row r="290" spans="1:23" x14ac:dyDescent="0.25">
      <c r="A290" s="211">
        <v>83</v>
      </c>
      <c r="B290" s="212" t="s">
        <v>67</v>
      </c>
      <c r="C290" s="29">
        <v>459793.95</v>
      </c>
      <c r="D290" s="30">
        <v>228998.55</v>
      </c>
      <c r="E290" s="30">
        <v>279310.34999999998</v>
      </c>
      <c r="F290" s="30">
        <v>242175.45</v>
      </c>
      <c r="G290" s="30">
        <v>329422.5</v>
      </c>
      <c r="H290" s="30"/>
      <c r="I290" s="30">
        <v>372546.9</v>
      </c>
      <c r="J290" s="30">
        <v>379933.95</v>
      </c>
      <c r="K290" s="30"/>
      <c r="L290" s="30">
        <v>300473.25</v>
      </c>
      <c r="M290" s="30"/>
      <c r="N290" s="30">
        <v>302669.40000000002</v>
      </c>
      <c r="O290" s="30"/>
      <c r="P290" s="30"/>
      <c r="Q290" s="30"/>
      <c r="R290" s="30"/>
      <c r="S290" s="30"/>
      <c r="T290" s="30"/>
      <c r="U290" s="30"/>
      <c r="V290" s="30"/>
      <c r="W290" s="41"/>
    </row>
    <row r="291" spans="1:23" x14ac:dyDescent="0.25">
      <c r="A291" s="258">
        <v>84</v>
      </c>
      <c r="B291" s="257" t="s">
        <v>68</v>
      </c>
      <c r="C291" s="259"/>
      <c r="D291" s="260">
        <v>38860.36</v>
      </c>
      <c r="E291" s="260">
        <v>47398.119999999995</v>
      </c>
      <c r="F291" s="260">
        <v>41096.44</v>
      </c>
      <c r="G291" s="260">
        <v>55902</v>
      </c>
      <c r="H291" s="260"/>
      <c r="I291" s="260">
        <v>49672.92</v>
      </c>
      <c r="J291" s="260">
        <v>50657.86</v>
      </c>
      <c r="K291" s="260"/>
      <c r="L291" s="260">
        <v>40063.1</v>
      </c>
      <c r="M291" s="260"/>
      <c r="N291" s="260">
        <v>40355.919999999998</v>
      </c>
      <c r="O291" s="260"/>
      <c r="P291" s="260"/>
      <c r="Q291" s="260"/>
      <c r="R291" s="260"/>
      <c r="S291" s="260"/>
      <c r="T291" s="260"/>
      <c r="U291" s="260"/>
      <c r="V291" s="260"/>
    </row>
    <row r="292" spans="1:23" x14ac:dyDescent="0.25">
      <c r="A292" s="210">
        <v>85</v>
      </c>
      <c r="B292" s="22" t="s">
        <v>71</v>
      </c>
      <c r="C292" s="29">
        <v>23914.44</v>
      </c>
      <c r="D292" s="30">
        <v>12490.83</v>
      </c>
      <c r="E292" s="30">
        <v>15235.11</v>
      </c>
      <c r="F292" s="30">
        <v>22015.95</v>
      </c>
      <c r="G292" s="30">
        <v>29947.5</v>
      </c>
      <c r="H292" s="30"/>
      <c r="I292" s="30">
        <v>33867.9</v>
      </c>
      <c r="J292" s="30">
        <v>34539.449999999997</v>
      </c>
      <c r="K292" s="30"/>
      <c r="L292" s="30">
        <v>27315.75</v>
      </c>
      <c r="M292" s="30"/>
      <c r="N292" s="30">
        <v>27515.4</v>
      </c>
      <c r="O292" s="30"/>
      <c r="P292" s="30">
        <v>28132.5</v>
      </c>
      <c r="Q292" s="30"/>
      <c r="R292" s="30"/>
      <c r="S292" s="30"/>
      <c r="T292" s="30"/>
      <c r="U292" s="30"/>
      <c r="V292" s="30"/>
    </row>
    <row r="293" spans="1:23" x14ac:dyDescent="0.25">
      <c r="A293" s="258">
        <v>86</v>
      </c>
      <c r="B293" s="257" t="s">
        <v>74</v>
      </c>
      <c r="C293" s="259"/>
      <c r="D293" s="260">
        <v>2775.74</v>
      </c>
      <c r="E293" s="260">
        <v>3385.58</v>
      </c>
      <c r="F293" s="260">
        <v>2935.46</v>
      </c>
      <c r="G293" s="260">
        <v>3993</v>
      </c>
      <c r="H293" s="260"/>
      <c r="I293" s="260">
        <v>27094.32</v>
      </c>
      <c r="J293" s="260">
        <v>6907.8899999999994</v>
      </c>
      <c r="K293" s="260"/>
      <c r="L293" s="260">
        <v>5463.15</v>
      </c>
      <c r="M293" s="260"/>
      <c r="N293" s="260">
        <v>5503.08</v>
      </c>
      <c r="O293" s="260"/>
      <c r="P293" s="260"/>
      <c r="Q293" s="260"/>
      <c r="R293" s="260"/>
      <c r="S293" s="260"/>
      <c r="T293" s="260"/>
      <c r="U293" s="260"/>
      <c r="V293" s="260"/>
    </row>
    <row r="294" spans="1:23" x14ac:dyDescent="0.25">
      <c r="A294" s="211">
        <v>87</v>
      </c>
      <c r="B294" s="31" t="s">
        <v>75</v>
      </c>
      <c r="C294" s="29"/>
      <c r="D294" s="30">
        <v>123520.43</v>
      </c>
      <c r="E294" s="30">
        <v>150658.31</v>
      </c>
      <c r="F294" s="30">
        <v>130627.97</v>
      </c>
      <c r="G294" s="30">
        <v>177688.5</v>
      </c>
      <c r="H294" s="30"/>
      <c r="I294" s="30">
        <v>200949.54</v>
      </c>
      <c r="J294" s="30">
        <v>186513.03</v>
      </c>
      <c r="K294" s="30"/>
      <c r="L294" s="30">
        <v>147505.04999999999</v>
      </c>
      <c r="M294" s="30"/>
      <c r="N294" s="30">
        <v>148583.16</v>
      </c>
      <c r="O294" s="30"/>
      <c r="P294" s="30"/>
      <c r="Q294" s="30"/>
      <c r="R294" s="30"/>
      <c r="S294" s="30"/>
      <c r="T294" s="30"/>
      <c r="U294" s="30"/>
      <c r="V294" s="30"/>
    </row>
    <row r="295" spans="1:23" x14ac:dyDescent="0.25">
      <c r="A295" s="258">
        <v>88</v>
      </c>
      <c r="B295" s="257" t="s">
        <v>76</v>
      </c>
      <c r="C295" s="259">
        <v>7821.44</v>
      </c>
      <c r="D295" s="260">
        <v>2775.74</v>
      </c>
      <c r="E295" s="260">
        <v>3385.58</v>
      </c>
      <c r="F295" s="260">
        <v>2935.46</v>
      </c>
      <c r="G295" s="260">
        <v>3993</v>
      </c>
      <c r="H295" s="260"/>
      <c r="I295" s="260">
        <v>4515.72</v>
      </c>
      <c r="J295" s="260">
        <v>4605.26</v>
      </c>
      <c r="K295" s="260"/>
      <c r="L295" s="260">
        <v>3642.1</v>
      </c>
      <c r="M295" s="260"/>
      <c r="N295" s="260">
        <v>3668.7200000000003</v>
      </c>
      <c r="O295" s="260"/>
      <c r="P295" s="260"/>
      <c r="Q295" s="260"/>
      <c r="R295" s="260"/>
      <c r="S295" s="260"/>
      <c r="T295" s="260"/>
      <c r="U295" s="260"/>
      <c r="V295" s="260"/>
    </row>
    <row r="296" spans="1:23" x14ac:dyDescent="0.25">
      <c r="A296" s="211">
        <v>89</v>
      </c>
      <c r="B296" s="31" t="s">
        <v>77</v>
      </c>
      <c r="C296" s="29"/>
      <c r="D296" s="30">
        <v>15498</v>
      </c>
      <c r="E296" s="30">
        <v>16380</v>
      </c>
      <c r="F296" s="30">
        <v>18144</v>
      </c>
      <c r="G296" s="30">
        <v>19026</v>
      </c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</row>
    <row r="297" spans="1:23" x14ac:dyDescent="0.25">
      <c r="A297" s="258">
        <v>90</v>
      </c>
      <c r="B297" s="257" t="s">
        <v>79</v>
      </c>
      <c r="C297" s="259"/>
      <c r="D297" s="260">
        <v>20818.05</v>
      </c>
      <c r="E297" s="260">
        <v>25391.85</v>
      </c>
      <c r="F297" s="260">
        <v>29354.6</v>
      </c>
      <c r="G297" s="260">
        <v>39930</v>
      </c>
      <c r="H297" s="260"/>
      <c r="I297" s="260">
        <v>33867.9</v>
      </c>
      <c r="J297" s="260">
        <v>46052.6</v>
      </c>
      <c r="K297" s="260"/>
      <c r="L297" s="260">
        <v>30957.85</v>
      </c>
      <c r="M297" s="260"/>
      <c r="N297" s="260">
        <v>31184.12</v>
      </c>
      <c r="O297" s="260"/>
      <c r="P297" s="260"/>
      <c r="Q297" s="260"/>
      <c r="R297" s="260"/>
      <c r="S297" s="260"/>
      <c r="T297" s="260"/>
      <c r="U297" s="260"/>
      <c r="V297" s="260"/>
    </row>
    <row r="298" spans="1:23" x14ac:dyDescent="0.25">
      <c r="A298" s="211">
        <v>91</v>
      </c>
      <c r="B298" s="212" t="s">
        <v>80</v>
      </c>
      <c r="C298" s="29"/>
      <c r="D298" s="30">
        <v>15266.57</v>
      </c>
      <c r="E298" s="30">
        <v>18620.689999999999</v>
      </c>
      <c r="F298" s="30">
        <v>16145.029999999999</v>
      </c>
      <c r="G298" s="30">
        <v>21961.5</v>
      </c>
      <c r="H298" s="30"/>
      <c r="I298" s="30">
        <v>24836.46</v>
      </c>
      <c r="J298" s="30">
        <v>20723.669999999998</v>
      </c>
      <c r="K298" s="30"/>
      <c r="L298" s="30">
        <v>16389.45</v>
      </c>
      <c r="M298" s="30"/>
      <c r="N298" s="30">
        <v>16509.239999999998</v>
      </c>
      <c r="O298" s="30"/>
      <c r="P298" s="30"/>
      <c r="Q298" s="30"/>
      <c r="R298" s="30"/>
      <c r="S298" s="30"/>
      <c r="T298" s="30"/>
      <c r="U298" s="30"/>
      <c r="V298" s="30"/>
    </row>
    <row r="299" spans="1:23" x14ac:dyDescent="0.25">
      <c r="A299" s="258">
        <v>92</v>
      </c>
      <c r="B299" s="257" t="s">
        <v>469</v>
      </c>
      <c r="C299" s="259"/>
      <c r="D299" s="260">
        <v>4163.6099999999997</v>
      </c>
      <c r="E299" s="260">
        <v>5078.37</v>
      </c>
      <c r="F299" s="260">
        <v>4403.1899999999996</v>
      </c>
      <c r="G299" s="260">
        <v>5989.5</v>
      </c>
      <c r="H299" s="260"/>
      <c r="I299" s="260">
        <v>6773.58</v>
      </c>
      <c r="J299" s="260">
        <v>6907.8899999999994</v>
      </c>
      <c r="K299" s="260"/>
      <c r="L299" s="260">
        <v>5463.15</v>
      </c>
      <c r="M299" s="260"/>
      <c r="N299" s="260">
        <v>5503.08</v>
      </c>
      <c r="O299" s="260"/>
      <c r="P299" s="260"/>
      <c r="Q299" s="260"/>
      <c r="R299" s="260"/>
      <c r="S299" s="260"/>
      <c r="T299" s="260"/>
      <c r="U299" s="260"/>
      <c r="V299" s="260"/>
    </row>
    <row r="300" spans="1:23" x14ac:dyDescent="0.25">
      <c r="A300" s="211">
        <v>93</v>
      </c>
      <c r="B300" s="212" t="s">
        <v>82</v>
      </c>
      <c r="C300" s="29"/>
      <c r="D300" s="30">
        <v>94375.16</v>
      </c>
      <c r="E300" s="30">
        <v>162507.84</v>
      </c>
      <c r="F300" s="30">
        <v>140902.07999999999</v>
      </c>
      <c r="G300" s="30">
        <v>191664</v>
      </c>
      <c r="H300" s="30"/>
      <c r="I300" s="30">
        <v>216754.56</v>
      </c>
      <c r="J300" s="30">
        <v>221052.47999999998</v>
      </c>
      <c r="K300" s="30"/>
      <c r="L300" s="30">
        <v>174820.8</v>
      </c>
      <c r="M300" s="30"/>
      <c r="N300" s="30">
        <v>176098.56</v>
      </c>
      <c r="O300" s="30"/>
      <c r="P300" s="30"/>
      <c r="Q300" s="30"/>
      <c r="R300" s="30"/>
      <c r="S300" s="30"/>
      <c r="T300" s="30"/>
      <c r="U300" s="30"/>
      <c r="V300" s="30"/>
    </row>
    <row r="301" spans="1:23" x14ac:dyDescent="0.25">
      <c r="A301" s="258">
        <v>94</v>
      </c>
      <c r="B301" s="257" t="s">
        <v>490</v>
      </c>
      <c r="C301" s="259">
        <v>214200</v>
      </c>
      <c r="D301" s="260"/>
      <c r="E301" s="260"/>
      <c r="F301" s="260"/>
      <c r="G301" s="260">
        <v>11979</v>
      </c>
      <c r="H301" s="260"/>
      <c r="I301" s="260">
        <v>13547.16</v>
      </c>
      <c r="J301" s="260">
        <v>13815.779999999999</v>
      </c>
      <c r="K301" s="260"/>
      <c r="L301" s="260">
        <v>9105.25</v>
      </c>
      <c r="M301" s="260"/>
      <c r="N301" s="260">
        <v>9171.7999999999993</v>
      </c>
      <c r="O301" s="260"/>
      <c r="P301" s="260"/>
      <c r="Q301" s="260"/>
      <c r="R301" s="260"/>
      <c r="S301" s="260"/>
      <c r="T301" s="260"/>
      <c r="U301" s="260"/>
      <c r="V301" s="260"/>
    </row>
    <row r="302" spans="1:23" x14ac:dyDescent="0.25">
      <c r="A302" s="211">
        <v>95</v>
      </c>
      <c r="B302" s="212" t="s">
        <v>84</v>
      </c>
      <c r="C302" s="29"/>
      <c r="D302" s="30">
        <v>12490.83</v>
      </c>
      <c r="E302" s="30">
        <v>15235.11</v>
      </c>
      <c r="F302" s="30">
        <v>13209.57</v>
      </c>
      <c r="G302" s="30">
        <v>17968.5</v>
      </c>
      <c r="H302" s="30"/>
      <c r="I302" s="30">
        <v>20320.739999999998</v>
      </c>
      <c r="J302" s="30">
        <v>20723.669999999998</v>
      </c>
      <c r="K302" s="30"/>
      <c r="L302" s="30">
        <v>16389.45</v>
      </c>
      <c r="M302" s="30"/>
      <c r="N302" s="30">
        <v>71540.039999999994</v>
      </c>
      <c r="O302" s="30"/>
      <c r="P302" s="30"/>
      <c r="Q302" s="30"/>
      <c r="R302" s="30"/>
      <c r="S302" s="30"/>
      <c r="T302" s="30"/>
      <c r="U302" s="30"/>
      <c r="V302" s="30"/>
      <c r="W302" s="41"/>
    </row>
    <row r="303" spans="1:23" x14ac:dyDescent="0.25">
      <c r="A303" s="258">
        <v>96</v>
      </c>
      <c r="B303" s="257" t="s">
        <v>85</v>
      </c>
      <c r="C303" s="259"/>
      <c r="D303" s="260">
        <v>12490.83</v>
      </c>
      <c r="E303" s="260">
        <v>15235.11</v>
      </c>
      <c r="F303" s="260">
        <v>13209.57</v>
      </c>
      <c r="G303" s="260">
        <v>17968.5</v>
      </c>
      <c r="H303" s="260"/>
      <c r="I303" s="260">
        <v>20320.739999999998</v>
      </c>
      <c r="J303" s="260">
        <v>20723.669999999998</v>
      </c>
      <c r="K303" s="260"/>
      <c r="L303" s="260">
        <v>16389.45</v>
      </c>
      <c r="M303" s="260"/>
      <c r="N303" s="260">
        <v>16509.239999999998</v>
      </c>
      <c r="O303" s="260"/>
      <c r="P303" s="260">
        <v>16879.5</v>
      </c>
      <c r="Q303" s="260"/>
      <c r="R303" s="260"/>
      <c r="S303" s="260"/>
      <c r="T303" s="260"/>
      <c r="U303" s="260"/>
      <c r="V303" s="260"/>
    </row>
    <row r="304" spans="1:23" x14ac:dyDescent="0.25">
      <c r="A304" s="210">
        <v>97</v>
      </c>
      <c r="B304" s="22" t="s">
        <v>86</v>
      </c>
      <c r="C304" s="29">
        <v>12033.45</v>
      </c>
      <c r="D304" s="30">
        <v>12490.83</v>
      </c>
      <c r="E304" s="30">
        <v>15235.11</v>
      </c>
      <c r="F304" s="30">
        <v>13209.57</v>
      </c>
      <c r="G304" s="30">
        <v>17968.5</v>
      </c>
      <c r="H304" s="30"/>
      <c r="I304" s="30">
        <v>20320.739999999998</v>
      </c>
      <c r="J304" s="30">
        <v>20723.669999999998</v>
      </c>
      <c r="K304" s="30"/>
      <c r="L304" s="30">
        <v>16389.45</v>
      </c>
      <c r="M304" s="30"/>
      <c r="N304" s="30">
        <v>16509.239999999998</v>
      </c>
      <c r="O304" s="30"/>
      <c r="P304" s="30"/>
      <c r="Q304" s="30"/>
      <c r="R304" s="30"/>
      <c r="S304" s="30"/>
      <c r="T304" s="30"/>
      <c r="U304" s="30"/>
      <c r="V304" s="30"/>
    </row>
    <row r="305" spans="1:23" x14ac:dyDescent="0.25">
      <c r="A305" s="258">
        <v>98</v>
      </c>
      <c r="B305" s="257" t="s">
        <v>87</v>
      </c>
      <c r="C305" s="259"/>
      <c r="D305" s="260">
        <v>58290.54</v>
      </c>
      <c r="E305" s="260">
        <v>115109.72</v>
      </c>
      <c r="F305" s="260">
        <v>99805.64</v>
      </c>
      <c r="G305" s="260">
        <v>83853</v>
      </c>
      <c r="H305" s="260"/>
      <c r="I305" s="260">
        <v>110635.14</v>
      </c>
      <c r="J305" s="260">
        <v>163486.73000000001</v>
      </c>
      <c r="K305" s="260"/>
      <c r="L305" s="260">
        <v>81947.25</v>
      </c>
      <c r="M305" s="260"/>
      <c r="N305" s="260">
        <v>82546.2</v>
      </c>
      <c r="O305" s="260"/>
      <c r="P305" s="260"/>
      <c r="Q305" s="260"/>
      <c r="R305" s="260"/>
      <c r="S305" s="260"/>
      <c r="T305" s="260"/>
      <c r="U305" s="260"/>
      <c r="V305" s="260"/>
    </row>
    <row r="306" spans="1:23" x14ac:dyDescent="0.25">
      <c r="A306" s="211">
        <v>99</v>
      </c>
      <c r="B306" s="31" t="s">
        <v>88</v>
      </c>
      <c r="C306" s="29"/>
      <c r="D306" s="30">
        <v>2775.74</v>
      </c>
      <c r="E306" s="30">
        <v>3385.58</v>
      </c>
      <c r="F306" s="30">
        <v>2935.46</v>
      </c>
      <c r="G306" s="30">
        <v>3993</v>
      </c>
      <c r="H306" s="30"/>
      <c r="I306" s="30">
        <v>4515.72</v>
      </c>
      <c r="J306" s="30">
        <v>4605.26</v>
      </c>
      <c r="K306" s="30"/>
      <c r="L306" s="30">
        <v>3642.1</v>
      </c>
      <c r="M306" s="30"/>
      <c r="N306" s="30">
        <v>47693.36</v>
      </c>
      <c r="O306" s="30"/>
      <c r="P306" s="30"/>
      <c r="Q306" s="30"/>
      <c r="R306" s="30"/>
      <c r="S306" s="30"/>
      <c r="T306" s="30"/>
      <c r="U306" s="30"/>
      <c r="V306" s="30"/>
    </row>
    <row r="307" spans="1:23" x14ac:dyDescent="0.25">
      <c r="A307" s="258">
        <v>100</v>
      </c>
      <c r="B307" s="257" t="s">
        <v>156</v>
      </c>
      <c r="C307" s="259"/>
      <c r="D307" s="260">
        <v>20818.05</v>
      </c>
      <c r="E307" s="260">
        <v>25391.85</v>
      </c>
      <c r="F307" s="260">
        <v>22015.95</v>
      </c>
      <c r="G307" s="260">
        <v>29947.5</v>
      </c>
      <c r="H307" s="260"/>
      <c r="I307" s="260">
        <v>33867.9</v>
      </c>
      <c r="J307" s="260">
        <v>34539.449999999997</v>
      </c>
      <c r="K307" s="260"/>
      <c r="L307" s="260">
        <v>27315.75</v>
      </c>
      <c r="M307" s="260"/>
      <c r="N307" s="260">
        <v>27515.4</v>
      </c>
      <c r="O307" s="260"/>
      <c r="P307" s="260">
        <v>28132.5</v>
      </c>
      <c r="Q307" s="260"/>
      <c r="R307" s="260"/>
      <c r="S307" s="260"/>
      <c r="T307" s="260"/>
      <c r="U307" s="260"/>
      <c r="V307" s="260"/>
    </row>
    <row r="308" spans="1:23" x14ac:dyDescent="0.25">
      <c r="A308" s="211">
        <v>101</v>
      </c>
      <c r="B308" s="31" t="s">
        <v>90</v>
      </c>
      <c r="C308" s="29"/>
      <c r="D308" s="30">
        <v>5551.48</v>
      </c>
      <c r="E308" s="30">
        <v>6771.16</v>
      </c>
      <c r="F308" s="30">
        <v>5870.92</v>
      </c>
      <c r="G308" s="30">
        <v>7986</v>
      </c>
      <c r="H308" s="30"/>
      <c r="I308" s="30">
        <v>9031.44</v>
      </c>
      <c r="J308" s="30">
        <v>9210.52</v>
      </c>
      <c r="K308" s="30"/>
      <c r="L308" s="30">
        <v>7284.2</v>
      </c>
      <c r="M308" s="30"/>
      <c r="N308" s="30">
        <v>7337.4400000000005</v>
      </c>
      <c r="O308" s="30"/>
      <c r="P308" s="30">
        <v>7502</v>
      </c>
      <c r="Q308" s="30"/>
      <c r="R308" s="30"/>
      <c r="S308" s="30"/>
      <c r="T308" s="30"/>
      <c r="U308" s="30"/>
      <c r="V308" s="30"/>
    </row>
    <row r="309" spans="1:23" x14ac:dyDescent="0.25">
      <c r="A309" s="258">
        <v>102</v>
      </c>
      <c r="B309" s="257" t="s">
        <v>91</v>
      </c>
      <c r="C309" s="259"/>
      <c r="D309" s="260">
        <v>8327.2199999999993</v>
      </c>
      <c r="E309" s="260">
        <v>10156.74</v>
      </c>
      <c r="F309" s="260">
        <v>8806.3799999999992</v>
      </c>
      <c r="G309" s="260">
        <v>11979</v>
      </c>
      <c r="H309" s="260"/>
      <c r="I309" s="260">
        <v>36125.760000000002</v>
      </c>
      <c r="J309" s="260">
        <v>13815.779999999999</v>
      </c>
      <c r="K309" s="260">
        <v>46052.6</v>
      </c>
      <c r="L309" s="260">
        <v>10926.3</v>
      </c>
      <c r="M309" s="260"/>
      <c r="N309" s="260">
        <v>11006.16</v>
      </c>
      <c r="O309" s="260"/>
      <c r="P309" s="260"/>
      <c r="Q309" s="260"/>
      <c r="R309" s="260"/>
      <c r="S309" s="260"/>
      <c r="T309" s="260"/>
      <c r="U309" s="260"/>
      <c r="V309" s="260"/>
    </row>
    <row r="310" spans="1:23" x14ac:dyDescent="0.25">
      <c r="A310" s="211">
        <v>103</v>
      </c>
      <c r="B310" s="212" t="s">
        <v>92</v>
      </c>
      <c r="C310" s="29"/>
      <c r="D310" s="30">
        <v>61066.28</v>
      </c>
      <c r="E310" s="30">
        <v>74482.759999999995</v>
      </c>
      <c r="F310" s="30">
        <v>45499.63</v>
      </c>
      <c r="G310" s="30">
        <v>87846</v>
      </c>
      <c r="H310" s="30"/>
      <c r="I310" s="30">
        <v>99345.84</v>
      </c>
      <c r="J310" s="30">
        <v>101315.72</v>
      </c>
      <c r="K310" s="30"/>
      <c r="L310" s="30">
        <v>80126.2</v>
      </c>
      <c r="M310" s="30"/>
      <c r="N310" s="30">
        <v>80711.839999999997</v>
      </c>
      <c r="O310" s="30"/>
      <c r="P310" s="30"/>
      <c r="Q310" s="30"/>
      <c r="R310" s="30"/>
      <c r="S310" s="30"/>
      <c r="T310" s="30"/>
      <c r="U310" s="30"/>
      <c r="V310" s="30"/>
    </row>
    <row r="311" spans="1:23" x14ac:dyDescent="0.25">
      <c r="A311" s="258">
        <v>104</v>
      </c>
      <c r="B311" s="257" t="s">
        <v>93</v>
      </c>
      <c r="C311" s="259"/>
      <c r="D311" s="260">
        <v>27757.4</v>
      </c>
      <c r="E311" s="260">
        <v>33855.800000000003</v>
      </c>
      <c r="F311" s="260">
        <v>16145.029999999999</v>
      </c>
      <c r="G311" s="260">
        <v>21961.5</v>
      </c>
      <c r="H311" s="260"/>
      <c r="I311" s="260">
        <v>24836.46</v>
      </c>
      <c r="J311" s="260">
        <v>99013.09</v>
      </c>
      <c r="K311" s="260"/>
      <c r="L311" s="260">
        <v>78305.149999999994</v>
      </c>
      <c r="M311" s="260"/>
      <c r="N311" s="260">
        <v>82546.2</v>
      </c>
      <c r="O311" s="260"/>
      <c r="P311" s="260"/>
      <c r="Q311" s="260"/>
      <c r="R311" s="260"/>
      <c r="S311" s="260"/>
      <c r="T311" s="260"/>
      <c r="U311" s="260"/>
      <c r="V311" s="260"/>
    </row>
    <row r="312" spans="1:23" x14ac:dyDescent="0.25">
      <c r="A312" s="211">
        <v>105</v>
      </c>
      <c r="B312" s="212" t="s">
        <v>95</v>
      </c>
      <c r="C312" s="29"/>
      <c r="D312" s="30">
        <v>6939.35</v>
      </c>
      <c r="E312" s="30">
        <v>8463.9500000000007</v>
      </c>
      <c r="F312" s="30">
        <v>7338.65</v>
      </c>
      <c r="G312" s="30">
        <v>9982.5</v>
      </c>
      <c r="H312" s="30"/>
      <c r="I312" s="30">
        <v>11289.3</v>
      </c>
      <c r="J312" s="30">
        <v>11513.15</v>
      </c>
      <c r="K312" s="30"/>
      <c r="L312" s="30">
        <v>9105.25</v>
      </c>
      <c r="M312" s="30"/>
      <c r="N312" s="30">
        <v>9171.7999999999993</v>
      </c>
      <c r="O312" s="30"/>
      <c r="P312" s="30">
        <v>9377.5</v>
      </c>
      <c r="Q312" s="30"/>
      <c r="R312" s="30"/>
      <c r="S312" s="30"/>
      <c r="T312" s="30"/>
      <c r="U312" s="30"/>
      <c r="V312" s="30"/>
    </row>
    <row r="313" spans="1:23" x14ac:dyDescent="0.25">
      <c r="A313" s="258">
        <v>106</v>
      </c>
      <c r="B313" s="257" t="s">
        <v>477</v>
      </c>
      <c r="C313" s="259">
        <v>100386</v>
      </c>
      <c r="D313" s="260">
        <v>105934</v>
      </c>
      <c r="E313" s="260">
        <v>111540</v>
      </c>
      <c r="F313" s="260">
        <v>123552</v>
      </c>
      <c r="G313" s="260">
        <v>129558</v>
      </c>
      <c r="H313" s="260"/>
      <c r="I313" s="260">
        <v>134706</v>
      </c>
      <c r="J313" s="260">
        <v>136422</v>
      </c>
      <c r="K313" s="362">
        <v>24238.5</v>
      </c>
      <c r="L313" s="260">
        <v>160875</v>
      </c>
      <c r="M313" s="260"/>
      <c r="N313" s="260">
        <v>169026</v>
      </c>
      <c r="O313" s="260"/>
      <c r="P313" s="260"/>
      <c r="Q313" s="260"/>
      <c r="R313" s="260"/>
      <c r="S313" s="260"/>
      <c r="T313" s="260"/>
      <c r="U313" s="260"/>
      <c r="V313" s="260"/>
    </row>
    <row r="314" spans="1:23" x14ac:dyDescent="0.25">
      <c r="A314" s="211">
        <v>107</v>
      </c>
      <c r="B314" s="212" t="s">
        <v>96</v>
      </c>
      <c r="C314" s="29">
        <v>10652.84</v>
      </c>
      <c r="D314" s="30">
        <v>5551.48</v>
      </c>
      <c r="E314" s="30">
        <v>6771.16</v>
      </c>
      <c r="F314" s="30">
        <v>5870.92</v>
      </c>
      <c r="G314" s="30">
        <v>7986</v>
      </c>
      <c r="H314" s="30"/>
      <c r="I314" s="30">
        <v>31610.04</v>
      </c>
      <c r="J314" s="30">
        <v>52960.49</v>
      </c>
      <c r="K314" s="30"/>
      <c r="L314" s="30">
        <v>5463.15</v>
      </c>
      <c r="M314" s="30">
        <v>54631.5</v>
      </c>
      <c r="N314" s="30">
        <v>5503.08</v>
      </c>
      <c r="O314" s="30">
        <v>55030.8</v>
      </c>
      <c r="P314" s="30"/>
      <c r="Q314" s="30"/>
      <c r="R314" s="30"/>
      <c r="S314" s="30"/>
      <c r="T314" s="30"/>
      <c r="U314" s="30"/>
      <c r="V314" s="30"/>
      <c r="W314" s="41"/>
    </row>
    <row r="315" spans="1:23" x14ac:dyDescent="0.25">
      <c r="A315" s="258">
        <v>108</v>
      </c>
      <c r="B315" s="257" t="s">
        <v>97</v>
      </c>
      <c r="C315" s="259"/>
      <c r="D315" s="260">
        <v>20818.05</v>
      </c>
      <c r="E315" s="260">
        <v>33855.800000000003</v>
      </c>
      <c r="F315" s="260">
        <v>29354.6</v>
      </c>
      <c r="G315" s="260">
        <v>39930</v>
      </c>
      <c r="H315" s="260"/>
      <c r="I315" s="260">
        <v>45157.2</v>
      </c>
      <c r="J315" s="260">
        <v>46052.6</v>
      </c>
      <c r="K315" s="260"/>
      <c r="L315" s="260">
        <v>36421</v>
      </c>
      <c r="M315" s="260"/>
      <c r="N315" s="260">
        <v>36687.199999999997</v>
      </c>
      <c r="O315" s="260"/>
      <c r="P315" s="260">
        <v>37510</v>
      </c>
      <c r="Q315" s="260"/>
      <c r="R315" s="260"/>
      <c r="S315" s="260"/>
      <c r="T315" s="260"/>
      <c r="U315" s="260"/>
      <c r="V315" s="260"/>
    </row>
    <row r="316" spans="1:23" x14ac:dyDescent="0.25">
      <c r="A316" s="210">
        <v>109</v>
      </c>
      <c r="B316" s="22" t="s">
        <v>98</v>
      </c>
      <c r="C316" s="29">
        <v>29484</v>
      </c>
      <c r="D316" s="30">
        <v>30996</v>
      </c>
      <c r="E316" s="30">
        <v>32760</v>
      </c>
      <c r="F316" s="30">
        <v>36288</v>
      </c>
      <c r="G316" s="30">
        <v>38052</v>
      </c>
      <c r="H316" s="30">
        <f>-10353.48-5429.16</f>
        <v>-15782.64</v>
      </c>
      <c r="I316" s="30">
        <v>39564</v>
      </c>
      <c r="J316" s="30">
        <v>40068</v>
      </c>
      <c r="K316" s="30">
        <f>-6828-6339-6748.2</f>
        <v>-19915.2</v>
      </c>
      <c r="L316" s="30">
        <v>47250</v>
      </c>
      <c r="M316" s="362">
        <v>7119</v>
      </c>
      <c r="N316" s="30">
        <v>49644</v>
      </c>
      <c r="O316" s="30"/>
      <c r="P316" s="30"/>
      <c r="Q316" s="30"/>
      <c r="R316" s="30"/>
      <c r="S316" s="30"/>
      <c r="T316" s="30"/>
      <c r="U316" s="30"/>
      <c r="V316" s="30"/>
    </row>
    <row r="317" spans="1:23" x14ac:dyDescent="0.25">
      <c r="A317" s="258">
        <v>110</v>
      </c>
      <c r="B317" s="257" t="s">
        <v>457</v>
      </c>
      <c r="C317" s="259"/>
      <c r="D317" s="260"/>
      <c r="E317" s="260"/>
      <c r="F317" s="260"/>
      <c r="G317" s="260"/>
      <c r="H317" s="260"/>
      <c r="I317" s="260"/>
      <c r="J317" s="260"/>
      <c r="K317" s="260"/>
      <c r="L317" s="260"/>
      <c r="M317" s="260"/>
      <c r="N317" s="260"/>
      <c r="O317" s="260"/>
      <c r="P317" s="260"/>
      <c r="Q317" s="260"/>
      <c r="R317" s="260"/>
      <c r="S317" s="260"/>
      <c r="T317" s="260"/>
      <c r="U317" s="260"/>
      <c r="V317" s="260"/>
    </row>
    <row r="318" spans="1:23" x14ac:dyDescent="0.25">
      <c r="A318" s="211">
        <v>111</v>
      </c>
      <c r="B318" s="31" t="s">
        <v>101</v>
      </c>
      <c r="C318" s="29"/>
      <c r="D318" s="30">
        <v>106865.98999999999</v>
      </c>
      <c r="E318" s="30">
        <v>86332.29</v>
      </c>
      <c r="F318" s="30">
        <v>74854.23</v>
      </c>
      <c r="G318" s="30">
        <v>101821.5</v>
      </c>
      <c r="H318" s="30"/>
      <c r="I318" s="30">
        <v>115150.86</v>
      </c>
      <c r="J318" s="30">
        <v>407565.51</v>
      </c>
      <c r="K318" s="30"/>
      <c r="L318" s="30">
        <v>163894.5</v>
      </c>
      <c r="M318" s="30"/>
      <c r="N318" s="30">
        <v>143080.07999999999</v>
      </c>
      <c r="O318" s="30"/>
      <c r="P318" s="30"/>
      <c r="Q318" s="30"/>
      <c r="R318" s="30"/>
      <c r="S318" s="30"/>
      <c r="T318" s="30"/>
      <c r="U318" s="30"/>
      <c r="V318" s="30"/>
    </row>
    <row r="319" spans="1:23" x14ac:dyDescent="0.25">
      <c r="A319" s="258">
        <v>112</v>
      </c>
      <c r="B319" s="257" t="s">
        <v>102</v>
      </c>
      <c r="C319" s="259"/>
      <c r="D319" s="260">
        <v>479700</v>
      </c>
      <c r="E319" s="260"/>
      <c r="F319" s="260"/>
      <c r="G319" s="260">
        <v>588900</v>
      </c>
      <c r="H319" s="260"/>
      <c r="I319" s="260"/>
      <c r="J319" s="260"/>
      <c r="K319" s="260"/>
      <c r="L319" s="260">
        <v>731250</v>
      </c>
      <c r="M319" s="260"/>
      <c r="N319" s="260"/>
      <c r="O319" s="260"/>
      <c r="P319" s="260"/>
      <c r="Q319" s="260"/>
      <c r="R319" s="260"/>
      <c r="S319" s="260"/>
      <c r="T319" s="260"/>
      <c r="U319" s="260"/>
      <c r="V319" s="260"/>
    </row>
    <row r="320" spans="1:23" x14ac:dyDescent="0.25">
      <c r="A320" s="211">
        <v>113</v>
      </c>
      <c r="B320" s="31" t="s">
        <v>103</v>
      </c>
      <c r="C320" s="29">
        <v>29295.31</v>
      </c>
      <c r="D320" s="30">
        <v>15266.57</v>
      </c>
      <c r="E320" s="30">
        <v>18620.689999999999</v>
      </c>
      <c r="F320" s="30">
        <v>16145.029999999999</v>
      </c>
      <c r="G320" s="30">
        <v>21961.5</v>
      </c>
      <c r="H320" s="30"/>
      <c r="I320" s="30">
        <v>20320.739999999998</v>
      </c>
      <c r="J320" s="30">
        <v>34539.449999999997</v>
      </c>
      <c r="K320" s="30"/>
      <c r="L320" s="30">
        <v>27315.75</v>
      </c>
      <c r="M320" s="30"/>
      <c r="N320" s="30">
        <v>29349.760000000002</v>
      </c>
      <c r="O320" s="30"/>
      <c r="P320" s="30"/>
      <c r="Q320" s="30"/>
      <c r="R320" s="30"/>
      <c r="S320" s="30"/>
      <c r="T320" s="30"/>
      <c r="U320" s="30"/>
      <c r="V320" s="30"/>
    </row>
    <row r="321" spans="1:23" x14ac:dyDescent="0.25">
      <c r="A321" s="258">
        <v>114</v>
      </c>
      <c r="B321" s="257" t="s">
        <v>104</v>
      </c>
      <c r="C321" s="259"/>
      <c r="D321" s="260">
        <v>8327.2199999999993</v>
      </c>
      <c r="E321" s="260">
        <v>10156.74</v>
      </c>
      <c r="F321" s="260">
        <v>17612.759999999998</v>
      </c>
      <c r="G321" s="260">
        <v>23958</v>
      </c>
      <c r="H321" s="260"/>
      <c r="I321" s="260">
        <v>27094.32</v>
      </c>
      <c r="J321" s="260">
        <v>27631.559999999998</v>
      </c>
      <c r="K321" s="260"/>
      <c r="L321" s="260">
        <v>21852.6</v>
      </c>
      <c r="M321" s="260"/>
      <c r="N321" s="260">
        <v>22012.32</v>
      </c>
      <c r="O321" s="260"/>
      <c r="P321" s="260"/>
      <c r="Q321" s="260"/>
      <c r="R321" s="260"/>
      <c r="S321" s="260"/>
      <c r="T321" s="260"/>
      <c r="U321" s="260"/>
      <c r="V321" s="260"/>
    </row>
    <row r="322" spans="1:23" x14ac:dyDescent="0.25">
      <c r="A322" s="211">
        <v>115</v>
      </c>
      <c r="B322" s="212" t="s">
        <v>105</v>
      </c>
      <c r="C322" s="29"/>
      <c r="D322" s="30">
        <v>27757.4</v>
      </c>
      <c r="E322" s="30">
        <v>33855.800000000003</v>
      </c>
      <c r="F322" s="30">
        <v>29354.6</v>
      </c>
      <c r="G322" s="30">
        <v>39930</v>
      </c>
      <c r="H322" s="30"/>
      <c r="I322" s="30">
        <v>58704.36</v>
      </c>
      <c r="J322" s="30">
        <v>59868.38</v>
      </c>
      <c r="K322" s="30"/>
      <c r="L322" s="30">
        <v>27315.75</v>
      </c>
      <c r="M322" s="30"/>
      <c r="N322" s="30">
        <v>27515.4</v>
      </c>
      <c r="O322" s="30"/>
      <c r="P322" s="30"/>
      <c r="Q322" s="30"/>
      <c r="R322" s="30"/>
      <c r="S322" s="30"/>
      <c r="T322" s="30"/>
      <c r="U322" s="30"/>
      <c r="V322" s="30"/>
    </row>
    <row r="323" spans="1:23" x14ac:dyDescent="0.25">
      <c r="A323" s="258">
        <v>116</v>
      </c>
      <c r="B323" s="257" t="s">
        <v>106</v>
      </c>
      <c r="C323" s="259">
        <v>34641.089999999997</v>
      </c>
      <c r="D323" s="260">
        <v>12490.83</v>
      </c>
      <c r="E323" s="260">
        <v>15235.11</v>
      </c>
      <c r="F323" s="260">
        <v>22015.95</v>
      </c>
      <c r="G323" s="260">
        <v>29947.5</v>
      </c>
      <c r="H323" s="260"/>
      <c r="I323" s="260">
        <v>33867.9</v>
      </c>
      <c r="J323" s="260">
        <v>34539.449999999997</v>
      </c>
      <c r="K323" s="260"/>
      <c r="L323" s="260">
        <v>27315.75</v>
      </c>
      <c r="M323" s="260"/>
      <c r="N323" s="260">
        <v>27515.4</v>
      </c>
      <c r="O323" s="260"/>
      <c r="P323" s="260"/>
      <c r="Q323" s="260"/>
      <c r="R323" s="260"/>
      <c r="S323" s="260"/>
      <c r="T323" s="260"/>
      <c r="U323" s="260"/>
      <c r="V323" s="260"/>
    </row>
    <row r="324" spans="1:23" x14ac:dyDescent="0.25">
      <c r="A324" s="211">
        <v>117</v>
      </c>
      <c r="B324" s="212" t="s">
        <v>153</v>
      </c>
      <c r="C324" s="29"/>
      <c r="D324" s="30">
        <v>36084.620000000003</v>
      </c>
      <c r="E324" s="30">
        <v>44012.54</v>
      </c>
      <c r="F324" s="30">
        <v>38160.979999999996</v>
      </c>
      <c r="G324" s="30">
        <v>51909</v>
      </c>
      <c r="H324" s="30"/>
      <c r="I324" s="30">
        <v>58704.36</v>
      </c>
      <c r="J324" s="30">
        <v>149670.95000000001</v>
      </c>
      <c r="K324" s="30"/>
      <c r="L324" s="30">
        <v>71020.95</v>
      </c>
      <c r="M324" s="30"/>
      <c r="N324" s="30">
        <v>71540.039999999994</v>
      </c>
      <c r="O324" s="30"/>
      <c r="P324" s="30">
        <v>73144.5</v>
      </c>
      <c r="Q324" s="30"/>
      <c r="R324" s="30"/>
      <c r="S324" s="30"/>
      <c r="T324" s="30"/>
      <c r="U324" s="30"/>
      <c r="V324" s="30"/>
    </row>
    <row r="325" spans="1:23" x14ac:dyDescent="0.25">
      <c r="A325" s="258">
        <v>118</v>
      </c>
      <c r="B325" s="257" t="s">
        <v>107</v>
      </c>
      <c r="C325" s="259">
        <v>20055.75</v>
      </c>
      <c r="D325" s="260">
        <v>20818.05</v>
      </c>
      <c r="E325" s="260">
        <v>25391.85</v>
      </c>
      <c r="F325" s="260">
        <v>22015.95</v>
      </c>
      <c r="G325" s="260">
        <v>29947.5</v>
      </c>
      <c r="H325" s="260"/>
      <c r="I325" s="260">
        <v>33867.9</v>
      </c>
      <c r="J325" s="260">
        <v>34539.449999999997</v>
      </c>
      <c r="K325" s="260"/>
      <c r="L325" s="260">
        <v>27315.75</v>
      </c>
      <c r="M325" s="260"/>
      <c r="N325" s="260">
        <v>27515.4</v>
      </c>
      <c r="O325" s="260"/>
      <c r="P325" s="260"/>
      <c r="Q325" s="260"/>
      <c r="R325" s="260"/>
      <c r="S325" s="260"/>
      <c r="T325" s="260"/>
      <c r="U325" s="260"/>
      <c r="V325" s="260"/>
    </row>
    <row r="326" spans="1:23" x14ac:dyDescent="0.25">
      <c r="A326" s="211">
        <v>119</v>
      </c>
      <c r="B326" s="212" t="s">
        <v>154</v>
      </c>
      <c r="C326" s="29"/>
      <c r="D326" s="30">
        <v>27757.4</v>
      </c>
      <c r="E326" s="30">
        <v>44012.54</v>
      </c>
      <c r="F326" s="30">
        <v>38160.979999999996</v>
      </c>
      <c r="G326" s="30">
        <v>51909</v>
      </c>
      <c r="H326" s="30"/>
      <c r="I326" s="30">
        <v>58704.36</v>
      </c>
      <c r="J326" s="30">
        <v>59868.38</v>
      </c>
      <c r="K326" s="30"/>
      <c r="L326" s="30">
        <v>47347.3</v>
      </c>
      <c r="M326" s="30"/>
      <c r="N326" s="30">
        <v>47693.36</v>
      </c>
      <c r="O326" s="30"/>
      <c r="P326" s="30"/>
      <c r="Q326" s="30"/>
      <c r="R326" s="30"/>
      <c r="S326" s="30"/>
      <c r="T326" s="30"/>
      <c r="U326" s="30"/>
      <c r="V326" s="30"/>
      <c r="W326" s="41"/>
    </row>
    <row r="327" spans="1:23" x14ac:dyDescent="0.25">
      <c r="A327" s="258">
        <v>120</v>
      </c>
      <c r="B327" s="257" t="s">
        <v>109</v>
      </c>
      <c r="C327" s="259">
        <v>26523.200000000001</v>
      </c>
      <c r="D327" s="260">
        <v>27757.4</v>
      </c>
      <c r="E327" s="260">
        <v>25391.85</v>
      </c>
      <c r="F327" s="260">
        <v>22015.95</v>
      </c>
      <c r="G327" s="260">
        <v>29947.5</v>
      </c>
      <c r="H327" s="260"/>
      <c r="I327" s="260">
        <v>33867.9</v>
      </c>
      <c r="J327" s="260">
        <v>34539.449999999997</v>
      </c>
      <c r="K327" s="260"/>
      <c r="L327" s="260">
        <v>27315.75</v>
      </c>
      <c r="M327" s="260"/>
      <c r="N327" s="260">
        <v>36687.199999999997</v>
      </c>
      <c r="O327" s="260"/>
      <c r="P327" s="260"/>
      <c r="Q327" s="260"/>
      <c r="R327" s="260"/>
      <c r="S327" s="260"/>
      <c r="T327" s="260"/>
      <c r="U327" s="260"/>
      <c r="V327" s="260"/>
    </row>
    <row r="328" spans="1:23" x14ac:dyDescent="0.25">
      <c r="A328" s="210">
        <v>121</v>
      </c>
      <c r="B328" s="22" t="s">
        <v>110</v>
      </c>
      <c r="C328" s="29">
        <v>2674.1</v>
      </c>
      <c r="D328" s="30">
        <v>2775.74</v>
      </c>
      <c r="E328" s="30">
        <v>3385.58</v>
      </c>
      <c r="F328" s="30">
        <v>2935.46</v>
      </c>
      <c r="G328" s="30">
        <v>3993</v>
      </c>
      <c r="H328" s="30"/>
      <c r="I328" s="30">
        <v>4515.72</v>
      </c>
      <c r="J328" s="30">
        <v>4605.26</v>
      </c>
      <c r="K328" s="30"/>
      <c r="L328" s="30">
        <v>3642.1</v>
      </c>
      <c r="M328" s="30"/>
      <c r="N328" s="30">
        <v>3668.7200000000003</v>
      </c>
      <c r="O328" s="30"/>
      <c r="P328" s="30"/>
      <c r="Q328" s="30"/>
      <c r="R328" s="30"/>
      <c r="S328" s="30"/>
      <c r="T328" s="30"/>
      <c r="U328" s="30"/>
      <c r="V328" s="30"/>
    </row>
    <row r="329" spans="1:23" x14ac:dyDescent="0.25">
      <c r="A329" s="258">
        <v>122</v>
      </c>
      <c r="B329" s="257" t="s">
        <v>111</v>
      </c>
      <c r="C329" s="259">
        <v>12033.45</v>
      </c>
      <c r="D329" s="260">
        <v>12490.83</v>
      </c>
      <c r="E329" s="260">
        <v>15235.11</v>
      </c>
      <c r="F329" s="260">
        <v>13209.57</v>
      </c>
      <c r="G329" s="260">
        <v>17968.5</v>
      </c>
      <c r="H329" s="260"/>
      <c r="I329" s="260">
        <v>20320.739999999998</v>
      </c>
      <c r="J329" s="260">
        <v>34539.449999999997</v>
      </c>
      <c r="K329" s="260"/>
      <c r="L329" s="260">
        <v>27315.75</v>
      </c>
      <c r="M329" s="260"/>
      <c r="N329" s="260">
        <v>27515.4</v>
      </c>
      <c r="O329" s="260"/>
      <c r="P329" s="260"/>
      <c r="Q329" s="260"/>
      <c r="R329" s="260"/>
      <c r="S329" s="260"/>
      <c r="T329" s="260"/>
      <c r="U329" s="260"/>
      <c r="V329" s="260"/>
    </row>
    <row r="330" spans="1:23" x14ac:dyDescent="0.25">
      <c r="A330" s="211">
        <v>123</v>
      </c>
      <c r="B330" s="31" t="s">
        <v>112</v>
      </c>
      <c r="C330" s="29"/>
      <c r="D330" s="30">
        <v>47187.58</v>
      </c>
      <c r="E330" s="30">
        <v>57554.86</v>
      </c>
      <c r="F330" s="30">
        <v>49902.82</v>
      </c>
      <c r="G330" s="30">
        <v>67881</v>
      </c>
      <c r="H330" s="30"/>
      <c r="I330" s="30">
        <v>76767.240000000005</v>
      </c>
      <c r="J330" s="30">
        <v>78289.42</v>
      </c>
      <c r="K330" s="30"/>
      <c r="L330" s="30">
        <v>61915.7</v>
      </c>
      <c r="M330" s="30"/>
      <c r="N330" s="30">
        <v>62368.24</v>
      </c>
      <c r="O330" s="30"/>
      <c r="P330" s="30"/>
      <c r="Q330" s="30"/>
      <c r="R330" s="30"/>
      <c r="S330" s="30"/>
      <c r="T330" s="30"/>
      <c r="U330" s="30"/>
      <c r="V330" s="30"/>
    </row>
    <row r="331" spans="1:23" x14ac:dyDescent="0.25">
      <c r="A331" s="258">
        <v>124</v>
      </c>
      <c r="B331" s="257" t="s">
        <v>430</v>
      </c>
      <c r="C331" s="259"/>
      <c r="D331" s="260">
        <v>36084.620000000003</v>
      </c>
      <c r="E331" s="260">
        <v>44012.54</v>
      </c>
      <c r="F331" s="260">
        <v>38160.979999999996</v>
      </c>
      <c r="G331" s="260">
        <v>51909</v>
      </c>
      <c r="H331" s="260"/>
      <c r="I331" s="260">
        <v>58704.36</v>
      </c>
      <c r="J331" s="260">
        <v>89802.57</v>
      </c>
      <c r="K331" s="260"/>
      <c r="L331" s="260">
        <v>71020.95</v>
      </c>
      <c r="M331" s="260"/>
      <c r="N331" s="260">
        <v>71540.039999999994</v>
      </c>
      <c r="O331" s="260"/>
      <c r="P331" s="260">
        <v>73144.5</v>
      </c>
      <c r="Q331" s="260"/>
      <c r="R331" s="260"/>
      <c r="S331" s="260"/>
      <c r="T331" s="260"/>
      <c r="U331" s="260"/>
      <c r="V331" s="260"/>
    </row>
    <row r="332" spans="1:23" x14ac:dyDescent="0.25">
      <c r="A332" s="211">
        <v>125</v>
      </c>
      <c r="B332" s="31" t="s">
        <v>113</v>
      </c>
      <c r="C332" s="29"/>
      <c r="D332" s="30">
        <v>119925</v>
      </c>
      <c r="E332" s="30">
        <v>126750</v>
      </c>
      <c r="F332" s="30">
        <v>140400</v>
      </c>
      <c r="G332" s="30">
        <v>147225</v>
      </c>
      <c r="H332" s="30">
        <f>-1418.7-2803.65</f>
        <v>-4222.3500000000004</v>
      </c>
      <c r="I332" s="30">
        <v>153075</v>
      </c>
      <c r="J332" s="30">
        <v>155025</v>
      </c>
      <c r="K332" s="30"/>
      <c r="L332" s="30">
        <v>182812.5</v>
      </c>
      <c r="M332" s="30"/>
      <c r="N332" s="30">
        <v>192075</v>
      </c>
      <c r="O332" s="30"/>
      <c r="P332" s="30"/>
      <c r="Q332" s="30"/>
      <c r="R332" s="30"/>
      <c r="S332" s="30"/>
      <c r="T332" s="30"/>
      <c r="U332" s="30"/>
      <c r="V332" s="30"/>
    </row>
    <row r="333" spans="1:23" x14ac:dyDescent="0.25">
      <c r="A333" s="258">
        <v>126</v>
      </c>
      <c r="B333" s="257" t="s">
        <v>114</v>
      </c>
      <c r="C333" s="259"/>
      <c r="D333" s="260">
        <v>12490.83</v>
      </c>
      <c r="E333" s="260">
        <v>15235.11</v>
      </c>
      <c r="F333" s="260">
        <v>13209.57</v>
      </c>
      <c r="G333" s="260">
        <v>17968.5</v>
      </c>
      <c r="H333" s="260"/>
      <c r="I333" s="260">
        <v>20320.739999999998</v>
      </c>
      <c r="J333" s="260">
        <v>20723.669999999998</v>
      </c>
      <c r="K333" s="260"/>
      <c r="L333" s="260">
        <v>16389.45</v>
      </c>
      <c r="M333" s="260"/>
      <c r="N333" s="260">
        <v>16509.239999999998</v>
      </c>
      <c r="O333" s="260"/>
      <c r="P333" s="260"/>
      <c r="Q333" s="260"/>
      <c r="R333" s="260"/>
      <c r="S333" s="260"/>
      <c r="T333" s="260"/>
      <c r="U333" s="260"/>
      <c r="V333" s="260"/>
    </row>
    <row r="334" spans="1:23" x14ac:dyDescent="0.25">
      <c r="A334" s="211">
        <v>127</v>
      </c>
      <c r="B334" s="212" t="s">
        <v>115</v>
      </c>
      <c r="C334" s="29"/>
      <c r="D334" s="30">
        <v>58290.54</v>
      </c>
      <c r="E334" s="30">
        <v>71097.179999999993</v>
      </c>
      <c r="F334" s="30">
        <v>61644.66</v>
      </c>
      <c r="G334" s="30">
        <v>57898.5</v>
      </c>
      <c r="H334" s="30"/>
      <c r="I334" s="30">
        <v>40641.479999999996</v>
      </c>
      <c r="J334" s="30">
        <v>96710.459999999992</v>
      </c>
      <c r="K334" s="30"/>
      <c r="L334" s="30">
        <v>76484.100000000006</v>
      </c>
      <c r="M334" s="30"/>
      <c r="N334" s="30">
        <v>77043.12</v>
      </c>
      <c r="O334" s="30"/>
      <c r="P334" s="30">
        <v>78771</v>
      </c>
      <c r="Q334" s="30"/>
      <c r="R334" s="30"/>
      <c r="S334" s="30"/>
      <c r="T334" s="30"/>
      <c r="U334" s="30"/>
      <c r="V334" s="30"/>
    </row>
    <row r="335" spans="1:23" x14ac:dyDescent="0.25">
      <c r="A335" s="258">
        <v>128</v>
      </c>
      <c r="B335" s="257" t="s">
        <v>151</v>
      </c>
      <c r="C335" s="259"/>
      <c r="D335" s="260">
        <v>20818.05</v>
      </c>
      <c r="E335" s="260">
        <v>25391.85</v>
      </c>
      <c r="F335" s="260">
        <v>22015.95</v>
      </c>
      <c r="G335" s="260">
        <v>29947.5</v>
      </c>
      <c r="H335" s="260"/>
      <c r="I335" s="260">
        <v>33867.9</v>
      </c>
      <c r="J335" s="260">
        <v>34539.449999999997</v>
      </c>
      <c r="K335" s="260"/>
      <c r="L335" s="260">
        <v>27315.75</v>
      </c>
      <c r="M335" s="260"/>
      <c r="N335" s="260">
        <v>27515.4</v>
      </c>
      <c r="O335" s="260"/>
      <c r="P335" s="260">
        <v>28132.5</v>
      </c>
      <c r="Q335" s="260"/>
      <c r="R335" s="260"/>
      <c r="S335" s="260"/>
      <c r="T335" s="260"/>
      <c r="U335" s="260"/>
      <c r="V335" s="260"/>
    </row>
    <row r="336" spans="1:23" x14ac:dyDescent="0.25">
      <c r="A336" s="211">
        <v>129</v>
      </c>
      <c r="B336" s="212" t="s">
        <v>499</v>
      </c>
      <c r="C336" s="29">
        <v>19553.599999999999</v>
      </c>
      <c r="D336" s="30">
        <v>6939.35</v>
      </c>
      <c r="E336" s="30">
        <v>10156.74</v>
      </c>
      <c r="F336" s="30">
        <v>8806.3799999999992</v>
      </c>
      <c r="G336" s="30">
        <v>11979</v>
      </c>
      <c r="H336" s="30"/>
      <c r="I336" s="30">
        <v>13547.16</v>
      </c>
      <c r="J336" s="30">
        <v>11513.15</v>
      </c>
      <c r="K336" s="30"/>
      <c r="L336" s="30">
        <v>9105.25</v>
      </c>
      <c r="M336" s="30"/>
      <c r="N336" s="30">
        <v>9171.7999999999993</v>
      </c>
      <c r="O336" s="30"/>
      <c r="P336" s="30"/>
      <c r="Q336" s="30"/>
      <c r="R336" s="30"/>
      <c r="S336" s="30"/>
      <c r="T336" s="30"/>
      <c r="U336" s="30"/>
      <c r="V336" s="30"/>
    </row>
    <row r="337" spans="1:23" x14ac:dyDescent="0.25">
      <c r="A337" s="258">
        <v>130</v>
      </c>
      <c r="B337" s="257" t="s">
        <v>116</v>
      </c>
      <c r="C337" s="259"/>
      <c r="D337" s="260">
        <v>4163.6099999999997</v>
      </c>
      <c r="E337" s="260">
        <v>5078.37</v>
      </c>
      <c r="F337" s="260">
        <v>2935.46</v>
      </c>
      <c r="G337" s="260">
        <v>3993</v>
      </c>
      <c r="H337" s="260"/>
      <c r="I337" s="260">
        <v>4515.72</v>
      </c>
      <c r="J337" s="260">
        <v>4605.26</v>
      </c>
      <c r="K337" s="260"/>
      <c r="L337" s="260">
        <v>3642.1</v>
      </c>
      <c r="M337" s="260"/>
      <c r="N337" s="260">
        <v>3668.7200000000003</v>
      </c>
      <c r="O337" s="260"/>
      <c r="P337" s="260"/>
      <c r="Q337" s="260"/>
      <c r="R337" s="260"/>
      <c r="S337" s="260"/>
      <c r="T337" s="260"/>
      <c r="U337" s="260"/>
      <c r="V337" s="260"/>
    </row>
    <row r="338" spans="1:23" x14ac:dyDescent="0.25">
      <c r="A338" s="211">
        <v>131</v>
      </c>
      <c r="B338" s="212" t="s">
        <v>117</v>
      </c>
      <c r="C338" s="29"/>
      <c r="D338" s="30">
        <v>90211.55</v>
      </c>
      <c r="E338" s="30">
        <v>110031.35</v>
      </c>
      <c r="F338" s="30">
        <v>95402.45</v>
      </c>
      <c r="G338" s="30">
        <v>89842.5</v>
      </c>
      <c r="H338" s="30"/>
      <c r="I338" s="30">
        <v>101603.7</v>
      </c>
      <c r="J338" s="30">
        <v>158881.47</v>
      </c>
      <c r="K338" s="30">
        <v>80592.05</v>
      </c>
      <c r="L338" s="30">
        <v>76484.100000000006</v>
      </c>
      <c r="M338" s="30">
        <v>38242.050000000003</v>
      </c>
      <c r="N338" s="30">
        <v>78877.48</v>
      </c>
      <c r="O338" s="30">
        <v>38521.56</v>
      </c>
      <c r="P338" s="30"/>
      <c r="Q338" s="30"/>
      <c r="R338" s="30"/>
      <c r="S338" s="30"/>
      <c r="T338" s="30"/>
      <c r="U338" s="30"/>
      <c r="V338" s="30"/>
      <c r="W338" s="41"/>
    </row>
    <row r="339" spans="1:23" x14ac:dyDescent="0.25">
      <c r="A339" s="258">
        <v>132</v>
      </c>
      <c r="B339" s="257" t="s">
        <v>454</v>
      </c>
      <c r="C339" s="259"/>
      <c r="D339" s="260">
        <v>6939.35</v>
      </c>
      <c r="E339" s="260">
        <v>8463.9500000000007</v>
      </c>
      <c r="F339" s="260">
        <v>7338.65</v>
      </c>
      <c r="G339" s="260">
        <v>9982.5</v>
      </c>
      <c r="H339" s="260"/>
      <c r="I339" s="260">
        <v>11289.3</v>
      </c>
      <c r="J339" s="260">
        <v>11513.15</v>
      </c>
      <c r="K339" s="260"/>
      <c r="L339" s="260">
        <v>9105.25</v>
      </c>
      <c r="M339" s="260"/>
      <c r="N339" s="260">
        <v>9171.7999999999993</v>
      </c>
      <c r="O339" s="260"/>
      <c r="P339" s="260"/>
      <c r="Q339" s="260"/>
      <c r="R339" s="260"/>
      <c r="S339" s="260"/>
      <c r="T339" s="260"/>
      <c r="U339" s="260"/>
      <c r="V339" s="260"/>
    </row>
    <row r="340" spans="1:23" x14ac:dyDescent="0.25">
      <c r="A340" s="210">
        <v>133</v>
      </c>
      <c r="B340" s="22" t="s">
        <v>119</v>
      </c>
      <c r="C340" s="29"/>
      <c r="D340" s="30">
        <v>226222.81</v>
      </c>
      <c r="E340" s="30">
        <v>275924.77</v>
      </c>
      <c r="F340" s="30">
        <v>250981.83000000002</v>
      </c>
      <c r="G340" s="30">
        <v>409282.5</v>
      </c>
      <c r="H340" s="30"/>
      <c r="I340" s="30">
        <v>462861.3</v>
      </c>
      <c r="J340" s="30">
        <v>640131.14</v>
      </c>
      <c r="K340" s="30">
        <v>320065.57</v>
      </c>
      <c r="L340" s="30">
        <v>506251.9</v>
      </c>
      <c r="M340" s="30">
        <v>253125.95</v>
      </c>
      <c r="N340" s="30">
        <v>511786.44</v>
      </c>
      <c r="O340" s="30">
        <v>254976.04</v>
      </c>
      <c r="P340" s="30"/>
      <c r="Q340" s="30"/>
      <c r="R340" s="30"/>
      <c r="S340" s="30"/>
      <c r="T340" s="30"/>
      <c r="U340" s="30"/>
      <c r="V340" s="30"/>
    </row>
    <row r="341" spans="1:23" x14ac:dyDescent="0.25">
      <c r="A341" s="258">
        <v>134</v>
      </c>
      <c r="B341" s="257" t="s">
        <v>120</v>
      </c>
      <c r="C341" s="259"/>
      <c r="D341" s="260">
        <v>20818.05</v>
      </c>
      <c r="E341" s="260">
        <v>25391.85</v>
      </c>
      <c r="F341" s="260">
        <v>22015.95</v>
      </c>
      <c r="G341" s="260">
        <v>29947.5</v>
      </c>
      <c r="H341" s="260"/>
      <c r="I341" s="260">
        <v>33867.9</v>
      </c>
      <c r="J341" s="260">
        <v>34539.449999999997</v>
      </c>
      <c r="K341" s="260"/>
      <c r="L341" s="260">
        <v>27315.75</v>
      </c>
      <c r="M341" s="260"/>
      <c r="N341" s="260">
        <v>27515.4</v>
      </c>
      <c r="O341" s="260"/>
      <c r="P341" s="260"/>
      <c r="Q341" s="260"/>
      <c r="R341" s="260"/>
      <c r="S341" s="260"/>
      <c r="T341" s="260"/>
      <c r="U341" s="260"/>
      <c r="V341" s="260"/>
    </row>
    <row r="342" spans="1:23" x14ac:dyDescent="0.25">
      <c r="A342" s="211">
        <v>135</v>
      </c>
      <c r="B342" s="31" t="s">
        <v>121</v>
      </c>
      <c r="C342" s="29"/>
      <c r="D342" s="30">
        <v>76332.850000000006</v>
      </c>
      <c r="E342" s="30">
        <v>93103.45</v>
      </c>
      <c r="F342" s="30">
        <v>80725.149999999994</v>
      </c>
      <c r="G342" s="30">
        <v>119790</v>
      </c>
      <c r="H342" s="30"/>
      <c r="I342" s="30">
        <v>124182.3</v>
      </c>
      <c r="J342" s="30">
        <v>126644.65</v>
      </c>
      <c r="K342" s="30"/>
      <c r="L342" s="30">
        <v>100157.75</v>
      </c>
      <c r="M342" s="30"/>
      <c r="N342" s="30">
        <v>100889.8</v>
      </c>
      <c r="O342" s="30"/>
      <c r="P342" s="30"/>
      <c r="Q342" s="30"/>
      <c r="R342" s="30"/>
      <c r="S342" s="30"/>
      <c r="T342" s="30"/>
      <c r="U342" s="30"/>
      <c r="V342" s="30"/>
    </row>
    <row r="343" spans="1:23" x14ac:dyDescent="0.25">
      <c r="A343" s="258">
        <v>136</v>
      </c>
      <c r="B343" s="257" t="s">
        <v>122</v>
      </c>
      <c r="C343" s="259">
        <v>12033.45</v>
      </c>
      <c r="D343" s="260">
        <v>12490.83</v>
      </c>
      <c r="E343" s="260">
        <v>15235.11</v>
      </c>
      <c r="F343" s="260">
        <v>13209.57</v>
      </c>
      <c r="G343" s="260">
        <v>17968.5</v>
      </c>
      <c r="H343" s="260"/>
      <c r="I343" s="260">
        <v>20320.739999999998</v>
      </c>
      <c r="J343" s="260">
        <v>20723.669999999998</v>
      </c>
      <c r="K343" s="260"/>
      <c r="L343" s="260">
        <v>16389.45</v>
      </c>
      <c r="M343" s="260"/>
      <c r="N343" s="260">
        <v>16509.239999999998</v>
      </c>
      <c r="O343" s="260"/>
      <c r="P343" s="260"/>
      <c r="Q343" s="260"/>
      <c r="R343" s="260"/>
      <c r="S343" s="260"/>
      <c r="T343" s="260"/>
      <c r="U343" s="260"/>
      <c r="V343" s="260"/>
    </row>
    <row r="344" spans="1:23" x14ac:dyDescent="0.25">
      <c r="A344" s="211">
        <v>137</v>
      </c>
      <c r="B344" s="31" t="s">
        <v>487</v>
      </c>
      <c r="C344" s="29">
        <v>500</v>
      </c>
      <c r="D344" s="30">
        <v>12490.83</v>
      </c>
      <c r="E344" s="30">
        <v>15235.11</v>
      </c>
      <c r="F344" s="30">
        <v>13209.57</v>
      </c>
      <c r="G344" s="30">
        <v>17968.5</v>
      </c>
      <c r="H344" s="30"/>
      <c r="I344" s="30">
        <v>20320.739999999998</v>
      </c>
      <c r="J344" s="30">
        <v>4605.26</v>
      </c>
      <c r="K344" s="30"/>
      <c r="L344" s="30">
        <v>3642.1</v>
      </c>
      <c r="M344" s="30"/>
      <c r="N344" s="30">
        <v>3668.7200000000003</v>
      </c>
      <c r="O344" s="30"/>
      <c r="P344" s="30"/>
      <c r="Q344" s="30"/>
      <c r="R344" s="30"/>
      <c r="S344" s="30"/>
      <c r="T344" s="30"/>
      <c r="U344" s="30"/>
      <c r="V344" s="30"/>
    </row>
    <row r="345" spans="1:23" x14ac:dyDescent="0.25">
      <c r="A345" s="258">
        <v>138</v>
      </c>
      <c r="B345" s="257" t="s">
        <v>123</v>
      </c>
      <c r="C345" s="259"/>
      <c r="D345" s="260">
        <v>92987.29</v>
      </c>
      <c r="E345" s="260">
        <v>113416.93</v>
      </c>
      <c r="F345" s="260">
        <v>98337.91</v>
      </c>
      <c r="G345" s="260">
        <v>133765.5</v>
      </c>
      <c r="H345" s="260"/>
      <c r="I345" s="260">
        <v>151276.62</v>
      </c>
      <c r="J345" s="260">
        <v>154276.21</v>
      </c>
      <c r="K345" s="260"/>
      <c r="L345" s="260">
        <v>122010.35</v>
      </c>
      <c r="M345" s="260"/>
      <c r="N345" s="260">
        <v>122902.12</v>
      </c>
      <c r="O345" s="260"/>
      <c r="P345" s="260">
        <v>125658.5</v>
      </c>
      <c r="Q345" s="260"/>
      <c r="R345" s="260"/>
      <c r="S345" s="260"/>
      <c r="T345" s="260"/>
      <c r="U345" s="260"/>
      <c r="V345" s="260"/>
    </row>
    <row r="346" spans="1:23" x14ac:dyDescent="0.25">
      <c r="A346" s="211">
        <v>139</v>
      </c>
      <c r="B346" s="212" t="s">
        <v>124</v>
      </c>
      <c r="C346" s="29"/>
      <c r="D346" s="30">
        <v>27757.4</v>
      </c>
      <c r="E346" s="30">
        <v>44012.54</v>
      </c>
      <c r="F346" s="30">
        <v>38160.979999999996</v>
      </c>
      <c r="G346" s="30">
        <v>39930</v>
      </c>
      <c r="H346" s="30"/>
      <c r="I346" s="30">
        <v>45157.2</v>
      </c>
      <c r="J346" s="30">
        <v>59868.38</v>
      </c>
      <c r="K346" s="30"/>
      <c r="L346" s="30">
        <v>47347.3</v>
      </c>
      <c r="M346" s="30"/>
      <c r="N346" s="30">
        <v>47693.36</v>
      </c>
      <c r="O346" s="30"/>
      <c r="P346" s="30"/>
      <c r="Q346" s="30"/>
      <c r="R346" s="30"/>
      <c r="S346" s="30"/>
      <c r="T346" s="30"/>
      <c r="U346" s="30"/>
      <c r="V346" s="30"/>
    </row>
    <row r="347" spans="1:23" x14ac:dyDescent="0.25">
      <c r="A347" s="258">
        <v>140</v>
      </c>
      <c r="B347" s="257" t="s">
        <v>125</v>
      </c>
      <c r="C347" s="259"/>
      <c r="D347" s="260">
        <v>20818.05</v>
      </c>
      <c r="E347" s="260">
        <v>25391.85</v>
      </c>
      <c r="F347" s="260">
        <v>22015.95</v>
      </c>
      <c r="G347" s="260">
        <v>29947.5</v>
      </c>
      <c r="H347" s="260"/>
      <c r="I347" s="260">
        <v>33867.9</v>
      </c>
      <c r="J347" s="260">
        <v>46052.6</v>
      </c>
      <c r="K347" s="260"/>
      <c r="L347" s="260">
        <v>27315.75</v>
      </c>
      <c r="M347" s="260"/>
      <c r="N347" s="260">
        <v>71540.039999999994</v>
      </c>
      <c r="O347" s="260"/>
      <c r="P347" s="260"/>
      <c r="Q347" s="260"/>
      <c r="R347" s="260"/>
      <c r="S347" s="260"/>
      <c r="T347" s="260"/>
      <c r="U347" s="260"/>
      <c r="V347" s="260"/>
    </row>
    <row r="348" spans="1:23" x14ac:dyDescent="0.25">
      <c r="A348" s="211">
        <v>141</v>
      </c>
      <c r="B348" s="212" t="s">
        <v>458</v>
      </c>
      <c r="C348" s="29">
        <v>150579</v>
      </c>
      <c r="D348" s="30">
        <v>158301</v>
      </c>
      <c r="E348" s="30">
        <v>167310</v>
      </c>
      <c r="F348" s="30">
        <v>185328</v>
      </c>
      <c r="G348" s="30">
        <v>194337</v>
      </c>
      <c r="H348" s="30"/>
      <c r="I348" s="30">
        <v>202059</v>
      </c>
      <c r="J348" s="30">
        <v>204633</v>
      </c>
      <c r="K348" s="362">
        <v>35070.75</v>
      </c>
      <c r="L348" s="30">
        <v>241312.5</v>
      </c>
      <c r="M348" s="30"/>
      <c r="N348" s="30">
        <v>259974</v>
      </c>
      <c r="O348" s="30"/>
      <c r="P348" s="30"/>
      <c r="Q348" s="30"/>
      <c r="R348" s="30"/>
      <c r="S348" s="30"/>
      <c r="T348" s="30"/>
      <c r="U348" s="30"/>
      <c r="V348" s="30"/>
    </row>
    <row r="349" spans="1:23" x14ac:dyDescent="0.25">
      <c r="A349" s="258">
        <v>142</v>
      </c>
      <c r="B349" s="257" t="s">
        <v>461</v>
      </c>
      <c r="C349" s="259">
        <v>477906</v>
      </c>
      <c r="D349" s="260"/>
      <c r="E349" s="260">
        <v>111540</v>
      </c>
      <c r="F349" s="260">
        <v>123552</v>
      </c>
      <c r="G349" s="260">
        <v>129558</v>
      </c>
      <c r="H349" s="260"/>
      <c r="I349" s="260">
        <v>134706</v>
      </c>
      <c r="J349" s="260">
        <v>136022</v>
      </c>
      <c r="K349" s="260"/>
      <c r="L349" s="260"/>
      <c r="M349" s="260"/>
      <c r="N349" s="260"/>
      <c r="O349" s="260"/>
      <c r="P349" s="260"/>
      <c r="Q349" s="260"/>
      <c r="R349" s="260"/>
      <c r="S349" s="260"/>
      <c r="T349" s="260"/>
      <c r="U349" s="260"/>
      <c r="V349" s="260"/>
    </row>
    <row r="350" spans="1:23" x14ac:dyDescent="0.25">
      <c r="A350" s="211">
        <v>143</v>
      </c>
      <c r="B350" s="212" t="s">
        <v>431</v>
      </c>
      <c r="C350" s="29"/>
      <c r="D350" s="30">
        <v>91599.42</v>
      </c>
      <c r="E350" s="30">
        <v>110031.35</v>
      </c>
      <c r="F350" s="30">
        <v>95402.45</v>
      </c>
      <c r="G350" s="30">
        <v>129772.5</v>
      </c>
      <c r="H350" s="30"/>
      <c r="I350" s="30">
        <v>146760.9</v>
      </c>
      <c r="J350" s="30">
        <v>149670.95000000001</v>
      </c>
      <c r="K350" s="30"/>
      <c r="L350" s="30">
        <v>118368.25</v>
      </c>
      <c r="M350" s="30"/>
      <c r="N350" s="30">
        <v>119233.4</v>
      </c>
      <c r="O350" s="30"/>
      <c r="P350" s="30"/>
      <c r="Q350" s="30"/>
      <c r="R350" s="30"/>
      <c r="S350" s="30"/>
      <c r="T350" s="30"/>
      <c r="U350" s="30"/>
      <c r="V350" s="30"/>
      <c r="W350" s="41"/>
    </row>
    <row r="351" spans="1:23" x14ac:dyDescent="0.25">
      <c r="A351" s="258">
        <v>144</v>
      </c>
      <c r="B351" s="257" t="s">
        <v>126</v>
      </c>
      <c r="C351" s="259"/>
      <c r="D351" s="260"/>
      <c r="E351" s="260">
        <v>6771.16</v>
      </c>
      <c r="F351" s="260">
        <v>13209.57</v>
      </c>
      <c r="G351" s="260">
        <v>17968.5</v>
      </c>
      <c r="H351" s="260"/>
      <c r="I351" s="260">
        <v>20320.739999999998</v>
      </c>
      <c r="J351" s="260">
        <v>20723.669999999998</v>
      </c>
      <c r="K351" s="260"/>
      <c r="L351" s="260">
        <v>16389.45</v>
      </c>
      <c r="M351" s="260"/>
      <c r="N351" s="260">
        <v>16509.239999999998</v>
      </c>
      <c r="O351" s="260"/>
      <c r="P351" s="260"/>
      <c r="Q351" s="260"/>
      <c r="R351" s="260"/>
      <c r="S351" s="260"/>
      <c r="T351" s="260"/>
      <c r="U351" s="260"/>
      <c r="V351" s="260"/>
    </row>
    <row r="352" spans="1:23" x14ac:dyDescent="0.25">
      <c r="A352" s="210">
        <v>145</v>
      </c>
      <c r="B352" s="22" t="s">
        <v>500</v>
      </c>
      <c r="C352" s="29">
        <v>254000</v>
      </c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</row>
    <row r="353" spans="1:23" x14ac:dyDescent="0.25">
      <c r="A353" s="258">
        <v>146</v>
      </c>
      <c r="B353" s="257" t="s">
        <v>127</v>
      </c>
      <c r="C353" s="259"/>
      <c r="D353" s="260">
        <v>15266.57</v>
      </c>
      <c r="E353" s="260">
        <v>18620.689999999999</v>
      </c>
      <c r="F353" s="260">
        <v>16145.029999999999</v>
      </c>
      <c r="G353" s="260">
        <v>21961.5</v>
      </c>
      <c r="H353" s="260"/>
      <c r="I353" s="260">
        <v>27094.32</v>
      </c>
      <c r="J353" s="260">
        <v>27631.559999999998</v>
      </c>
      <c r="K353" s="260"/>
      <c r="L353" s="260">
        <v>21852.6</v>
      </c>
      <c r="M353" s="260"/>
      <c r="N353" s="260">
        <v>22012.32</v>
      </c>
      <c r="O353" s="260"/>
      <c r="P353" s="260"/>
      <c r="Q353" s="260"/>
      <c r="R353" s="260"/>
      <c r="S353" s="260"/>
      <c r="T353" s="260"/>
      <c r="U353" s="260"/>
      <c r="V353" s="260"/>
    </row>
    <row r="354" spans="1:23" x14ac:dyDescent="0.25">
      <c r="A354" s="211">
        <v>147</v>
      </c>
      <c r="B354" s="31" t="s">
        <v>128</v>
      </c>
      <c r="C354" s="29">
        <v>262061.8</v>
      </c>
      <c r="D354" s="30">
        <v>272022.52</v>
      </c>
      <c r="E354" s="30">
        <v>333479.63</v>
      </c>
      <c r="F354" s="30">
        <v>289142.81</v>
      </c>
      <c r="G354" s="30">
        <v>201646.5</v>
      </c>
      <c r="H354" s="30"/>
      <c r="I354" s="30">
        <v>228043.86</v>
      </c>
      <c r="J354" s="30">
        <v>453618.11</v>
      </c>
      <c r="K354" s="30"/>
      <c r="L354" s="30">
        <v>358746.85</v>
      </c>
      <c r="M354" s="30"/>
      <c r="N354" s="30">
        <v>361368.92</v>
      </c>
      <c r="O354" s="30"/>
      <c r="P354" s="30"/>
      <c r="Q354" s="30"/>
      <c r="R354" s="30"/>
      <c r="S354" s="30"/>
      <c r="T354" s="30"/>
      <c r="U354" s="30"/>
      <c r="V354" s="30"/>
    </row>
    <row r="355" spans="1:23" x14ac:dyDescent="0.25">
      <c r="A355" s="258">
        <v>148</v>
      </c>
      <c r="B355" s="257" t="s">
        <v>129</v>
      </c>
      <c r="C355" s="259"/>
      <c r="D355" s="260">
        <v>292840.57</v>
      </c>
      <c r="E355" s="260">
        <v>357178.69</v>
      </c>
      <c r="F355" s="260">
        <v>309691.03000000003</v>
      </c>
      <c r="G355" s="260">
        <v>610929</v>
      </c>
      <c r="H355" s="260"/>
      <c r="I355" s="260">
        <v>690905.16</v>
      </c>
      <c r="J355" s="260">
        <v>1188157.08</v>
      </c>
      <c r="K355" s="260"/>
      <c r="L355" s="260">
        <v>939661.8</v>
      </c>
      <c r="M355" s="260"/>
      <c r="N355" s="260">
        <v>948364.12</v>
      </c>
      <c r="O355" s="260"/>
      <c r="P355" s="260"/>
      <c r="Q355" s="260"/>
      <c r="R355" s="260"/>
      <c r="S355" s="260"/>
      <c r="T355" s="260"/>
      <c r="U355" s="260"/>
      <c r="V355" s="260"/>
    </row>
    <row r="356" spans="1:23" x14ac:dyDescent="0.25">
      <c r="A356" s="211">
        <v>149</v>
      </c>
      <c r="B356" s="31" t="s">
        <v>130</v>
      </c>
      <c r="C356" s="29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</row>
    <row r="357" spans="1:23" x14ac:dyDescent="0.25">
      <c r="A357" s="258">
        <v>150</v>
      </c>
      <c r="B357" s="257" t="s">
        <v>476</v>
      </c>
      <c r="C357" s="259"/>
      <c r="D357" s="260"/>
      <c r="E357" s="260"/>
      <c r="F357" s="260"/>
      <c r="G357" s="260"/>
      <c r="H357" s="260"/>
      <c r="I357" s="260"/>
      <c r="J357" s="260"/>
      <c r="K357" s="260"/>
      <c r="L357" s="260"/>
      <c r="M357" s="260"/>
      <c r="N357" s="260"/>
      <c r="O357" s="260"/>
      <c r="P357" s="260"/>
      <c r="Q357" s="260"/>
      <c r="R357" s="260"/>
      <c r="S357" s="260"/>
      <c r="T357" s="260"/>
      <c r="U357" s="260"/>
      <c r="V357" s="260"/>
    </row>
    <row r="358" spans="1:23" x14ac:dyDescent="0.25">
      <c r="A358" s="211">
        <v>151</v>
      </c>
      <c r="B358" s="212" t="s">
        <v>478</v>
      </c>
      <c r="C358" s="29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</row>
    <row r="359" spans="1:23" x14ac:dyDescent="0.25">
      <c r="A359" s="258">
        <v>152</v>
      </c>
      <c r="B359" s="257" t="s">
        <v>131</v>
      </c>
      <c r="C359" s="259"/>
      <c r="D359" s="260">
        <v>4163.6099999999997</v>
      </c>
      <c r="E359" s="260">
        <v>5078.37</v>
      </c>
      <c r="F359" s="260">
        <v>4403.1899999999996</v>
      </c>
      <c r="G359" s="260">
        <v>5989.5</v>
      </c>
      <c r="H359" s="260"/>
      <c r="I359" s="260">
        <v>6773.58</v>
      </c>
      <c r="J359" s="260">
        <v>6907.8899999999994</v>
      </c>
      <c r="K359" s="260"/>
      <c r="L359" s="260">
        <v>5463.15</v>
      </c>
      <c r="M359" s="260"/>
      <c r="N359" s="260">
        <v>5503.08</v>
      </c>
      <c r="O359" s="260"/>
      <c r="P359" s="260"/>
      <c r="Q359" s="260"/>
      <c r="R359" s="260"/>
      <c r="S359" s="260"/>
      <c r="T359" s="260"/>
      <c r="U359" s="260"/>
      <c r="V359" s="260"/>
    </row>
    <row r="360" spans="1:23" x14ac:dyDescent="0.25">
      <c r="A360" s="211">
        <v>153</v>
      </c>
      <c r="B360" s="212" t="s">
        <v>132</v>
      </c>
      <c r="C360" s="29">
        <v>262061.8</v>
      </c>
      <c r="D360" s="30">
        <v>272022.52</v>
      </c>
      <c r="E360" s="30">
        <v>331786.83999999997</v>
      </c>
      <c r="F360" s="30">
        <v>287675.08</v>
      </c>
      <c r="G360" s="30">
        <v>199650</v>
      </c>
      <c r="H360" s="30"/>
      <c r="I360" s="30">
        <v>225786</v>
      </c>
      <c r="J360" s="30">
        <v>451315.48</v>
      </c>
      <c r="K360" s="30"/>
      <c r="L360" s="30">
        <v>356925.8</v>
      </c>
      <c r="M360" s="30"/>
      <c r="N360" s="30">
        <v>359534.56</v>
      </c>
      <c r="O360" s="30"/>
      <c r="P360" s="30"/>
      <c r="Q360" s="30"/>
      <c r="R360" s="30"/>
      <c r="S360" s="30"/>
      <c r="T360" s="30"/>
      <c r="U360" s="30"/>
      <c r="V360" s="30"/>
    </row>
    <row r="361" spans="1:23" x14ac:dyDescent="0.25">
      <c r="A361" s="258">
        <v>154</v>
      </c>
      <c r="B361" s="257" t="s">
        <v>133</v>
      </c>
      <c r="C361" s="259"/>
      <c r="D361" s="260">
        <v>27757.4</v>
      </c>
      <c r="E361" s="260">
        <v>44012.54</v>
      </c>
      <c r="F361" s="260">
        <v>38160.979999999996</v>
      </c>
      <c r="G361" s="260">
        <v>51909</v>
      </c>
      <c r="H361" s="260"/>
      <c r="I361" s="260">
        <v>81282.959999999992</v>
      </c>
      <c r="J361" s="260">
        <v>59868.38</v>
      </c>
      <c r="K361" s="260"/>
      <c r="L361" s="260">
        <v>47347.3</v>
      </c>
      <c r="M361" s="260"/>
      <c r="N361" s="260">
        <v>47693.36</v>
      </c>
      <c r="O361" s="260"/>
      <c r="P361" s="260"/>
      <c r="Q361" s="260"/>
      <c r="R361" s="260"/>
      <c r="S361" s="260"/>
      <c r="T361" s="260"/>
      <c r="U361" s="260"/>
      <c r="V361" s="260"/>
    </row>
    <row r="362" spans="1:23" x14ac:dyDescent="0.25">
      <c r="A362" s="211">
        <v>155</v>
      </c>
      <c r="B362" s="212" t="s">
        <v>432</v>
      </c>
      <c r="C362" s="29">
        <v>219264.2</v>
      </c>
      <c r="D362" s="30">
        <v>158301</v>
      </c>
      <c r="E362" s="30">
        <v>167310</v>
      </c>
      <c r="F362" s="30">
        <v>185328</v>
      </c>
      <c r="G362" s="30">
        <v>194337</v>
      </c>
      <c r="H362" s="30">
        <v>-3800.25</v>
      </c>
      <c r="I362" s="30">
        <v>202059</v>
      </c>
      <c r="J362" s="30">
        <v>204633</v>
      </c>
      <c r="K362" s="30">
        <v>-61072.530000001192</v>
      </c>
      <c r="L362" s="30">
        <v>241312.5</v>
      </c>
      <c r="M362" s="30"/>
      <c r="N362" s="30">
        <v>253539</v>
      </c>
      <c r="O362" s="30"/>
      <c r="P362" s="30"/>
      <c r="Q362" s="30"/>
      <c r="R362" s="30"/>
      <c r="S362" s="30"/>
      <c r="T362" s="30"/>
      <c r="U362" s="30"/>
      <c r="V362" s="30"/>
      <c r="W362" s="41"/>
    </row>
    <row r="363" spans="1:23" x14ac:dyDescent="0.25">
      <c r="A363" s="258">
        <v>156</v>
      </c>
      <c r="B363" s="257" t="s">
        <v>134</v>
      </c>
      <c r="C363" s="259">
        <v>46796.75</v>
      </c>
      <c r="D363" s="260">
        <v>48575.45</v>
      </c>
      <c r="E363" s="260">
        <v>81253.919999999998</v>
      </c>
      <c r="F363" s="260">
        <v>70451.039999999994</v>
      </c>
      <c r="G363" s="260">
        <v>69877.5</v>
      </c>
      <c r="H363" s="260"/>
      <c r="I363" s="260">
        <v>79025.100000000006</v>
      </c>
      <c r="J363" s="260">
        <v>165789.35999999999</v>
      </c>
      <c r="K363" s="260"/>
      <c r="L363" s="260">
        <v>16389.45</v>
      </c>
      <c r="M363" s="260"/>
      <c r="N363" s="260">
        <v>84380.56</v>
      </c>
      <c r="O363" s="260"/>
      <c r="P363" s="260"/>
      <c r="Q363" s="260"/>
      <c r="R363" s="260"/>
      <c r="S363" s="260"/>
      <c r="T363" s="260"/>
      <c r="U363" s="260"/>
      <c r="V363" s="260"/>
    </row>
    <row r="364" spans="1:23" x14ac:dyDescent="0.25">
      <c r="A364" s="210">
        <v>157</v>
      </c>
      <c r="B364" s="22" t="s">
        <v>440</v>
      </c>
      <c r="C364" s="29"/>
      <c r="D364" s="30">
        <v>511434</v>
      </c>
      <c r="E364" s="30">
        <v>540540</v>
      </c>
      <c r="F364" s="30">
        <v>598752</v>
      </c>
      <c r="G364" s="30">
        <v>627858</v>
      </c>
      <c r="H364" s="30"/>
      <c r="I364" s="30">
        <v>652806</v>
      </c>
      <c r="J364" s="30">
        <v>661122</v>
      </c>
      <c r="K364" s="362">
        <v>113718.5</v>
      </c>
      <c r="L364" s="30">
        <v>779625</v>
      </c>
      <c r="M364" s="30"/>
      <c r="N364" s="30">
        <v>819126</v>
      </c>
      <c r="O364" s="30"/>
      <c r="P364" s="30"/>
      <c r="Q364" s="30"/>
      <c r="R364" s="30"/>
      <c r="S364" s="30"/>
      <c r="T364" s="30"/>
      <c r="U364" s="30"/>
      <c r="V364" s="30"/>
    </row>
    <row r="365" spans="1:23" x14ac:dyDescent="0.25">
      <c r="A365" s="258">
        <v>158</v>
      </c>
      <c r="B365" s="257" t="s">
        <v>135</v>
      </c>
      <c r="C365" s="259"/>
      <c r="D365" s="260">
        <v>8327.2199999999993</v>
      </c>
      <c r="E365" s="260">
        <v>10156.74</v>
      </c>
      <c r="F365" s="260">
        <v>8806.3799999999992</v>
      </c>
      <c r="G365" s="260">
        <v>11979</v>
      </c>
      <c r="H365" s="260"/>
      <c r="I365" s="260">
        <v>13547.16</v>
      </c>
      <c r="J365" s="260">
        <v>13815.779999999999</v>
      </c>
      <c r="K365" s="260"/>
      <c r="L365" s="260">
        <v>9105.25</v>
      </c>
      <c r="M365" s="260"/>
      <c r="N365" s="260">
        <v>5503.08</v>
      </c>
      <c r="O365" s="260"/>
      <c r="P365" s="260"/>
      <c r="Q365" s="260"/>
      <c r="R365" s="260"/>
      <c r="S365" s="260"/>
      <c r="T365" s="260"/>
      <c r="U365" s="260"/>
      <c r="V365" s="260"/>
    </row>
    <row r="366" spans="1:23" x14ac:dyDescent="0.25">
      <c r="A366" s="211">
        <v>159</v>
      </c>
      <c r="B366" s="31" t="s">
        <v>155</v>
      </c>
      <c r="C366" s="29"/>
      <c r="D366" s="30">
        <v>8327.2199999999993</v>
      </c>
      <c r="E366" s="30">
        <v>10156.74</v>
      </c>
      <c r="F366" s="30">
        <v>8806.3799999999992</v>
      </c>
      <c r="G366" s="30">
        <v>11979</v>
      </c>
      <c r="H366" s="30"/>
      <c r="I366" s="30">
        <v>13547.16</v>
      </c>
      <c r="J366" s="30">
        <v>13815.779999999999</v>
      </c>
      <c r="K366" s="30"/>
      <c r="L366" s="30">
        <v>10926.3</v>
      </c>
      <c r="M366" s="30"/>
      <c r="N366" s="30">
        <v>11006.16</v>
      </c>
      <c r="O366" s="30"/>
      <c r="P366" s="30"/>
      <c r="Q366" s="30"/>
      <c r="R366" s="30"/>
      <c r="S366" s="30"/>
      <c r="T366" s="30"/>
      <c r="U366" s="30"/>
      <c r="V366" s="30"/>
    </row>
    <row r="367" spans="1:23" x14ac:dyDescent="0.25">
      <c r="A367" s="258">
        <v>160</v>
      </c>
      <c r="B367" s="257" t="s">
        <v>136</v>
      </c>
      <c r="C367" s="259"/>
      <c r="D367" s="260">
        <v>8327.2199999999993</v>
      </c>
      <c r="E367" s="260">
        <v>10156.74</v>
      </c>
      <c r="F367" s="260">
        <v>8806.3799999999992</v>
      </c>
      <c r="G367" s="260">
        <v>11979</v>
      </c>
      <c r="H367" s="260"/>
      <c r="I367" s="260">
        <v>13547.16</v>
      </c>
      <c r="J367" s="260">
        <v>13815.779999999999</v>
      </c>
      <c r="K367" s="260"/>
      <c r="L367" s="260">
        <v>10926.3</v>
      </c>
      <c r="M367" s="260"/>
      <c r="N367" s="260">
        <v>11006.16</v>
      </c>
      <c r="O367" s="260"/>
      <c r="P367" s="260"/>
      <c r="Q367" s="260"/>
      <c r="R367" s="260"/>
      <c r="S367" s="260"/>
      <c r="T367" s="260"/>
      <c r="U367" s="260"/>
      <c r="V367" s="260"/>
    </row>
    <row r="368" spans="1:23" x14ac:dyDescent="0.25">
      <c r="A368" s="211">
        <v>161</v>
      </c>
      <c r="B368" s="31" t="s">
        <v>138</v>
      </c>
      <c r="C368" s="29"/>
      <c r="D368" s="30">
        <v>4163.6099999999997</v>
      </c>
      <c r="E368" s="30">
        <v>5078.37</v>
      </c>
      <c r="F368" s="30">
        <v>2935.46</v>
      </c>
      <c r="G368" s="30">
        <v>3993</v>
      </c>
      <c r="H368" s="30"/>
      <c r="I368" s="30">
        <v>4515.72</v>
      </c>
      <c r="J368" s="30">
        <v>4605.26</v>
      </c>
      <c r="K368" s="30"/>
      <c r="L368" s="30">
        <v>3642.1</v>
      </c>
      <c r="M368" s="30"/>
      <c r="N368" s="30">
        <v>3668.7200000000003</v>
      </c>
      <c r="O368" s="30"/>
      <c r="P368" s="30"/>
      <c r="Q368" s="30"/>
      <c r="R368" s="30"/>
      <c r="S368" s="30"/>
      <c r="T368" s="30"/>
      <c r="U368" s="30"/>
      <c r="V368" s="30"/>
    </row>
    <row r="369" spans="1:23" x14ac:dyDescent="0.25">
      <c r="A369" s="258">
        <v>162</v>
      </c>
      <c r="B369" s="257" t="s">
        <v>139</v>
      </c>
      <c r="C369" s="259"/>
      <c r="D369" s="260">
        <v>61066.28</v>
      </c>
      <c r="E369" s="260">
        <v>74482.759999999995</v>
      </c>
      <c r="F369" s="260">
        <v>64580.119999999995</v>
      </c>
      <c r="G369" s="260">
        <v>95832</v>
      </c>
      <c r="H369" s="260"/>
      <c r="I369" s="260">
        <v>99345.84</v>
      </c>
      <c r="J369" s="260">
        <v>161184.1</v>
      </c>
      <c r="K369" s="260"/>
      <c r="L369" s="260">
        <v>127473.5</v>
      </c>
      <c r="M369" s="260"/>
      <c r="N369" s="260">
        <v>128405.2</v>
      </c>
      <c r="O369" s="260"/>
      <c r="P369" s="260"/>
      <c r="Q369" s="260"/>
      <c r="R369" s="260"/>
      <c r="S369" s="260"/>
      <c r="T369" s="260"/>
      <c r="U369" s="260"/>
      <c r="V369" s="260"/>
    </row>
    <row r="370" spans="1:23" x14ac:dyDescent="0.25">
      <c r="A370" s="211">
        <v>163</v>
      </c>
      <c r="B370" s="212" t="s">
        <v>140</v>
      </c>
      <c r="C370" s="29"/>
      <c r="D370" s="30">
        <v>4163.6099999999997</v>
      </c>
      <c r="E370" s="30">
        <v>5078.37</v>
      </c>
      <c r="F370" s="30">
        <v>4403.1899999999996</v>
      </c>
      <c r="G370" s="30">
        <v>5989.5</v>
      </c>
      <c r="H370" s="30"/>
      <c r="I370" s="30">
        <v>6773.58</v>
      </c>
      <c r="J370" s="30">
        <v>6907.8899999999994</v>
      </c>
      <c r="K370" s="30"/>
      <c r="L370" s="30">
        <v>5463.15</v>
      </c>
      <c r="M370" s="30">
        <v>-1080.3499999999999</v>
      </c>
      <c r="N370" s="30">
        <v>5503.08</v>
      </c>
      <c r="O370" s="30"/>
      <c r="P370" s="30"/>
      <c r="Q370" s="30"/>
      <c r="R370" s="30"/>
      <c r="S370" s="30"/>
      <c r="T370" s="30"/>
      <c r="U370" s="30"/>
      <c r="V370" s="30"/>
    </row>
    <row r="371" spans="1:23" x14ac:dyDescent="0.25">
      <c r="A371" s="258">
        <v>164</v>
      </c>
      <c r="B371" s="257" t="s">
        <v>141</v>
      </c>
      <c r="C371" s="259"/>
      <c r="D371" s="260">
        <v>20818.05</v>
      </c>
      <c r="E371" s="260">
        <v>25391.85</v>
      </c>
      <c r="F371" s="260">
        <v>22015.95</v>
      </c>
      <c r="G371" s="260">
        <v>29947.5</v>
      </c>
      <c r="H371" s="260"/>
      <c r="I371" s="260">
        <v>20320.739999999998</v>
      </c>
      <c r="J371" s="260">
        <v>20723.669999999998</v>
      </c>
      <c r="K371" s="260"/>
      <c r="L371" s="260">
        <v>16389.45</v>
      </c>
      <c r="M371" s="260"/>
      <c r="N371" s="260">
        <v>3668.7200000000003</v>
      </c>
      <c r="O371" s="260"/>
      <c r="P371" s="260"/>
      <c r="Q371" s="260"/>
      <c r="R371" s="260"/>
      <c r="S371" s="260"/>
      <c r="T371" s="260"/>
      <c r="U371" s="260"/>
      <c r="V371" s="260"/>
    </row>
    <row r="372" spans="1:23" x14ac:dyDescent="0.25">
      <c r="A372" s="211">
        <v>165</v>
      </c>
      <c r="B372" s="212" t="s">
        <v>146</v>
      </c>
      <c r="C372" s="29"/>
      <c r="D372" s="30">
        <v>12490.83</v>
      </c>
      <c r="E372" s="30">
        <v>15235.11</v>
      </c>
      <c r="F372" s="30">
        <v>13209.57</v>
      </c>
      <c r="G372" s="30">
        <v>17968.5</v>
      </c>
      <c r="H372" s="30"/>
      <c r="I372" s="30">
        <v>20320.739999999998</v>
      </c>
      <c r="J372" s="30">
        <v>20723.669999999998</v>
      </c>
      <c r="K372" s="30"/>
      <c r="L372" s="30">
        <v>16389.45</v>
      </c>
      <c r="M372" s="30"/>
      <c r="N372" s="30">
        <v>16509.239999999998</v>
      </c>
      <c r="O372" s="30"/>
      <c r="P372" s="30"/>
      <c r="Q372" s="30"/>
      <c r="R372" s="30"/>
      <c r="S372" s="30"/>
      <c r="T372" s="30"/>
      <c r="U372" s="30"/>
      <c r="V372" s="30"/>
    </row>
    <row r="373" spans="1:23" x14ac:dyDescent="0.25">
      <c r="A373" s="258">
        <v>166</v>
      </c>
      <c r="B373" s="257" t="s">
        <v>142</v>
      </c>
      <c r="C373" s="259"/>
      <c r="D373" s="260">
        <v>8327.2199999999993</v>
      </c>
      <c r="E373" s="260">
        <v>10156.74</v>
      </c>
      <c r="F373" s="260">
        <v>4403.1899999999996</v>
      </c>
      <c r="G373" s="260"/>
      <c r="H373" s="260"/>
      <c r="I373" s="260"/>
      <c r="J373" s="260"/>
      <c r="K373" s="260"/>
      <c r="L373" s="260"/>
      <c r="M373" s="260"/>
      <c r="N373" s="260"/>
      <c r="O373" s="260"/>
      <c r="P373" s="260"/>
      <c r="Q373" s="260"/>
      <c r="R373" s="260"/>
      <c r="S373" s="260"/>
      <c r="T373" s="260"/>
      <c r="U373" s="260"/>
      <c r="V373" s="260"/>
    </row>
    <row r="374" spans="1:23" x14ac:dyDescent="0.25">
      <c r="A374" s="211">
        <v>167</v>
      </c>
      <c r="B374" s="212" t="s">
        <v>143</v>
      </c>
      <c r="C374" s="29">
        <v>39948.15</v>
      </c>
      <c r="D374" s="30">
        <v>20818.05</v>
      </c>
      <c r="E374" s="30">
        <v>25391.85</v>
      </c>
      <c r="F374" s="30">
        <v>22015.95</v>
      </c>
      <c r="G374" s="30">
        <v>29947.5</v>
      </c>
      <c r="H374" s="30"/>
      <c r="I374" s="30">
        <v>33867.9</v>
      </c>
      <c r="J374" s="30">
        <v>34539.449999999997</v>
      </c>
      <c r="K374" s="30"/>
      <c r="L374" s="30">
        <v>27315.75</v>
      </c>
      <c r="M374" s="30"/>
      <c r="N374" s="30">
        <v>27515.4</v>
      </c>
      <c r="O374" s="30"/>
      <c r="P374" s="30"/>
      <c r="Q374" s="30"/>
      <c r="R374" s="30"/>
      <c r="S374" s="30"/>
      <c r="T374" s="30"/>
      <c r="U374" s="30"/>
      <c r="V374" s="30"/>
      <c r="W374" s="41"/>
    </row>
    <row r="375" spans="1:23" x14ac:dyDescent="0.25">
      <c r="A375" s="258">
        <v>168</v>
      </c>
      <c r="B375" s="257" t="s">
        <v>144</v>
      </c>
      <c r="C375" s="259"/>
      <c r="D375" s="260">
        <v>30533.14</v>
      </c>
      <c r="E375" s="260">
        <v>37241.379999999997</v>
      </c>
      <c r="F375" s="260">
        <v>32290.059999999998</v>
      </c>
      <c r="G375" s="260">
        <v>43923</v>
      </c>
      <c r="H375" s="260"/>
      <c r="I375" s="260">
        <v>72251.520000000004</v>
      </c>
      <c r="J375" s="260">
        <v>50657.86</v>
      </c>
      <c r="K375" s="260">
        <v>46052.6</v>
      </c>
      <c r="L375" s="260">
        <v>30957.85</v>
      </c>
      <c r="M375" s="260">
        <v>54631.5</v>
      </c>
      <c r="N375" s="260">
        <v>31184.12</v>
      </c>
      <c r="O375" s="260"/>
      <c r="P375" s="260"/>
      <c r="Q375" s="260"/>
      <c r="R375" s="260"/>
      <c r="S375" s="260"/>
      <c r="T375" s="260"/>
      <c r="U375" s="260"/>
      <c r="V375" s="260"/>
    </row>
    <row r="376" spans="1:23" x14ac:dyDescent="0.25">
      <c r="A376" s="210">
        <v>169</v>
      </c>
      <c r="B376" s="22" t="s">
        <v>152</v>
      </c>
      <c r="C376" s="29"/>
      <c r="D376" s="30">
        <v>36084.620000000003</v>
      </c>
      <c r="E376" s="30">
        <v>44012.54</v>
      </c>
      <c r="F376" s="30">
        <v>38160.979999999996</v>
      </c>
      <c r="G376" s="30">
        <v>51909</v>
      </c>
      <c r="H376" s="30"/>
      <c r="I376" s="30">
        <v>45157.2</v>
      </c>
      <c r="J376" s="30">
        <v>46052.6</v>
      </c>
      <c r="K376" s="30"/>
      <c r="L376" s="30">
        <v>27315.75</v>
      </c>
      <c r="M376" s="30"/>
      <c r="N376" s="30">
        <v>27515.4</v>
      </c>
      <c r="O376" s="30"/>
      <c r="P376" s="30"/>
      <c r="Q376" s="30"/>
      <c r="R376" s="30"/>
      <c r="S376" s="30"/>
      <c r="T376" s="30"/>
      <c r="U376" s="30"/>
      <c r="V376" s="30"/>
    </row>
    <row r="377" spans="1:23" x14ac:dyDescent="0.25">
      <c r="A377" s="258">
        <v>170</v>
      </c>
      <c r="B377" s="257" t="s">
        <v>501</v>
      </c>
      <c r="C377" s="259">
        <v>256000</v>
      </c>
      <c r="D377" s="260"/>
      <c r="E377" s="260"/>
      <c r="F377" s="260"/>
      <c r="G377" s="260">
        <v>51909</v>
      </c>
      <c r="H377" s="260"/>
      <c r="I377" s="260">
        <v>58704.36</v>
      </c>
      <c r="J377" s="260">
        <v>59868.38</v>
      </c>
      <c r="K377" s="260"/>
      <c r="L377" s="260">
        <v>47347.3</v>
      </c>
      <c r="M377" s="260"/>
      <c r="N377" s="260">
        <v>36687.199999999997</v>
      </c>
      <c r="O377" s="260"/>
      <c r="P377" s="260">
        <v>37510</v>
      </c>
      <c r="Q377" s="260"/>
      <c r="R377" s="260"/>
      <c r="S377" s="260"/>
      <c r="T377" s="260"/>
      <c r="U377" s="260"/>
      <c r="V377" s="260"/>
    </row>
    <row r="378" spans="1:23" x14ac:dyDescent="0.25">
      <c r="A378" s="211">
        <v>171</v>
      </c>
      <c r="B378" s="31" t="s">
        <v>488</v>
      </c>
      <c r="C378" s="29">
        <v>239500</v>
      </c>
      <c r="D378" s="30"/>
      <c r="E378" s="30"/>
      <c r="F378" s="30"/>
      <c r="G378" s="30"/>
      <c r="H378" s="30">
        <v>-239500</v>
      </c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</row>
    <row r="379" spans="1:23" x14ac:dyDescent="0.25">
      <c r="A379" s="258">
        <v>172</v>
      </c>
      <c r="B379" s="257" t="s">
        <v>524</v>
      </c>
      <c r="C379" s="259"/>
      <c r="D379" s="260"/>
      <c r="E379" s="331">
        <v>277500</v>
      </c>
      <c r="F379" s="260"/>
      <c r="G379" s="260">
        <v>129772.5</v>
      </c>
      <c r="H379" s="260"/>
      <c r="I379" s="260">
        <v>149018.76</v>
      </c>
      <c r="J379" s="260">
        <v>151973.57999999999</v>
      </c>
      <c r="K379" s="260"/>
      <c r="L379" s="260">
        <v>120189.3</v>
      </c>
      <c r="M379" s="260"/>
      <c r="N379" s="260">
        <v>170595.48</v>
      </c>
      <c r="O379" s="260"/>
      <c r="P379" s="260"/>
      <c r="Q379" s="260"/>
      <c r="R379" s="260"/>
      <c r="S379" s="260"/>
      <c r="T379" s="260"/>
      <c r="U379" s="260"/>
      <c r="V379" s="260"/>
    </row>
    <row r="380" spans="1:23" x14ac:dyDescent="0.25">
      <c r="A380" s="211">
        <v>173</v>
      </c>
      <c r="B380" t="s">
        <v>528</v>
      </c>
      <c r="C380" s="29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</row>
    <row r="381" spans="1:23" x14ac:dyDescent="0.25">
      <c r="A381" s="258">
        <v>174</v>
      </c>
      <c r="B381" s="257" t="s">
        <v>361</v>
      </c>
      <c r="C381" s="259"/>
      <c r="D381" s="260"/>
      <c r="E381" s="331">
        <f>1500*138.75+69375</f>
        <v>277500</v>
      </c>
      <c r="F381" s="260"/>
      <c r="G381" s="260">
        <v>17968.5</v>
      </c>
      <c r="H381" s="260"/>
      <c r="I381" s="260">
        <v>20320.739999999998</v>
      </c>
      <c r="J381" s="260">
        <v>20723.669999999998</v>
      </c>
      <c r="K381" s="260"/>
      <c r="L381" s="260">
        <v>16389.45</v>
      </c>
      <c r="M381" s="260"/>
      <c r="N381" s="260">
        <v>16509.239999999998</v>
      </c>
      <c r="O381" s="260"/>
      <c r="P381" s="260">
        <v>16879.5</v>
      </c>
      <c r="Q381" s="260"/>
      <c r="R381" s="260"/>
      <c r="S381" s="260"/>
      <c r="T381" s="260"/>
      <c r="U381" s="260"/>
      <c r="V381" s="260"/>
    </row>
    <row r="382" spans="1:23" x14ac:dyDescent="0.25">
      <c r="A382" s="211">
        <v>175</v>
      </c>
      <c r="B382" s="212" t="s">
        <v>529</v>
      </c>
      <c r="C382" s="29"/>
      <c r="D382" s="30"/>
      <c r="E382" s="30">
        <v>277500</v>
      </c>
      <c r="F382" s="30"/>
      <c r="G382" s="30"/>
      <c r="H382" s="30"/>
      <c r="I382" s="30">
        <v>6773.58</v>
      </c>
      <c r="J382" s="30">
        <v>6907.8899999999994</v>
      </c>
      <c r="K382" s="30"/>
      <c r="L382" s="30">
        <v>5463.15</v>
      </c>
      <c r="M382" s="30"/>
      <c r="N382" s="30">
        <v>5503.08</v>
      </c>
      <c r="O382" s="30"/>
      <c r="P382" s="30"/>
      <c r="Q382" s="30"/>
      <c r="R382" s="30"/>
      <c r="S382" s="30"/>
      <c r="T382" s="30"/>
      <c r="U382" s="30"/>
      <c r="V382" s="30"/>
    </row>
    <row r="383" spans="1:23" x14ac:dyDescent="0.25">
      <c r="A383" s="258">
        <v>176</v>
      </c>
      <c r="B383" s="257" t="s">
        <v>597</v>
      </c>
      <c r="C383" s="259"/>
      <c r="D383" s="260"/>
      <c r="E383" s="260"/>
      <c r="F383" s="260"/>
      <c r="G383" s="260"/>
      <c r="H383" s="260"/>
      <c r="I383" s="260">
        <v>273700</v>
      </c>
      <c r="J383" s="260"/>
      <c r="K383" s="260"/>
      <c r="L383" s="260"/>
      <c r="M383" s="260"/>
      <c r="N383" s="260"/>
      <c r="O383" s="260"/>
      <c r="P383" s="260">
        <v>9377.5</v>
      </c>
      <c r="Q383" s="260"/>
      <c r="R383" s="260"/>
      <c r="S383" s="260"/>
      <c r="T383" s="260"/>
      <c r="U383" s="260"/>
      <c r="V383" s="260"/>
    </row>
    <row r="384" spans="1:23" x14ac:dyDescent="0.25">
      <c r="A384" s="211">
        <v>177</v>
      </c>
      <c r="B384" s="212" t="s">
        <v>613</v>
      </c>
      <c r="C384" s="29"/>
      <c r="D384" s="30"/>
      <c r="E384" s="30"/>
      <c r="F384" s="30"/>
      <c r="G384" s="30"/>
      <c r="H384" s="30"/>
      <c r="I384" s="30"/>
      <c r="J384" s="30">
        <v>365000</v>
      </c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</row>
    <row r="385" spans="1:22" x14ac:dyDescent="0.25">
      <c r="A385" s="258"/>
      <c r="B385" s="257"/>
      <c r="C385" s="259"/>
      <c r="D385" s="260"/>
      <c r="E385" s="260"/>
      <c r="F385" s="260"/>
      <c r="G385" s="260"/>
      <c r="H385" s="260"/>
      <c r="I385" s="260"/>
      <c r="J385" s="260"/>
      <c r="K385" s="260"/>
      <c r="L385" s="260"/>
      <c r="M385" s="260"/>
      <c r="N385" s="260"/>
      <c r="O385" s="260"/>
      <c r="P385" s="260"/>
      <c r="Q385" s="260"/>
      <c r="R385" s="260"/>
      <c r="S385" s="260"/>
      <c r="T385" s="260"/>
      <c r="U385" s="260"/>
      <c r="V385" s="260"/>
    </row>
    <row r="386" spans="1:22" x14ac:dyDescent="0.25">
      <c r="A386" s="211"/>
      <c r="B386" s="212"/>
      <c r="C386" s="29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</row>
    <row r="387" spans="1:22" x14ac:dyDescent="0.25">
      <c r="A387" s="258"/>
      <c r="B387" s="257"/>
      <c r="C387" s="259"/>
      <c r="D387" s="260"/>
      <c r="E387" s="260"/>
      <c r="F387" s="260"/>
      <c r="G387" s="260"/>
      <c r="H387" s="260"/>
      <c r="I387" s="260"/>
      <c r="J387" s="260"/>
      <c r="K387" s="260"/>
      <c r="L387" s="260"/>
      <c r="M387" s="260"/>
      <c r="N387" s="260"/>
      <c r="O387" s="260"/>
      <c r="P387" s="260"/>
      <c r="Q387" s="260"/>
      <c r="R387" s="260"/>
      <c r="S387" s="260"/>
      <c r="T387" s="260"/>
      <c r="U387" s="260"/>
      <c r="V387" s="260"/>
    </row>
    <row r="388" spans="1:22" x14ac:dyDescent="0.25">
      <c r="A388" s="261">
        <v>1</v>
      </c>
      <c r="B388" s="262" t="s">
        <v>157</v>
      </c>
      <c r="C388" s="263"/>
      <c r="D388" s="264"/>
      <c r="E388" s="264"/>
      <c r="F388" s="264"/>
      <c r="G388" s="265"/>
      <c r="H388" s="264"/>
      <c r="I388" s="264"/>
      <c r="J388" s="264"/>
      <c r="K388" s="264"/>
      <c r="L388" s="264">
        <v>3326700</v>
      </c>
      <c r="M388" s="264"/>
      <c r="N388" s="264"/>
      <c r="O388" s="264"/>
      <c r="P388" s="264"/>
      <c r="Q388" s="264"/>
      <c r="R388" s="264"/>
      <c r="S388" s="264"/>
      <c r="T388" s="264"/>
      <c r="U388" s="264"/>
      <c r="V388" s="264"/>
    </row>
    <row r="389" spans="1:22" x14ac:dyDescent="0.25">
      <c r="A389" s="6">
        <v>2</v>
      </c>
      <c r="B389" s="23" t="s">
        <v>158</v>
      </c>
      <c r="C389" s="29"/>
      <c r="D389" s="32"/>
      <c r="E389" s="218"/>
      <c r="F389" s="218"/>
      <c r="G389" s="214"/>
      <c r="H389" s="215"/>
      <c r="I389" s="216"/>
      <c r="J389" s="216"/>
      <c r="K389" s="214"/>
      <c r="L389" s="217"/>
      <c r="M389" s="214"/>
      <c r="N389" s="214"/>
      <c r="O389" s="214"/>
      <c r="P389" s="214"/>
      <c r="Q389" s="31"/>
      <c r="R389" s="31"/>
      <c r="S389" s="31"/>
      <c r="T389" s="31"/>
      <c r="U389" s="31"/>
      <c r="V389" s="31"/>
    </row>
    <row r="390" spans="1:22" x14ac:dyDescent="0.25">
      <c r="A390" s="261">
        <v>3</v>
      </c>
      <c r="B390" s="262" t="s">
        <v>159</v>
      </c>
      <c r="C390" s="263"/>
      <c r="D390" s="263"/>
      <c r="E390" s="264"/>
      <c r="F390" s="264"/>
      <c r="G390" s="265"/>
      <c r="H390" s="264"/>
      <c r="I390" s="264"/>
      <c r="J390" s="264"/>
      <c r="K390" s="264"/>
      <c r="L390" s="264">
        <v>1019000</v>
      </c>
      <c r="M390" s="264"/>
      <c r="N390" s="264"/>
      <c r="O390" s="264"/>
      <c r="P390" s="264"/>
      <c r="Q390" s="264"/>
      <c r="R390" s="264"/>
      <c r="S390" s="264"/>
      <c r="T390" s="264"/>
      <c r="U390" s="264"/>
      <c r="V390" s="264"/>
    </row>
    <row r="391" spans="1:22" x14ac:dyDescent="0.25">
      <c r="A391" s="6">
        <v>4</v>
      </c>
      <c r="B391" s="23" t="s">
        <v>160</v>
      </c>
      <c r="C391" s="29"/>
      <c r="D391" s="32"/>
      <c r="E391" s="218"/>
      <c r="F391" s="218"/>
      <c r="G391" s="214"/>
      <c r="H391" s="215"/>
      <c r="I391" s="216"/>
      <c r="J391" s="216"/>
      <c r="K391" s="214"/>
      <c r="L391" s="217"/>
      <c r="M391" s="214"/>
      <c r="N391" s="214">
        <v>1529000</v>
      </c>
      <c r="O391" s="214"/>
      <c r="P391" s="214"/>
      <c r="Q391" s="31"/>
      <c r="R391" s="31"/>
      <c r="S391" s="31"/>
      <c r="T391" s="31"/>
      <c r="U391" s="31"/>
      <c r="V391" s="31"/>
    </row>
    <row r="392" spans="1:22" x14ac:dyDescent="0.25">
      <c r="A392" s="261">
        <v>5</v>
      </c>
      <c r="B392" s="262" t="s">
        <v>161</v>
      </c>
      <c r="C392" s="263"/>
      <c r="D392" s="263"/>
      <c r="E392" s="264"/>
      <c r="F392" s="264"/>
      <c r="G392" s="265"/>
      <c r="H392" s="264"/>
      <c r="I392" s="264"/>
      <c r="J392" s="264"/>
      <c r="K392" s="264"/>
      <c r="L392" s="263"/>
      <c r="M392" s="264"/>
      <c r="N392" s="264"/>
      <c r="O392" s="264"/>
      <c r="P392" s="264"/>
      <c r="Q392" s="264"/>
      <c r="R392" s="264"/>
      <c r="S392" s="264"/>
      <c r="T392" s="264"/>
      <c r="U392" s="264"/>
      <c r="V392" s="264"/>
    </row>
    <row r="393" spans="1:22" x14ac:dyDescent="0.25">
      <c r="A393" s="6">
        <v>6</v>
      </c>
      <c r="B393" s="23" t="s">
        <v>162</v>
      </c>
      <c r="C393" s="29"/>
      <c r="D393" s="32"/>
      <c r="E393" s="32"/>
      <c r="F393" s="32"/>
      <c r="G393" s="214"/>
      <c r="H393" s="215"/>
      <c r="I393" s="216"/>
      <c r="J393" s="216"/>
      <c r="K393" s="214"/>
      <c r="L393" s="217"/>
      <c r="M393" s="214"/>
      <c r="N393" s="214"/>
      <c r="O393" s="214"/>
      <c r="P393" s="214"/>
      <c r="Q393" s="31"/>
      <c r="R393" s="31"/>
      <c r="S393" s="31"/>
      <c r="T393" s="31"/>
      <c r="U393" s="31"/>
      <c r="V393" s="31"/>
    </row>
    <row r="394" spans="1:22" x14ac:dyDescent="0.25">
      <c r="A394" s="261">
        <v>7</v>
      </c>
      <c r="B394" s="262" t="s">
        <v>163</v>
      </c>
      <c r="C394" s="263"/>
      <c r="D394" s="263"/>
      <c r="E394" s="264"/>
      <c r="F394" s="264"/>
      <c r="G394" s="265"/>
      <c r="H394" s="264"/>
      <c r="I394" s="264"/>
      <c r="J394" s="264"/>
      <c r="K394" s="264"/>
      <c r="L394" s="263"/>
      <c r="M394" s="264"/>
      <c r="N394" s="264">
        <v>239880</v>
      </c>
      <c r="O394" s="264"/>
      <c r="P394" s="264"/>
      <c r="Q394" s="264"/>
      <c r="R394" s="264"/>
      <c r="S394" s="264"/>
      <c r="T394" s="264"/>
      <c r="U394" s="264"/>
      <c r="V394" s="264"/>
    </row>
    <row r="395" spans="1:22" x14ac:dyDescent="0.25">
      <c r="A395" s="6">
        <v>8</v>
      </c>
      <c r="B395" s="23" t="s">
        <v>164</v>
      </c>
      <c r="C395" s="29">
        <v>3270267</v>
      </c>
      <c r="D395" s="32"/>
      <c r="E395" s="218">
        <v>4516083</v>
      </c>
      <c r="F395" s="218"/>
      <c r="G395" s="214"/>
      <c r="H395" s="215"/>
      <c r="I395" s="216"/>
      <c r="J395" s="216"/>
      <c r="K395" s="214"/>
      <c r="L395" s="217"/>
      <c r="M395" s="214"/>
      <c r="N395" s="214"/>
      <c r="O395" s="214"/>
      <c r="P395" s="214"/>
      <c r="Q395" s="31"/>
      <c r="R395" s="31"/>
      <c r="S395" s="31"/>
      <c r="T395" s="31"/>
      <c r="U395" s="31"/>
      <c r="V395" s="31"/>
    </row>
    <row r="396" spans="1:22" x14ac:dyDescent="0.25">
      <c r="A396" s="261">
        <v>9</v>
      </c>
      <c r="B396" s="262" t="s">
        <v>475</v>
      </c>
      <c r="C396" s="263">
        <v>200000</v>
      </c>
      <c r="D396" s="264">
        <v>100000</v>
      </c>
      <c r="E396" s="264">
        <v>100000</v>
      </c>
      <c r="F396" s="264">
        <v>100000</v>
      </c>
      <c r="G396" s="265">
        <v>100000</v>
      </c>
      <c r="H396" s="264">
        <v>100000</v>
      </c>
      <c r="I396" s="264"/>
      <c r="J396" s="264">
        <v>100000</v>
      </c>
      <c r="K396" s="264"/>
      <c r="L396" s="263"/>
      <c r="M396" s="264">
        <v>200000</v>
      </c>
      <c r="N396" s="264">
        <v>200000</v>
      </c>
      <c r="O396" s="364">
        <f>-6400-400000</f>
        <v>-406400</v>
      </c>
      <c r="P396" s="264"/>
      <c r="Q396" s="264"/>
      <c r="R396" s="264"/>
      <c r="S396" s="264"/>
      <c r="T396" s="264"/>
      <c r="U396" s="264"/>
      <c r="V396" s="264"/>
    </row>
    <row r="397" spans="1:22" x14ac:dyDescent="0.25">
      <c r="A397" s="6">
        <v>10</v>
      </c>
      <c r="B397" s="23" t="s">
        <v>165</v>
      </c>
      <c r="C397" s="29"/>
      <c r="D397" s="32"/>
      <c r="E397" s="218"/>
      <c r="F397" s="218"/>
      <c r="G397" s="214"/>
      <c r="H397" s="215"/>
      <c r="I397" s="216"/>
      <c r="J397" s="216"/>
      <c r="K397" s="214"/>
      <c r="L397" s="217"/>
      <c r="M397" s="214"/>
      <c r="N397" s="214"/>
      <c r="O397" s="214"/>
      <c r="P397" s="214"/>
      <c r="Q397" s="31"/>
      <c r="R397" s="31"/>
      <c r="S397" s="31"/>
      <c r="T397" s="31"/>
      <c r="U397" s="31"/>
      <c r="V397" s="31"/>
    </row>
    <row r="398" spans="1:22" x14ac:dyDescent="0.25">
      <c r="A398" s="261">
        <v>11</v>
      </c>
      <c r="B398" s="262" t="s">
        <v>166</v>
      </c>
      <c r="C398" s="263">
        <v>450000</v>
      </c>
      <c r="D398" s="263"/>
      <c r="E398" s="264"/>
      <c r="F398" s="264"/>
      <c r="G398" s="265"/>
      <c r="H398" s="264"/>
      <c r="I398" s="264"/>
      <c r="J398" s="264"/>
      <c r="K398" s="264"/>
      <c r="L398" s="263"/>
      <c r="M398" s="264"/>
      <c r="N398" s="264"/>
      <c r="O398" s="264"/>
      <c r="P398" s="264"/>
      <c r="Q398" s="264"/>
      <c r="R398" s="264"/>
      <c r="S398" s="264"/>
      <c r="T398" s="264"/>
      <c r="U398" s="264"/>
      <c r="V398" s="264"/>
    </row>
    <row r="399" spans="1:22" x14ac:dyDescent="0.25">
      <c r="A399" s="6">
        <v>12</v>
      </c>
      <c r="B399" s="23" t="s">
        <v>167</v>
      </c>
      <c r="C399" s="30"/>
      <c r="D399" s="32"/>
      <c r="E399" s="32"/>
      <c r="F399" s="32"/>
      <c r="G399" s="33"/>
      <c r="H399" s="34"/>
      <c r="I399" s="35"/>
      <c r="J399" s="35"/>
      <c r="K399" s="31"/>
      <c r="L399" s="218">
        <v>719640</v>
      </c>
      <c r="M399" s="31"/>
      <c r="N399" s="31"/>
      <c r="O399" s="31"/>
      <c r="P399" s="31"/>
      <c r="Q399" s="214"/>
      <c r="R399" s="31"/>
      <c r="S399" s="31"/>
      <c r="T399" s="31"/>
      <c r="U399" s="31"/>
      <c r="V399" s="31"/>
    </row>
    <row r="400" spans="1:22" x14ac:dyDescent="0.25">
      <c r="A400" s="261">
        <v>13</v>
      </c>
      <c r="B400" s="262" t="s">
        <v>168</v>
      </c>
      <c r="C400" s="263"/>
      <c r="D400" s="263"/>
      <c r="E400" s="264"/>
      <c r="F400" s="264"/>
      <c r="G400" s="265"/>
      <c r="H400" s="264"/>
      <c r="I400" s="264"/>
      <c r="J400" s="264"/>
      <c r="K400" s="264"/>
      <c r="L400" s="263"/>
      <c r="M400" s="264"/>
      <c r="N400" s="264"/>
      <c r="O400" s="264"/>
      <c r="P400" s="264"/>
      <c r="Q400" s="264"/>
      <c r="R400" s="264"/>
      <c r="S400" s="264"/>
      <c r="T400" s="264"/>
      <c r="U400" s="264"/>
      <c r="V400" s="264"/>
    </row>
    <row r="401" spans="1:23" x14ac:dyDescent="0.25">
      <c r="A401" s="6">
        <v>14</v>
      </c>
      <c r="B401" s="23" t="s">
        <v>169</v>
      </c>
      <c r="C401" s="30"/>
      <c r="D401" s="32"/>
      <c r="E401" s="32"/>
      <c r="F401" s="32"/>
      <c r="G401" s="33"/>
      <c r="H401" s="34"/>
      <c r="I401" s="35"/>
      <c r="J401" s="35"/>
      <c r="K401" s="31"/>
      <c r="L401" s="29"/>
      <c r="M401" s="31"/>
      <c r="N401" s="31"/>
      <c r="O401" s="31"/>
      <c r="P401" s="31"/>
      <c r="Q401" s="214"/>
      <c r="R401" s="31"/>
      <c r="S401" s="31"/>
      <c r="T401" s="31"/>
      <c r="U401" s="31"/>
      <c r="V401" s="31"/>
    </row>
    <row r="402" spans="1:23" x14ac:dyDescent="0.25">
      <c r="A402" s="261">
        <v>15</v>
      </c>
      <c r="B402" s="262" t="s">
        <v>170</v>
      </c>
      <c r="C402" s="263"/>
      <c r="D402" s="263"/>
      <c r="E402" s="264"/>
      <c r="F402" s="264"/>
      <c r="G402" s="265"/>
      <c r="H402" s="264"/>
      <c r="I402" s="264"/>
      <c r="J402" s="264"/>
      <c r="K402" s="264"/>
      <c r="L402" s="263"/>
      <c r="M402" s="264"/>
      <c r="N402" s="264"/>
      <c r="O402" s="264"/>
      <c r="P402" s="264"/>
      <c r="Q402" s="264"/>
      <c r="R402" s="264"/>
      <c r="S402" s="264"/>
      <c r="T402" s="264"/>
      <c r="U402" s="264"/>
      <c r="V402" s="264"/>
    </row>
    <row r="403" spans="1:23" x14ac:dyDescent="0.25">
      <c r="A403" s="6">
        <v>16</v>
      </c>
      <c r="B403" s="23"/>
      <c r="C403" s="30"/>
      <c r="D403" s="32"/>
      <c r="E403" s="32"/>
      <c r="F403" s="32"/>
      <c r="G403" s="33"/>
      <c r="H403" s="34"/>
      <c r="I403" s="35"/>
      <c r="J403" s="35"/>
      <c r="K403" s="31"/>
      <c r="L403" s="29"/>
      <c r="M403" s="31"/>
      <c r="N403" s="31"/>
      <c r="O403" s="31"/>
      <c r="P403" s="31"/>
      <c r="Q403" s="214"/>
      <c r="R403" s="31"/>
      <c r="S403" s="31"/>
      <c r="T403" s="31"/>
      <c r="U403" s="31"/>
      <c r="V403" s="31"/>
    </row>
    <row r="404" spans="1:23" ht="15.75" thickBot="1" x14ac:dyDescent="0.3">
      <c r="A404" s="261"/>
      <c r="B404" s="262"/>
      <c r="C404" s="263"/>
      <c r="D404" s="263"/>
      <c r="E404" s="264"/>
      <c r="F404" s="264"/>
      <c r="G404" s="265"/>
      <c r="H404" s="264"/>
      <c r="I404" s="264"/>
      <c r="J404" s="264"/>
      <c r="K404" s="264"/>
      <c r="L404" s="263"/>
      <c r="M404" s="264"/>
      <c r="N404" s="264"/>
      <c r="O404" s="264"/>
      <c r="P404" s="264"/>
      <c r="Q404" s="264"/>
      <c r="R404" s="264"/>
      <c r="S404" s="264"/>
      <c r="T404" s="264"/>
      <c r="U404" s="264"/>
      <c r="V404" s="264"/>
    </row>
    <row r="405" spans="1:23" ht="15.75" thickBot="1" x14ac:dyDescent="0.3">
      <c r="B405" s="36"/>
      <c r="C405" s="266">
        <f t="shared" ref="C405:V405" si="0">SUM(C208:C403)</f>
        <v>10322526.220000001</v>
      </c>
      <c r="D405" s="266">
        <f t="shared" si="0"/>
        <v>9005705.360000005</v>
      </c>
      <c r="E405" s="266">
        <f t="shared" si="0"/>
        <v>15662222.989999996</v>
      </c>
      <c r="F405" s="266">
        <f t="shared" si="0"/>
        <v>9468495.1500000078</v>
      </c>
      <c r="G405" s="266">
        <f t="shared" si="0"/>
        <v>12588265</v>
      </c>
      <c r="H405" s="266">
        <f t="shared" si="0"/>
        <v>-377305.24</v>
      </c>
      <c r="I405" s="266">
        <f t="shared" si="0"/>
        <v>13558849.480000008</v>
      </c>
      <c r="J405" s="266">
        <f t="shared" si="0"/>
        <v>16302378.849999998</v>
      </c>
      <c r="K405" s="266">
        <f t="shared" si="0"/>
        <v>1040148.1899999987</v>
      </c>
      <c r="L405" s="266">
        <f t="shared" si="0"/>
        <v>18429513.75</v>
      </c>
      <c r="M405" s="266">
        <f t="shared" si="0"/>
        <v>1013927.9</v>
      </c>
      <c r="N405" s="266">
        <f t="shared" si="0"/>
        <v>14989845.24000001</v>
      </c>
      <c r="O405" s="266">
        <f t="shared" si="0"/>
        <v>112723.88</v>
      </c>
      <c r="P405" s="266">
        <f t="shared" si="0"/>
        <v>982762</v>
      </c>
      <c r="Q405" s="266">
        <f t="shared" si="0"/>
        <v>0</v>
      </c>
      <c r="R405" s="266">
        <f t="shared" si="0"/>
        <v>0</v>
      </c>
      <c r="S405" s="266"/>
      <c r="T405" s="266"/>
      <c r="U405" s="266">
        <f t="shared" si="0"/>
        <v>0</v>
      </c>
      <c r="V405" s="266">
        <f t="shared" si="0"/>
        <v>0</v>
      </c>
      <c r="W405" s="267">
        <f>SUM(D405:U405)</f>
        <v>112777532.55000001</v>
      </c>
    </row>
    <row r="406" spans="1:23" x14ac:dyDescent="0.25">
      <c r="B406" s="23"/>
      <c r="C406" s="29"/>
      <c r="D406" s="37"/>
      <c r="F406" s="38"/>
      <c r="G406" s="38"/>
      <c r="O406" s="39"/>
      <c r="P406" s="39"/>
      <c r="Q406" s="33"/>
      <c r="U406" s="41"/>
    </row>
    <row r="407" spans="1:23" x14ac:dyDescent="0.25">
      <c r="B407" s="23"/>
      <c r="C407" s="29"/>
      <c r="D407" s="37"/>
      <c r="E407" s="38"/>
      <c r="F407" s="38"/>
      <c r="G407" s="38"/>
      <c r="I407" s="41"/>
      <c r="O407" s="40"/>
      <c r="P407" s="39"/>
      <c r="Q407" s="33"/>
      <c r="R407" s="41"/>
      <c r="S407" s="41"/>
      <c r="T407" s="41"/>
      <c r="U407" s="41"/>
      <c r="V407" s="41"/>
    </row>
    <row r="408" spans="1:23" ht="15.75" thickBot="1" x14ac:dyDescent="0.3">
      <c r="C408" s="38"/>
      <c r="D408" s="37"/>
      <c r="F408" s="38"/>
      <c r="G408" s="38"/>
      <c r="O408" s="39"/>
      <c r="P408" s="39"/>
      <c r="Q408" s="33"/>
    </row>
    <row r="409" spans="1:23" x14ac:dyDescent="0.25">
      <c r="B409" s="298" t="s">
        <v>177</v>
      </c>
      <c r="C409" s="380" t="s">
        <v>449</v>
      </c>
      <c r="D409" s="378" t="s">
        <v>450</v>
      </c>
      <c r="E409" s="380" t="s">
        <v>449</v>
      </c>
      <c r="F409" s="378" t="s">
        <v>450</v>
      </c>
      <c r="G409" s="380" t="s">
        <v>502</v>
      </c>
      <c r="H409" s="378" t="s">
        <v>503</v>
      </c>
      <c r="I409" s="39"/>
      <c r="J409" s="39"/>
      <c r="K409" s="33"/>
    </row>
    <row r="410" spans="1:23" ht="15.75" thickBot="1" x14ac:dyDescent="0.3">
      <c r="B410" s="299" t="s">
        <v>175</v>
      </c>
      <c r="C410" s="381"/>
      <c r="D410" s="379"/>
      <c r="E410" s="381"/>
      <c r="F410" s="379"/>
      <c r="G410" s="381"/>
      <c r="H410" s="379"/>
      <c r="I410" s="39"/>
      <c r="J410" s="39"/>
      <c r="K410" s="33"/>
    </row>
    <row r="411" spans="1:23" ht="15" customHeight="1" x14ac:dyDescent="0.25">
      <c r="A411">
        <v>1</v>
      </c>
      <c r="B411" s="300" t="s">
        <v>157</v>
      </c>
      <c r="C411" s="301">
        <v>2925000</v>
      </c>
      <c r="D411" s="304">
        <v>-2925000</v>
      </c>
      <c r="E411" s="301"/>
      <c r="F411" s="304"/>
      <c r="G411" s="301">
        <v>3326700</v>
      </c>
      <c r="H411" s="304">
        <v>-3084656.53</v>
      </c>
      <c r="I411" s="39"/>
      <c r="J411" s="39"/>
      <c r="K411" s="33"/>
    </row>
    <row r="412" spans="1:23" x14ac:dyDescent="0.25">
      <c r="A412">
        <v>2</v>
      </c>
      <c r="B412" s="302" t="s">
        <v>158</v>
      </c>
      <c r="C412" s="303"/>
      <c r="D412" s="304"/>
      <c r="E412" s="303"/>
      <c r="F412" s="304"/>
      <c r="G412" s="303"/>
      <c r="H412" s="304"/>
      <c r="I412" s="39"/>
      <c r="J412" s="39"/>
      <c r="K412" s="33"/>
    </row>
    <row r="413" spans="1:23" x14ac:dyDescent="0.25">
      <c r="A413">
        <v>3</v>
      </c>
      <c r="B413" s="302" t="s">
        <v>159</v>
      </c>
      <c r="C413" s="303">
        <v>450000</v>
      </c>
      <c r="D413" s="304">
        <v>-450000</v>
      </c>
      <c r="E413" s="303"/>
      <c r="F413" s="304"/>
      <c r="G413" s="303"/>
      <c r="H413" s="304"/>
      <c r="I413" s="39"/>
      <c r="J413" s="39"/>
      <c r="K413" s="33"/>
    </row>
    <row r="414" spans="1:23" x14ac:dyDescent="0.25">
      <c r="A414">
        <v>4</v>
      </c>
      <c r="B414" s="262" t="s">
        <v>160</v>
      </c>
      <c r="C414" s="303">
        <v>675000</v>
      </c>
      <c r="D414" s="304">
        <v>-675000</v>
      </c>
      <c r="E414" s="303"/>
      <c r="F414" s="304"/>
      <c r="G414" s="303"/>
      <c r="H414" s="304"/>
      <c r="I414" s="39"/>
      <c r="J414" s="39"/>
      <c r="K414" s="33"/>
    </row>
    <row r="415" spans="1:23" x14ac:dyDescent="0.25">
      <c r="A415">
        <v>5</v>
      </c>
      <c r="B415" s="302" t="s">
        <v>161</v>
      </c>
      <c r="C415" s="303"/>
      <c r="D415" s="304"/>
      <c r="E415" s="303"/>
      <c r="F415" s="304"/>
      <c r="G415" s="303"/>
      <c r="H415" s="304"/>
      <c r="I415" s="39"/>
      <c r="J415" s="39"/>
      <c r="K415" s="33"/>
    </row>
    <row r="416" spans="1:23" x14ac:dyDescent="0.25">
      <c r="A416">
        <v>6</v>
      </c>
      <c r="B416" s="302" t="s">
        <v>162</v>
      </c>
      <c r="C416" s="303">
        <v>450000</v>
      </c>
      <c r="D416" s="304">
        <v>-450000</v>
      </c>
      <c r="E416" s="303">
        <v>675000</v>
      </c>
      <c r="F416" s="304">
        <v>-675000</v>
      </c>
      <c r="G416" s="303"/>
      <c r="H416" s="304"/>
      <c r="I416" s="39"/>
      <c r="J416" s="39"/>
      <c r="K416" s="33"/>
    </row>
    <row r="417" spans="1:23" x14ac:dyDescent="0.25">
      <c r="A417">
        <v>7</v>
      </c>
      <c r="B417" s="302" t="s">
        <v>163</v>
      </c>
      <c r="C417" s="303">
        <v>150000</v>
      </c>
      <c r="D417" s="304">
        <v>-150000</v>
      </c>
      <c r="E417" s="303"/>
      <c r="F417" s="304"/>
      <c r="G417" s="303"/>
      <c r="H417" s="304"/>
      <c r="I417" s="39"/>
      <c r="J417" s="39"/>
      <c r="K417" s="33"/>
    </row>
    <row r="418" spans="1:23" x14ac:dyDescent="0.25">
      <c r="A418">
        <v>8</v>
      </c>
      <c r="B418" s="302" t="s">
        <v>164</v>
      </c>
      <c r="C418" s="303">
        <v>3270267</v>
      </c>
      <c r="D418" s="304">
        <v>-3270267</v>
      </c>
      <c r="E418" s="303">
        <v>4516083</v>
      </c>
      <c r="F418" s="304"/>
      <c r="G418" s="303"/>
      <c r="H418" s="304">
        <v>-4516083</v>
      </c>
      <c r="I418" s="39"/>
      <c r="J418" s="39"/>
      <c r="K418" s="33"/>
    </row>
    <row r="419" spans="1:23" x14ac:dyDescent="0.25">
      <c r="A419">
        <v>9</v>
      </c>
      <c r="B419" s="302" t="s">
        <v>475</v>
      </c>
      <c r="C419" s="303">
        <v>550000</v>
      </c>
      <c r="D419" s="304">
        <v>-450000</v>
      </c>
      <c r="E419" s="303"/>
      <c r="F419" s="304"/>
      <c r="G419" s="303"/>
      <c r="H419" s="304"/>
      <c r="I419" s="39"/>
      <c r="J419" s="39"/>
      <c r="K419" s="33"/>
    </row>
    <row r="420" spans="1:23" x14ac:dyDescent="0.25">
      <c r="A420">
        <v>10</v>
      </c>
      <c r="B420" s="302" t="s">
        <v>165</v>
      </c>
      <c r="C420" s="303">
        <v>450000</v>
      </c>
      <c r="D420" s="304">
        <v>-450000</v>
      </c>
      <c r="E420" s="303">
        <f>SUM(D396:L396)</f>
        <v>600000</v>
      </c>
      <c r="F420" s="304">
        <f>-SUM(G811:V811)</f>
        <v>-593600</v>
      </c>
      <c r="G420" s="303">
        <f>SUM(M396:V396)</f>
        <v>-6400</v>
      </c>
      <c r="H420" s="304"/>
      <c r="I420" s="40">
        <f>E420+F420</f>
        <v>6400</v>
      </c>
      <c r="J420" s="39"/>
      <c r="K420" s="33"/>
    </row>
    <row r="421" spans="1:23" x14ac:dyDescent="0.25">
      <c r="A421">
        <v>11</v>
      </c>
      <c r="B421" s="302" t="s">
        <v>166</v>
      </c>
      <c r="C421" s="303">
        <v>450000</v>
      </c>
      <c r="D421" s="304">
        <v>-428000</v>
      </c>
      <c r="E421" s="303"/>
      <c r="F421" s="304"/>
      <c r="G421" s="303"/>
      <c r="H421" s="304"/>
      <c r="I421" s="39"/>
      <c r="J421" s="39"/>
      <c r="K421" s="33"/>
    </row>
    <row r="422" spans="1:23" x14ac:dyDescent="0.25">
      <c r="A422">
        <v>12</v>
      </c>
      <c r="B422" s="302" t="s">
        <v>167</v>
      </c>
      <c r="C422" s="303">
        <v>450000</v>
      </c>
      <c r="D422" s="304">
        <v>-450000</v>
      </c>
      <c r="E422" s="303"/>
      <c r="F422" s="304"/>
      <c r="G422" s="303">
        <v>719640</v>
      </c>
      <c r="H422" s="304">
        <v>-719640</v>
      </c>
      <c r="I422" s="39"/>
      <c r="J422" s="39"/>
      <c r="K422" s="33"/>
    </row>
    <row r="423" spans="1:23" x14ac:dyDescent="0.25">
      <c r="A423">
        <v>13</v>
      </c>
      <c r="B423" s="302" t="s">
        <v>168</v>
      </c>
      <c r="C423" s="303"/>
      <c r="D423" s="304"/>
      <c r="E423" s="303"/>
      <c r="F423" s="304"/>
      <c r="G423" s="303"/>
      <c r="H423" s="304"/>
      <c r="I423" s="39"/>
      <c r="J423" s="39"/>
      <c r="K423" s="33"/>
    </row>
    <row r="424" spans="1:23" x14ac:dyDescent="0.25">
      <c r="A424">
        <v>14</v>
      </c>
      <c r="B424" s="302" t="s">
        <v>178</v>
      </c>
      <c r="C424" s="303">
        <v>450000</v>
      </c>
      <c r="D424" s="304"/>
      <c r="E424" s="303"/>
      <c r="F424" s="304"/>
      <c r="G424" s="303"/>
      <c r="H424" s="304"/>
      <c r="I424" s="39"/>
      <c r="J424" s="39"/>
      <c r="K424" s="33"/>
    </row>
    <row r="425" spans="1:23" x14ac:dyDescent="0.25">
      <c r="A425">
        <v>15</v>
      </c>
      <c r="B425" s="302" t="s">
        <v>170</v>
      </c>
      <c r="C425" s="303">
        <v>450000</v>
      </c>
      <c r="D425" s="304">
        <v>-450000</v>
      </c>
      <c r="E425" s="303">
        <v>450000</v>
      </c>
      <c r="F425" s="304">
        <v>-450000</v>
      </c>
      <c r="G425" s="303"/>
      <c r="H425" s="304"/>
      <c r="I425" s="39"/>
      <c r="J425" s="39"/>
      <c r="K425" s="33"/>
    </row>
    <row r="426" spans="1:23" x14ac:dyDescent="0.25">
      <c r="B426" s="302"/>
      <c r="C426" s="303"/>
      <c r="D426" s="304"/>
      <c r="E426" s="303"/>
      <c r="F426" s="304"/>
      <c r="G426" s="303"/>
      <c r="H426" s="304"/>
      <c r="I426" s="39"/>
      <c r="J426" s="39"/>
      <c r="K426" s="33"/>
    </row>
    <row r="427" spans="1:23" x14ac:dyDescent="0.25">
      <c r="B427" s="302"/>
      <c r="C427" s="303"/>
      <c r="D427" s="304"/>
      <c r="E427" s="303"/>
      <c r="F427" s="304"/>
      <c r="G427" s="303"/>
      <c r="H427" s="304"/>
      <c r="I427" s="39"/>
      <c r="J427" s="39"/>
      <c r="K427" s="33"/>
    </row>
    <row r="428" spans="1:23" x14ac:dyDescent="0.25">
      <c r="G428" s="40"/>
      <c r="O428" s="39"/>
      <c r="P428" s="39"/>
      <c r="Q428" s="33"/>
    </row>
    <row r="429" spans="1:23" ht="15.75" thickBot="1" x14ac:dyDescent="0.3">
      <c r="B429" s="43"/>
      <c r="C429" s="43"/>
      <c r="D429" s="44"/>
      <c r="E429" s="44"/>
      <c r="F429" s="44"/>
      <c r="G429" s="45"/>
      <c r="J429" s="42"/>
      <c r="O429" s="39"/>
      <c r="P429" s="39"/>
      <c r="Q429" s="39"/>
    </row>
    <row r="430" spans="1:23" x14ac:dyDescent="0.25">
      <c r="B430" s="23"/>
      <c r="C430" s="37"/>
      <c r="D430" s="37"/>
      <c r="E430" s="37"/>
      <c r="F430" s="37"/>
      <c r="G430" s="37"/>
      <c r="J430" s="42"/>
    </row>
    <row r="431" spans="1:23" x14ac:dyDescent="0.25">
      <c r="B431" s="23"/>
      <c r="C431" s="37"/>
      <c r="D431" s="37"/>
      <c r="E431" s="37"/>
      <c r="F431" s="37"/>
      <c r="G431" s="37"/>
      <c r="H431" s="37"/>
      <c r="J431" s="42"/>
    </row>
    <row r="432" spans="1:23" x14ac:dyDescent="0.25">
      <c r="A432" s="46"/>
      <c r="B432" s="46" t="s">
        <v>179</v>
      </c>
      <c r="C432" s="47"/>
      <c r="D432" s="48"/>
      <c r="E432" s="48"/>
      <c r="F432" s="48"/>
      <c r="G432" s="48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376" t="s">
        <v>180</v>
      </c>
    </row>
    <row r="433" spans="1:26" x14ac:dyDescent="0.25">
      <c r="A433" s="49"/>
      <c r="B433" s="49"/>
      <c r="C433" s="50"/>
      <c r="D433" s="51"/>
      <c r="E433" s="51"/>
      <c r="F433" s="51"/>
      <c r="G433" s="51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377"/>
    </row>
    <row r="434" spans="1:26" x14ac:dyDescent="0.25">
      <c r="A434" s="6"/>
      <c r="B434" s="52"/>
      <c r="C434" s="53">
        <v>44771</v>
      </c>
      <c r="D434" s="53">
        <v>44816</v>
      </c>
      <c r="E434" s="53">
        <v>44853</v>
      </c>
      <c r="F434" s="53">
        <v>44894</v>
      </c>
      <c r="G434" s="53">
        <v>44890</v>
      </c>
      <c r="H434" s="53">
        <v>44916</v>
      </c>
      <c r="I434" s="53">
        <v>44942</v>
      </c>
      <c r="J434" s="53"/>
      <c r="K434" s="53"/>
      <c r="L434" s="53"/>
      <c r="M434" s="53"/>
      <c r="N434" s="53"/>
      <c r="O434" s="53"/>
      <c r="P434" s="53"/>
      <c r="Q434" s="54"/>
      <c r="R434" s="54"/>
      <c r="S434" s="54"/>
      <c r="T434" s="54"/>
      <c r="U434" s="54"/>
      <c r="V434" s="54"/>
      <c r="W434" s="55"/>
    </row>
    <row r="435" spans="1:26" x14ac:dyDescent="0.25">
      <c r="A435" s="6">
        <v>1</v>
      </c>
      <c r="B435" s="56" t="s">
        <v>2</v>
      </c>
      <c r="C435" s="57">
        <v>69393.5</v>
      </c>
      <c r="D435" s="57">
        <v>84639.5</v>
      </c>
      <c r="E435" s="57">
        <v>99825</v>
      </c>
      <c r="F435" s="57">
        <v>73386.5</v>
      </c>
      <c r="G435" s="57">
        <v>85798.68</v>
      </c>
      <c r="H435" s="57">
        <v>177302.51</v>
      </c>
      <c r="I435" s="57">
        <v>92873.55</v>
      </c>
      <c r="J435" s="57"/>
      <c r="K435" s="57"/>
      <c r="L435" s="57"/>
      <c r="M435" s="57"/>
      <c r="N435" s="57"/>
      <c r="O435" s="57"/>
      <c r="P435" s="57"/>
      <c r="Q435" s="58"/>
      <c r="R435" s="58"/>
      <c r="S435" s="58"/>
      <c r="T435" s="58"/>
      <c r="U435" s="58"/>
      <c r="V435" s="58"/>
      <c r="W435" s="59">
        <f>SUM(C435:U435)</f>
        <v>683219.24</v>
      </c>
    </row>
    <row r="436" spans="1:26" x14ac:dyDescent="0.25">
      <c r="A436" s="60"/>
      <c r="B436" s="61"/>
      <c r="C436" s="62">
        <v>44756</v>
      </c>
      <c r="D436" s="62">
        <v>44783</v>
      </c>
      <c r="E436" s="62">
        <v>44820</v>
      </c>
      <c r="F436" s="62">
        <v>44848</v>
      </c>
      <c r="G436" s="62">
        <v>44880</v>
      </c>
      <c r="H436" s="62">
        <v>44909</v>
      </c>
      <c r="I436" s="62">
        <v>44939</v>
      </c>
      <c r="J436" s="62">
        <v>44970</v>
      </c>
      <c r="K436" s="62">
        <v>44994</v>
      </c>
      <c r="L436" s="62"/>
      <c r="M436" s="62"/>
      <c r="N436" s="62"/>
      <c r="O436" s="62"/>
      <c r="P436" s="63"/>
      <c r="Q436" s="64"/>
      <c r="R436" s="64"/>
      <c r="S436" s="64"/>
      <c r="T436" s="64"/>
      <c r="U436" s="64"/>
      <c r="V436" s="64"/>
      <c r="W436" s="65"/>
    </row>
    <row r="437" spans="1:26" x14ac:dyDescent="0.25">
      <c r="A437" s="60">
        <v>2</v>
      </c>
      <c r="B437" s="243" t="s">
        <v>3</v>
      </c>
      <c r="C437" s="63">
        <v>20818.05</v>
      </c>
      <c r="D437" s="63">
        <v>25391.85</v>
      </c>
      <c r="E437" s="63">
        <v>22015.95</v>
      </c>
      <c r="F437" s="63">
        <v>29947.5</v>
      </c>
      <c r="G437" s="63">
        <v>33867.9</v>
      </c>
      <c r="H437" s="63">
        <v>34539.449999999997</v>
      </c>
      <c r="I437" s="63">
        <v>27315.75</v>
      </c>
      <c r="J437" s="63">
        <v>27515.4</v>
      </c>
      <c r="K437" s="63">
        <v>28132.5</v>
      </c>
      <c r="L437" s="63"/>
      <c r="M437" s="63"/>
      <c r="N437" s="63"/>
      <c r="O437" s="63"/>
      <c r="P437" s="63"/>
      <c r="Q437" s="64"/>
      <c r="R437" s="64"/>
      <c r="S437" s="64"/>
      <c r="T437" s="64"/>
      <c r="U437" s="64"/>
      <c r="V437" s="64"/>
      <c r="W437" s="67">
        <f>SUM(C437:U437)</f>
        <v>249544.35</v>
      </c>
      <c r="Y437" s="68"/>
      <c r="Z437" s="68"/>
    </row>
    <row r="438" spans="1:26" x14ac:dyDescent="0.25">
      <c r="A438" s="6"/>
      <c r="B438" s="41"/>
      <c r="C438" s="53">
        <v>44762</v>
      </c>
      <c r="D438" s="53">
        <v>44790</v>
      </c>
      <c r="E438" s="53">
        <v>44847</v>
      </c>
      <c r="F438" s="53">
        <v>44855</v>
      </c>
      <c r="G438" s="53">
        <v>44887</v>
      </c>
      <c r="H438" s="53">
        <v>44915</v>
      </c>
      <c r="I438" s="53">
        <v>44939</v>
      </c>
      <c r="J438" s="53">
        <v>44972</v>
      </c>
      <c r="K438" s="53"/>
      <c r="L438" s="53"/>
      <c r="M438" s="53"/>
      <c r="N438" s="53"/>
      <c r="O438" s="53"/>
      <c r="P438" s="53"/>
      <c r="Q438" s="54"/>
      <c r="R438" s="54"/>
      <c r="S438" s="54"/>
      <c r="T438" s="54"/>
      <c r="U438" s="54"/>
      <c r="V438" s="54"/>
      <c r="W438" s="55"/>
    </row>
    <row r="439" spans="1:26" x14ac:dyDescent="0.25">
      <c r="A439" s="6">
        <v>3</v>
      </c>
      <c r="B439" s="56" t="s">
        <v>4</v>
      </c>
      <c r="C439" s="57">
        <v>20818.05</v>
      </c>
      <c r="D439" s="57">
        <v>25391.85</v>
      </c>
      <c r="E439" s="57">
        <v>22015.95</v>
      </c>
      <c r="F439" s="57">
        <v>29947.5</v>
      </c>
      <c r="G439" s="57">
        <v>20320.740000000002</v>
      </c>
      <c r="H439" s="57">
        <v>20723.669999999998</v>
      </c>
      <c r="I439" s="57">
        <v>16389.45</v>
      </c>
      <c r="J439" s="57">
        <v>16509.240000000002</v>
      </c>
      <c r="K439" s="57"/>
      <c r="L439" s="57"/>
      <c r="M439" s="57"/>
      <c r="N439" s="57"/>
      <c r="O439" s="57"/>
      <c r="P439" s="57"/>
      <c r="Q439" s="58"/>
      <c r="R439" s="58"/>
      <c r="S439" s="58"/>
      <c r="T439" s="58"/>
      <c r="U439" s="58"/>
      <c r="V439" s="58"/>
      <c r="W439" s="59">
        <f>SUM(C439:U439)</f>
        <v>172116.45</v>
      </c>
    </row>
    <row r="440" spans="1:26" x14ac:dyDescent="0.25">
      <c r="A440" s="60"/>
      <c r="B440" s="61"/>
      <c r="C440" s="62">
        <v>44790</v>
      </c>
      <c r="D440" s="62">
        <v>44865</v>
      </c>
      <c r="E440" s="62">
        <v>44944</v>
      </c>
      <c r="F440" s="62">
        <v>44994</v>
      </c>
      <c r="G440" s="62"/>
      <c r="H440" s="62"/>
      <c r="I440" s="62"/>
      <c r="J440" s="62"/>
      <c r="K440" s="62"/>
      <c r="L440" s="62"/>
      <c r="M440" s="62"/>
      <c r="N440" s="62"/>
      <c r="O440" s="62"/>
      <c r="P440" s="63"/>
      <c r="Q440" s="64"/>
      <c r="R440" s="64"/>
      <c r="S440" s="64"/>
      <c r="T440" s="64"/>
      <c r="U440" s="64"/>
      <c r="V440" s="64"/>
      <c r="W440" s="65"/>
      <c r="Y440" s="68"/>
      <c r="Z440" s="68"/>
    </row>
    <row r="441" spans="1:26" x14ac:dyDescent="0.25">
      <c r="A441" s="60">
        <v>4</v>
      </c>
      <c r="B441" s="69" t="s">
        <v>5</v>
      </c>
      <c r="C441" s="63">
        <v>198919.16</v>
      </c>
      <c r="D441" s="63">
        <v>230717.96</v>
      </c>
      <c r="E441" s="63">
        <v>310568.28000000003</v>
      </c>
      <c r="F441" s="63">
        <v>499410.56</v>
      </c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4"/>
      <c r="R441" s="64"/>
      <c r="S441" s="64"/>
      <c r="T441" s="64"/>
      <c r="U441" s="64"/>
      <c r="V441" s="64"/>
      <c r="W441" s="67">
        <f>SUM(C441:U441)</f>
        <v>1239615.96</v>
      </c>
    </row>
    <row r="442" spans="1:26" x14ac:dyDescent="0.25">
      <c r="A442" s="6"/>
      <c r="B442" s="52"/>
      <c r="C442" s="53">
        <v>44762</v>
      </c>
      <c r="D442" s="53">
        <v>44792</v>
      </c>
      <c r="E442" s="53">
        <v>44825</v>
      </c>
      <c r="F442" s="53">
        <v>44853</v>
      </c>
      <c r="G442" s="53">
        <v>44888</v>
      </c>
      <c r="H442" s="53">
        <v>44916</v>
      </c>
      <c r="I442" s="53">
        <v>44944</v>
      </c>
      <c r="J442" s="53">
        <v>44973</v>
      </c>
      <c r="K442" s="53"/>
      <c r="L442" s="53"/>
      <c r="M442" s="53"/>
      <c r="N442" s="53"/>
      <c r="O442" s="53"/>
      <c r="P442" s="53"/>
      <c r="Q442" s="54"/>
      <c r="R442" s="54"/>
      <c r="S442" s="54"/>
      <c r="T442" s="54"/>
      <c r="U442" s="54"/>
      <c r="V442" s="54"/>
      <c r="W442" s="55"/>
    </row>
    <row r="443" spans="1:26" x14ac:dyDescent="0.25">
      <c r="A443" s="6">
        <v>5</v>
      </c>
      <c r="B443" s="56" t="s">
        <v>6</v>
      </c>
      <c r="C443" s="57">
        <v>262307.43</v>
      </c>
      <c r="D443" s="57">
        <v>319937.31</v>
      </c>
      <c r="E443" s="57">
        <v>277400.96999999997</v>
      </c>
      <c r="F443" s="57">
        <v>377338.5</v>
      </c>
      <c r="G443" s="57">
        <v>426735.54</v>
      </c>
      <c r="H443" s="57">
        <v>435197.07</v>
      </c>
      <c r="I443" s="57">
        <v>344178.45</v>
      </c>
      <c r="J443" s="57">
        <v>346694.04</v>
      </c>
      <c r="K443" s="57"/>
      <c r="L443" s="57"/>
      <c r="M443" s="57"/>
      <c r="N443" s="57"/>
      <c r="O443" s="57"/>
      <c r="P443" s="57"/>
      <c r="Q443" s="58"/>
      <c r="R443" s="58"/>
      <c r="S443" s="58"/>
      <c r="T443" s="58"/>
      <c r="U443" s="58"/>
      <c r="V443" s="58"/>
      <c r="W443" s="59">
        <f>SUM(C443:U443)</f>
        <v>2789789.31</v>
      </c>
    </row>
    <row r="444" spans="1:26" x14ac:dyDescent="0.25">
      <c r="A444" s="60"/>
      <c r="B444" s="61"/>
      <c r="C444" s="62">
        <v>44760</v>
      </c>
      <c r="D444" s="62">
        <v>44783</v>
      </c>
      <c r="E444" s="62">
        <v>44820</v>
      </c>
      <c r="F444" s="62">
        <v>44849</v>
      </c>
      <c r="G444" s="62">
        <v>44881</v>
      </c>
      <c r="H444" s="62">
        <v>44911</v>
      </c>
      <c r="I444" s="62">
        <v>44944</v>
      </c>
      <c r="J444" s="62">
        <v>44970</v>
      </c>
      <c r="K444" s="62">
        <v>45030</v>
      </c>
      <c r="L444" s="62"/>
      <c r="M444" s="62"/>
      <c r="N444" s="62"/>
      <c r="O444" s="62"/>
      <c r="P444" s="62"/>
      <c r="Q444" s="62"/>
      <c r="R444" s="64"/>
      <c r="S444" s="64"/>
      <c r="T444" s="64"/>
      <c r="U444" s="64"/>
      <c r="V444" s="64"/>
      <c r="W444" s="65"/>
    </row>
    <row r="445" spans="1:26" x14ac:dyDescent="0.25">
      <c r="A445" s="60">
        <v>6</v>
      </c>
      <c r="B445" s="69" t="s">
        <v>137</v>
      </c>
      <c r="C445" s="63">
        <v>4163.6099999999997</v>
      </c>
      <c r="D445" s="63">
        <v>5078.37</v>
      </c>
      <c r="E445" s="63">
        <v>4403.1899999999996</v>
      </c>
      <c r="F445" s="63">
        <v>5989.5</v>
      </c>
      <c r="G445" s="63">
        <v>6773.58</v>
      </c>
      <c r="H445" s="63">
        <f>6269.01+638.88</f>
        <v>6907.89</v>
      </c>
      <c r="I445" s="63">
        <v>5463.15</v>
      </c>
      <c r="J445" s="63">
        <v>5503.08</v>
      </c>
      <c r="K445" s="63">
        <v>5626.5</v>
      </c>
      <c r="L445" s="63"/>
      <c r="M445" s="63"/>
      <c r="N445" s="63"/>
      <c r="O445" s="63"/>
      <c r="P445" s="63"/>
      <c r="Q445" s="64"/>
      <c r="R445" s="64"/>
      <c r="S445" s="64"/>
      <c r="T445" s="64"/>
      <c r="U445" s="64"/>
      <c r="V445" s="64"/>
      <c r="W445" s="67">
        <f>SUM(C445:U445)</f>
        <v>49908.87</v>
      </c>
    </row>
    <row r="446" spans="1:26" x14ac:dyDescent="0.25">
      <c r="A446" s="6"/>
      <c r="B446" s="52"/>
      <c r="C446" s="53">
        <v>44769</v>
      </c>
      <c r="D446" s="53">
        <v>44830</v>
      </c>
      <c r="E446" s="53">
        <v>44861</v>
      </c>
      <c r="F446" s="53">
        <v>44893</v>
      </c>
      <c r="G446" s="53">
        <v>44917</v>
      </c>
      <c r="H446" s="53">
        <v>44951</v>
      </c>
      <c r="I446" s="53">
        <v>44985</v>
      </c>
      <c r="J446" s="53"/>
      <c r="K446" s="53"/>
      <c r="L446" s="53"/>
      <c r="M446" s="53"/>
      <c r="N446" s="53"/>
      <c r="O446" s="53"/>
      <c r="P446" s="53"/>
      <c r="Q446" s="54"/>
      <c r="R446" s="54"/>
      <c r="S446" s="54"/>
      <c r="T446" s="54"/>
      <c r="U446" s="54"/>
      <c r="V446" s="54"/>
      <c r="W446" s="55"/>
    </row>
    <row r="447" spans="1:26" x14ac:dyDescent="0.25">
      <c r="A447" s="6">
        <v>7</v>
      </c>
      <c r="B447" s="56" t="s">
        <v>7</v>
      </c>
      <c r="C447" s="57">
        <v>40873.800000000003</v>
      </c>
      <c r="D447" s="57">
        <v>47407.8</v>
      </c>
      <c r="E447" s="57">
        <v>29947.5</v>
      </c>
      <c r="F447" s="57">
        <v>33867.9</v>
      </c>
      <c r="G447" s="57">
        <v>34539.449999999997</v>
      </c>
      <c r="H447" s="57">
        <v>27315.75</v>
      </c>
      <c r="I447" s="57">
        <v>27515.4</v>
      </c>
      <c r="J447" s="57"/>
      <c r="K447" s="57"/>
      <c r="L447" s="57"/>
      <c r="M447" s="57"/>
      <c r="N447" s="57"/>
      <c r="O447" s="57"/>
      <c r="P447" s="57"/>
      <c r="Q447" s="58"/>
      <c r="R447" s="58"/>
      <c r="S447" s="58"/>
      <c r="T447" s="58"/>
      <c r="U447" s="58"/>
      <c r="V447" s="58"/>
      <c r="W447" s="59">
        <f>SUM(C447:U447)</f>
        <v>241467.6</v>
      </c>
    </row>
    <row r="448" spans="1:26" x14ac:dyDescent="0.25">
      <c r="A448" s="60"/>
      <c r="B448" s="61"/>
      <c r="C448" s="62">
        <v>44764</v>
      </c>
      <c r="D448" s="62">
        <v>44790</v>
      </c>
      <c r="E448" s="62">
        <v>44826</v>
      </c>
      <c r="F448" s="62">
        <v>44844</v>
      </c>
      <c r="G448" s="62">
        <v>44881</v>
      </c>
      <c r="H448" s="62">
        <v>44921</v>
      </c>
      <c r="I448" s="62">
        <v>44944</v>
      </c>
      <c r="J448" s="62">
        <v>44971</v>
      </c>
      <c r="K448" s="62"/>
      <c r="L448" s="62"/>
      <c r="M448" s="62"/>
      <c r="N448" s="62"/>
      <c r="O448" s="62"/>
      <c r="P448" s="63"/>
      <c r="Q448" s="64"/>
      <c r="R448" s="64"/>
      <c r="S448" s="64"/>
      <c r="T448" s="64"/>
      <c r="U448" s="64"/>
      <c r="V448" s="64"/>
      <c r="W448" s="65"/>
    </row>
    <row r="449" spans="1:26" x14ac:dyDescent="0.25">
      <c r="A449" s="60">
        <v>8</v>
      </c>
      <c r="B449" s="70" t="s">
        <v>8</v>
      </c>
      <c r="C449" s="63">
        <v>54126.93</v>
      </c>
      <c r="D449" s="63">
        <v>66018.81</v>
      </c>
      <c r="E449" s="63">
        <v>57241.47</v>
      </c>
      <c r="F449" s="63">
        <v>77863.5</v>
      </c>
      <c r="G449" s="63">
        <v>88056.54</v>
      </c>
      <c r="H449" s="63">
        <v>179605.14</v>
      </c>
      <c r="I449" s="63">
        <v>94694.6</v>
      </c>
      <c r="J449" s="63">
        <v>95386.72</v>
      </c>
      <c r="K449" s="63"/>
      <c r="L449" s="63"/>
      <c r="M449" s="63"/>
      <c r="N449" s="63"/>
      <c r="O449" s="63"/>
      <c r="P449" s="63"/>
      <c r="Q449" s="64"/>
      <c r="R449" s="64"/>
      <c r="S449" s="64"/>
      <c r="T449" s="64"/>
      <c r="U449" s="64"/>
      <c r="V449" s="64"/>
      <c r="W449" s="67">
        <f>SUM(C449:U449)</f>
        <v>712993.71</v>
      </c>
    </row>
    <row r="450" spans="1:26" x14ac:dyDescent="0.25">
      <c r="A450" s="6"/>
      <c r="B450" s="52"/>
      <c r="C450" s="53">
        <v>44756</v>
      </c>
      <c r="D450" s="53">
        <v>44784</v>
      </c>
      <c r="E450" s="53">
        <v>44830</v>
      </c>
      <c r="F450" s="53">
        <v>44853</v>
      </c>
      <c r="G450" s="53">
        <v>44882</v>
      </c>
      <c r="H450" s="53">
        <v>44909</v>
      </c>
      <c r="I450" s="53">
        <v>44945</v>
      </c>
      <c r="J450" s="53">
        <v>44970</v>
      </c>
      <c r="K450" s="53">
        <v>44995</v>
      </c>
      <c r="L450" s="53"/>
      <c r="M450" s="53"/>
      <c r="N450" s="53"/>
      <c r="O450" s="53"/>
      <c r="P450" s="53"/>
      <c r="Q450" s="54"/>
      <c r="R450" s="54"/>
      <c r="S450" s="54"/>
      <c r="T450" s="54"/>
      <c r="U450" s="54"/>
      <c r="V450" s="54"/>
      <c r="W450" s="55"/>
    </row>
    <row r="451" spans="1:26" x14ac:dyDescent="0.25">
      <c r="A451" s="6">
        <v>9</v>
      </c>
      <c r="B451" s="56" t="s">
        <v>10</v>
      </c>
      <c r="C451" s="57">
        <v>4163.6099999999997</v>
      </c>
      <c r="D451" s="57">
        <v>5078.37</v>
      </c>
      <c r="E451" s="57">
        <v>4403.1899999999996</v>
      </c>
      <c r="F451" s="57">
        <v>5989.5</v>
      </c>
      <c r="G451" s="57">
        <v>6773.58</v>
      </c>
      <c r="H451" s="57">
        <v>6907.89</v>
      </c>
      <c r="I451" s="57">
        <v>5463.15</v>
      </c>
      <c r="J451" s="57">
        <v>5503.08</v>
      </c>
      <c r="K451" s="57">
        <v>5626.5</v>
      </c>
      <c r="L451" s="57"/>
      <c r="M451" s="57"/>
      <c r="N451" s="57"/>
      <c r="O451" s="57"/>
      <c r="P451" s="57"/>
      <c r="Q451" s="58"/>
      <c r="R451" s="58"/>
      <c r="S451" s="58"/>
      <c r="T451" s="58"/>
      <c r="U451" s="58"/>
      <c r="V451" s="58"/>
      <c r="W451" s="59">
        <f>SUM(C451:U451)</f>
        <v>49908.87</v>
      </c>
    </row>
    <row r="452" spans="1:26" x14ac:dyDescent="0.25">
      <c r="A452" s="60"/>
      <c r="B452" s="61"/>
      <c r="C452" s="62">
        <v>44760</v>
      </c>
      <c r="D452" s="62">
        <v>44854</v>
      </c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4"/>
      <c r="S452" s="64"/>
      <c r="T452" s="64"/>
      <c r="U452" s="64"/>
      <c r="V452" s="64"/>
      <c r="W452" s="65"/>
    </row>
    <row r="453" spans="1:26" x14ac:dyDescent="0.25">
      <c r="A453" s="60">
        <v>10</v>
      </c>
      <c r="B453" s="66" t="s">
        <v>437</v>
      </c>
      <c r="C453" s="63">
        <v>12490.83</v>
      </c>
      <c r="D453" s="63">
        <v>15235.11</v>
      </c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4"/>
      <c r="R453" s="64"/>
      <c r="S453" s="64"/>
      <c r="T453" s="64"/>
      <c r="U453" s="64"/>
      <c r="V453" s="64"/>
      <c r="W453" s="67">
        <f>SUM(C453:U453)</f>
        <v>27725.940000000002</v>
      </c>
    </row>
    <row r="454" spans="1:26" s="41" customFormat="1" x14ac:dyDescent="0.25">
      <c r="A454" s="6"/>
      <c r="B454" s="52"/>
      <c r="C454" s="53">
        <v>44768</v>
      </c>
      <c r="D454" s="53">
        <v>44795</v>
      </c>
      <c r="E454" s="53">
        <v>44825</v>
      </c>
      <c r="F454" s="53">
        <v>44849</v>
      </c>
      <c r="G454" s="53">
        <v>44890</v>
      </c>
      <c r="H454" s="53">
        <v>44917</v>
      </c>
      <c r="I454" s="53">
        <v>44950</v>
      </c>
      <c r="J454" s="53">
        <v>44980</v>
      </c>
      <c r="K454" s="53"/>
      <c r="L454" s="53"/>
      <c r="M454" s="53"/>
      <c r="N454" s="53"/>
      <c r="O454" s="53"/>
      <c r="P454" s="53"/>
      <c r="Q454" s="54"/>
      <c r="R454" s="54"/>
      <c r="S454" s="54"/>
      <c r="T454" s="54"/>
      <c r="U454" s="54"/>
      <c r="V454" s="54"/>
      <c r="W454" s="55"/>
      <c r="X454"/>
    </row>
    <row r="455" spans="1:26" s="57" customFormat="1" x14ac:dyDescent="0.25">
      <c r="A455" s="6">
        <v>11</v>
      </c>
      <c r="B455" s="57" t="s">
        <v>11</v>
      </c>
      <c r="C455" s="57">
        <v>20818.05</v>
      </c>
      <c r="D455" s="57">
        <v>25391.85</v>
      </c>
      <c r="E455" s="57">
        <v>22015.95</v>
      </c>
      <c r="F455" s="57">
        <v>17968.5</v>
      </c>
      <c r="G455" s="57">
        <v>20320.740000000002</v>
      </c>
      <c r="H455" s="57">
        <v>13815.78</v>
      </c>
      <c r="I455" s="57">
        <v>10926.3</v>
      </c>
      <c r="J455" s="57">
        <v>11006.16</v>
      </c>
      <c r="W455" s="59">
        <f>SUM(C455:U455)</f>
        <v>142263.32999999999</v>
      </c>
    </row>
    <row r="456" spans="1:26" x14ac:dyDescent="0.25">
      <c r="A456" s="60"/>
      <c r="B456" s="61"/>
      <c r="C456" s="62">
        <v>44769</v>
      </c>
      <c r="D456" s="62">
        <v>44797</v>
      </c>
      <c r="E456" s="62">
        <v>44830</v>
      </c>
      <c r="F456" s="62">
        <v>44861</v>
      </c>
      <c r="G456" s="62">
        <v>44893</v>
      </c>
      <c r="H456" s="62">
        <v>44917</v>
      </c>
      <c r="I456" s="62">
        <v>44951</v>
      </c>
      <c r="J456" s="62">
        <v>44985</v>
      </c>
      <c r="K456" s="62"/>
      <c r="L456" s="62"/>
      <c r="M456" s="62"/>
      <c r="N456" s="62"/>
      <c r="O456" s="62"/>
      <c r="P456" s="63"/>
      <c r="Q456" s="64"/>
      <c r="R456" s="64"/>
      <c r="S456" s="64"/>
      <c r="T456" s="64"/>
      <c r="U456" s="64"/>
      <c r="V456" s="64"/>
      <c r="W456" s="65"/>
      <c r="Y456" s="68"/>
      <c r="Z456" s="68"/>
    </row>
    <row r="457" spans="1:26" x14ac:dyDescent="0.25">
      <c r="A457" s="60">
        <v>12</v>
      </c>
      <c r="B457" s="66" t="s">
        <v>474</v>
      </c>
      <c r="C457" s="63">
        <v>90211.55</v>
      </c>
      <c r="D457" s="63">
        <v>110031.35</v>
      </c>
      <c r="E457" s="63">
        <v>57241.47</v>
      </c>
      <c r="F457" s="63">
        <v>77863.5</v>
      </c>
      <c r="G457" s="63">
        <v>88056.54</v>
      </c>
      <c r="H457" s="63">
        <v>149670.95000000001</v>
      </c>
      <c r="I457" s="63">
        <v>71020.95</v>
      </c>
      <c r="J457" s="63">
        <v>71540.039999999994</v>
      </c>
      <c r="K457" s="63"/>
      <c r="L457" s="63"/>
      <c r="M457" s="63"/>
      <c r="N457" s="63"/>
      <c r="O457" s="63"/>
      <c r="P457" s="63"/>
      <c r="Q457" s="64"/>
      <c r="R457" s="64"/>
      <c r="S457" s="64"/>
      <c r="T457" s="64"/>
      <c r="U457" s="64"/>
      <c r="V457" s="64"/>
      <c r="W457" s="67">
        <f>SUM(C457:U457)</f>
        <v>715636.35</v>
      </c>
    </row>
    <row r="458" spans="1:26" x14ac:dyDescent="0.25">
      <c r="A458" s="6"/>
      <c r="B458" s="52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4"/>
      <c r="R458" s="54"/>
      <c r="S458" s="54"/>
      <c r="T458" s="54"/>
      <c r="U458" s="54"/>
      <c r="V458" s="54"/>
      <c r="W458" s="55"/>
    </row>
    <row r="459" spans="1:26" x14ac:dyDescent="0.25">
      <c r="A459" s="6">
        <v>13</v>
      </c>
      <c r="B459" s="56" t="s">
        <v>468</v>
      </c>
      <c r="C459" s="57"/>
      <c r="D459" s="57"/>
      <c r="E459" s="57"/>
      <c r="F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8"/>
      <c r="R459" s="58"/>
      <c r="S459" s="58"/>
      <c r="T459" s="58"/>
      <c r="U459" s="58"/>
      <c r="V459" s="58"/>
      <c r="W459" s="59">
        <f>SUM(C459:U459)</f>
        <v>0</v>
      </c>
    </row>
    <row r="460" spans="1:26" x14ac:dyDescent="0.25">
      <c r="A460" s="60"/>
      <c r="B460" s="61"/>
      <c r="C460" s="62">
        <v>44777</v>
      </c>
      <c r="D460" s="62">
        <v>44798</v>
      </c>
      <c r="E460" s="62">
        <v>44820</v>
      </c>
      <c r="F460" s="62">
        <v>44855</v>
      </c>
      <c r="G460" s="62">
        <v>44883</v>
      </c>
      <c r="H460" s="62">
        <v>44918</v>
      </c>
      <c r="I460" s="62">
        <v>44946</v>
      </c>
      <c r="J460" s="62"/>
      <c r="K460" s="62"/>
      <c r="L460" s="62"/>
      <c r="M460" s="62"/>
      <c r="N460" s="62"/>
      <c r="O460" s="62"/>
      <c r="P460" s="62"/>
      <c r="Q460" s="62"/>
      <c r="R460" s="64"/>
      <c r="S460" s="64"/>
      <c r="T460" s="64"/>
      <c r="U460" s="64"/>
      <c r="V460" s="64"/>
      <c r="W460" s="65"/>
    </row>
    <row r="461" spans="1:26" x14ac:dyDescent="0.25">
      <c r="A461" s="60">
        <v>14</v>
      </c>
      <c r="B461" s="66" t="s">
        <v>13</v>
      </c>
      <c r="C461" s="63">
        <v>23968.89</v>
      </c>
      <c r="D461" s="63">
        <v>12490.83</v>
      </c>
      <c r="E461" s="63">
        <v>15235.11</v>
      </c>
      <c r="F461" s="63">
        <v>13209.57</v>
      </c>
      <c r="G461" s="63">
        <v>17968.5</v>
      </c>
      <c r="H461" s="63">
        <v>20320.740000000002</v>
      </c>
      <c r="I461" s="63">
        <v>20723.669999999998</v>
      </c>
      <c r="J461" s="63"/>
      <c r="K461" s="63"/>
      <c r="L461" s="63"/>
      <c r="M461" s="63"/>
      <c r="N461" s="63"/>
      <c r="O461" s="63"/>
      <c r="P461" s="63"/>
      <c r="Q461" s="64"/>
      <c r="R461" s="64"/>
      <c r="S461" s="64"/>
      <c r="T461" s="64"/>
      <c r="U461" s="64"/>
      <c r="V461" s="64"/>
      <c r="W461" s="67">
        <f>SUM(C461:U461)</f>
        <v>123917.31</v>
      </c>
    </row>
    <row r="462" spans="1:26" x14ac:dyDescent="0.25">
      <c r="A462" s="6"/>
      <c r="B462" s="41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4"/>
      <c r="R462" s="54"/>
      <c r="S462" s="54"/>
      <c r="T462" s="54"/>
      <c r="U462" s="54"/>
      <c r="V462" s="54"/>
      <c r="W462" s="55"/>
    </row>
    <row r="463" spans="1:26" x14ac:dyDescent="0.25">
      <c r="A463" s="6">
        <v>15</v>
      </c>
      <c r="B463" s="56" t="s">
        <v>467</v>
      </c>
      <c r="C463" s="57"/>
      <c r="D463" s="57"/>
      <c r="E463" s="57"/>
      <c r="F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  <c r="Q463" s="58"/>
      <c r="R463" s="58"/>
      <c r="S463" s="58"/>
      <c r="T463" s="58"/>
      <c r="U463" s="58"/>
      <c r="V463" s="58"/>
      <c r="W463" s="59">
        <f>SUM(C463:U463)</f>
        <v>0</v>
      </c>
    </row>
    <row r="464" spans="1:26" x14ac:dyDescent="0.25">
      <c r="A464" s="60"/>
      <c r="B464" s="61"/>
      <c r="C464" s="62">
        <v>44768</v>
      </c>
      <c r="D464" s="62">
        <v>44798</v>
      </c>
      <c r="E464" s="62">
        <v>44826</v>
      </c>
      <c r="F464" s="62">
        <v>44873</v>
      </c>
      <c r="G464" s="62">
        <v>44890</v>
      </c>
      <c r="H464" s="62">
        <v>44941</v>
      </c>
      <c r="I464" s="62">
        <v>44957</v>
      </c>
      <c r="J464" s="62">
        <v>44992</v>
      </c>
      <c r="K464" s="62"/>
      <c r="L464" s="62"/>
      <c r="M464" s="62"/>
      <c r="N464" s="62"/>
      <c r="O464" s="62"/>
      <c r="P464" s="62"/>
      <c r="Q464" s="62"/>
      <c r="R464" s="64"/>
      <c r="S464" s="64"/>
      <c r="T464" s="64"/>
      <c r="U464" s="64"/>
      <c r="V464" s="64"/>
      <c r="W464" s="65"/>
    </row>
    <row r="465" spans="1:26" x14ac:dyDescent="0.25">
      <c r="A465" s="60">
        <v>16</v>
      </c>
      <c r="B465" s="243" t="s">
        <v>9</v>
      </c>
      <c r="C465" s="63">
        <v>29484</v>
      </c>
      <c r="D465" s="63">
        <v>30996</v>
      </c>
      <c r="E465" s="63">
        <v>32760</v>
      </c>
      <c r="F465" s="63">
        <v>36228</v>
      </c>
      <c r="G465" s="63">
        <v>38052</v>
      </c>
      <c r="H465" s="63">
        <v>39564</v>
      </c>
      <c r="I465" s="63">
        <v>40068</v>
      </c>
      <c r="J465" s="63">
        <v>54369</v>
      </c>
      <c r="K465" s="63"/>
      <c r="L465" s="63"/>
      <c r="M465" s="63"/>
      <c r="N465" s="63"/>
      <c r="O465" s="63"/>
      <c r="P465" s="63"/>
      <c r="Q465" s="64"/>
      <c r="R465" s="64"/>
      <c r="S465" s="64"/>
      <c r="T465" s="64"/>
      <c r="U465" s="64"/>
      <c r="V465" s="64"/>
      <c r="W465" s="67">
        <f>SUM(C465:U465)</f>
        <v>301521</v>
      </c>
    </row>
    <row r="466" spans="1:26" x14ac:dyDescent="0.25">
      <c r="A466" s="6"/>
      <c r="B466" s="41"/>
      <c r="C466" s="53">
        <v>44770</v>
      </c>
      <c r="D466" s="53">
        <v>44798</v>
      </c>
      <c r="E466" s="53">
        <v>44834</v>
      </c>
      <c r="F466" s="53">
        <v>44861</v>
      </c>
      <c r="G466" s="53">
        <v>44895</v>
      </c>
      <c r="H466" s="53">
        <v>44921</v>
      </c>
      <c r="I466" s="53">
        <v>44950</v>
      </c>
      <c r="J466" s="53">
        <v>44985</v>
      </c>
      <c r="K466" s="53"/>
      <c r="L466" s="53"/>
      <c r="M466" s="53"/>
      <c r="N466" s="53"/>
      <c r="O466" s="53"/>
      <c r="P466" s="53"/>
      <c r="Q466" s="54"/>
      <c r="R466" s="54"/>
      <c r="S466" s="54"/>
      <c r="T466" s="54"/>
      <c r="U466" s="54"/>
      <c r="V466" s="54"/>
      <c r="W466" s="55"/>
    </row>
    <row r="467" spans="1:26" x14ac:dyDescent="0.25">
      <c r="A467" s="6">
        <v>17</v>
      </c>
      <c r="B467" s="244" t="s">
        <v>14</v>
      </c>
      <c r="C467" s="57">
        <v>2775.74</v>
      </c>
      <c r="D467" s="57">
        <v>3385.58</v>
      </c>
      <c r="E467" s="57">
        <v>2935.46</v>
      </c>
      <c r="F467" s="57">
        <v>3993</v>
      </c>
      <c r="G467" s="57">
        <v>4515.72</v>
      </c>
      <c r="H467" s="57">
        <v>4605.26</v>
      </c>
      <c r="I467" s="57">
        <v>3642.1</v>
      </c>
      <c r="J467" s="57">
        <v>3668.72</v>
      </c>
      <c r="K467" s="57"/>
      <c r="L467" s="57"/>
      <c r="M467" s="57"/>
      <c r="N467" s="57"/>
      <c r="O467" s="57"/>
      <c r="P467" s="57"/>
      <c r="Q467" s="58"/>
      <c r="R467" s="58"/>
      <c r="S467" s="58"/>
      <c r="T467" s="58"/>
      <c r="U467" s="58"/>
      <c r="V467" s="58"/>
      <c r="W467" s="59">
        <f>SUM(C467:U467)</f>
        <v>29521.58</v>
      </c>
    </row>
    <row r="468" spans="1:26" x14ac:dyDescent="0.25">
      <c r="A468" s="60"/>
      <c r="B468" s="61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3"/>
      <c r="P468" s="63"/>
      <c r="Q468" s="64"/>
      <c r="R468" s="64"/>
      <c r="S468" s="64"/>
      <c r="T468" s="64"/>
      <c r="U468" s="64"/>
      <c r="V468" s="64"/>
      <c r="W468" s="65"/>
    </row>
    <row r="469" spans="1:26" x14ac:dyDescent="0.25">
      <c r="A469" s="60">
        <v>18</v>
      </c>
      <c r="B469" s="243" t="s">
        <v>448</v>
      </c>
      <c r="C469" s="63"/>
      <c r="D469" s="63"/>
      <c r="E469" s="63"/>
      <c r="F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64"/>
      <c r="R469" s="64"/>
      <c r="S469" s="64"/>
      <c r="T469" s="64"/>
      <c r="U469" s="64"/>
      <c r="V469" s="64"/>
      <c r="W469" s="67">
        <f>SUM(C469:U469)</f>
        <v>0</v>
      </c>
    </row>
    <row r="470" spans="1:26" s="41" customFormat="1" x14ac:dyDescent="0.25">
      <c r="A470" s="71"/>
      <c r="C470" s="53">
        <v>44809</v>
      </c>
      <c r="D470" s="53">
        <v>44865</v>
      </c>
      <c r="E470" s="53">
        <v>44895</v>
      </c>
      <c r="F470" s="53">
        <v>44925</v>
      </c>
      <c r="G470" s="53">
        <v>44945</v>
      </c>
      <c r="H470" s="53">
        <v>44973</v>
      </c>
      <c r="I470" s="53"/>
      <c r="J470" s="53"/>
      <c r="K470" s="53"/>
      <c r="L470" s="53"/>
      <c r="M470" s="53"/>
      <c r="N470" s="53"/>
      <c r="O470" s="53"/>
      <c r="P470" s="53"/>
      <c r="Q470" s="54"/>
      <c r="R470" s="54"/>
      <c r="S470" s="54"/>
      <c r="T470" s="54"/>
      <c r="U470" s="54"/>
      <c r="V470" s="54"/>
      <c r="W470" s="55"/>
      <c r="X470"/>
    </row>
    <row r="471" spans="1:26" x14ac:dyDescent="0.25">
      <c r="A471" s="6">
        <v>19</v>
      </c>
      <c r="B471" s="244" t="s">
        <v>16</v>
      </c>
      <c r="C471" s="57">
        <v>18483.96</v>
      </c>
      <c r="D471" s="57">
        <v>11979</v>
      </c>
      <c r="E471" s="57">
        <v>13547.16</v>
      </c>
      <c r="F471" s="57">
        <v>13815.78</v>
      </c>
      <c r="G471" s="57">
        <v>8806.3799999999992</v>
      </c>
      <c r="H471" s="57">
        <v>10926.3</v>
      </c>
      <c r="I471" s="57"/>
      <c r="J471" s="57"/>
      <c r="K471" s="57"/>
      <c r="L471" s="57"/>
      <c r="M471" s="57"/>
      <c r="N471" s="57"/>
      <c r="O471" s="57"/>
      <c r="P471" s="57"/>
      <c r="Q471" s="58"/>
      <c r="R471" s="58"/>
      <c r="S471" s="58"/>
      <c r="T471" s="58"/>
      <c r="U471" s="58"/>
      <c r="V471" s="58"/>
      <c r="W471" s="59">
        <f>SUM(C471:U471)</f>
        <v>77558.58</v>
      </c>
    </row>
    <row r="472" spans="1:26" x14ac:dyDescent="0.25">
      <c r="A472" s="60"/>
      <c r="B472" s="61"/>
      <c r="C472" s="62">
        <v>44802</v>
      </c>
      <c r="D472" s="62">
        <v>44873</v>
      </c>
      <c r="E472" s="62">
        <v>44916</v>
      </c>
      <c r="F472" s="62">
        <v>44974</v>
      </c>
      <c r="G472" s="62">
        <v>44991</v>
      </c>
      <c r="H472" s="62"/>
      <c r="I472" s="62"/>
      <c r="J472" s="62"/>
      <c r="K472" s="62"/>
      <c r="L472" s="62"/>
      <c r="M472" s="62"/>
      <c r="N472" s="62"/>
      <c r="O472" s="62"/>
      <c r="P472" s="63"/>
      <c r="Q472" s="64"/>
      <c r="R472" s="64"/>
      <c r="S472" s="64"/>
      <c r="T472" s="64"/>
      <c r="U472" s="64"/>
      <c r="V472" s="64"/>
      <c r="W472" s="65"/>
      <c r="Y472" s="68"/>
      <c r="Z472" s="68"/>
    </row>
    <row r="473" spans="1:26" x14ac:dyDescent="0.25">
      <c r="A473" s="60">
        <v>20</v>
      </c>
      <c r="B473" s="66" t="s">
        <v>17</v>
      </c>
      <c r="C473" s="63">
        <v>39759.39</v>
      </c>
      <c r="D473" s="63">
        <v>13209.57</v>
      </c>
      <c r="E473" s="63">
        <v>59012.91</v>
      </c>
      <c r="F473" s="63">
        <v>16509.240000000002</v>
      </c>
      <c r="G473" s="63">
        <v>16389.45</v>
      </c>
      <c r="H473" s="63"/>
      <c r="I473" s="63"/>
      <c r="J473" s="63"/>
      <c r="K473" s="63"/>
      <c r="L473" s="63"/>
      <c r="M473" s="63"/>
      <c r="N473" s="63"/>
      <c r="O473" s="63"/>
      <c r="P473" s="63"/>
      <c r="Q473" s="64"/>
      <c r="R473" s="64"/>
      <c r="S473" s="64"/>
      <c r="T473" s="64"/>
      <c r="U473" s="64"/>
      <c r="V473" s="64"/>
      <c r="W473" s="67">
        <f>SUM(C473:U473)</f>
        <v>144880.56</v>
      </c>
    </row>
    <row r="474" spans="1:26" x14ac:dyDescent="0.25">
      <c r="A474" s="6"/>
      <c r="B474" s="41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4"/>
      <c r="R474" s="54"/>
      <c r="S474" s="54"/>
      <c r="T474" s="54"/>
      <c r="U474" s="54"/>
      <c r="V474" s="54"/>
      <c r="W474" s="55"/>
    </row>
    <row r="475" spans="1:26" x14ac:dyDescent="0.25">
      <c r="A475" s="6">
        <v>21</v>
      </c>
      <c r="B475" s="244" t="s">
        <v>18</v>
      </c>
      <c r="C475" s="57"/>
      <c r="D475" s="57"/>
      <c r="E475" s="57"/>
      <c r="F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  <c r="Q475" s="58"/>
      <c r="R475" s="58"/>
      <c r="S475" s="58"/>
      <c r="T475" s="58"/>
      <c r="U475" s="58"/>
      <c r="V475" s="58"/>
      <c r="W475" s="59">
        <f>SUM(C475:U475)</f>
        <v>0</v>
      </c>
    </row>
    <row r="476" spans="1:26" x14ac:dyDescent="0.25">
      <c r="A476" s="60"/>
      <c r="B476" s="61"/>
      <c r="C476" s="62">
        <v>44783</v>
      </c>
      <c r="D476" s="62">
        <v>44820</v>
      </c>
      <c r="E476" s="62">
        <v>44851</v>
      </c>
      <c r="F476" s="62">
        <v>44880</v>
      </c>
      <c r="G476" s="62">
        <v>44910</v>
      </c>
      <c r="H476" s="62">
        <v>44939</v>
      </c>
      <c r="I476" s="62">
        <v>44971</v>
      </c>
      <c r="J476" s="62">
        <v>44999</v>
      </c>
      <c r="K476" s="62"/>
      <c r="L476" s="62"/>
      <c r="M476" s="62"/>
      <c r="N476" s="62"/>
      <c r="O476" s="62"/>
      <c r="P476" s="62"/>
      <c r="Q476" s="62"/>
      <c r="R476" s="64"/>
      <c r="S476" s="64"/>
      <c r="T476" s="64"/>
      <c r="U476" s="64"/>
      <c r="V476" s="64"/>
      <c r="W476" s="65"/>
    </row>
    <row r="477" spans="1:26" x14ac:dyDescent="0.25">
      <c r="A477" s="60">
        <v>22</v>
      </c>
      <c r="B477" s="66" t="s">
        <v>493</v>
      </c>
      <c r="C477" s="63">
        <v>15235.11</v>
      </c>
      <c r="D477" s="63">
        <v>13209.57</v>
      </c>
      <c r="E477" s="63">
        <v>17968.5</v>
      </c>
      <c r="F477" s="63">
        <v>58704.36</v>
      </c>
      <c r="G477" s="63">
        <v>59868.38</v>
      </c>
      <c r="H477" s="63">
        <v>47347.3</v>
      </c>
      <c r="I477" s="63">
        <v>16509.240000000002</v>
      </c>
      <c r="J477" s="63">
        <v>16879.5</v>
      </c>
      <c r="K477" s="63"/>
      <c r="L477" s="63"/>
      <c r="M477" s="63"/>
      <c r="N477" s="63"/>
      <c r="O477" s="63"/>
      <c r="P477" s="63"/>
      <c r="Q477" s="64"/>
      <c r="R477" s="64"/>
      <c r="S477" s="64"/>
      <c r="T477" s="64"/>
      <c r="U477" s="64"/>
      <c r="V477" s="64"/>
      <c r="W477" s="67">
        <f>SUM(C477:U477)</f>
        <v>245721.96000000002</v>
      </c>
    </row>
    <row r="478" spans="1:26" x14ac:dyDescent="0.25">
      <c r="A478" s="6"/>
      <c r="B478" s="41"/>
      <c r="C478" s="53">
        <v>44756</v>
      </c>
      <c r="D478" s="53">
        <v>44792</v>
      </c>
      <c r="E478" s="53">
        <v>44820</v>
      </c>
      <c r="F478" s="53">
        <v>44851</v>
      </c>
      <c r="G478" s="53">
        <v>44881</v>
      </c>
      <c r="H478" s="53">
        <v>44914</v>
      </c>
      <c r="I478" s="53">
        <v>44938</v>
      </c>
      <c r="J478" s="53">
        <v>44971</v>
      </c>
      <c r="K478" s="53">
        <v>45000</v>
      </c>
      <c r="L478" s="53"/>
      <c r="M478" s="53"/>
      <c r="N478" s="53"/>
      <c r="O478" s="53"/>
      <c r="P478" s="53"/>
      <c r="Q478" s="54"/>
      <c r="R478" s="54"/>
      <c r="S478" s="54"/>
      <c r="T478" s="54"/>
      <c r="U478" s="54"/>
      <c r="V478" s="54"/>
      <c r="W478" s="55"/>
    </row>
    <row r="479" spans="1:26" x14ac:dyDescent="0.25">
      <c r="A479" s="6">
        <v>23</v>
      </c>
      <c r="B479" s="56" t="s">
        <v>20</v>
      </c>
      <c r="C479" s="57">
        <v>20818.05</v>
      </c>
      <c r="D479" s="57">
        <v>33855.800000000003</v>
      </c>
      <c r="E479" s="57">
        <v>29354.6</v>
      </c>
      <c r="F479" s="57">
        <v>29947.5</v>
      </c>
      <c r="G479" s="57">
        <v>33867.9</v>
      </c>
      <c r="H479" s="57">
        <v>34539.449999999997</v>
      </c>
      <c r="I479" s="57">
        <v>27315.75</v>
      </c>
      <c r="J479" s="57">
        <v>27515.4</v>
      </c>
      <c r="K479" s="57">
        <v>28132.5</v>
      </c>
      <c r="L479" s="57"/>
      <c r="M479" s="57"/>
      <c r="N479" s="57"/>
      <c r="O479" s="57"/>
      <c r="P479" s="57"/>
      <c r="Q479" s="58"/>
      <c r="R479" s="58"/>
      <c r="S479" s="58"/>
      <c r="T479" s="58"/>
      <c r="U479" s="58"/>
      <c r="V479" s="58"/>
      <c r="W479" s="59">
        <f>SUM(C479:U479)</f>
        <v>265346.94999999995</v>
      </c>
    </row>
    <row r="480" spans="1:26" x14ac:dyDescent="0.25">
      <c r="A480" s="60"/>
      <c r="B480" s="61"/>
      <c r="C480" s="62">
        <v>44769</v>
      </c>
      <c r="D480" s="62">
        <v>44797</v>
      </c>
      <c r="E480" s="62">
        <v>44830</v>
      </c>
      <c r="F480" s="62">
        <v>44861</v>
      </c>
      <c r="G480" s="62">
        <v>44893</v>
      </c>
      <c r="H480" s="62">
        <v>44917</v>
      </c>
      <c r="I480" s="62">
        <v>44951</v>
      </c>
      <c r="J480" s="62">
        <v>44985</v>
      </c>
      <c r="K480" s="62"/>
      <c r="L480" s="62"/>
      <c r="M480" s="62"/>
      <c r="N480" s="62"/>
      <c r="O480" s="62"/>
      <c r="P480" s="62"/>
      <c r="Q480" s="62"/>
      <c r="R480" s="64"/>
      <c r="S480" s="64"/>
      <c r="T480" s="64"/>
      <c r="U480" s="64"/>
      <c r="V480" s="64"/>
      <c r="W480" s="65"/>
    </row>
    <row r="481" spans="1:26" x14ac:dyDescent="0.25">
      <c r="A481" s="60">
        <v>24</v>
      </c>
      <c r="B481" s="66" t="s">
        <v>21</v>
      </c>
      <c r="C481" s="63">
        <v>12490.83</v>
      </c>
      <c r="D481" s="63">
        <v>15235.11</v>
      </c>
      <c r="E481" s="63">
        <v>13209.57</v>
      </c>
      <c r="F481" s="63">
        <v>17968.5</v>
      </c>
      <c r="G481" s="63">
        <v>20320.740000000002</v>
      </c>
      <c r="H481" s="63">
        <v>34539.449999999997</v>
      </c>
      <c r="I481" s="63">
        <v>27315.75</v>
      </c>
      <c r="J481" s="63">
        <v>27515.4</v>
      </c>
      <c r="K481" s="63"/>
      <c r="L481" s="63"/>
      <c r="M481" s="63"/>
      <c r="N481" s="63"/>
      <c r="O481" s="63"/>
      <c r="P481" s="63"/>
      <c r="Q481" s="64"/>
      <c r="R481" s="64"/>
      <c r="S481" s="64"/>
      <c r="T481" s="64"/>
      <c r="U481" s="64"/>
      <c r="V481" s="64"/>
      <c r="W481" s="67">
        <f>SUM(C481:U481)</f>
        <v>168595.35</v>
      </c>
    </row>
    <row r="482" spans="1:26" x14ac:dyDescent="0.25">
      <c r="A482" s="6"/>
      <c r="B482" s="41"/>
      <c r="C482" s="53">
        <v>44792</v>
      </c>
      <c r="D482" s="53">
        <v>44809</v>
      </c>
      <c r="E482" s="53">
        <v>44879</v>
      </c>
      <c r="F482" s="53">
        <v>44895</v>
      </c>
      <c r="G482" s="53">
        <v>44918</v>
      </c>
      <c r="H482" s="53">
        <v>44951</v>
      </c>
      <c r="I482" s="53">
        <v>44979</v>
      </c>
      <c r="J482" s="53"/>
      <c r="K482" s="53"/>
      <c r="L482" s="53"/>
      <c r="M482" s="53"/>
      <c r="N482" s="53"/>
      <c r="O482" s="53"/>
      <c r="P482" s="53"/>
      <c r="Q482" s="54"/>
      <c r="R482" s="54"/>
      <c r="S482" s="54"/>
      <c r="T482" s="54"/>
      <c r="U482" s="54"/>
      <c r="V482" s="54"/>
      <c r="W482" s="55"/>
    </row>
    <row r="483" spans="1:26" x14ac:dyDescent="0.25">
      <c r="A483" s="6">
        <v>25</v>
      </c>
      <c r="B483" s="56" t="s">
        <v>22</v>
      </c>
      <c r="C483" s="57">
        <v>4011.15</v>
      </c>
      <c r="D483" s="57">
        <v>4163.6099999999997</v>
      </c>
      <c r="E483" s="57">
        <v>5078.37</v>
      </c>
      <c r="F483" s="57">
        <v>4403.1899999999996</v>
      </c>
      <c r="G483" s="57">
        <v>12763.08</v>
      </c>
      <c r="H483" s="57">
        <v>6907.89</v>
      </c>
      <c r="I483" s="57">
        <v>5463.15</v>
      </c>
      <c r="J483" s="57"/>
      <c r="K483" s="57"/>
      <c r="L483" s="57"/>
      <c r="M483" s="57"/>
      <c r="N483" s="57"/>
      <c r="O483" s="57"/>
      <c r="P483" s="57"/>
      <c r="Q483" s="58"/>
      <c r="R483" s="58"/>
      <c r="S483" s="58"/>
      <c r="T483" s="58"/>
      <c r="U483" s="58"/>
      <c r="V483" s="58"/>
      <c r="W483" s="59">
        <f>SUM(C483:U483)</f>
        <v>42790.44</v>
      </c>
    </row>
    <row r="484" spans="1:26" x14ac:dyDescent="0.25">
      <c r="A484" s="60"/>
      <c r="B484" s="61"/>
      <c r="C484" s="62">
        <v>44769</v>
      </c>
      <c r="D484" s="62">
        <v>44832</v>
      </c>
      <c r="E484" s="62">
        <v>44849</v>
      </c>
      <c r="F484" s="62">
        <v>44855</v>
      </c>
      <c r="G484" s="62">
        <v>44882</v>
      </c>
      <c r="H484" s="62">
        <v>44995</v>
      </c>
      <c r="I484" s="62">
        <v>44999</v>
      </c>
      <c r="J484" s="62"/>
      <c r="K484" s="62"/>
      <c r="L484" s="62"/>
      <c r="M484" s="62"/>
      <c r="N484" s="62"/>
      <c r="O484" s="62"/>
      <c r="P484" s="62"/>
      <c r="Q484" s="62"/>
      <c r="R484" s="64"/>
      <c r="S484" s="64"/>
      <c r="T484" s="64"/>
      <c r="U484" s="64"/>
      <c r="V484" s="64"/>
      <c r="W484" s="65"/>
    </row>
    <row r="485" spans="1:26" x14ac:dyDescent="0.25">
      <c r="A485" s="60">
        <v>26</v>
      </c>
      <c r="B485" s="66" t="s">
        <v>23</v>
      </c>
      <c r="C485" s="63">
        <v>8327.2199999999993</v>
      </c>
      <c r="D485" s="63">
        <v>8806.3799999999992</v>
      </c>
      <c r="E485" s="63">
        <v>11979</v>
      </c>
      <c r="F485" s="63">
        <v>10156.74</v>
      </c>
      <c r="G485" s="63">
        <v>36125.760000000002</v>
      </c>
      <c r="H485" s="63">
        <v>11253</v>
      </c>
      <c r="I485" s="63">
        <v>59868.38</v>
      </c>
      <c r="J485" s="63"/>
      <c r="K485" s="63"/>
      <c r="L485" s="63"/>
      <c r="M485" s="63"/>
      <c r="N485" s="63"/>
      <c r="O485" s="63"/>
      <c r="P485" s="63"/>
      <c r="Q485" s="64"/>
      <c r="R485" s="64"/>
      <c r="S485" s="64"/>
      <c r="T485" s="64"/>
      <c r="U485" s="64"/>
      <c r="V485" s="64"/>
      <c r="W485" s="67">
        <f>SUM(C485:U485)</f>
        <v>146516.48000000001</v>
      </c>
    </row>
    <row r="486" spans="1:26" x14ac:dyDescent="0.25">
      <c r="A486" s="6"/>
      <c r="B486" s="41"/>
      <c r="C486" s="53">
        <v>44755</v>
      </c>
      <c r="D486" s="53">
        <v>44764</v>
      </c>
      <c r="E486" s="53">
        <v>44798</v>
      </c>
      <c r="F486" s="53">
        <v>44924</v>
      </c>
      <c r="G486" s="53">
        <v>44925</v>
      </c>
      <c r="H486" s="53">
        <v>44973</v>
      </c>
      <c r="I486" s="53">
        <v>44999</v>
      </c>
      <c r="J486" s="53"/>
      <c r="K486" s="53"/>
      <c r="L486" s="53"/>
      <c r="M486" s="53"/>
      <c r="N486" s="53"/>
      <c r="O486" s="53"/>
      <c r="P486" s="53"/>
      <c r="Q486" s="54"/>
      <c r="R486" s="54"/>
      <c r="S486" s="54"/>
      <c r="T486" s="54"/>
      <c r="U486" s="54"/>
      <c r="V486" s="54"/>
      <c r="W486" s="55"/>
    </row>
    <row r="487" spans="1:26" x14ac:dyDescent="0.25">
      <c r="A487" s="6">
        <v>27</v>
      </c>
      <c r="B487" s="56" t="s">
        <v>584</v>
      </c>
      <c r="C487" s="57">
        <v>116323.35</v>
      </c>
      <c r="D487" s="57">
        <v>120744.69</v>
      </c>
      <c r="E487" s="57">
        <v>240376.18</v>
      </c>
      <c r="F487" s="57">
        <v>868311.31</v>
      </c>
      <c r="G487" s="57">
        <v>192461.81</v>
      </c>
      <c r="H487" s="353"/>
      <c r="I487" s="57">
        <v>143080.07999999999</v>
      </c>
      <c r="J487" s="57"/>
      <c r="K487" s="57"/>
      <c r="L487" s="57"/>
      <c r="M487" s="57"/>
      <c r="N487" s="57"/>
      <c r="O487" s="57"/>
      <c r="P487" s="57"/>
      <c r="Q487" s="58"/>
      <c r="R487" s="58"/>
      <c r="S487" s="58"/>
      <c r="T487" s="58"/>
      <c r="U487" s="58"/>
      <c r="V487" s="58"/>
      <c r="W487" s="59">
        <f>SUM(C487:U487)</f>
        <v>1681297.4200000002</v>
      </c>
    </row>
    <row r="488" spans="1:26" x14ac:dyDescent="0.25">
      <c r="A488" s="60"/>
      <c r="B488" s="61"/>
      <c r="C488" s="62">
        <v>44769</v>
      </c>
      <c r="D488" s="62">
        <v>44797</v>
      </c>
      <c r="E488" s="62">
        <v>44830</v>
      </c>
      <c r="F488" s="62">
        <v>44861</v>
      </c>
      <c r="G488" s="62">
        <v>44893</v>
      </c>
      <c r="H488" s="62">
        <v>44917</v>
      </c>
      <c r="I488" s="62">
        <v>44951</v>
      </c>
      <c r="J488" s="62">
        <v>44985</v>
      </c>
      <c r="K488" s="62"/>
      <c r="L488" s="62"/>
      <c r="M488" s="62"/>
      <c r="N488" s="62"/>
      <c r="O488" s="62"/>
      <c r="P488" s="63"/>
      <c r="Q488" s="64"/>
      <c r="R488" s="64"/>
      <c r="S488" s="64"/>
      <c r="T488" s="64"/>
      <c r="U488" s="64"/>
      <c r="V488" s="64"/>
      <c r="W488" s="65"/>
      <c r="Y488" s="68"/>
      <c r="Z488" s="68"/>
    </row>
    <row r="489" spans="1:26" x14ac:dyDescent="0.25">
      <c r="A489" s="60">
        <v>28</v>
      </c>
      <c r="B489" s="66" t="s">
        <v>25</v>
      </c>
      <c r="C489" s="63">
        <v>12490.83</v>
      </c>
      <c r="D489" s="63">
        <v>15235.11</v>
      </c>
      <c r="E489" s="63">
        <v>13209.57</v>
      </c>
      <c r="F489" s="63">
        <v>17968.5</v>
      </c>
      <c r="G489" s="63">
        <v>20320.740000000002</v>
      </c>
      <c r="H489" s="63">
        <v>89802.57</v>
      </c>
      <c r="I489" s="63">
        <v>71020.95</v>
      </c>
      <c r="J489" s="63">
        <v>71540.039999999994</v>
      </c>
      <c r="K489" s="63"/>
      <c r="L489" s="63"/>
      <c r="M489" s="63"/>
      <c r="N489" s="63"/>
      <c r="O489" s="63"/>
      <c r="P489" s="63"/>
      <c r="Q489" s="64"/>
      <c r="R489" s="64"/>
      <c r="S489" s="64"/>
      <c r="T489" s="64"/>
      <c r="U489" s="64"/>
      <c r="V489" s="64"/>
      <c r="W489" s="67">
        <f>SUM(C489:U489)</f>
        <v>311588.31</v>
      </c>
    </row>
    <row r="490" spans="1:26" x14ac:dyDescent="0.25">
      <c r="A490" s="6"/>
      <c r="B490" s="41"/>
      <c r="C490" s="53">
        <v>44770</v>
      </c>
      <c r="D490" s="53">
        <v>44820</v>
      </c>
      <c r="E490" s="53">
        <v>44844</v>
      </c>
      <c r="F490" s="53">
        <v>44861</v>
      </c>
      <c r="G490" s="53">
        <v>44895</v>
      </c>
      <c r="H490" s="53">
        <v>44924</v>
      </c>
      <c r="I490" s="53">
        <v>44952</v>
      </c>
      <c r="J490" s="53">
        <v>44980</v>
      </c>
      <c r="K490" s="53"/>
      <c r="L490" s="53"/>
      <c r="M490" s="53"/>
      <c r="N490" s="53"/>
      <c r="O490" s="53"/>
      <c r="P490" s="53"/>
      <c r="Q490" s="54"/>
      <c r="R490" s="54"/>
      <c r="S490" s="54"/>
      <c r="T490" s="54"/>
      <c r="U490" s="54"/>
      <c r="V490" s="54"/>
      <c r="W490" s="55"/>
    </row>
    <row r="491" spans="1:26" x14ac:dyDescent="0.25">
      <c r="A491" s="6">
        <v>29</v>
      </c>
      <c r="B491" s="56" t="s">
        <v>26</v>
      </c>
      <c r="C491" s="57">
        <v>8327.2199999999993</v>
      </c>
      <c r="D491" s="57">
        <v>10156.74</v>
      </c>
      <c r="E491" s="57">
        <v>8806.3799999999992</v>
      </c>
      <c r="F491" s="57">
        <v>11979</v>
      </c>
      <c r="G491" s="57">
        <v>13547.16</v>
      </c>
      <c r="H491" s="57">
        <v>11513.15</v>
      </c>
      <c r="I491" s="57">
        <v>9105.25</v>
      </c>
      <c r="J491" s="57">
        <v>9171.7999999999993</v>
      </c>
      <c r="K491" s="57"/>
      <c r="L491" s="57"/>
      <c r="M491" s="57"/>
      <c r="N491" s="57"/>
      <c r="O491" s="57"/>
      <c r="P491" s="57"/>
      <c r="Q491" s="58"/>
      <c r="R491" s="58"/>
      <c r="S491" s="58"/>
      <c r="T491" s="58"/>
      <c r="U491" s="58"/>
      <c r="V491" s="58"/>
      <c r="W491" s="59">
        <f>SUM(C491:U491)</f>
        <v>82606.7</v>
      </c>
    </row>
    <row r="492" spans="1:26" x14ac:dyDescent="0.25">
      <c r="A492" s="60"/>
      <c r="B492" s="61"/>
      <c r="C492" s="62">
        <v>44762</v>
      </c>
      <c r="D492" s="62">
        <v>44798</v>
      </c>
      <c r="E492" s="62">
        <v>44820</v>
      </c>
      <c r="F492" s="62">
        <v>44865</v>
      </c>
      <c r="G492" s="62">
        <v>44890</v>
      </c>
      <c r="H492" s="62">
        <v>44957</v>
      </c>
      <c r="I492" s="62">
        <v>25</v>
      </c>
      <c r="J492" s="62">
        <v>44981</v>
      </c>
      <c r="K492" s="62">
        <v>44981</v>
      </c>
      <c r="L492" s="62"/>
      <c r="M492" s="62"/>
      <c r="N492" s="62"/>
      <c r="O492" s="62"/>
      <c r="P492" s="62"/>
      <c r="Q492" s="62"/>
      <c r="R492" s="64"/>
      <c r="S492" s="64"/>
      <c r="T492" s="64"/>
      <c r="U492" s="64"/>
      <c r="V492" s="64"/>
      <c r="W492" s="65"/>
    </row>
    <row r="493" spans="1:26" x14ac:dyDescent="0.25">
      <c r="A493" s="60">
        <v>30</v>
      </c>
      <c r="B493" s="66" t="s">
        <v>27</v>
      </c>
      <c r="C493" s="63">
        <v>442260</v>
      </c>
      <c r="D493" s="63">
        <v>464940</v>
      </c>
      <c r="E493" s="63">
        <v>491400</v>
      </c>
      <c r="F493" s="63">
        <v>544320</v>
      </c>
      <c r="G493" s="63">
        <v>570780</v>
      </c>
      <c r="H493" s="63">
        <v>593460</v>
      </c>
      <c r="I493" s="63">
        <v>601020</v>
      </c>
      <c r="J493" s="63">
        <v>114345</v>
      </c>
      <c r="K493" s="63">
        <v>106785</v>
      </c>
      <c r="L493" s="63"/>
      <c r="M493" s="63"/>
      <c r="N493" s="63"/>
      <c r="O493" s="63"/>
      <c r="P493" s="63"/>
      <c r="Q493" s="64"/>
      <c r="R493" s="64"/>
      <c r="S493" s="64"/>
      <c r="T493" s="64"/>
      <c r="U493" s="64"/>
      <c r="V493" s="64"/>
      <c r="W493" s="67">
        <f>SUM(C493:U493)</f>
        <v>3929310</v>
      </c>
    </row>
    <row r="494" spans="1:26" x14ac:dyDescent="0.25">
      <c r="A494" s="6"/>
      <c r="B494" s="41"/>
      <c r="C494" s="53">
        <v>44756</v>
      </c>
      <c r="D494" s="53">
        <v>44782</v>
      </c>
      <c r="E494" s="53">
        <v>44820</v>
      </c>
      <c r="F494" s="53">
        <v>44848</v>
      </c>
      <c r="G494" s="53">
        <v>44880</v>
      </c>
      <c r="H494" s="53">
        <v>44910</v>
      </c>
      <c r="I494" s="53">
        <v>44939</v>
      </c>
      <c r="J494" s="53">
        <v>44972</v>
      </c>
      <c r="K494" s="53">
        <v>44999</v>
      </c>
      <c r="L494" s="53"/>
      <c r="M494" s="53"/>
      <c r="N494" s="53"/>
      <c r="O494" s="53"/>
      <c r="P494" s="53"/>
      <c r="Q494" s="54"/>
      <c r="R494" s="54"/>
      <c r="S494" s="54"/>
      <c r="T494" s="54"/>
      <c r="U494" s="54"/>
      <c r="V494" s="54"/>
      <c r="W494" s="55"/>
    </row>
    <row r="495" spans="1:26" x14ac:dyDescent="0.25">
      <c r="A495" s="6">
        <v>31</v>
      </c>
      <c r="B495" s="56" t="s">
        <v>28</v>
      </c>
      <c r="C495" s="57">
        <v>20818.05</v>
      </c>
      <c r="D495" s="57">
        <v>25391.85</v>
      </c>
      <c r="E495" s="57">
        <v>22015.95</v>
      </c>
      <c r="F495" s="57">
        <v>29947.5</v>
      </c>
      <c r="G495" s="57">
        <v>33867.9</v>
      </c>
      <c r="H495" s="57">
        <v>34539.449999999997</v>
      </c>
      <c r="I495" s="57">
        <v>27315.75</v>
      </c>
      <c r="J495" s="57">
        <v>27515.4</v>
      </c>
      <c r="K495" s="57">
        <v>28132.5</v>
      </c>
      <c r="L495" s="57"/>
      <c r="M495" s="57"/>
      <c r="N495" s="57"/>
      <c r="O495" s="57"/>
      <c r="P495" s="57"/>
      <c r="Q495" s="58"/>
      <c r="R495" s="58"/>
      <c r="S495" s="58"/>
      <c r="T495" s="58"/>
      <c r="U495" s="58"/>
      <c r="V495" s="58"/>
      <c r="W495" s="59">
        <f>SUM(C495:U495)</f>
        <v>249544.35</v>
      </c>
    </row>
    <row r="496" spans="1:26" x14ac:dyDescent="0.25">
      <c r="A496" s="60"/>
      <c r="B496" s="61"/>
      <c r="C496" s="62">
        <v>44767</v>
      </c>
      <c r="D496" s="62">
        <v>44797</v>
      </c>
      <c r="E496" s="62">
        <v>44825</v>
      </c>
      <c r="F496" s="62">
        <v>44848</v>
      </c>
      <c r="G496" s="62">
        <v>44881</v>
      </c>
      <c r="H496" s="62">
        <v>44916</v>
      </c>
      <c r="I496" s="62">
        <v>44937</v>
      </c>
      <c r="J496" s="62">
        <v>44980</v>
      </c>
      <c r="K496" s="62"/>
      <c r="L496" s="62"/>
      <c r="M496" s="62"/>
      <c r="N496" s="62"/>
      <c r="O496" s="62"/>
      <c r="P496" s="62"/>
      <c r="Q496" s="64"/>
      <c r="R496" s="64"/>
      <c r="S496" s="64"/>
      <c r="T496" s="64"/>
      <c r="U496" s="64"/>
      <c r="V496" s="64"/>
      <c r="W496" s="65"/>
    </row>
    <row r="497" spans="1:26" x14ac:dyDescent="0.25">
      <c r="A497" s="60">
        <v>32</v>
      </c>
      <c r="B497" s="66" t="s">
        <v>444</v>
      </c>
      <c r="C497" s="63">
        <v>12490.83</v>
      </c>
      <c r="D497" s="63">
        <v>15235.11</v>
      </c>
      <c r="E497" s="63">
        <v>13209.57</v>
      </c>
      <c r="F497" s="63">
        <v>17968.5</v>
      </c>
      <c r="G497" s="63">
        <v>20320.740000000002</v>
      </c>
      <c r="H497" s="63">
        <v>20723.669999999998</v>
      </c>
      <c r="I497" s="63">
        <v>16389.45</v>
      </c>
      <c r="J497" s="63">
        <v>16509.240000000002</v>
      </c>
      <c r="K497" s="63"/>
      <c r="L497" s="63"/>
      <c r="M497" s="63"/>
      <c r="N497" s="63"/>
      <c r="O497" s="63"/>
      <c r="P497" s="63"/>
      <c r="Q497" s="64"/>
      <c r="R497" s="64"/>
      <c r="S497" s="64"/>
      <c r="T497" s="64"/>
      <c r="U497" s="64"/>
      <c r="V497" s="64"/>
      <c r="W497" s="67">
        <f>SUM(C497:U497)</f>
        <v>132847.10999999999</v>
      </c>
    </row>
    <row r="498" spans="1:26" x14ac:dyDescent="0.25">
      <c r="A498" s="6"/>
      <c r="B498" s="41"/>
      <c r="C498" s="53">
        <v>44769</v>
      </c>
      <c r="D498" s="53">
        <v>44791</v>
      </c>
      <c r="E498" s="53">
        <v>44820</v>
      </c>
      <c r="F498" s="53">
        <v>44854</v>
      </c>
      <c r="G498" s="53">
        <v>44881</v>
      </c>
      <c r="H498" s="53">
        <v>44917</v>
      </c>
      <c r="I498" s="53">
        <v>44946</v>
      </c>
      <c r="J498" s="53">
        <v>44973</v>
      </c>
      <c r="K498" s="53"/>
      <c r="L498" s="53"/>
      <c r="M498" s="53"/>
      <c r="N498" s="53"/>
      <c r="O498" s="53"/>
      <c r="P498" s="53"/>
      <c r="Q498" s="54"/>
      <c r="R498" s="54"/>
      <c r="S498" s="54"/>
      <c r="T498" s="54"/>
      <c r="U498" s="54"/>
      <c r="V498" s="54"/>
      <c r="W498" s="55"/>
    </row>
    <row r="499" spans="1:26" x14ac:dyDescent="0.25">
      <c r="A499" s="6">
        <v>33</v>
      </c>
      <c r="B499" s="56" t="s">
        <v>29</v>
      </c>
      <c r="C499" s="57">
        <v>20818.05</v>
      </c>
      <c r="D499" s="57">
        <v>25391.85</v>
      </c>
      <c r="E499" s="57">
        <v>22015.95</v>
      </c>
      <c r="F499" s="57">
        <v>29947.5</v>
      </c>
      <c r="G499" s="57">
        <v>33867.9</v>
      </c>
      <c r="H499" s="57">
        <v>27538.39</v>
      </c>
      <c r="I499" s="57">
        <v>27315.75</v>
      </c>
      <c r="J499" s="57">
        <v>27515.4</v>
      </c>
      <c r="K499" s="57"/>
      <c r="L499" s="57"/>
      <c r="M499" s="57"/>
      <c r="N499" s="57"/>
      <c r="O499" s="57"/>
      <c r="P499" s="57"/>
      <c r="Q499" s="58"/>
      <c r="R499" s="58"/>
      <c r="S499" s="58"/>
      <c r="T499" s="58"/>
      <c r="U499" s="58"/>
      <c r="V499" s="58"/>
      <c r="W499" s="59">
        <f>SUM(C499:U499)</f>
        <v>214410.79</v>
      </c>
    </row>
    <row r="500" spans="1:26" x14ac:dyDescent="0.25">
      <c r="A500" s="60"/>
      <c r="B500" s="61"/>
      <c r="C500" s="62">
        <v>44755</v>
      </c>
      <c r="D500" s="62">
        <v>44769</v>
      </c>
      <c r="E500" s="62"/>
      <c r="F500" s="62"/>
      <c r="G500" s="62"/>
      <c r="H500" s="62"/>
      <c r="I500" s="62"/>
      <c r="J500" s="62"/>
      <c r="K500" s="62"/>
      <c r="L500" s="62"/>
      <c r="M500" s="62"/>
      <c r="N500" s="62"/>
      <c r="O500" s="63"/>
      <c r="P500" s="63"/>
      <c r="Q500" s="64"/>
      <c r="R500" s="64"/>
      <c r="S500" s="64"/>
      <c r="T500" s="64"/>
      <c r="U500" s="64"/>
      <c r="V500" s="64"/>
      <c r="W500" s="65"/>
    </row>
    <row r="501" spans="1:26" x14ac:dyDescent="0.25">
      <c r="A501" s="60">
        <v>34</v>
      </c>
      <c r="B501" s="66" t="s">
        <v>30</v>
      </c>
      <c r="C501" s="63">
        <v>12033.45</v>
      </c>
      <c r="D501" s="63">
        <v>15266.57</v>
      </c>
      <c r="E501" s="63"/>
      <c r="F501" s="63"/>
      <c r="G501" s="63"/>
      <c r="H501" s="63"/>
      <c r="I501" s="63"/>
      <c r="J501" s="63"/>
      <c r="K501" s="63"/>
      <c r="L501" s="63"/>
      <c r="M501" s="63"/>
      <c r="N501" s="63"/>
      <c r="O501" s="63"/>
      <c r="P501" s="63"/>
      <c r="Q501" s="64"/>
      <c r="R501" s="64"/>
      <c r="S501" s="64"/>
      <c r="T501" s="64"/>
      <c r="U501" s="64"/>
      <c r="V501" s="64"/>
      <c r="W501" s="67">
        <f>SUM(C501:U501)</f>
        <v>27300.02</v>
      </c>
    </row>
    <row r="502" spans="1:26" x14ac:dyDescent="0.25">
      <c r="A502" s="6"/>
      <c r="B502" s="41"/>
      <c r="C502" s="53">
        <v>44763</v>
      </c>
      <c r="D502" s="53">
        <v>44791</v>
      </c>
      <c r="E502" s="53">
        <v>44826</v>
      </c>
      <c r="F502" s="53">
        <v>44859</v>
      </c>
      <c r="G502" s="53">
        <v>44889</v>
      </c>
      <c r="H502" s="53">
        <v>44918</v>
      </c>
      <c r="I502" s="53">
        <v>44951</v>
      </c>
      <c r="J502" s="53">
        <v>44974</v>
      </c>
      <c r="K502" s="53"/>
      <c r="L502" s="53"/>
      <c r="M502" s="53"/>
      <c r="N502" s="53"/>
      <c r="O502" s="53"/>
      <c r="P502" s="53"/>
      <c r="Q502" s="54"/>
      <c r="R502" s="54"/>
      <c r="S502" s="54"/>
      <c r="T502" s="54"/>
      <c r="U502" s="54"/>
      <c r="V502" s="54"/>
      <c r="W502" s="55"/>
    </row>
    <row r="503" spans="1:26" x14ac:dyDescent="0.25">
      <c r="A503" s="6">
        <v>35</v>
      </c>
      <c r="B503" s="56" t="s">
        <v>31</v>
      </c>
      <c r="C503" s="57">
        <v>36084.620000000003</v>
      </c>
      <c r="D503" s="57">
        <v>44012.54</v>
      </c>
      <c r="E503" s="57">
        <v>38160.980000000003</v>
      </c>
      <c r="F503" s="57">
        <v>51909</v>
      </c>
      <c r="G503" s="57">
        <v>58704.36</v>
      </c>
      <c r="H503" s="57">
        <v>149670.95000000001</v>
      </c>
      <c r="I503" s="57">
        <v>118368.25</v>
      </c>
      <c r="J503" s="57">
        <v>119233.4</v>
      </c>
      <c r="K503" s="57"/>
      <c r="L503" s="57"/>
      <c r="M503" s="57"/>
      <c r="N503" s="57"/>
      <c r="O503" s="57"/>
      <c r="P503" s="57"/>
      <c r="Q503" s="58"/>
      <c r="R503" s="58"/>
      <c r="S503" s="58"/>
      <c r="T503" s="58"/>
      <c r="U503" s="58"/>
      <c r="V503" s="58"/>
      <c r="W503" s="59">
        <f>SUM(C503:U503)</f>
        <v>616144.1</v>
      </c>
    </row>
    <row r="504" spans="1:26" x14ac:dyDescent="0.25">
      <c r="A504" s="60"/>
      <c r="B504" s="61"/>
      <c r="C504" s="62">
        <v>44755</v>
      </c>
      <c r="D504" s="62">
        <v>44769</v>
      </c>
      <c r="E504" s="62">
        <v>44798</v>
      </c>
      <c r="F504" s="62">
        <v>44834</v>
      </c>
      <c r="G504" s="62">
        <v>44873</v>
      </c>
      <c r="H504" s="62">
        <v>44914</v>
      </c>
      <c r="I504" s="62">
        <v>44921</v>
      </c>
      <c r="J504" s="62">
        <v>44950</v>
      </c>
      <c r="K504" s="62">
        <v>44992</v>
      </c>
      <c r="L504" s="62"/>
      <c r="M504" s="62"/>
      <c r="N504" s="62"/>
      <c r="O504" s="62"/>
      <c r="P504" s="63"/>
      <c r="Q504" s="64"/>
      <c r="R504" s="64"/>
      <c r="S504" s="64"/>
      <c r="T504" s="64"/>
      <c r="U504" s="64"/>
      <c r="V504" s="64"/>
      <c r="W504" s="65"/>
      <c r="Y504" s="68"/>
      <c r="Z504" s="68"/>
    </row>
    <row r="505" spans="1:26" x14ac:dyDescent="0.25">
      <c r="A505" s="60">
        <v>36</v>
      </c>
      <c r="B505" s="66" t="s">
        <v>32</v>
      </c>
      <c r="C505" s="63">
        <v>167756.82</v>
      </c>
      <c r="D505" s="63">
        <v>58290.54</v>
      </c>
      <c r="E505" s="63">
        <v>71097.179999999993</v>
      </c>
      <c r="F505" s="63">
        <v>61644.66</v>
      </c>
      <c r="G505" s="63">
        <v>83853</v>
      </c>
      <c r="H505" s="63">
        <v>94830.12</v>
      </c>
      <c r="I505" s="63">
        <v>96710.46</v>
      </c>
      <c r="J505" s="63">
        <v>76484.100000000006</v>
      </c>
      <c r="K505" s="63">
        <v>77043.12</v>
      </c>
      <c r="L505" s="63"/>
      <c r="M505" s="63"/>
      <c r="N505" s="63"/>
      <c r="O505" s="63"/>
      <c r="P505" s="63"/>
      <c r="Q505" s="64"/>
      <c r="R505" s="64"/>
      <c r="S505" s="64"/>
      <c r="T505" s="64"/>
      <c r="U505" s="64"/>
      <c r="V505" s="64"/>
      <c r="W505" s="67">
        <f>SUM(C505:U505)</f>
        <v>787710</v>
      </c>
    </row>
    <row r="506" spans="1:26" x14ac:dyDescent="0.25">
      <c r="A506" s="6"/>
      <c r="B506" s="41"/>
      <c r="C506" s="53">
        <v>44762</v>
      </c>
      <c r="D506" s="53">
        <v>44784</v>
      </c>
      <c r="E506" s="53">
        <v>44795</v>
      </c>
      <c r="F506" s="53">
        <v>8711</v>
      </c>
      <c r="G506" s="53">
        <v>44942</v>
      </c>
      <c r="H506" s="53"/>
      <c r="I506" s="53"/>
      <c r="J506" s="53"/>
      <c r="K506" s="53"/>
      <c r="L506" s="53"/>
      <c r="M506" s="53"/>
      <c r="N506" s="53"/>
      <c r="O506" s="53"/>
      <c r="P506" s="53"/>
      <c r="Q506" s="54"/>
      <c r="R506" s="54"/>
      <c r="S506" s="54"/>
      <c r="T506" s="54"/>
      <c r="U506" s="54"/>
      <c r="V506" s="54"/>
      <c r="W506" s="55"/>
    </row>
    <row r="507" spans="1:26" x14ac:dyDescent="0.25">
      <c r="A507" s="6">
        <v>37</v>
      </c>
      <c r="B507" s="56" t="s">
        <v>33</v>
      </c>
      <c r="C507" s="57">
        <v>12033.45</v>
      </c>
      <c r="D507" s="57">
        <v>12490.83</v>
      </c>
      <c r="E507" s="57">
        <v>15235.11</v>
      </c>
      <c r="F507" s="57">
        <v>2935.46</v>
      </c>
      <c r="G507" s="57">
        <v>8508.7199999999993</v>
      </c>
      <c r="H507" s="57"/>
      <c r="I507" s="57"/>
      <c r="J507" s="57"/>
      <c r="K507" s="57"/>
      <c r="L507" s="57"/>
      <c r="M507" s="57"/>
      <c r="N507" s="57"/>
      <c r="O507" s="57"/>
      <c r="P507" s="57"/>
      <c r="Q507" s="58"/>
      <c r="R507" s="58"/>
      <c r="S507" s="58"/>
      <c r="T507" s="58"/>
      <c r="U507" s="58"/>
      <c r="V507" s="58"/>
      <c r="W507" s="59">
        <f>SUM(C507:U507)</f>
        <v>51203.57</v>
      </c>
    </row>
    <row r="508" spans="1:26" x14ac:dyDescent="0.25">
      <c r="A508" s="60"/>
      <c r="B508" s="61"/>
      <c r="C508" s="62">
        <v>44762</v>
      </c>
      <c r="D508" s="62">
        <v>44791</v>
      </c>
      <c r="E508" s="62">
        <v>44830</v>
      </c>
      <c r="F508" s="62">
        <v>44859</v>
      </c>
      <c r="G508" s="62">
        <v>44888</v>
      </c>
      <c r="H508" s="62">
        <v>44916</v>
      </c>
      <c r="I508" s="62">
        <v>44980</v>
      </c>
      <c r="J508" s="62"/>
      <c r="K508" s="62"/>
      <c r="L508" s="62"/>
      <c r="M508" s="62"/>
      <c r="N508" s="62"/>
      <c r="O508" s="62"/>
      <c r="P508" s="62"/>
      <c r="Q508" s="62"/>
      <c r="R508" s="64"/>
      <c r="S508" s="64"/>
      <c r="T508" s="64"/>
      <c r="U508" s="64"/>
      <c r="V508" s="64"/>
      <c r="W508" s="65"/>
    </row>
    <row r="509" spans="1:26" x14ac:dyDescent="0.25">
      <c r="A509" s="60">
        <v>38</v>
      </c>
      <c r="B509" s="66" t="s">
        <v>441</v>
      </c>
      <c r="C509" s="63">
        <v>20818.05</v>
      </c>
      <c r="D509" s="63">
        <v>15235.11</v>
      </c>
      <c r="E509" s="63">
        <v>13209.57</v>
      </c>
      <c r="F509" s="63">
        <v>17968.5</v>
      </c>
      <c r="G509" s="63">
        <v>20320.740000000002</v>
      </c>
      <c r="H509" s="63">
        <v>20723.669999999998</v>
      </c>
      <c r="I509" s="63">
        <v>32898.69</v>
      </c>
      <c r="J509" s="63"/>
      <c r="K509" s="63"/>
      <c r="L509" s="63"/>
      <c r="M509" s="63"/>
      <c r="N509" s="63"/>
      <c r="O509" s="63"/>
      <c r="P509" s="63"/>
      <c r="Q509" s="64"/>
      <c r="R509" s="64"/>
      <c r="S509" s="64"/>
      <c r="T509" s="64"/>
      <c r="U509" s="64"/>
      <c r="V509" s="64"/>
      <c r="W509" s="67">
        <f>SUM(C509:U509)</f>
        <v>141174.33000000002</v>
      </c>
    </row>
    <row r="510" spans="1:26" x14ac:dyDescent="0.25">
      <c r="A510" s="6"/>
      <c r="B510" s="41"/>
      <c r="C510" s="53">
        <v>44767</v>
      </c>
      <c r="D510" s="53">
        <v>44817</v>
      </c>
      <c r="E510" s="53">
        <v>44823</v>
      </c>
      <c r="F510" s="53">
        <v>44869</v>
      </c>
      <c r="G510" s="53">
        <v>44900</v>
      </c>
      <c r="H510" s="53">
        <v>44918</v>
      </c>
      <c r="I510" s="53">
        <v>44946</v>
      </c>
      <c r="J510" s="53">
        <v>44991</v>
      </c>
      <c r="K510" s="53"/>
      <c r="L510" s="53"/>
      <c r="M510" s="53"/>
      <c r="N510" s="53"/>
      <c r="O510" s="53"/>
      <c r="P510" s="53"/>
      <c r="Q510" s="54"/>
      <c r="R510" s="54"/>
      <c r="S510" s="54"/>
      <c r="T510" s="54"/>
      <c r="U510" s="54"/>
      <c r="V510" s="54"/>
      <c r="W510" s="55"/>
    </row>
    <row r="511" spans="1:26" x14ac:dyDescent="0.25">
      <c r="A511" s="6">
        <v>39</v>
      </c>
      <c r="B511" s="56" t="s">
        <v>35</v>
      </c>
      <c r="C511" s="57">
        <v>36084.620000000003</v>
      </c>
      <c r="D511" s="57">
        <v>44012.54</v>
      </c>
      <c r="E511" s="57">
        <v>38160.980000000003</v>
      </c>
      <c r="F511" s="57">
        <v>51909</v>
      </c>
      <c r="G511" s="57">
        <v>58704.36</v>
      </c>
      <c r="H511" s="57">
        <v>59868.38</v>
      </c>
      <c r="I511" s="57">
        <v>36421</v>
      </c>
      <c r="J511" s="57">
        <v>36687.199999999997</v>
      </c>
      <c r="K511" s="57"/>
      <c r="L511" s="57"/>
      <c r="M511" s="57"/>
      <c r="N511" s="57"/>
      <c r="O511" s="57"/>
      <c r="P511" s="57"/>
      <c r="Q511" s="58"/>
      <c r="R511" s="58"/>
      <c r="S511" s="58"/>
      <c r="T511" s="58"/>
      <c r="U511" s="58"/>
      <c r="V511" s="58"/>
      <c r="W511" s="59">
        <f>SUM(C511:U511)</f>
        <v>361848.08</v>
      </c>
    </row>
    <row r="512" spans="1:26" x14ac:dyDescent="0.25">
      <c r="A512" s="60"/>
      <c r="B512" s="61"/>
      <c r="C512" s="62">
        <v>44756</v>
      </c>
      <c r="D512" s="62">
        <v>44858</v>
      </c>
      <c r="E512" s="62">
        <v>44879</v>
      </c>
      <c r="F512" s="62">
        <v>44972</v>
      </c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4"/>
      <c r="R512" s="64"/>
      <c r="S512" s="64"/>
      <c r="T512" s="64"/>
      <c r="U512" s="64"/>
      <c r="V512" s="64"/>
      <c r="W512" s="65"/>
    </row>
    <row r="513" spans="1:26" x14ac:dyDescent="0.25">
      <c r="A513" s="60">
        <v>40</v>
      </c>
      <c r="B513" s="66" t="s">
        <v>149</v>
      </c>
      <c r="C513" s="63">
        <v>8327.2199999999993</v>
      </c>
      <c r="D513" s="63">
        <v>30942.12</v>
      </c>
      <c r="E513" s="63">
        <v>27362.94</v>
      </c>
      <c r="F513" s="63">
        <v>21932.46</v>
      </c>
      <c r="G513" s="63"/>
      <c r="H513" s="63"/>
      <c r="I513" s="63"/>
      <c r="J513" s="63"/>
      <c r="K513" s="63"/>
      <c r="L513" s="63"/>
      <c r="M513" s="63"/>
      <c r="N513" s="63"/>
      <c r="O513" s="63"/>
      <c r="P513" s="63"/>
      <c r="Q513" s="64"/>
      <c r="R513" s="64"/>
      <c r="S513" s="64"/>
      <c r="T513" s="64"/>
      <c r="U513" s="64"/>
      <c r="V513" s="64"/>
      <c r="W513" s="67">
        <f>SUM(C513:U513)</f>
        <v>88564.739999999991</v>
      </c>
    </row>
    <row r="514" spans="1:26" x14ac:dyDescent="0.25">
      <c r="A514" s="6"/>
      <c r="B514" s="41"/>
      <c r="C514" s="53">
        <v>44762</v>
      </c>
      <c r="D514" s="53">
        <v>44785</v>
      </c>
      <c r="E514" s="53">
        <v>19710</v>
      </c>
      <c r="F514" s="53">
        <v>44855</v>
      </c>
      <c r="G514" s="53">
        <v>44881</v>
      </c>
      <c r="H514" s="53">
        <v>44911</v>
      </c>
      <c r="I514" s="53">
        <v>44981</v>
      </c>
      <c r="J514" s="53"/>
      <c r="K514" s="53"/>
      <c r="L514" s="53"/>
      <c r="M514" s="53"/>
      <c r="N514" s="53"/>
      <c r="O514" s="53"/>
      <c r="P514" s="53"/>
      <c r="Q514" s="54"/>
      <c r="R514" s="54"/>
      <c r="S514" s="54"/>
      <c r="T514" s="54"/>
      <c r="U514" s="54"/>
      <c r="V514" s="54"/>
      <c r="W514" s="55"/>
    </row>
    <row r="515" spans="1:26" x14ac:dyDescent="0.25">
      <c r="A515" s="6">
        <v>41</v>
      </c>
      <c r="B515" s="56" t="s">
        <v>150</v>
      </c>
      <c r="C515" s="57">
        <v>27757.4</v>
      </c>
      <c r="D515" s="57">
        <v>25391.85</v>
      </c>
      <c r="E515" s="57">
        <v>22015.95</v>
      </c>
      <c r="F515" s="57">
        <v>29947.5</v>
      </c>
      <c r="G515" s="57">
        <v>33867.9</v>
      </c>
      <c r="H515" s="57">
        <v>34539.449999999997</v>
      </c>
      <c r="I515" s="57">
        <v>27515.4</v>
      </c>
      <c r="J515" s="57"/>
      <c r="K515" s="57"/>
      <c r="L515" s="57"/>
      <c r="M515" s="57"/>
      <c r="N515" s="57"/>
      <c r="O515" s="57"/>
      <c r="P515" s="57"/>
      <c r="Q515" s="58"/>
      <c r="R515" s="58"/>
      <c r="S515" s="58"/>
      <c r="T515" s="58"/>
      <c r="U515" s="58"/>
      <c r="V515" s="58"/>
      <c r="W515" s="59">
        <f>SUM(C515:U515)</f>
        <v>201035.44999999998</v>
      </c>
    </row>
    <row r="516" spans="1:26" x14ac:dyDescent="0.25">
      <c r="A516" s="60"/>
      <c r="B516" s="61"/>
      <c r="C516" s="62">
        <v>44762</v>
      </c>
      <c r="D516" s="62">
        <v>44795</v>
      </c>
      <c r="E516" s="62">
        <v>44825</v>
      </c>
      <c r="F516" s="62">
        <v>44855</v>
      </c>
      <c r="G516" s="62">
        <v>44917</v>
      </c>
      <c r="H516" s="62">
        <v>44935</v>
      </c>
      <c r="I516" s="62">
        <v>44979</v>
      </c>
      <c r="J516" s="62"/>
      <c r="K516" s="62"/>
      <c r="L516" s="62"/>
      <c r="M516" s="62"/>
      <c r="N516" s="62"/>
      <c r="O516" s="63"/>
      <c r="P516" s="63"/>
      <c r="Q516" s="64"/>
      <c r="R516" s="64"/>
      <c r="S516" s="64"/>
      <c r="T516" s="64"/>
      <c r="U516" s="64"/>
      <c r="V516" s="64"/>
      <c r="W516" s="65"/>
    </row>
    <row r="517" spans="1:26" x14ac:dyDescent="0.25">
      <c r="A517" s="60">
        <v>42</v>
      </c>
      <c r="B517" s="66" t="s">
        <v>36</v>
      </c>
      <c r="C517" s="63">
        <v>20818.05</v>
      </c>
      <c r="D517" s="63">
        <v>25391.85</v>
      </c>
      <c r="E517" s="63">
        <v>22015.95</v>
      </c>
      <c r="F517" s="63">
        <v>29947.5</v>
      </c>
      <c r="G517" s="63">
        <v>34539.449999999997</v>
      </c>
      <c r="H517" s="63">
        <v>33867.9</v>
      </c>
      <c r="I517" s="63">
        <v>27315.75</v>
      </c>
      <c r="J517" s="63"/>
      <c r="K517" s="63"/>
      <c r="L517" s="63"/>
      <c r="M517" s="63"/>
      <c r="N517" s="63"/>
      <c r="O517" s="63"/>
      <c r="P517" s="63"/>
      <c r="Q517" s="64"/>
      <c r="R517" s="64"/>
      <c r="S517" s="64"/>
      <c r="T517" s="64"/>
      <c r="U517" s="64"/>
      <c r="V517" s="64"/>
      <c r="W517" s="67">
        <f>SUM(C517:U517)</f>
        <v>193896.44999999998</v>
      </c>
    </row>
    <row r="518" spans="1:26" x14ac:dyDescent="0.25">
      <c r="A518" s="6"/>
      <c r="B518" s="41"/>
      <c r="C518" s="53">
        <v>44760</v>
      </c>
      <c r="D518" s="53">
        <v>44771</v>
      </c>
      <c r="E518" s="53">
        <v>44798</v>
      </c>
      <c r="F518" s="53">
        <v>44848</v>
      </c>
      <c r="G518" s="53">
        <v>44875</v>
      </c>
      <c r="H518" s="53">
        <v>44895</v>
      </c>
      <c r="I518" s="53">
        <v>44945</v>
      </c>
      <c r="J518" s="53">
        <v>44963</v>
      </c>
      <c r="K518" s="53">
        <v>44981</v>
      </c>
      <c r="L518" s="53"/>
      <c r="M518" s="53"/>
      <c r="N518" s="53"/>
      <c r="O518" s="53"/>
      <c r="P518" s="53"/>
      <c r="Q518" s="54"/>
      <c r="R518" s="54"/>
      <c r="S518" s="54"/>
      <c r="T518" s="54"/>
      <c r="U518" s="54"/>
      <c r="V518" s="54"/>
      <c r="W518" s="55"/>
    </row>
    <row r="519" spans="1:26" x14ac:dyDescent="0.25">
      <c r="A519" s="6">
        <v>43</v>
      </c>
      <c r="B519" s="244" t="s">
        <v>37</v>
      </c>
      <c r="C519" s="57">
        <v>20055.75</v>
      </c>
      <c r="D519" s="57">
        <v>20818.05</v>
      </c>
      <c r="E519" s="57">
        <v>25391.85</v>
      </c>
      <c r="F519" s="57">
        <v>22015.95</v>
      </c>
      <c r="G519" s="57">
        <v>29947.5</v>
      </c>
      <c r="H519" s="57">
        <v>33867.9</v>
      </c>
      <c r="I519" s="57">
        <v>27315.75</v>
      </c>
      <c r="J519" s="57">
        <v>34539.449999999997</v>
      </c>
      <c r="K519" s="57">
        <v>27515.4</v>
      </c>
      <c r="L519" s="57"/>
      <c r="M519" s="57"/>
      <c r="N519" s="57"/>
      <c r="O519" s="57"/>
      <c r="P519" s="57"/>
      <c r="Q519" s="58"/>
      <c r="R519" s="58"/>
      <c r="S519" s="58"/>
      <c r="T519" s="58"/>
      <c r="U519" s="58"/>
      <c r="V519" s="58"/>
      <c r="W519" s="59">
        <f>SUM(C519:U519)</f>
        <v>241467.6</v>
      </c>
    </row>
    <row r="520" spans="1:26" x14ac:dyDescent="0.25">
      <c r="A520" s="60"/>
      <c r="B520" s="61"/>
      <c r="C520" s="62">
        <v>44771</v>
      </c>
      <c r="D520" s="62">
        <v>44804</v>
      </c>
      <c r="E520" s="62">
        <v>44826</v>
      </c>
      <c r="F520" s="62">
        <v>44918</v>
      </c>
      <c r="G520" s="62">
        <v>44981</v>
      </c>
      <c r="H520" s="62"/>
      <c r="I520" s="62"/>
      <c r="J520" s="62"/>
      <c r="K520" s="62"/>
      <c r="L520" s="62"/>
      <c r="M520" s="62"/>
      <c r="N520" s="62"/>
      <c r="O520" s="62"/>
      <c r="P520" s="63"/>
      <c r="Q520" s="64"/>
      <c r="R520" s="64"/>
      <c r="S520" s="64"/>
      <c r="T520" s="64"/>
      <c r="U520" s="64"/>
      <c r="V520" s="64"/>
      <c r="W520" s="65"/>
      <c r="Y520" s="68"/>
      <c r="Z520" s="68"/>
    </row>
    <row r="521" spans="1:26" x14ac:dyDescent="0.25">
      <c r="A521" s="60">
        <v>44</v>
      </c>
      <c r="B521" s="66" t="s">
        <v>38</v>
      </c>
      <c r="C521" s="63">
        <v>26741</v>
      </c>
      <c r="D521" s="63">
        <v>29145.27</v>
      </c>
      <c r="E521" s="63">
        <v>35548.589999999997</v>
      </c>
      <c r="F521" s="63">
        <v>168519.12</v>
      </c>
      <c r="G521" s="63">
        <v>38242.050000000003</v>
      </c>
      <c r="H521" s="63"/>
      <c r="I521" s="63"/>
      <c r="J521" s="63"/>
      <c r="K521" s="63"/>
      <c r="L521" s="63"/>
      <c r="M521" s="63"/>
      <c r="N521" s="63"/>
      <c r="O521" s="63"/>
      <c r="P521" s="63"/>
      <c r="Q521" s="64"/>
      <c r="R521" s="64"/>
      <c r="S521" s="64"/>
      <c r="T521" s="64"/>
      <c r="U521" s="64"/>
      <c r="V521" s="64"/>
      <c r="W521" s="67">
        <f>SUM(C521:U521)</f>
        <v>298196.02999999997</v>
      </c>
    </row>
    <row r="522" spans="1:26" x14ac:dyDescent="0.25">
      <c r="A522" s="6"/>
      <c r="B522" s="41"/>
      <c r="C522" s="53">
        <v>44770</v>
      </c>
      <c r="D522" s="53">
        <v>44797</v>
      </c>
      <c r="E522" s="53">
        <v>44830</v>
      </c>
      <c r="F522" s="53">
        <v>44861</v>
      </c>
      <c r="G522" s="53">
        <v>44890</v>
      </c>
      <c r="H522" s="53">
        <v>44918</v>
      </c>
      <c r="I522" s="53">
        <v>44952</v>
      </c>
      <c r="J522" s="53">
        <v>44981</v>
      </c>
      <c r="K522" s="53"/>
      <c r="L522" s="53"/>
      <c r="M522" s="53"/>
      <c r="N522" s="53"/>
      <c r="O522" s="53"/>
      <c r="P522" s="53"/>
      <c r="Q522" s="54"/>
      <c r="R522" s="54"/>
      <c r="S522" s="54"/>
      <c r="T522" s="54"/>
      <c r="U522" s="54"/>
      <c r="V522" s="54"/>
      <c r="W522" s="55"/>
    </row>
    <row r="523" spans="1:26" x14ac:dyDescent="0.25">
      <c r="A523" s="6">
        <v>45</v>
      </c>
      <c r="B523" s="244" t="s">
        <v>39</v>
      </c>
      <c r="C523" s="57">
        <v>54126.93</v>
      </c>
      <c r="D523" s="57">
        <v>44012.54</v>
      </c>
      <c r="E523" s="57">
        <v>38160.980000000003</v>
      </c>
      <c r="F523" s="57">
        <v>51909</v>
      </c>
      <c r="G523" s="57">
        <v>58704.36</v>
      </c>
      <c r="H523" s="57">
        <v>89802.57</v>
      </c>
      <c r="I523" s="57">
        <v>71020.95</v>
      </c>
      <c r="J523" s="57">
        <v>71540.039999999994</v>
      </c>
      <c r="K523" s="57"/>
      <c r="L523" s="57"/>
      <c r="M523" s="57"/>
      <c r="N523" s="57"/>
      <c r="O523" s="57"/>
      <c r="P523" s="57"/>
      <c r="Q523" s="58"/>
      <c r="R523" s="58"/>
      <c r="S523" s="58"/>
      <c r="T523" s="58"/>
      <c r="U523" s="58"/>
      <c r="V523" s="58"/>
      <c r="W523" s="59">
        <f>SUM(C523:U523)</f>
        <v>479277.37</v>
      </c>
    </row>
    <row r="524" spans="1:26" x14ac:dyDescent="0.25">
      <c r="A524" s="60"/>
      <c r="B524" s="61"/>
      <c r="C524" s="62">
        <v>44769</v>
      </c>
      <c r="D524" s="62">
        <v>44797</v>
      </c>
      <c r="E524" s="62">
        <v>44830</v>
      </c>
      <c r="F524" s="62">
        <v>44861</v>
      </c>
      <c r="G524" s="62">
        <v>44893</v>
      </c>
      <c r="H524" s="62">
        <v>44917</v>
      </c>
      <c r="I524" s="62">
        <v>44951</v>
      </c>
      <c r="J524" s="62">
        <v>44985</v>
      </c>
      <c r="K524" s="62"/>
      <c r="L524" s="62"/>
      <c r="M524" s="62"/>
      <c r="N524" s="62"/>
      <c r="O524" s="62"/>
      <c r="P524" s="62"/>
      <c r="Q524" s="62"/>
      <c r="R524" s="64"/>
      <c r="S524" s="64"/>
      <c r="T524" s="64"/>
      <c r="U524" s="64"/>
      <c r="V524" s="64"/>
      <c r="W524" s="65"/>
    </row>
    <row r="525" spans="1:26" x14ac:dyDescent="0.25">
      <c r="A525" s="60">
        <v>46</v>
      </c>
      <c r="B525" s="243" t="s">
        <v>40</v>
      </c>
      <c r="C525" s="63">
        <v>54126.93</v>
      </c>
      <c r="D525" s="63">
        <v>66018.81</v>
      </c>
      <c r="E525" s="63">
        <v>38160.980000000003</v>
      </c>
      <c r="F525" s="63">
        <v>51909</v>
      </c>
      <c r="G525" s="63">
        <v>58704.36</v>
      </c>
      <c r="H525" s="63">
        <v>89802.57</v>
      </c>
      <c r="I525" s="63">
        <v>71020.95</v>
      </c>
      <c r="J525" s="63">
        <v>71540.039999999994</v>
      </c>
      <c r="K525" s="63"/>
      <c r="L525" s="63"/>
      <c r="M525" s="63"/>
      <c r="N525" s="63"/>
      <c r="O525" s="63"/>
      <c r="P525" s="63"/>
      <c r="Q525" s="64"/>
      <c r="R525" s="64"/>
      <c r="S525" s="64"/>
      <c r="T525" s="64"/>
      <c r="U525" s="64"/>
      <c r="V525" s="64"/>
      <c r="W525" s="67">
        <f>SUM(C525:U525)</f>
        <v>501283.64</v>
      </c>
    </row>
    <row r="526" spans="1:26" x14ac:dyDescent="0.25">
      <c r="A526" s="6"/>
      <c r="B526" s="41"/>
      <c r="C526" s="53">
        <v>44769</v>
      </c>
      <c r="D526" s="53">
        <v>44797</v>
      </c>
      <c r="E526" s="53">
        <v>44830</v>
      </c>
      <c r="F526" s="53">
        <v>44861</v>
      </c>
      <c r="G526" s="53">
        <v>44893</v>
      </c>
      <c r="H526" s="53">
        <v>44917</v>
      </c>
      <c r="I526" s="53">
        <v>44951</v>
      </c>
      <c r="J526" s="53">
        <v>44985</v>
      </c>
      <c r="K526" s="53"/>
      <c r="L526" s="53"/>
      <c r="M526" s="53"/>
      <c r="N526" s="53"/>
      <c r="O526" s="53"/>
      <c r="P526" s="53"/>
      <c r="Q526" s="54"/>
      <c r="R526" s="54"/>
      <c r="S526" s="54"/>
      <c r="T526" s="54"/>
      <c r="U526" s="54"/>
      <c r="V526" s="54"/>
      <c r="W526" s="55"/>
    </row>
    <row r="527" spans="1:26" x14ac:dyDescent="0.25">
      <c r="A527" s="6">
        <v>47</v>
      </c>
      <c r="B527" s="56" t="s">
        <v>41</v>
      </c>
      <c r="C527" s="57">
        <v>38860.36</v>
      </c>
      <c r="D527" s="57">
        <v>37241.379999999997</v>
      </c>
      <c r="E527" s="57">
        <v>41096.44</v>
      </c>
      <c r="F527" s="57">
        <v>55902</v>
      </c>
      <c r="G527" s="57">
        <v>63220.08</v>
      </c>
      <c r="H527" s="57">
        <v>94407.83</v>
      </c>
      <c r="I527" s="57">
        <v>74663.05</v>
      </c>
      <c r="J527" s="57">
        <v>75208.759999999995</v>
      </c>
      <c r="K527" s="57"/>
      <c r="L527" s="57"/>
      <c r="M527" s="57"/>
      <c r="N527" s="57"/>
      <c r="O527" s="57"/>
      <c r="P527" s="57"/>
      <c r="Q527" s="58"/>
      <c r="R527" s="58"/>
      <c r="S527" s="58"/>
      <c r="T527" s="58"/>
      <c r="U527" s="58"/>
      <c r="V527" s="58"/>
      <c r="W527" s="59">
        <f>SUM(C527:U527)</f>
        <v>480599.9</v>
      </c>
    </row>
    <row r="528" spans="1:26" x14ac:dyDescent="0.25">
      <c r="A528" s="60"/>
      <c r="B528" s="61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4"/>
      <c r="R528" s="64"/>
      <c r="S528" s="64"/>
      <c r="T528" s="64"/>
      <c r="U528" s="64"/>
      <c r="V528" s="64"/>
      <c r="W528" s="65"/>
    </row>
    <row r="529" spans="1:26" x14ac:dyDescent="0.25">
      <c r="A529" s="60">
        <v>48</v>
      </c>
      <c r="B529" s="66" t="s">
        <v>148</v>
      </c>
      <c r="C529" s="63"/>
      <c r="D529" s="63"/>
      <c r="E529" s="63"/>
      <c r="F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4"/>
      <c r="R529" s="64"/>
      <c r="S529" s="64"/>
      <c r="T529" s="64"/>
      <c r="U529" s="64"/>
      <c r="V529" s="64"/>
      <c r="W529" s="67">
        <f>SUM(C529:U529)</f>
        <v>0</v>
      </c>
    </row>
    <row r="530" spans="1:26" x14ac:dyDescent="0.25">
      <c r="A530" s="6"/>
      <c r="B530" s="41"/>
      <c r="C530" s="53">
        <v>44762</v>
      </c>
      <c r="D530" s="53">
        <v>44797</v>
      </c>
      <c r="E530" s="53">
        <v>44825</v>
      </c>
      <c r="F530" s="53">
        <v>44855</v>
      </c>
      <c r="G530" s="53">
        <v>44889</v>
      </c>
      <c r="H530" s="53">
        <v>44917</v>
      </c>
      <c r="I530" s="53">
        <v>44945</v>
      </c>
      <c r="J530" s="53">
        <v>44979</v>
      </c>
      <c r="K530" s="53"/>
      <c r="L530" s="53"/>
      <c r="M530" s="53"/>
      <c r="N530" s="53"/>
      <c r="O530" s="53"/>
      <c r="P530" s="53"/>
      <c r="Q530" s="54"/>
      <c r="R530" s="54"/>
      <c r="S530" s="54"/>
      <c r="T530" s="54"/>
      <c r="U530" s="54"/>
      <c r="V530" s="54"/>
      <c r="W530" s="55"/>
    </row>
    <row r="531" spans="1:26" x14ac:dyDescent="0.25">
      <c r="A531" s="6">
        <v>49</v>
      </c>
      <c r="B531" s="56" t="s">
        <v>42</v>
      </c>
      <c r="C531" s="57">
        <v>8327.2199999999993</v>
      </c>
      <c r="D531" s="57">
        <v>10156.74</v>
      </c>
      <c r="E531" s="57">
        <v>8806.3799999999992</v>
      </c>
      <c r="F531" s="57">
        <v>11979</v>
      </c>
      <c r="G531" s="57">
        <v>36125.760000000002</v>
      </c>
      <c r="H531" s="57">
        <v>13815.78</v>
      </c>
      <c r="I531" s="57">
        <v>10926.3</v>
      </c>
      <c r="J531" s="57">
        <v>11006.16</v>
      </c>
      <c r="K531" s="57"/>
      <c r="L531" s="57"/>
      <c r="M531" s="57"/>
      <c r="N531" s="57"/>
      <c r="O531" s="57"/>
      <c r="P531" s="57"/>
      <c r="Q531" s="58"/>
      <c r="R531" s="58"/>
      <c r="S531" s="58"/>
      <c r="T531" s="58"/>
      <c r="U531" s="58"/>
      <c r="V531" s="58"/>
      <c r="W531" s="59">
        <f>SUM(C531:U531)</f>
        <v>111143.34000000001</v>
      </c>
    </row>
    <row r="532" spans="1:26" x14ac:dyDescent="0.25">
      <c r="A532" s="60"/>
      <c r="B532" s="61"/>
      <c r="C532" s="62">
        <v>44756</v>
      </c>
      <c r="D532" s="62">
        <v>44784</v>
      </c>
      <c r="E532" s="62">
        <v>44823</v>
      </c>
      <c r="F532" s="62">
        <v>44859</v>
      </c>
      <c r="G532" s="62">
        <v>44881</v>
      </c>
      <c r="H532" s="62">
        <v>44917</v>
      </c>
      <c r="I532" s="62"/>
      <c r="J532" s="62"/>
      <c r="K532" s="62"/>
      <c r="L532" s="62"/>
      <c r="M532" s="62"/>
      <c r="N532" s="62"/>
      <c r="O532" s="63"/>
      <c r="P532" s="63"/>
      <c r="Q532" s="64"/>
      <c r="R532" s="64"/>
      <c r="S532" s="64"/>
      <c r="T532" s="64"/>
      <c r="U532" s="64"/>
      <c r="V532" s="64"/>
      <c r="W532" s="65"/>
    </row>
    <row r="533" spans="1:26" x14ac:dyDescent="0.25">
      <c r="A533" s="60">
        <v>50</v>
      </c>
      <c r="B533" s="66" t="s">
        <v>147</v>
      </c>
      <c r="C533" s="63">
        <v>12490.83</v>
      </c>
      <c r="D533" s="63">
        <v>15235.11</v>
      </c>
      <c r="E533" s="63">
        <v>2935.46</v>
      </c>
      <c r="F533" s="63">
        <v>3993</v>
      </c>
      <c r="G533" s="63">
        <v>4515.72</v>
      </c>
      <c r="H533" s="63">
        <v>4605.26</v>
      </c>
      <c r="I533" s="63"/>
      <c r="J533" s="63"/>
      <c r="K533" s="63"/>
      <c r="L533" s="63"/>
      <c r="M533" s="63"/>
      <c r="N533" s="63"/>
      <c r="O533" s="63"/>
      <c r="P533" s="63"/>
      <c r="Q533" s="64"/>
      <c r="R533" s="64"/>
      <c r="S533" s="64"/>
      <c r="T533" s="64"/>
      <c r="U533" s="64"/>
      <c r="V533" s="64"/>
      <c r="W533" s="67">
        <f>SUM(C533:U533)</f>
        <v>43775.380000000005</v>
      </c>
    </row>
    <row r="534" spans="1:26" x14ac:dyDescent="0.25">
      <c r="A534" s="6"/>
      <c r="B534" s="41"/>
      <c r="C534" s="53">
        <v>44763</v>
      </c>
      <c r="D534" s="53">
        <v>44797</v>
      </c>
      <c r="E534" s="53">
        <v>44825</v>
      </c>
      <c r="F534" s="53">
        <v>44859</v>
      </c>
      <c r="G534" s="53">
        <v>44890</v>
      </c>
      <c r="H534" s="53">
        <v>44923</v>
      </c>
      <c r="I534" s="53">
        <v>44950</v>
      </c>
      <c r="J534" s="53"/>
      <c r="K534" s="53"/>
      <c r="L534" s="53"/>
      <c r="M534" s="53"/>
      <c r="N534" s="53"/>
      <c r="O534" s="53"/>
      <c r="P534" s="53"/>
      <c r="Q534" s="54"/>
      <c r="R534" s="54"/>
      <c r="S534" s="54"/>
      <c r="T534" s="54"/>
      <c r="U534" s="54"/>
      <c r="V534" s="54"/>
      <c r="W534" s="55"/>
    </row>
    <row r="535" spans="1:26" x14ac:dyDescent="0.25">
      <c r="A535" s="6">
        <v>51</v>
      </c>
      <c r="B535" s="239" t="s">
        <v>43</v>
      </c>
      <c r="C535" s="57">
        <v>4163.6099999999997</v>
      </c>
      <c r="D535" s="57">
        <v>5078.37</v>
      </c>
      <c r="E535" s="57">
        <v>4403.1899999999996</v>
      </c>
      <c r="F535" s="57">
        <v>5989.5</v>
      </c>
      <c r="G535" s="57">
        <v>6773.58</v>
      </c>
      <c r="H535" s="57">
        <v>6907.89</v>
      </c>
      <c r="I535" s="57">
        <v>5463.15</v>
      </c>
      <c r="J535" s="57"/>
      <c r="K535" s="57"/>
      <c r="L535" s="57"/>
      <c r="M535" s="57"/>
      <c r="N535" s="57"/>
      <c r="O535" s="57"/>
      <c r="P535" s="57"/>
      <c r="Q535" s="58"/>
      <c r="R535" s="58"/>
      <c r="S535" s="58"/>
      <c r="T535" s="58"/>
      <c r="U535" s="58"/>
      <c r="V535" s="58"/>
      <c r="W535" s="59">
        <f>SUM(C535:U535)</f>
        <v>38779.29</v>
      </c>
    </row>
    <row r="536" spans="1:26" x14ac:dyDescent="0.25">
      <c r="A536" s="60"/>
      <c r="B536" s="61"/>
      <c r="C536" s="62">
        <v>44767</v>
      </c>
      <c r="D536" s="62">
        <v>44825</v>
      </c>
      <c r="E536" s="62">
        <v>44881</v>
      </c>
      <c r="F536" s="62">
        <v>44893</v>
      </c>
      <c r="G536" s="62">
        <v>44918</v>
      </c>
      <c r="H536" s="62"/>
      <c r="I536" s="62"/>
      <c r="J536" s="62"/>
      <c r="K536" s="62"/>
      <c r="L536" s="62"/>
      <c r="M536" s="62"/>
      <c r="N536" s="62"/>
      <c r="O536" s="62"/>
      <c r="P536" s="63"/>
      <c r="Q536" s="64"/>
      <c r="R536" s="64"/>
      <c r="S536" s="64"/>
      <c r="T536" s="64"/>
      <c r="U536" s="64"/>
      <c r="V536" s="64"/>
      <c r="W536" s="65"/>
      <c r="Y536" s="68"/>
      <c r="Z536" s="68"/>
    </row>
    <row r="537" spans="1:26" x14ac:dyDescent="0.25">
      <c r="A537" s="60">
        <v>52</v>
      </c>
      <c r="B537" s="66" t="s">
        <v>44</v>
      </c>
      <c r="C537" s="63">
        <v>48652.89</v>
      </c>
      <c r="D537" s="63">
        <v>120145.74</v>
      </c>
      <c r="E537" s="63">
        <v>77863.5</v>
      </c>
      <c r="F537" s="63">
        <v>57241.47</v>
      </c>
      <c r="G537" s="63">
        <v>58704.36</v>
      </c>
      <c r="H537" s="63"/>
      <c r="I537" s="63"/>
      <c r="J537" s="63"/>
      <c r="K537" s="63"/>
      <c r="L537" s="63"/>
      <c r="M537" s="63"/>
      <c r="N537" s="63"/>
      <c r="O537" s="63"/>
      <c r="P537" s="63"/>
      <c r="Q537" s="64"/>
      <c r="R537" s="64"/>
      <c r="S537" s="64"/>
      <c r="T537" s="64"/>
      <c r="U537" s="64"/>
      <c r="V537" s="64"/>
      <c r="W537" s="67">
        <f>SUM(C537:U537)</f>
        <v>362607.95999999996</v>
      </c>
    </row>
    <row r="538" spans="1:26" x14ac:dyDescent="0.25">
      <c r="A538" s="6"/>
      <c r="B538" s="41"/>
      <c r="C538" s="53">
        <v>44769</v>
      </c>
      <c r="D538" s="53">
        <v>44797</v>
      </c>
      <c r="E538" s="53">
        <v>44830</v>
      </c>
      <c r="F538" s="53">
        <v>27710</v>
      </c>
      <c r="G538" s="53">
        <v>44893</v>
      </c>
      <c r="H538" s="53">
        <v>44917</v>
      </c>
      <c r="I538" s="53">
        <v>44951</v>
      </c>
      <c r="J538" s="53">
        <v>44985</v>
      </c>
      <c r="K538" s="53"/>
      <c r="L538" s="53"/>
      <c r="M538" s="53"/>
      <c r="N538" s="53"/>
      <c r="O538" s="53"/>
      <c r="P538" s="53"/>
      <c r="Q538" s="54"/>
      <c r="R538" s="54"/>
      <c r="S538" s="54"/>
      <c r="T538" s="54"/>
      <c r="U538" s="54"/>
      <c r="V538" s="54"/>
      <c r="W538" s="55"/>
    </row>
    <row r="539" spans="1:26" x14ac:dyDescent="0.25">
      <c r="A539" s="6">
        <v>53</v>
      </c>
      <c r="B539" s="244" t="s">
        <v>145</v>
      </c>
      <c r="C539" s="57">
        <v>12490.83</v>
      </c>
      <c r="D539" s="57">
        <v>15235.11</v>
      </c>
      <c r="E539" s="57">
        <v>13209.57</v>
      </c>
      <c r="F539" s="57">
        <v>17968.5</v>
      </c>
      <c r="G539" s="57">
        <v>20320.740000000002</v>
      </c>
      <c r="H539" s="57">
        <v>20723.669999999998</v>
      </c>
      <c r="I539" s="57">
        <v>16389.45</v>
      </c>
      <c r="J539" s="57">
        <v>16509.240000000002</v>
      </c>
      <c r="K539" s="57"/>
      <c r="L539" s="57"/>
      <c r="M539" s="57"/>
      <c r="N539" s="57"/>
      <c r="O539" s="57"/>
      <c r="P539" s="57"/>
      <c r="Q539" s="58"/>
      <c r="R539" s="58"/>
      <c r="S539" s="58"/>
      <c r="T539" s="58"/>
      <c r="U539" s="58"/>
      <c r="V539" s="58"/>
      <c r="W539" s="59">
        <f>SUM(C539:U539)</f>
        <v>132847.10999999999</v>
      </c>
    </row>
    <row r="540" spans="1:26" x14ac:dyDescent="0.25">
      <c r="A540" s="60"/>
      <c r="B540" s="61"/>
      <c r="C540" s="62">
        <v>44767</v>
      </c>
      <c r="D540" s="62">
        <v>44784</v>
      </c>
      <c r="E540" s="62">
        <v>44823</v>
      </c>
      <c r="F540" s="62">
        <v>44851</v>
      </c>
      <c r="G540" s="62">
        <v>44881</v>
      </c>
      <c r="H540" s="62">
        <v>44909</v>
      </c>
      <c r="I540" s="62">
        <v>44938</v>
      </c>
      <c r="J540" s="62">
        <v>44970</v>
      </c>
      <c r="K540" s="62">
        <v>44998</v>
      </c>
      <c r="L540" s="62"/>
      <c r="M540" s="62"/>
      <c r="N540" s="62"/>
      <c r="O540" s="62"/>
      <c r="P540" s="62"/>
      <c r="Q540" s="62"/>
      <c r="R540" s="64"/>
      <c r="S540" s="64"/>
      <c r="T540" s="64"/>
      <c r="U540" s="64"/>
      <c r="V540" s="64"/>
      <c r="W540" s="65"/>
    </row>
    <row r="541" spans="1:26" x14ac:dyDescent="0.25">
      <c r="A541" s="60">
        <v>54</v>
      </c>
      <c r="B541" s="66" t="s">
        <v>470</v>
      </c>
      <c r="C541" s="63">
        <v>12490.83</v>
      </c>
      <c r="D541" s="63">
        <v>15235.11</v>
      </c>
      <c r="E541" s="63">
        <v>13209.57</v>
      </c>
      <c r="F541" s="63">
        <v>17968.5</v>
      </c>
      <c r="G541" s="63">
        <v>33867.9</v>
      </c>
      <c r="H541" s="63">
        <v>34539.449999999997</v>
      </c>
      <c r="I541" s="63">
        <v>27315.75</v>
      </c>
      <c r="J541" s="63">
        <v>27515.4</v>
      </c>
      <c r="K541" s="63">
        <v>28132.5</v>
      </c>
      <c r="L541" s="63"/>
      <c r="M541" s="63"/>
      <c r="N541" s="63"/>
      <c r="O541" s="63"/>
      <c r="P541" s="63"/>
      <c r="Q541" s="64"/>
      <c r="R541" s="64"/>
      <c r="S541" s="64"/>
      <c r="T541" s="64"/>
      <c r="U541" s="64"/>
      <c r="V541" s="64"/>
      <c r="W541" s="67">
        <f>SUM(C541:U541)</f>
        <v>210275.00999999998</v>
      </c>
    </row>
    <row r="542" spans="1:26" x14ac:dyDescent="0.25">
      <c r="A542" s="6"/>
      <c r="B542" s="41"/>
      <c r="C542" s="53">
        <v>44763</v>
      </c>
      <c r="D542" s="53">
        <v>44792</v>
      </c>
      <c r="E542" s="53">
        <v>44824</v>
      </c>
      <c r="F542" s="53">
        <v>44858</v>
      </c>
      <c r="G542" s="53">
        <v>44889</v>
      </c>
      <c r="H542" s="53">
        <v>44923</v>
      </c>
      <c r="I542" s="53">
        <v>44950</v>
      </c>
      <c r="J542" s="53">
        <v>44980</v>
      </c>
      <c r="K542" s="53"/>
      <c r="L542" s="53"/>
      <c r="M542" s="53"/>
      <c r="N542" s="53"/>
      <c r="O542" s="53"/>
      <c r="P542" s="53"/>
      <c r="Q542" s="54"/>
      <c r="R542" s="54"/>
      <c r="S542" s="54"/>
      <c r="T542" s="54"/>
      <c r="U542" s="54"/>
      <c r="V542" s="54"/>
      <c r="W542" s="55"/>
    </row>
    <row r="543" spans="1:26" x14ac:dyDescent="0.25">
      <c r="A543" s="6">
        <v>55</v>
      </c>
      <c r="B543" s="56" t="s">
        <v>45</v>
      </c>
      <c r="C543" s="57">
        <v>36084.620000000003</v>
      </c>
      <c r="D543" s="57">
        <v>47398.12</v>
      </c>
      <c r="E543" s="57">
        <v>41096.44</v>
      </c>
      <c r="F543" s="57">
        <v>55902</v>
      </c>
      <c r="G543" s="57">
        <v>63220.08</v>
      </c>
      <c r="H543" s="57">
        <v>94407.83</v>
      </c>
      <c r="I543" s="57">
        <v>74663.05</v>
      </c>
      <c r="J543" s="57">
        <v>75208.759999999995</v>
      </c>
      <c r="K543" s="57"/>
      <c r="L543" s="57"/>
      <c r="M543" s="57"/>
      <c r="N543" s="57"/>
      <c r="O543" s="57"/>
      <c r="P543" s="57"/>
      <c r="Q543" s="58"/>
      <c r="R543" s="58"/>
      <c r="S543" s="58"/>
      <c r="T543" s="58"/>
      <c r="U543" s="58"/>
      <c r="V543" s="58"/>
      <c r="W543" s="59">
        <f>SUM(C543:U543)</f>
        <v>487980.9</v>
      </c>
    </row>
    <row r="544" spans="1:26" x14ac:dyDescent="0.25">
      <c r="A544" s="60"/>
      <c r="B544" s="61"/>
      <c r="C544" s="62">
        <v>44768</v>
      </c>
      <c r="D544" s="62">
        <v>44795</v>
      </c>
      <c r="E544" s="62">
        <v>44796</v>
      </c>
      <c r="F544" s="62">
        <v>44825</v>
      </c>
      <c r="G544" s="62">
        <v>44859</v>
      </c>
      <c r="H544" s="62">
        <v>44889</v>
      </c>
      <c r="I544" s="62">
        <v>44918</v>
      </c>
      <c r="J544" s="62">
        <v>44951</v>
      </c>
      <c r="K544" s="62">
        <v>44980</v>
      </c>
      <c r="L544" s="62"/>
      <c r="M544" s="62"/>
      <c r="N544" s="62"/>
      <c r="O544" s="63"/>
      <c r="P544" s="63"/>
      <c r="Q544" s="64"/>
      <c r="R544" s="64"/>
      <c r="S544" s="64"/>
      <c r="T544" s="64"/>
      <c r="U544" s="64"/>
      <c r="V544" s="64"/>
      <c r="W544" s="65"/>
    </row>
    <row r="545" spans="1:26" x14ac:dyDescent="0.25">
      <c r="A545" s="60">
        <v>56</v>
      </c>
      <c r="B545" s="66" t="s">
        <v>46</v>
      </c>
      <c r="C545" s="63">
        <v>137399.13</v>
      </c>
      <c r="D545" s="63">
        <v>17756.21</v>
      </c>
      <c r="E545" s="63">
        <v>149830</v>
      </c>
      <c r="F545" s="63">
        <v>145305.26999999999</v>
      </c>
      <c r="G545" s="63">
        <v>197653.5</v>
      </c>
      <c r="H545" s="63">
        <v>223528.14</v>
      </c>
      <c r="I545" s="63">
        <v>227960.37</v>
      </c>
      <c r="J545" s="63">
        <v>180283.95</v>
      </c>
      <c r="K545" s="63">
        <v>181601.64</v>
      </c>
      <c r="L545" s="63"/>
      <c r="M545" s="63"/>
      <c r="N545" s="63"/>
      <c r="O545" s="63"/>
      <c r="P545" s="63"/>
      <c r="Q545" s="64"/>
      <c r="R545" s="64"/>
      <c r="S545" s="64"/>
      <c r="T545" s="64"/>
      <c r="U545" s="64"/>
      <c r="V545" s="64"/>
      <c r="W545" s="67">
        <f>SUM(C545:U545)</f>
        <v>1461318.21</v>
      </c>
    </row>
    <row r="546" spans="1:26" x14ac:dyDescent="0.25">
      <c r="A546" s="6"/>
      <c r="B546" s="41"/>
      <c r="C546" s="53">
        <v>44760</v>
      </c>
      <c r="D546" s="53">
        <v>44796</v>
      </c>
      <c r="E546" s="53">
        <v>44827</v>
      </c>
      <c r="F546" s="53">
        <v>44859</v>
      </c>
      <c r="G546" s="53">
        <v>44888</v>
      </c>
      <c r="H546" s="53">
        <v>44921</v>
      </c>
      <c r="I546" s="53">
        <v>44957</v>
      </c>
      <c r="J546" s="53">
        <v>44979</v>
      </c>
      <c r="K546" s="53"/>
      <c r="L546" s="53"/>
      <c r="M546" s="53"/>
      <c r="N546" s="53"/>
      <c r="O546" s="53"/>
      <c r="P546" s="53"/>
      <c r="Q546" s="54"/>
      <c r="R546" s="54"/>
      <c r="S546" s="54"/>
      <c r="T546" s="54"/>
      <c r="U546" s="54"/>
      <c r="V546" s="54"/>
      <c r="W546" s="55"/>
    </row>
    <row r="547" spans="1:26" x14ac:dyDescent="0.25">
      <c r="A547" s="6">
        <v>57</v>
      </c>
      <c r="B547" s="56" t="s">
        <v>47</v>
      </c>
      <c r="C547" s="57">
        <v>27757.4</v>
      </c>
      <c r="D547" s="57">
        <v>33855.800000000003</v>
      </c>
      <c r="E547" s="57">
        <v>29354.6</v>
      </c>
      <c r="F547" s="57">
        <v>39930</v>
      </c>
      <c r="G547" s="57">
        <v>33867.9</v>
      </c>
      <c r="H547" s="57">
        <v>34539.449999999997</v>
      </c>
      <c r="I547" s="57">
        <v>27315.75</v>
      </c>
      <c r="J547" s="57">
        <v>36687.199999999997</v>
      </c>
      <c r="K547" s="57"/>
      <c r="L547" s="57"/>
      <c r="M547" s="57"/>
      <c r="N547" s="57"/>
      <c r="O547" s="57"/>
      <c r="P547" s="57"/>
      <c r="Q547" s="58"/>
      <c r="R547" s="58"/>
      <c r="S547" s="58"/>
      <c r="T547" s="58"/>
      <c r="U547" s="58"/>
      <c r="V547" s="58"/>
      <c r="W547" s="59">
        <f>SUM(C547:U547)</f>
        <v>263308.10000000003</v>
      </c>
    </row>
    <row r="548" spans="1:26" x14ac:dyDescent="0.25">
      <c r="A548" s="60"/>
      <c r="B548" s="61"/>
      <c r="C548" s="62">
        <v>44770</v>
      </c>
      <c r="D548" s="62">
        <v>44775</v>
      </c>
      <c r="E548" s="62">
        <v>44816</v>
      </c>
      <c r="F548" s="62">
        <v>44817</v>
      </c>
      <c r="G548" s="62">
        <v>44858</v>
      </c>
      <c r="H548" s="62">
        <v>44862</v>
      </c>
      <c r="I548" s="62">
        <v>44883</v>
      </c>
      <c r="J548" s="62">
        <v>44889</v>
      </c>
      <c r="K548" s="62">
        <v>44915</v>
      </c>
      <c r="L548" s="62">
        <v>44918</v>
      </c>
      <c r="M548" s="62">
        <v>44942</v>
      </c>
      <c r="N548" s="62">
        <v>44949</v>
      </c>
      <c r="O548" s="62">
        <v>44980</v>
      </c>
      <c r="P548" s="62"/>
      <c r="Q548" s="62"/>
      <c r="R548" s="62"/>
      <c r="S548" s="62"/>
      <c r="T548" s="62"/>
      <c r="U548" s="64"/>
      <c r="V548" s="64"/>
      <c r="W548" s="65"/>
    </row>
    <row r="549" spans="1:26" x14ac:dyDescent="0.25">
      <c r="A549" s="60">
        <v>58</v>
      </c>
      <c r="B549" s="66" t="s">
        <v>48</v>
      </c>
      <c r="C549" s="63">
        <v>350307.1</v>
      </c>
      <c r="D549" s="63">
        <v>363621.94</v>
      </c>
      <c r="E549" s="63">
        <v>330651.86</v>
      </c>
      <c r="F549" s="63">
        <v>112859.12</v>
      </c>
      <c r="G549" s="63">
        <v>99704</v>
      </c>
      <c r="H549" s="63">
        <v>284841.26</v>
      </c>
      <c r="I549" s="63">
        <v>234047.88</v>
      </c>
      <c r="J549" s="63">
        <v>289035.12</v>
      </c>
      <c r="K549" s="63">
        <v>289906.32</v>
      </c>
      <c r="L549" s="63">
        <v>301653</v>
      </c>
      <c r="M549" s="63">
        <v>288186.90999999997</v>
      </c>
      <c r="N549" s="63">
        <v>197668.02</v>
      </c>
      <c r="O549" s="63">
        <v>281723.09000000003</v>
      </c>
      <c r="P549" s="63"/>
      <c r="Q549" s="64"/>
      <c r="R549" s="64"/>
      <c r="S549" s="64"/>
      <c r="T549" s="64"/>
      <c r="U549" s="64"/>
      <c r="V549" s="64"/>
      <c r="W549" s="67">
        <f>SUM(C549:U549)</f>
        <v>3424205.62</v>
      </c>
    </row>
    <row r="550" spans="1:26" x14ac:dyDescent="0.25">
      <c r="A550" s="6"/>
      <c r="B550" s="41"/>
      <c r="C550" s="53">
        <v>44790</v>
      </c>
      <c r="D550" s="53">
        <v>44833</v>
      </c>
      <c r="E550" s="53">
        <v>44879</v>
      </c>
      <c r="F550" s="53">
        <v>44944</v>
      </c>
      <c r="G550" s="53">
        <v>44985</v>
      </c>
      <c r="H550" s="53"/>
      <c r="I550" s="53"/>
      <c r="J550" s="53"/>
      <c r="K550" s="53"/>
      <c r="L550" s="53"/>
      <c r="M550" s="53"/>
      <c r="N550" s="53"/>
      <c r="O550" s="53"/>
      <c r="P550" s="53"/>
      <c r="Q550" s="54"/>
      <c r="R550" s="54"/>
      <c r="S550" s="54"/>
      <c r="T550" s="54"/>
      <c r="U550" s="54"/>
      <c r="V550" s="54"/>
      <c r="W550" s="55"/>
    </row>
    <row r="551" spans="1:26" x14ac:dyDescent="0.25">
      <c r="A551" s="6">
        <v>59</v>
      </c>
      <c r="B551" s="56" t="s">
        <v>565</v>
      </c>
      <c r="C551" s="57">
        <v>94906.35</v>
      </c>
      <c r="D551" s="57">
        <v>39628.71</v>
      </c>
      <c r="E551" s="57">
        <v>67259.12</v>
      </c>
      <c r="F551" s="57">
        <v>158947.96</v>
      </c>
      <c r="G551" s="57">
        <v>49527.72</v>
      </c>
      <c r="H551" s="57"/>
      <c r="I551" s="57"/>
      <c r="J551" s="57"/>
      <c r="K551" s="57"/>
      <c r="L551" s="57"/>
      <c r="M551" s="57"/>
      <c r="N551" s="57"/>
      <c r="O551" s="57"/>
      <c r="P551" s="57"/>
      <c r="Q551" s="58"/>
      <c r="R551" s="58"/>
      <c r="S551" s="58"/>
      <c r="T551" s="58"/>
      <c r="U551" s="58"/>
      <c r="V551" s="58"/>
      <c r="W551" s="59">
        <f>SUM(C551:U551)</f>
        <v>410269.86</v>
      </c>
    </row>
    <row r="552" spans="1:26" x14ac:dyDescent="0.25">
      <c r="A552" s="60"/>
      <c r="B552" s="61"/>
      <c r="C552" s="62">
        <v>44826</v>
      </c>
      <c r="D552" s="62">
        <v>44909</v>
      </c>
      <c r="E552" s="62"/>
      <c r="F552" s="62"/>
      <c r="G552" s="62"/>
      <c r="H552" s="62"/>
      <c r="I552" s="62"/>
      <c r="J552" s="62"/>
      <c r="K552" s="62"/>
      <c r="L552" s="62"/>
      <c r="M552" s="62"/>
      <c r="N552" s="62"/>
      <c r="O552" s="62"/>
      <c r="P552" s="63"/>
      <c r="Q552" s="64"/>
      <c r="R552" s="64"/>
      <c r="S552" s="64"/>
      <c r="T552" s="64"/>
      <c r="U552" s="64"/>
      <c r="V552" s="64"/>
      <c r="W552" s="65"/>
      <c r="Y552" s="68"/>
      <c r="Z552" s="68"/>
    </row>
    <row r="553" spans="1:26" x14ac:dyDescent="0.25">
      <c r="A553" s="60">
        <v>60</v>
      </c>
      <c r="B553" s="66" t="s">
        <v>49</v>
      </c>
      <c r="C553" s="63">
        <v>68225.850000000006</v>
      </c>
      <c r="D553" s="63">
        <v>98354.85</v>
      </c>
      <c r="E553" s="63"/>
      <c r="F553" s="63"/>
      <c r="G553" s="63"/>
      <c r="H553" s="63"/>
      <c r="I553" s="63"/>
      <c r="J553" s="63"/>
      <c r="K553" s="63"/>
      <c r="L553" s="63"/>
      <c r="M553" s="63"/>
      <c r="N553" s="63"/>
      <c r="O553" s="63"/>
      <c r="P553" s="63"/>
      <c r="Q553" s="64"/>
      <c r="R553" s="64"/>
      <c r="S553" s="64"/>
      <c r="T553" s="64"/>
      <c r="U553" s="64"/>
      <c r="V553" s="64"/>
      <c r="W553" s="67">
        <f>SUM(C553:U553)</f>
        <v>166580.70000000001</v>
      </c>
    </row>
    <row r="554" spans="1:26" x14ac:dyDescent="0.25">
      <c r="A554" s="6"/>
      <c r="B554" s="41"/>
      <c r="C554" s="53">
        <v>44769</v>
      </c>
      <c r="D554" s="53">
        <v>44797</v>
      </c>
      <c r="E554" s="53">
        <v>44820</v>
      </c>
      <c r="F554" s="53">
        <v>44853</v>
      </c>
      <c r="G554" s="53">
        <v>44882</v>
      </c>
      <c r="H554" s="53">
        <v>44911</v>
      </c>
      <c r="I554" s="53">
        <v>44939</v>
      </c>
      <c r="J554" s="53">
        <v>44973</v>
      </c>
      <c r="K554" s="53">
        <v>45000</v>
      </c>
      <c r="L554" s="53"/>
      <c r="M554" s="53"/>
      <c r="N554" s="53"/>
      <c r="O554" s="53"/>
      <c r="P554" s="53"/>
      <c r="Q554" s="54"/>
      <c r="R554" s="54"/>
      <c r="S554" s="54"/>
      <c r="T554" s="54"/>
      <c r="U554" s="54"/>
      <c r="V554" s="54"/>
      <c r="W554" s="55"/>
    </row>
    <row r="555" spans="1:26" x14ac:dyDescent="0.25">
      <c r="A555" s="6">
        <v>61</v>
      </c>
      <c r="B555" s="56" t="s">
        <v>50</v>
      </c>
      <c r="C555" s="57">
        <v>4163.6099999999997</v>
      </c>
      <c r="D555" s="57">
        <v>5078.37</v>
      </c>
      <c r="E555" s="57">
        <v>4403.1899999999996</v>
      </c>
      <c r="F555" s="57">
        <v>5989.5</v>
      </c>
      <c r="G555" s="57">
        <v>6773.58</v>
      </c>
      <c r="H555" s="57">
        <v>6907.89</v>
      </c>
      <c r="I555" s="57">
        <v>5463.15</v>
      </c>
      <c r="J555" s="57">
        <v>5503.08</v>
      </c>
      <c r="K555" s="57">
        <v>5626.5</v>
      </c>
      <c r="L555" s="57"/>
      <c r="M555" s="57"/>
      <c r="N555" s="57"/>
      <c r="O555" s="57"/>
      <c r="P555" s="57"/>
      <c r="Q555" s="58"/>
      <c r="R555" s="58"/>
      <c r="S555" s="58"/>
      <c r="T555" s="58"/>
      <c r="U555" s="58"/>
      <c r="V555" s="58"/>
      <c r="W555" s="59">
        <f>SUM(C555:U555)</f>
        <v>49908.87</v>
      </c>
    </row>
    <row r="556" spans="1:26" x14ac:dyDescent="0.25">
      <c r="A556" s="60"/>
      <c r="B556" s="61"/>
      <c r="C556" s="62">
        <v>44755</v>
      </c>
      <c r="D556" s="62"/>
      <c r="E556" s="62"/>
      <c r="F556" s="6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4"/>
      <c r="S556" s="64"/>
      <c r="T556" s="64"/>
      <c r="U556" s="64"/>
      <c r="V556" s="64"/>
      <c r="W556" s="65"/>
    </row>
    <row r="557" spans="1:26" x14ac:dyDescent="0.25">
      <c r="A557" s="60">
        <v>62</v>
      </c>
      <c r="B557" s="66" t="s">
        <v>492</v>
      </c>
      <c r="C557" s="63">
        <v>254000</v>
      </c>
      <c r="D557" s="63"/>
      <c r="E557" s="63"/>
      <c r="F557" s="63"/>
      <c r="G557" s="63"/>
      <c r="H557" s="63"/>
      <c r="I557" s="63"/>
      <c r="J557" s="63"/>
      <c r="K557" s="63"/>
      <c r="L557" s="63"/>
      <c r="M557" s="63"/>
      <c r="N557" s="63"/>
      <c r="O557" s="63"/>
      <c r="P557" s="63"/>
      <c r="Q557" s="64"/>
      <c r="R557" s="64"/>
      <c r="S557" s="64"/>
      <c r="T557" s="64"/>
      <c r="U557" s="64"/>
      <c r="V557" s="64"/>
      <c r="W557" s="67">
        <f>SUM(C557:U557)</f>
        <v>254000</v>
      </c>
    </row>
    <row r="558" spans="1:26" x14ac:dyDescent="0.25">
      <c r="A558" s="6"/>
      <c r="B558" s="41"/>
      <c r="C558" s="53">
        <v>44771</v>
      </c>
      <c r="D558" s="53">
        <v>44798</v>
      </c>
      <c r="E558" s="53">
        <v>44825</v>
      </c>
      <c r="F558" s="53">
        <v>44895</v>
      </c>
      <c r="G558" s="53">
        <v>44909</v>
      </c>
      <c r="H558" s="53">
        <v>44923</v>
      </c>
      <c r="I558" s="53">
        <v>44993</v>
      </c>
      <c r="J558" s="53">
        <v>44995</v>
      </c>
      <c r="K558" s="53"/>
      <c r="L558" s="53"/>
      <c r="M558" s="53"/>
      <c r="N558" s="53"/>
      <c r="O558" s="53"/>
      <c r="P558" s="53"/>
      <c r="Q558" s="54"/>
      <c r="R558" s="54"/>
      <c r="S558" s="54"/>
      <c r="T558" s="54"/>
      <c r="U558" s="54"/>
      <c r="V558" s="54"/>
      <c r="W558" s="55"/>
    </row>
    <row r="559" spans="1:26" x14ac:dyDescent="0.25">
      <c r="A559" s="6">
        <v>63</v>
      </c>
      <c r="B559" s="56" t="s">
        <v>51</v>
      </c>
      <c r="C559" s="57">
        <v>56156.1</v>
      </c>
      <c r="D559" s="57">
        <v>58290.54</v>
      </c>
      <c r="E559" s="57">
        <v>132741.84</v>
      </c>
      <c r="F559" s="57">
        <v>83853</v>
      </c>
      <c r="G559" s="57">
        <v>94830.12</v>
      </c>
      <c r="H559" s="57">
        <v>96710.46</v>
      </c>
      <c r="I559" s="57">
        <v>76484.100000000006</v>
      </c>
      <c r="J559" s="57">
        <v>77043.12</v>
      </c>
      <c r="K559" s="57"/>
      <c r="L559" s="57"/>
      <c r="M559" s="57"/>
      <c r="N559" s="57"/>
      <c r="O559" s="57"/>
      <c r="P559" s="57"/>
      <c r="Q559" s="58"/>
      <c r="R559" s="58"/>
      <c r="S559" s="58"/>
      <c r="T559" s="58"/>
      <c r="U559" s="58"/>
      <c r="V559" s="58"/>
      <c r="W559" s="59">
        <f>SUM(C559:U559)</f>
        <v>676109.28</v>
      </c>
    </row>
    <row r="560" spans="1:26" x14ac:dyDescent="0.25">
      <c r="A560" s="60"/>
      <c r="B560" s="61"/>
      <c r="C560" s="62">
        <v>44726</v>
      </c>
      <c r="D560" s="62">
        <v>44777</v>
      </c>
      <c r="E560" s="62">
        <v>44812</v>
      </c>
      <c r="F560" s="62">
        <v>44844</v>
      </c>
      <c r="G560" s="62">
        <v>44875</v>
      </c>
      <c r="H560" s="62">
        <v>44908</v>
      </c>
      <c r="I560" s="62">
        <v>44939</v>
      </c>
      <c r="J560" s="62">
        <v>44946</v>
      </c>
      <c r="K560" s="62">
        <v>44966</v>
      </c>
      <c r="L560" s="62">
        <v>44994</v>
      </c>
      <c r="M560" s="62"/>
      <c r="N560" s="62"/>
      <c r="O560" s="62"/>
      <c r="P560" s="62"/>
      <c r="Q560" s="64"/>
      <c r="R560" s="64"/>
      <c r="S560" s="64"/>
      <c r="T560" s="64"/>
      <c r="U560" s="64"/>
      <c r="V560" s="64"/>
      <c r="W560" s="65"/>
    </row>
    <row r="561" spans="1:26" x14ac:dyDescent="0.25">
      <c r="A561" s="60">
        <v>64</v>
      </c>
      <c r="B561" s="66" t="s">
        <v>52</v>
      </c>
      <c r="C561" s="63">
        <v>414348.48</v>
      </c>
      <c r="D561" s="63">
        <v>430097.47</v>
      </c>
      <c r="E561" s="63">
        <v>533228.85</v>
      </c>
      <c r="F561" s="63">
        <v>462334.95</v>
      </c>
      <c r="G561" s="63">
        <v>628897.5</v>
      </c>
      <c r="H561" s="63">
        <v>711225.9</v>
      </c>
      <c r="I561" s="63">
        <v>13903.850000000006</v>
      </c>
      <c r="J561" s="63">
        <v>702933.83</v>
      </c>
      <c r="K561" s="63">
        <v>584276.25</v>
      </c>
      <c r="L561" s="63">
        <v>11749.12</v>
      </c>
      <c r="M561" s="63"/>
      <c r="N561" s="63"/>
      <c r="O561" s="63"/>
      <c r="P561" s="63"/>
      <c r="Q561" s="64"/>
      <c r="R561" s="64"/>
      <c r="S561" s="64"/>
      <c r="T561" s="64"/>
      <c r="U561" s="64"/>
      <c r="V561" s="64"/>
      <c r="W561" s="67">
        <f>SUM(C561:U561)</f>
        <v>4492996.2</v>
      </c>
    </row>
    <row r="562" spans="1:26" x14ac:dyDescent="0.25">
      <c r="A562" s="6"/>
      <c r="B562" s="41"/>
      <c r="C562" s="53">
        <v>44755</v>
      </c>
      <c r="D562" s="53">
        <v>44789</v>
      </c>
      <c r="E562" s="53">
        <v>44804</v>
      </c>
      <c r="F562" s="53">
        <v>44826</v>
      </c>
      <c r="G562" s="53">
        <v>44879</v>
      </c>
      <c r="H562" s="53">
        <v>44942</v>
      </c>
      <c r="I562" s="53">
        <v>2071</v>
      </c>
      <c r="J562" s="53">
        <v>44966</v>
      </c>
      <c r="K562" s="53"/>
      <c r="L562" s="53"/>
      <c r="M562" s="53"/>
      <c r="N562" s="53"/>
      <c r="O562" s="53"/>
      <c r="P562" s="53"/>
      <c r="Q562" s="54"/>
      <c r="R562" s="54"/>
      <c r="S562" s="54"/>
      <c r="T562" s="54"/>
      <c r="U562" s="54"/>
      <c r="V562" s="54"/>
      <c r="W562" s="55"/>
    </row>
    <row r="563" spans="1:26" x14ac:dyDescent="0.25">
      <c r="A563" s="6">
        <v>65</v>
      </c>
      <c r="B563" s="56" t="s">
        <v>53</v>
      </c>
      <c r="C563" s="57">
        <v>252702.45</v>
      </c>
      <c r="D563" s="57">
        <v>262307.43</v>
      </c>
      <c r="E563" s="57">
        <v>319937.31</v>
      </c>
      <c r="F563" s="57">
        <v>277400.96999999997</v>
      </c>
      <c r="G563" s="57">
        <v>377338.5</v>
      </c>
      <c r="H563" s="57">
        <v>426735.54</v>
      </c>
      <c r="I563" s="57">
        <v>435197.07</v>
      </c>
      <c r="J563" s="57">
        <v>344178.45</v>
      </c>
      <c r="K563" s="57"/>
      <c r="L563" s="57"/>
      <c r="M563" s="57"/>
      <c r="N563" s="57"/>
      <c r="O563" s="57"/>
      <c r="P563" s="57"/>
      <c r="Q563" s="58"/>
      <c r="R563" s="58"/>
      <c r="S563" s="58"/>
      <c r="T563" s="58"/>
      <c r="U563" s="58"/>
      <c r="V563" s="58"/>
      <c r="W563" s="59">
        <f>SUM(C563:U563)</f>
        <v>2695797.72</v>
      </c>
    </row>
    <row r="564" spans="1:26" x14ac:dyDescent="0.25">
      <c r="A564" s="60"/>
      <c r="B564" s="61"/>
      <c r="C564" s="62">
        <v>44756</v>
      </c>
      <c r="D564" s="62">
        <v>44783</v>
      </c>
      <c r="E564" s="62">
        <v>44817</v>
      </c>
      <c r="F564" s="62">
        <v>44848</v>
      </c>
      <c r="G564" s="62">
        <v>44881</v>
      </c>
      <c r="H564" s="62">
        <v>44880</v>
      </c>
      <c r="I564" s="62">
        <v>44942</v>
      </c>
      <c r="J564" s="62">
        <v>44973</v>
      </c>
      <c r="K564" s="62">
        <v>44994</v>
      </c>
      <c r="L564" s="62"/>
      <c r="M564" s="62"/>
      <c r="N564" s="62"/>
      <c r="O564" s="62"/>
      <c r="P564" s="62"/>
      <c r="Q564" s="62"/>
      <c r="R564" s="64"/>
      <c r="S564" s="64"/>
      <c r="T564" s="64"/>
      <c r="U564" s="64"/>
      <c r="V564" s="64"/>
      <c r="W564" s="65"/>
    </row>
    <row r="565" spans="1:26" x14ac:dyDescent="0.25">
      <c r="A565" s="60">
        <v>66</v>
      </c>
      <c r="B565" s="66" t="s">
        <v>54</v>
      </c>
      <c r="C565" s="63">
        <v>15266.57</v>
      </c>
      <c r="D565" s="63">
        <v>18620.689999999999</v>
      </c>
      <c r="E565" s="63">
        <v>24951.41</v>
      </c>
      <c r="F565" s="63">
        <v>33940.5</v>
      </c>
      <c r="G565" s="63">
        <v>38383.620000000003</v>
      </c>
      <c r="H565" s="63">
        <f>24200+14161.84+782.87</f>
        <v>39144.71</v>
      </c>
      <c r="I565" s="63">
        <v>30957.85</v>
      </c>
      <c r="J565" s="63">
        <v>31184.12</v>
      </c>
      <c r="K565" s="63">
        <v>31883.5</v>
      </c>
      <c r="L565" s="63"/>
      <c r="M565" s="63"/>
      <c r="N565" s="63"/>
      <c r="O565" s="63"/>
      <c r="P565" s="63"/>
      <c r="Q565" s="64"/>
      <c r="R565" s="64"/>
      <c r="S565" s="64"/>
      <c r="T565" s="64"/>
      <c r="U565" s="64"/>
      <c r="V565" s="64"/>
      <c r="W565" s="67">
        <f>SUM(C565:U565)</f>
        <v>264332.96999999997</v>
      </c>
    </row>
    <row r="566" spans="1:26" x14ac:dyDescent="0.25">
      <c r="A566" s="6"/>
      <c r="B566" s="41"/>
      <c r="C566" s="53">
        <v>44760</v>
      </c>
      <c r="D566" s="53">
        <v>44783</v>
      </c>
      <c r="E566" s="53">
        <v>44851</v>
      </c>
      <c r="F566" s="53">
        <v>44889</v>
      </c>
      <c r="G566" s="53">
        <v>44916</v>
      </c>
      <c r="H566" s="53">
        <v>44944</v>
      </c>
      <c r="I566" s="53">
        <v>44971</v>
      </c>
      <c r="J566" s="53">
        <v>44999</v>
      </c>
      <c r="K566" s="53"/>
      <c r="L566" s="53"/>
      <c r="M566" s="53"/>
      <c r="N566" s="53"/>
      <c r="O566" s="53"/>
      <c r="P566" s="53"/>
      <c r="Q566" s="54"/>
      <c r="R566" s="54"/>
      <c r="S566" s="54"/>
      <c r="T566" s="54"/>
      <c r="U566" s="54"/>
      <c r="V566" s="54"/>
      <c r="W566" s="55"/>
    </row>
    <row r="567" spans="1:26" x14ac:dyDescent="0.25">
      <c r="A567" s="6">
        <v>67</v>
      </c>
      <c r="B567" s="56" t="s">
        <v>55</v>
      </c>
      <c r="C567" s="57">
        <v>107659.75</v>
      </c>
      <c r="D567" s="57">
        <v>66018.81</v>
      </c>
      <c r="E567" s="57">
        <f>64178.4+38884.56+18356.91+13685.1</f>
        <v>135104.97</v>
      </c>
      <c r="F567" s="57">
        <v>88056.54</v>
      </c>
      <c r="G567" s="57">
        <v>89802.57</v>
      </c>
      <c r="H567" s="57">
        <v>71020.95</v>
      </c>
      <c r="I567" s="57">
        <v>71540.040000000008</v>
      </c>
      <c r="J567" s="57">
        <v>73144.5</v>
      </c>
      <c r="K567" s="57"/>
      <c r="L567" s="57"/>
      <c r="M567" s="57"/>
      <c r="N567" s="57"/>
      <c r="O567" s="57"/>
      <c r="P567" s="57"/>
      <c r="Q567" s="58"/>
      <c r="R567" s="58"/>
      <c r="S567" s="58"/>
      <c r="T567" s="58"/>
      <c r="U567" s="58"/>
      <c r="V567" s="58"/>
      <c r="W567" s="59">
        <f>SUM(C567:V567)</f>
        <v>702348.13</v>
      </c>
    </row>
    <row r="568" spans="1:26" x14ac:dyDescent="0.25">
      <c r="A568" s="60"/>
      <c r="B568" s="61"/>
      <c r="C568" s="62">
        <v>44769</v>
      </c>
      <c r="D568" s="62">
        <v>44797</v>
      </c>
      <c r="E568" s="62">
        <v>44883</v>
      </c>
      <c r="F568" s="62">
        <v>44917</v>
      </c>
      <c r="G568" s="62">
        <v>44951</v>
      </c>
      <c r="H568" s="62"/>
      <c r="I568" s="62"/>
      <c r="J568" s="62"/>
      <c r="K568" s="62"/>
      <c r="L568" s="62"/>
      <c r="M568" s="62"/>
      <c r="N568" s="62"/>
      <c r="O568" s="62"/>
      <c r="P568" s="63"/>
      <c r="Q568" s="64"/>
      <c r="R568" s="64"/>
      <c r="S568" s="64"/>
      <c r="T568" s="64"/>
      <c r="U568" s="64"/>
      <c r="V568" s="64"/>
      <c r="W568" s="65"/>
      <c r="Y568" s="68"/>
      <c r="Z568" s="68"/>
    </row>
    <row r="569" spans="1:26" x14ac:dyDescent="0.25">
      <c r="A569" s="60">
        <v>68</v>
      </c>
      <c r="B569" s="66" t="s">
        <v>56</v>
      </c>
      <c r="C569" s="63">
        <v>27757.4</v>
      </c>
      <c r="D569" s="63">
        <v>33855.800000000003</v>
      </c>
      <c r="E569" s="63">
        <v>114441.8</v>
      </c>
      <c r="F569" s="63">
        <v>59868.38</v>
      </c>
      <c r="G569" s="63">
        <v>36421</v>
      </c>
      <c r="H569" s="63"/>
      <c r="I569" s="63"/>
      <c r="J569" s="63"/>
      <c r="K569" s="63"/>
      <c r="L569" s="63"/>
      <c r="M569" s="63"/>
      <c r="N569" s="63"/>
      <c r="O569" s="63"/>
      <c r="P569" s="63"/>
      <c r="Q569" s="64"/>
      <c r="R569" s="64"/>
      <c r="S569" s="64"/>
      <c r="T569" s="64"/>
      <c r="U569" s="64"/>
      <c r="V569" s="64"/>
      <c r="W569" s="67">
        <f>SUM(C569:U569)</f>
        <v>272344.38</v>
      </c>
    </row>
    <row r="570" spans="1:26" x14ac:dyDescent="0.25">
      <c r="A570" s="6"/>
      <c r="B570" s="41"/>
      <c r="C570" s="53">
        <v>44791</v>
      </c>
      <c r="D570" s="53">
        <v>44873</v>
      </c>
      <c r="E570" s="53">
        <v>44939</v>
      </c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4"/>
      <c r="R570" s="54"/>
      <c r="S570" s="54"/>
      <c r="T570" s="54"/>
      <c r="U570" s="54"/>
      <c r="V570" s="54"/>
      <c r="W570" s="55"/>
    </row>
    <row r="571" spans="1:26" x14ac:dyDescent="0.25">
      <c r="A571" s="6">
        <v>69</v>
      </c>
      <c r="B571" s="56" t="s">
        <v>57</v>
      </c>
      <c r="C571" s="57">
        <v>114860.46</v>
      </c>
      <c r="D571" s="57">
        <f>89660.84+409.14</f>
        <v>90069.98</v>
      </c>
      <c r="E571" s="57">
        <v>148506.93</v>
      </c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8"/>
      <c r="R571" s="58"/>
      <c r="S571" s="58"/>
      <c r="T571" s="58"/>
      <c r="U571" s="58"/>
      <c r="V571" s="58"/>
      <c r="W571" s="59">
        <f>SUM(C571:U571)</f>
        <v>353437.37</v>
      </c>
    </row>
    <row r="572" spans="1:26" x14ac:dyDescent="0.25">
      <c r="A572" s="60"/>
      <c r="B572" s="61"/>
      <c r="C572" s="62">
        <v>44768</v>
      </c>
      <c r="D572" s="62">
        <v>44791</v>
      </c>
      <c r="E572" s="62">
        <v>44823</v>
      </c>
      <c r="F572" s="62">
        <v>44858</v>
      </c>
      <c r="G572" s="62">
        <v>44888</v>
      </c>
      <c r="H572" s="62">
        <v>44923</v>
      </c>
      <c r="I572" s="62">
        <v>44942</v>
      </c>
      <c r="J572" s="62">
        <v>44972</v>
      </c>
      <c r="K572" s="62">
        <v>44999</v>
      </c>
      <c r="L572" s="62"/>
      <c r="M572" s="62"/>
      <c r="N572" s="62"/>
      <c r="O572" s="62"/>
      <c r="P572" s="62"/>
      <c r="Q572" s="64"/>
      <c r="R572" s="64"/>
      <c r="S572" s="64"/>
      <c r="T572" s="64"/>
      <c r="U572" s="64"/>
      <c r="V572" s="64"/>
      <c r="W572" s="65"/>
    </row>
    <row r="573" spans="1:26" x14ac:dyDescent="0.25">
      <c r="A573" s="60">
        <v>70</v>
      </c>
      <c r="B573" s="66" t="s">
        <v>446</v>
      </c>
      <c r="C573" s="63">
        <v>62454.15</v>
      </c>
      <c r="D573" s="63">
        <v>76175.55</v>
      </c>
      <c r="E573" s="63">
        <v>66047.850000000006</v>
      </c>
      <c r="F573" s="63">
        <v>89842.5</v>
      </c>
      <c r="G573" s="63">
        <v>101603.7</v>
      </c>
      <c r="H573" s="63">
        <v>103618.35</v>
      </c>
      <c r="I573" s="63">
        <v>81947.25</v>
      </c>
      <c r="J573" s="63">
        <v>82546.2</v>
      </c>
      <c r="K573" s="63">
        <v>84397.5</v>
      </c>
      <c r="L573" s="63"/>
      <c r="M573" s="63"/>
      <c r="N573" s="63"/>
      <c r="O573" s="63"/>
      <c r="P573" s="63"/>
      <c r="Q573" s="64"/>
      <c r="R573" s="64"/>
      <c r="S573" s="64"/>
      <c r="T573" s="64"/>
      <c r="U573" s="64"/>
      <c r="V573" s="64"/>
      <c r="W573" s="67">
        <f>SUM(C573:U573)</f>
        <v>748633.05</v>
      </c>
    </row>
    <row r="574" spans="1:26" x14ac:dyDescent="0.25">
      <c r="A574" s="6"/>
      <c r="B574" s="41"/>
      <c r="C574" s="53">
        <v>44771</v>
      </c>
      <c r="D574" s="53">
        <v>44799</v>
      </c>
      <c r="E574" s="53">
        <v>44844</v>
      </c>
      <c r="F574" s="53">
        <v>44890</v>
      </c>
      <c r="G574" s="53">
        <v>44922</v>
      </c>
      <c r="H574" s="53">
        <v>44973</v>
      </c>
      <c r="I574" s="53"/>
      <c r="J574" s="53"/>
      <c r="K574" s="53"/>
      <c r="L574" s="53"/>
      <c r="M574" s="53"/>
      <c r="N574" s="53"/>
      <c r="O574" s="53"/>
      <c r="P574" s="53"/>
      <c r="Q574" s="54"/>
      <c r="R574" s="54"/>
      <c r="S574" s="54"/>
      <c r="T574" s="54"/>
      <c r="U574" s="54"/>
      <c r="V574" s="54"/>
      <c r="W574" s="55"/>
    </row>
    <row r="575" spans="1:26" x14ac:dyDescent="0.25">
      <c r="A575" s="6">
        <v>71</v>
      </c>
      <c r="B575" s="56" t="s">
        <v>58</v>
      </c>
      <c r="C575" s="57">
        <v>20818.05</v>
      </c>
      <c r="D575" s="57">
        <v>25391.85</v>
      </c>
      <c r="E575" s="57">
        <v>22015.95</v>
      </c>
      <c r="F575" s="57">
        <v>63815.4</v>
      </c>
      <c r="G575" s="57">
        <v>34539.449999999997</v>
      </c>
      <c r="H575" s="57">
        <v>27315.75</v>
      </c>
      <c r="I575" s="57"/>
      <c r="J575" s="57"/>
      <c r="K575" s="57"/>
      <c r="L575" s="57"/>
      <c r="M575" s="57"/>
      <c r="N575" s="57"/>
      <c r="O575" s="57"/>
      <c r="P575" s="57"/>
      <c r="Q575" s="58"/>
      <c r="R575" s="58"/>
      <c r="S575" s="58"/>
      <c r="T575" s="58"/>
      <c r="U575" s="58"/>
      <c r="V575" s="58"/>
      <c r="W575" s="59">
        <f>SUM(C575:U575)</f>
        <v>193896.45</v>
      </c>
    </row>
    <row r="576" spans="1:26" x14ac:dyDescent="0.25">
      <c r="A576" s="60"/>
      <c r="B576" s="61"/>
      <c r="C576" s="62">
        <v>44769</v>
      </c>
      <c r="D576" s="62">
        <v>44785</v>
      </c>
      <c r="E576" s="62">
        <v>44820</v>
      </c>
      <c r="F576" s="62">
        <v>44851</v>
      </c>
      <c r="G576" s="62">
        <v>44895</v>
      </c>
      <c r="H576" s="62">
        <v>44917</v>
      </c>
      <c r="I576" s="62">
        <v>44945</v>
      </c>
      <c r="J576" s="62">
        <v>44985</v>
      </c>
      <c r="K576" s="62"/>
      <c r="L576" s="62"/>
      <c r="M576" s="62"/>
      <c r="N576" s="62"/>
      <c r="O576" s="63"/>
      <c r="P576" s="63"/>
      <c r="Q576" s="64"/>
      <c r="R576" s="64"/>
      <c r="S576" s="64"/>
      <c r="T576" s="64"/>
      <c r="U576" s="64"/>
      <c r="V576" s="64"/>
      <c r="W576" s="65"/>
    </row>
    <row r="577" spans="1:26" x14ac:dyDescent="0.25">
      <c r="A577" s="60">
        <v>72</v>
      </c>
      <c r="B577" s="66" t="s">
        <v>479</v>
      </c>
      <c r="C577" s="63">
        <v>12490.83</v>
      </c>
      <c r="D577" s="63">
        <v>33855.800000000003</v>
      </c>
      <c r="E577" s="63">
        <v>29354.6</v>
      </c>
      <c r="F577" s="63">
        <v>39930</v>
      </c>
      <c r="G577" s="63">
        <v>45157.2</v>
      </c>
      <c r="H577" s="63">
        <v>46052.6</v>
      </c>
      <c r="I577" s="63">
        <v>36421</v>
      </c>
      <c r="J577" s="63">
        <v>36687.199999999997</v>
      </c>
      <c r="K577" s="63"/>
      <c r="L577" s="63"/>
      <c r="M577" s="63"/>
      <c r="N577" s="63"/>
      <c r="O577" s="63"/>
      <c r="P577" s="63"/>
      <c r="Q577" s="64"/>
      <c r="R577" s="64"/>
      <c r="S577" s="64"/>
      <c r="T577" s="64"/>
      <c r="U577" s="64"/>
      <c r="V577" s="64"/>
      <c r="W577" s="67">
        <f>SUM(C577:U577)</f>
        <v>279949.23</v>
      </c>
    </row>
    <row r="578" spans="1:26" x14ac:dyDescent="0.25">
      <c r="A578" s="6"/>
      <c r="B578" s="41"/>
      <c r="C578" s="53">
        <v>44756</v>
      </c>
      <c r="D578" s="53">
        <v>44782</v>
      </c>
      <c r="E578" s="53">
        <v>44824</v>
      </c>
      <c r="F578" s="53">
        <v>44849</v>
      </c>
      <c r="G578" s="53">
        <v>44880</v>
      </c>
      <c r="H578" s="53">
        <v>44911</v>
      </c>
      <c r="I578" s="53">
        <v>44944</v>
      </c>
      <c r="J578" s="53">
        <v>44980</v>
      </c>
      <c r="K578" s="53"/>
      <c r="L578" s="53"/>
      <c r="M578" s="53"/>
      <c r="N578" s="53"/>
      <c r="O578" s="53"/>
      <c r="P578" s="53"/>
      <c r="Q578" s="54"/>
      <c r="R578" s="54"/>
      <c r="S578" s="54"/>
      <c r="T578" s="54"/>
      <c r="U578" s="54"/>
      <c r="V578" s="54"/>
      <c r="W578" s="55"/>
    </row>
    <row r="579" spans="1:26" x14ac:dyDescent="0.25">
      <c r="A579" s="6">
        <v>73</v>
      </c>
      <c r="B579" s="56" t="s">
        <v>429</v>
      </c>
      <c r="C579" s="57">
        <v>20818.05</v>
      </c>
      <c r="D579" s="57">
        <v>33855.800000000003</v>
      </c>
      <c r="E579" s="57">
        <v>29354.6</v>
      </c>
      <c r="F579" s="57">
        <v>39930</v>
      </c>
      <c r="G579" s="57">
        <v>45157.2</v>
      </c>
      <c r="H579" s="57">
        <v>89802.57</v>
      </c>
      <c r="I579" s="57">
        <v>71020.95</v>
      </c>
      <c r="J579" s="57">
        <v>71540.039999999994</v>
      </c>
      <c r="K579" s="57"/>
      <c r="L579" s="57"/>
      <c r="M579" s="57"/>
      <c r="N579" s="57"/>
      <c r="O579" s="57"/>
      <c r="P579" s="57"/>
      <c r="Q579" s="58"/>
      <c r="R579" s="58"/>
      <c r="S579" s="58"/>
      <c r="T579" s="58"/>
      <c r="U579" s="58"/>
      <c r="V579" s="58"/>
      <c r="W579" s="59">
        <f>SUM(C579:U579)</f>
        <v>401479.21</v>
      </c>
    </row>
    <row r="580" spans="1:26" x14ac:dyDescent="0.25">
      <c r="A580" s="60"/>
      <c r="B580" s="61"/>
      <c r="C580" s="62">
        <v>44769</v>
      </c>
      <c r="D580" s="62">
        <v>44795</v>
      </c>
      <c r="E580" s="62">
        <v>44825</v>
      </c>
      <c r="F580" s="62">
        <v>44858</v>
      </c>
      <c r="G580" s="62">
        <v>44889</v>
      </c>
      <c r="H580" s="62">
        <v>44938</v>
      </c>
      <c r="I580" s="62">
        <v>44957</v>
      </c>
      <c r="J580" s="62">
        <v>44979</v>
      </c>
      <c r="K580" s="62"/>
      <c r="L580" s="62"/>
      <c r="M580" s="62"/>
      <c r="N580" s="62"/>
      <c r="O580" s="62"/>
      <c r="P580" s="63"/>
      <c r="Q580" s="64"/>
      <c r="R580" s="64"/>
      <c r="S580" s="64"/>
      <c r="T580" s="64"/>
      <c r="U580" s="64"/>
      <c r="V580" s="64"/>
      <c r="W580" s="65"/>
      <c r="Y580" s="68"/>
      <c r="Z580" s="68"/>
    </row>
    <row r="581" spans="1:26" x14ac:dyDescent="0.25">
      <c r="A581" s="60">
        <v>74</v>
      </c>
      <c r="B581" s="66" t="s">
        <v>60</v>
      </c>
      <c r="C581" s="63">
        <v>6939.35</v>
      </c>
      <c r="D581" s="63">
        <v>8463.9500000000007</v>
      </c>
      <c r="E581" s="63">
        <v>7338.65</v>
      </c>
      <c r="F581" s="63">
        <v>9982.5</v>
      </c>
      <c r="G581" s="63">
        <v>11289.3</v>
      </c>
      <c r="H581" s="63">
        <v>13815.78</v>
      </c>
      <c r="I581" s="63">
        <v>10926.3</v>
      </c>
      <c r="J581" s="63">
        <v>9171.7999999999993</v>
      </c>
      <c r="K581" s="63"/>
      <c r="L581" s="63"/>
      <c r="M581" s="63"/>
      <c r="N581" s="63"/>
      <c r="O581" s="63"/>
      <c r="P581" s="63"/>
      <c r="Q581" s="64"/>
      <c r="R581" s="64"/>
      <c r="S581" s="64"/>
      <c r="T581" s="64"/>
      <c r="U581" s="64"/>
      <c r="V581" s="64"/>
      <c r="W581" s="67">
        <f>SUM(C581:U581)</f>
        <v>77927.63</v>
      </c>
    </row>
    <row r="582" spans="1:26" x14ac:dyDescent="0.25">
      <c r="A582" s="6"/>
      <c r="B582" s="41"/>
      <c r="C582" s="53">
        <v>44762</v>
      </c>
      <c r="D582" s="53">
        <v>44804</v>
      </c>
      <c r="E582" s="53">
        <v>44834</v>
      </c>
      <c r="F582" s="53">
        <v>44855</v>
      </c>
      <c r="G582" s="53">
        <v>44888</v>
      </c>
      <c r="H582" s="53">
        <v>44935</v>
      </c>
      <c r="I582" s="53">
        <v>44939</v>
      </c>
      <c r="J582" s="53">
        <v>44974</v>
      </c>
      <c r="K582" s="53">
        <v>45000</v>
      </c>
      <c r="L582" s="53"/>
      <c r="M582" s="53"/>
      <c r="N582" s="53"/>
      <c r="O582" s="53"/>
      <c r="P582" s="53"/>
      <c r="Q582" s="54"/>
      <c r="R582" s="54"/>
      <c r="S582" s="54"/>
      <c r="T582" s="54"/>
      <c r="U582" s="54"/>
      <c r="V582" s="54"/>
      <c r="W582" s="55"/>
    </row>
    <row r="583" spans="1:26" x14ac:dyDescent="0.25">
      <c r="A583" s="6">
        <v>75</v>
      </c>
      <c r="B583" s="56" t="s">
        <v>61</v>
      </c>
      <c r="C583" s="57">
        <v>2775.74</v>
      </c>
      <c r="D583" s="57">
        <v>3385.58</v>
      </c>
      <c r="E583" s="57">
        <v>2935.46</v>
      </c>
      <c r="F583" s="57">
        <v>3993</v>
      </c>
      <c r="G583" s="57">
        <v>4515.72</v>
      </c>
      <c r="H583" s="57">
        <v>6907.89</v>
      </c>
      <c r="I583" s="57">
        <v>5463.15</v>
      </c>
      <c r="J583" s="57">
        <v>5503.08</v>
      </c>
      <c r="K583" s="57">
        <v>5626.5</v>
      </c>
      <c r="L583" s="57"/>
      <c r="M583" s="57"/>
      <c r="N583" s="57"/>
      <c r="O583" s="57"/>
      <c r="P583" s="57"/>
      <c r="Q583" s="58"/>
      <c r="R583" s="58"/>
      <c r="S583" s="58"/>
      <c r="T583" s="58"/>
      <c r="U583" s="58"/>
      <c r="V583" s="58"/>
      <c r="W583" s="59">
        <f>SUM(C583:U583)</f>
        <v>41106.120000000003</v>
      </c>
    </row>
    <row r="584" spans="1:26" x14ac:dyDescent="0.25">
      <c r="A584" s="60"/>
      <c r="B584" s="61"/>
      <c r="C584" s="62">
        <v>44771</v>
      </c>
      <c r="D584" s="62">
        <v>44797</v>
      </c>
      <c r="E584" s="62">
        <v>44827</v>
      </c>
      <c r="F584" s="62">
        <v>44868</v>
      </c>
      <c r="G584" s="62">
        <v>44902</v>
      </c>
      <c r="H584" s="62">
        <v>44926</v>
      </c>
      <c r="I584" s="62">
        <v>44963</v>
      </c>
      <c r="J584" s="62">
        <v>44988</v>
      </c>
      <c r="K584" s="62">
        <v>44999</v>
      </c>
      <c r="L584" s="62"/>
      <c r="M584" s="62"/>
      <c r="N584" s="62"/>
      <c r="O584" s="63"/>
      <c r="P584" s="63"/>
      <c r="Q584" s="64"/>
      <c r="R584" s="64"/>
      <c r="S584" s="64"/>
      <c r="T584" s="64"/>
      <c r="U584" s="64"/>
      <c r="V584" s="64"/>
      <c r="W584" s="65"/>
      <c r="Y584" s="83">
        <v>44837</v>
      </c>
    </row>
    <row r="585" spans="1:26" x14ac:dyDescent="0.25">
      <c r="A585" s="60">
        <v>76</v>
      </c>
      <c r="B585" s="243" t="s">
        <v>62</v>
      </c>
      <c r="C585" s="63">
        <v>8022.3</v>
      </c>
      <c r="D585" s="63">
        <v>18483.96</v>
      </c>
      <c r="E585" s="63">
        <v>8806.3799999999992</v>
      </c>
      <c r="F585" s="360">
        <v>11979</v>
      </c>
      <c r="G585" s="63">
        <v>13547.16</v>
      </c>
      <c r="H585" s="63">
        <v>13815.78</v>
      </c>
      <c r="I585" s="63">
        <v>10926.3</v>
      </c>
      <c r="J585" s="63">
        <v>11006.16</v>
      </c>
      <c r="K585" s="63">
        <v>11253</v>
      </c>
      <c r="L585" s="63"/>
      <c r="M585" s="63"/>
      <c r="N585" s="63"/>
      <c r="O585" s="63"/>
      <c r="P585" s="63"/>
      <c r="Q585" s="64"/>
      <c r="R585" s="64"/>
      <c r="S585" s="64"/>
      <c r="T585" s="64"/>
      <c r="U585" s="64"/>
      <c r="V585" s="64"/>
      <c r="W585" s="67">
        <f>SUM(C585:U585)</f>
        <v>107840.04000000001</v>
      </c>
      <c r="Y585">
        <v>11979</v>
      </c>
      <c r="Z585" t="s">
        <v>621</v>
      </c>
    </row>
    <row r="586" spans="1:26" x14ac:dyDescent="0.25">
      <c r="A586" s="6"/>
      <c r="B586" s="41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4"/>
      <c r="R586" s="54"/>
      <c r="S586" s="54"/>
      <c r="T586" s="54"/>
      <c r="U586" s="54"/>
      <c r="V586" s="54"/>
      <c r="W586" s="55"/>
    </row>
    <row r="587" spans="1:26" x14ac:dyDescent="0.25">
      <c r="A587" s="6">
        <v>77</v>
      </c>
      <c r="B587" s="244" t="s">
        <v>63</v>
      </c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8"/>
      <c r="R587" s="58"/>
      <c r="S587" s="58"/>
      <c r="T587" s="58"/>
      <c r="U587" s="58"/>
      <c r="V587" s="58"/>
      <c r="W587" s="59">
        <f>SUM(C587:U587)</f>
        <v>0</v>
      </c>
    </row>
    <row r="588" spans="1:26" x14ac:dyDescent="0.25">
      <c r="A588" s="60"/>
      <c r="B588" s="61"/>
      <c r="C588" s="62">
        <v>44769</v>
      </c>
      <c r="D588" s="62">
        <v>44804</v>
      </c>
      <c r="E588" s="62">
        <v>44832</v>
      </c>
      <c r="F588" s="62">
        <v>44859</v>
      </c>
      <c r="G588" s="62">
        <v>44889</v>
      </c>
      <c r="H588" s="62">
        <v>44925</v>
      </c>
      <c r="I588" s="62">
        <v>44953</v>
      </c>
      <c r="J588" s="62"/>
      <c r="K588" s="62"/>
      <c r="L588" s="62"/>
      <c r="M588" s="62"/>
      <c r="N588" s="62"/>
      <c r="O588" s="62"/>
      <c r="P588" s="62"/>
      <c r="Q588" s="64"/>
      <c r="R588" s="64"/>
      <c r="S588" s="64"/>
      <c r="T588" s="64"/>
      <c r="U588" s="64"/>
      <c r="V588" s="64"/>
      <c r="W588" s="65"/>
    </row>
    <row r="589" spans="1:26" x14ac:dyDescent="0.25">
      <c r="A589" s="60">
        <v>78</v>
      </c>
      <c r="B589" s="66" t="s">
        <v>64</v>
      </c>
      <c r="C589" s="63">
        <v>6939.35</v>
      </c>
      <c r="D589" s="63">
        <v>8463.9500000000007</v>
      </c>
      <c r="E589" s="63">
        <v>7338.65</v>
      </c>
      <c r="F589" s="63">
        <v>9982.5</v>
      </c>
      <c r="G589" s="63">
        <v>11289.3</v>
      </c>
      <c r="H589" s="63">
        <v>11513.15</v>
      </c>
      <c r="I589" s="63">
        <v>9105.25</v>
      </c>
      <c r="J589" s="63"/>
      <c r="K589" s="63"/>
      <c r="L589" s="63"/>
      <c r="M589" s="63"/>
      <c r="N589" s="63"/>
      <c r="O589" s="63"/>
      <c r="P589" s="63"/>
      <c r="Q589" s="64"/>
      <c r="R589" s="64"/>
      <c r="S589" s="64"/>
      <c r="T589" s="64"/>
      <c r="U589" s="64"/>
      <c r="V589" s="64"/>
      <c r="W589" s="67">
        <f>SUM(C589:U589)</f>
        <v>64632.15</v>
      </c>
    </row>
    <row r="590" spans="1:26" x14ac:dyDescent="0.25">
      <c r="A590" s="6"/>
      <c r="B590" s="41"/>
      <c r="C590" s="53">
        <v>44760</v>
      </c>
      <c r="D590" s="53">
        <v>44789</v>
      </c>
      <c r="E590" s="53">
        <v>44853</v>
      </c>
      <c r="F590" s="53">
        <v>44873</v>
      </c>
      <c r="G590" s="53">
        <v>44872</v>
      </c>
      <c r="H590" s="53">
        <v>44909</v>
      </c>
      <c r="I590" s="53">
        <v>44957</v>
      </c>
      <c r="J590" s="53">
        <v>44988</v>
      </c>
      <c r="K590" s="53"/>
      <c r="L590" s="53"/>
      <c r="M590" s="53"/>
      <c r="N590" s="53"/>
      <c r="O590" s="53"/>
      <c r="P590" s="53"/>
      <c r="Q590" s="54"/>
      <c r="R590" s="54"/>
      <c r="S590" s="54"/>
      <c r="T590" s="54"/>
      <c r="U590" s="54"/>
      <c r="V590" s="54"/>
      <c r="W590" s="55"/>
    </row>
    <row r="591" spans="1:26" x14ac:dyDescent="0.25">
      <c r="A591" s="6">
        <v>79</v>
      </c>
      <c r="B591" s="56" t="s">
        <v>465</v>
      </c>
      <c r="C591" s="57">
        <v>442260</v>
      </c>
      <c r="D591" s="57">
        <v>464940</v>
      </c>
      <c r="E591" s="57">
        <v>544320</v>
      </c>
      <c r="F591" s="57">
        <v>491400</v>
      </c>
      <c r="G591" s="57">
        <v>570780</v>
      </c>
      <c r="H591" s="57">
        <v>593460</v>
      </c>
      <c r="I591" s="57">
        <v>590940.6</v>
      </c>
      <c r="J591" s="57">
        <v>708750</v>
      </c>
      <c r="K591" s="57"/>
      <c r="L591" s="57"/>
      <c r="M591" s="57"/>
      <c r="N591" s="57"/>
      <c r="O591" s="57"/>
      <c r="P591" s="57"/>
      <c r="Q591" s="58"/>
      <c r="R591" s="58"/>
      <c r="S591" s="58"/>
      <c r="T591" s="58"/>
      <c r="U591" s="58"/>
      <c r="V591" s="58"/>
      <c r="W591" s="59">
        <f>SUM(C591:U591)</f>
        <v>4406850.5999999996</v>
      </c>
    </row>
    <row r="592" spans="1:26" x14ac:dyDescent="0.25">
      <c r="A592" s="60"/>
      <c r="B592" s="61"/>
      <c r="C592" s="62">
        <v>44756</v>
      </c>
      <c r="D592" s="62">
        <v>44783</v>
      </c>
      <c r="E592" s="62">
        <v>44820</v>
      </c>
      <c r="F592" s="62">
        <v>44873</v>
      </c>
      <c r="G592" s="62">
        <v>44880</v>
      </c>
      <c r="H592" s="62">
        <v>44916</v>
      </c>
      <c r="I592" s="62">
        <v>44938</v>
      </c>
      <c r="J592" s="62">
        <v>44970</v>
      </c>
      <c r="K592" s="62">
        <v>44995</v>
      </c>
      <c r="L592" s="62"/>
      <c r="M592" s="62"/>
      <c r="N592" s="62"/>
      <c r="O592" s="63"/>
      <c r="P592" s="63"/>
      <c r="Q592" s="64"/>
      <c r="R592" s="64"/>
      <c r="S592" s="64"/>
      <c r="T592" s="64"/>
      <c r="U592" s="64"/>
      <c r="V592" s="64"/>
      <c r="W592" s="65"/>
    </row>
    <row r="593" spans="1:26" x14ac:dyDescent="0.25">
      <c r="A593" s="60">
        <v>80</v>
      </c>
      <c r="B593" s="66" t="s">
        <v>65</v>
      </c>
      <c r="C593" s="63">
        <v>27757.4</v>
      </c>
      <c r="D593" s="63">
        <v>33855.800000000003</v>
      </c>
      <c r="E593" s="63">
        <v>38160.980000000003</v>
      </c>
      <c r="F593" s="63">
        <f>49138.1+2770.9</f>
        <v>51909</v>
      </c>
      <c r="G593" s="63">
        <v>58704.36</v>
      </c>
      <c r="H593" s="63">
        <v>59868.38</v>
      </c>
      <c r="I593" s="63">
        <v>36421</v>
      </c>
      <c r="J593" s="63">
        <v>36687.199999999997</v>
      </c>
      <c r="K593" s="63">
        <v>48763</v>
      </c>
      <c r="L593" s="63"/>
      <c r="M593" s="63"/>
      <c r="N593" s="63"/>
      <c r="O593" s="63"/>
      <c r="P593" s="63"/>
      <c r="Q593" s="64"/>
      <c r="R593" s="64"/>
      <c r="S593" s="64"/>
      <c r="T593" s="64"/>
      <c r="U593" s="64"/>
      <c r="V593" s="64"/>
      <c r="W593" s="67">
        <f>SUM(C593:U593)</f>
        <v>392127.12</v>
      </c>
    </row>
    <row r="594" spans="1:26" x14ac:dyDescent="0.25">
      <c r="A594" s="6"/>
      <c r="B594" s="41"/>
      <c r="C594" s="53">
        <v>44769</v>
      </c>
      <c r="D594" s="53">
        <v>44797</v>
      </c>
      <c r="E594" s="53">
        <v>44830</v>
      </c>
      <c r="F594" s="53">
        <v>44861</v>
      </c>
      <c r="G594" s="53">
        <v>44893</v>
      </c>
      <c r="H594" s="53">
        <v>44917</v>
      </c>
      <c r="I594" s="53">
        <v>2571</v>
      </c>
      <c r="J594" s="53">
        <v>44985</v>
      </c>
      <c r="K594" s="53"/>
      <c r="L594" s="53"/>
      <c r="M594" s="53"/>
      <c r="N594" s="53"/>
      <c r="O594" s="53"/>
      <c r="P594" s="53"/>
      <c r="Q594" s="54"/>
      <c r="R594" s="54"/>
      <c r="S594" s="54"/>
      <c r="T594" s="54"/>
      <c r="U594" s="54"/>
      <c r="V594" s="54"/>
      <c r="W594" s="55"/>
    </row>
    <row r="595" spans="1:26" x14ac:dyDescent="0.25">
      <c r="A595" s="6">
        <v>81</v>
      </c>
      <c r="B595" s="56" t="s">
        <v>66</v>
      </c>
      <c r="C595" s="57">
        <v>54126.93</v>
      </c>
      <c r="D595" s="57">
        <v>66018.81</v>
      </c>
      <c r="E595" s="57">
        <v>57241.47</v>
      </c>
      <c r="F595" s="57">
        <v>77863.5</v>
      </c>
      <c r="G595" s="57">
        <v>88056.54</v>
      </c>
      <c r="H595" s="57">
        <v>149670.95000000001</v>
      </c>
      <c r="I595" s="57">
        <v>71020.95</v>
      </c>
      <c r="J595" s="57">
        <v>71540.039999999994</v>
      </c>
      <c r="K595" s="57"/>
      <c r="L595" s="57"/>
      <c r="M595" s="57"/>
      <c r="N595" s="57"/>
      <c r="O595" s="57"/>
      <c r="P595" s="57"/>
      <c r="Q595" s="58"/>
      <c r="R595" s="58"/>
      <c r="S595" s="58"/>
      <c r="T595" s="58"/>
      <c r="U595" s="58"/>
      <c r="V595" s="58"/>
      <c r="W595" s="59">
        <f>SUM(C595:U595)</f>
        <v>635539.19000000006</v>
      </c>
    </row>
    <row r="596" spans="1:26" x14ac:dyDescent="0.25">
      <c r="A596" s="60"/>
      <c r="B596" s="61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3"/>
      <c r="Q596" s="64"/>
      <c r="R596" s="64"/>
      <c r="S596" s="64"/>
      <c r="T596" s="64"/>
      <c r="U596" s="64"/>
      <c r="V596" s="64"/>
      <c r="W596" s="65"/>
      <c r="Y596" s="68"/>
      <c r="Z596" s="68"/>
    </row>
    <row r="597" spans="1:26" x14ac:dyDescent="0.25">
      <c r="A597" s="60">
        <v>82</v>
      </c>
      <c r="B597" s="66" t="s">
        <v>471</v>
      </c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4"/>
      <c r="R597" s="64"/>
      <c r="S597" s="64"/>
      <c r="T597" s="64"/>
      <c r="U597" s="64"/>
      <c r="V597" s="64"/>
      <c r="W597" s="67">
        <f>SUM(C597:U597)</f>
        <v>0</v>
      </c>
    </row>
    <row r="598" spans="1:26" x14ac:dyDescent="0.25">
      <c r="A598" s="6"/>
      <c r="B598" s="41"/>
      <c r="C598" s="53">
        <v>44764</v>
      </c>
      <c r="D598" s="53">
        <v>44797</v>
      </c>
      <c r="E598" s="53">
        <v>44824</v>
      </c>
      <c r="F598" s="53">
        <v>44859</v>
      </c>
      <c r="G598" s="53">
        <v>44921</v>
      </c>
      <c r="H598" s="53"/>
      <c r="I598" s="53"/>
      <c r="J598" s="53"/>
      <c r="K598" s="53"/>
      <c r="L598" s="53"/>
      <c r="M598" s="53"/>
      <c r="N598" s="53"/>
      <c r="O598" s="53"/>
      <c r="P598" s="53"/>
      <c r="Q598" s="54"/>
      <c r="R598" s="54"/>
      <c r="S598" s="54"/>
      <c r="T598" s="54"/>
      <c r="U598" s="54"/>
      <c r="V598" s="54"/>
      <c r="W598" s="55"/>
    </row>
    <row r="599" spans="1:26" ht="15.75" x14ac:dyDescent="0.3">
      <c r="A599" s="6">
        <v>83</v>
      </c>
      <c r="B599" s="244" t="s">
        <v>67</v>
      </c>
      <c r="C599" s="57">
        <v>220613.25</v>
      </c>
      <c r="D599" s="242">
        <v>228998.55</v>
      </c>
      <c r="E599" s="242">
        <v>279310.34999999998</v>
      </c>
      <c r="F599" s="57">
        <v>242175.45</v>
      </c>
      <c r="G599" s="57">
        <v>372546.9</v>
      </c>
      <c r="H599" s="57"/>
      <c r="I599" s="57"/>
      <c r="J599" s="57"/>
      <c r="K599" s="57"/>
      <c r="L599" s="57"/>
      <c r="M599" s="57"/>
      <c r="N599" s="57"/>
      <c r="O599" s="57"/>
      <c r="P599" s="57"/>
      <c r="Q599" s="58"/>
      <c r="R599" s="58"/>
      <c r="S599" s="58"/>
      <c r="T599" s="58"/>
      <c r="U599" s="58"/>
      <c r="V599" s="58"/>
      <c r="W599" s="59">
        <f>SUM(C599:U599)</f>
        <v>1343644.5</v>
      </c>
    </row>
    <row r="600" spans="1:26" x14ac:dyDescent="0.25">
      <c r="A600" s="60"/>
      <c r="B600" s="61"/>
      <c r="C600" s="62">
        <v>44784</v>
      </c>
      <c r="D600" s="62">
        <v>44881</v>
      </c>
      <c r="E600" s="62">
        <v>44950</v>
      </c>
      <c r="F600" s="62">
        <v>44980</v>
      </c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4"/>
      <c r="R600" s="64"/>
      <c r="S600" s="64"/>
      <c r="T600" s="64"/>
      <c r="U600" s="64"/>
      <c r="V600" s="64"/>
      <c r="W600" s="65"/>
    </row>
    <row r="601" spans="1:26" x14ac:dyDescent="0.25">
      <c r="A601" s="60">
        <v>84</v>
      </c>
      <c r="B601" s="66" t="s">
        <v>68</v>
      </c>
      <c r="C601" s="63">
        <v>86258.48</v>
      </c>
      <c r="D601" s="63">
        <v>96998.44</v>
      </c>
      <c r="E601" s="63">
        <v>100330.78</v>
      </c>
      <c r="F601" s="63">
        <v>40063.1</v>
      </c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4"/>
      <c r="R601" s="64"/>
      <c r="S601" s="64"/>
      <c r="T601" s="64"/>
      <c r="U601" s="64"/>
      <c r="V601" s="64"/>
      <c r="W601" s="67">
        <f>SUM(C601:U601)</f>
        <v>323650.79999999993</v>
      </c>
    </row>
    <row r="602" spans="1:26" x14ac:dyDescent="0.25">
      <c r="A602" s="6"/>
      <c r="B602" s="41"/>
      <c r="C602" s="53">
        <v>44776</v>
      </c>
      <c r="D602" s="53">
        <v>44790</v>
      </c>
      <c r="E602" s="53">
        <v>44796</v>
      </c>
      <c r="F602" s="53">
        <v>44861</v>
      </c>
      <c r="G602" s="53">
        <v>44882</v>
      </c>
      <c r="H602" s="53">
        <v>44957</v>
      </c>
      <c r="I602" s="53">
        <v>44971</v>
      </c>
      <c r="J602" s="53">
        <v>45000</v>
      </c>
      <c r="K602" s="53"/>
      <c r="L602" s="53"/>
      <c r="M602" s="53"/>
      <c r="N602" s="53"/>
      <c r="O602" s="53"/>
      <c r="P602" s="53"/>
      <c r="Q602" s="54"/>
      <c r="R602" s="54"/>
      <c r="S602" s="54"/>
      <c r="T602" s="54"/>
      <c r="U602" s="54"/>
      <c r="V602" s="54"/>
      <c r="W602" s="55"/>
    </row>
    <row r="603" spans="1:26" x14ac:dyDescent="0.25">
      <c r="A603" s="6">
        <v>85</v>
      </c>
      <c r="B603" s="56" t="s">
        <v>71</v>
      </c>
      <c r="C603" s="57">
        <v>12490.83</v>
      </c>
      <c r="D603" s="57">
        <v>23914.44</v>
      </c>
      <c r="E603" s="57">
        <v>15235.11</v>
      </c>
      <c r="F603" s="57">
        <v>29947.5</v>
      </c>
      <c r="G603" s="57">
        <v>33867.9</v>
      </c>
      <c r="H603" s="57">
        <v>83871.149999999994</v>
      </c>
      <c r="I603" s="57">
        <v>27515.4</v>
      </c>
      <c r="J603" s="57">
        <v>28132.5</v>
      </c>
      <c r="K603" s="57"/>
      <c r="L603" s="57"/>
      <c r="M603" s="57"/>
      <c r="N603" s="57"/>
      <c r="O603" s="57"/>
      <c r="P603" s="57"/>
      <c r="Q603" s="58"/>
      <c r="R603" s="58"/>
      <c r="S603" s="58"/>
      <c r="T603" s="58"/>
      <c r="U603" s="58"/>
      <c r="V603" s="58"/>
      <c r="W603" s="59">
        <f>SUM(C603:V603)</f>
        <v>254974.83</v>
      </c>
    </row>
    <row r="604" spans="1:26" x14ac:dyDescent="0.25">
      <c r="A604" s="60"/>
      <c r="B604" s="61"/>
      <c r="C604" s="62">
        <v>44771</v>
      </c>
      <c r="D604" s="62">
        <v>44792</v>
      </c>
      <c r="E604" s="62">
        <v>44825</v>
      </c>
      <c r="F604" s="62">
        <v>44854</v>
      </c>
      <c r="G604" s="62">
        <v>44895</v>
      </c>
      <c r="H604" s="62">
        <v>44915</v>
      </c>
      <c r="I604" s="62">
        <v>44945</v>
      </c>
      <c r="J604" s="62">
        <v>44985</v>
      </c>
      <c r="K604" s="62"/>
      <c r="L604" s="62"/>
      <c r="M604" s="62"/>
      <c r="N604" s="62"/>
      <c r="O604" s="62"/>
      <c r="P604" s="62"/>
      <c r="Q604" s="64"/>
      <c r="R604" s="64"/>
      <c r="S604" s="64"/>
      <c r="T604" s="64"/>
      <c r="U604" s="64"/>
      <c r="V604" s="64"/>
      <c r="W604" s="65"/>
    </row>
    <row r="605" spans="1:26" x14ac:dyDescent="0.25">
      <c r="A605" s="60">
        <v>86</v>
      </c>
      <c r="B605" s="66" t="s">
        <v>74</v>
      </c>
      <c r="C605" s="63">
        <v>2775.74</v>
      </c>
      <c r="D605" s="63">
        <v>3385.58</v>
      </c>
      <c r="E605" s="63">
        <v>2935.46</v>
      </c>
      <c r="F605" s="63">
        <v>3993</v>
      </c>
      <c r="G605" s="63">
        <v>27094.32</v>
      </c>
      <c r="H605" s="63">
        <v>6907.89</v>
      </c>
      <c r="I605" s="63">
        <v>5463.15</v>
      </c>
      <c r="J605" s="63">
        <v>5503.08</v>
      </c>
      <c r="K605" s="63"/>
      <c r="L605" s="63"/>
      <c r="M605" s="63"/>
      <c r="N605" s="63"/>
      <c r="O605" s="63"/>
      <c r="P605" s="63"/>
      <c r="Q605" s="64"/>
      <c r="R605" s="64"/>
      <c r="S605" s="64"/>
      <c r="T605" s="64"/>
      <c r="U605" s="64"/>
      <c r="V605" s="64"/>
      <c r="W605" s="67">
        <f>SUM(C605:U605)</f>
        <v>58058.22</v>
      </c>
    </row>
    <row r="606" spans="1:26" x14ac:dyDescent="0.25">
      <c r="A606" s="6"/>
      <c r="B606" s="41"/>
      <c r="C606" s="53">
        <v>44769</v>
      </c>
      <c r="D606" s="53">
        <v>44797</v>
      </c>
      <c r="E606" s="53">
        <v>44830</v>
      </c>
      <c r="F606" s="53">
        <v>44861</v>
      </c>
      <c r="G606" s="53">
        <v>44893</v>
      </c>
      <c r="H606" s="53">
        <v>44917</v>
      </c>
      <c r="I606" s="53">
        <v>44951</v>
      </c>
      <c r="J606" s="53">
        <v>44985</v>
      </c>
      <c r="K606" s="53"/>
      <c r="L606" s="53"/>
      <c r="M606" s="53"/>
      <c r="N606" s="53"/>
      <c r="O606" s="53"/>
      <c r="P606" s="53"/>
      <c r="Q606" s="54"/>
      <c r="R606" s="54"/>
      <c r="S606" s="54"/>
      <c r="T606" s="54"/>
      <c r="U606" s="54"/>
      <c r="V606" s="54"/>
      <c r="W606" s="55"/>
    </row>
    <row r="607" spans="1:26" x14ac:dyDescent="0.25">
      <c r="A607" s="6">
        <v>87</v>
      </c>
      <c r="B607" s="56" t="s">
        <v>75</v>
      </c>
      <c r="C607" s="57">
        <v>123520.43</v>
      </c>
      <c r="D607" s="57">
        <v>150658.31</v>
      </c>
      <c r="E607" s="57">
        <v>130627.97</v>
      </c>
      <c r="F607" s="57">
        <v>177688.5</v>
      </c>
      <c r="G607" s="57">
        <v>200949.54</v>
      </c>
      <c r="H607" s="57">
        <v>186513.03</v>
      </c>
      <c r="I607" s="57">
        <v>147505.04999999999</v>
      </c>
      <c r="J607" s="57">
        <v>148583.16</v>
      </c>
      <c r="K607" s="57"/>
      <c r="L607" s="57"/>
      <c r="M607" s="57"/>
      <c r="N607" s="57"/>
      <c r="O607" s="57"/>
      <c r="P607" s="57"/>
      <c r="Q607" s="58"/>
      <c r="R607" s="58"/>
      <c r="S607" s="58"/>
      <c r="T607" s="58"/>
      <c r="U607" s="58"/>
      <c r="V607" s="58"/>
      <c r="W607" s="59">
        <f>SUM(C607:U607)</f>
        <v>1266045.99</v>
      </c>
    </row>
    <row r="608" spans="1:26" x14ac:dyDescent="0.25">
      <c r="A608" s="60"/>
      <c r="B608" s="61"/>
      <c r="C608" s="62">
        <v>44755</v>
      </c>
      <c r="D608" s="62">
        <v>44757</v>
      </c>
      <c r="E608" s="62">
        <v>44785</v>
      </c>
      <c r="F608" s="62">
        <v>44873</v>
      </c>
      <c r="G608" s="62">
        <v>44879</v>
      </c>
      <c r="H608" s="62">
        <v>44937</v>
      </c>
      <c r="I608" s="62">
        <v>44939</v>
      </c>
      <c r="J608" s="62">
        <v>44970</v>
      </c>
      <c r="K608" s="62"/>
      <c r="L608" s="62"/>
      <c r="M608" s="62"/>
      <c r="N608" s="62"/>
      <c r="O608" s="63"/>
      <c r="P608" s="63"/>
      <c r="Q608" s="64"/>
      <c r="R608" s="64"/>
      <c r="S608" s="64"/>
      <c r="T608" s="64"/>
      <c r="U608" s="64"/>
      <c r="V608" s="64"/>
      <c r="W608" s="65"/>
    </row>
    <row r="609" spans="1:26" x14ac:dyDescent="0.25">
      <c r="A609" s="60">
        <v>88</v>
      </c>
      <c r="B609" s="66" t="s">
        <v>76</v>
      </c>
      <c r="C609" s="63">
        <v>5147.34</v>
      </c>
      <c r="D609" s="63">
        <v>2674.1</v>
      </c>
      <c r="E609" s="63">
        <v>2775.74</v>
      </c>
      <c r="F609" s="63">
        <v>6321.04</v>
      </c>
      <c r="G609" s="63">
        <v>3993</v>
      </c>
      <c r="H609" s="63">
        <v>4515.72</v>
      </c>
      <c r="I609" s="63">
        <v>4605.26</v>
      </c>
      <c r="J609" s="63">
        <v>3642.1</v>
      </c>
      <c r="K609" s="63"/>
      <c r="L609" s="63"/>
      <c r="M609" s="63"/>
      <c r="N609" s="63"/>
      <c r="O609" s="63"/>
      <c r="P609" s="63"/>
      <c r="Q609" s="64"/>
      <c r="R609" s="64"/>
      <c r="S609" s="64"/>
      <c r="T609" s="64"/>
      <c r="U609" s="64"/>
      <c r="V609" s="64"/>
      <c r="W609" s="67">
        <f>SUM(C609:U609)</f>
        <v>33674.300000000003</v>
      </c>
    </row>
    <row r="610" spans="1:26" x14ac:dyDescent="0.25">
      <c r="A610" s="6"/>
      <c r="B610" s="41"/>
      <c r="C610" s="53">
        <v>44676</v>
      </c>
      <c r="D610" s="53">
        <v>44826</v>
      </c>
      <c r="E610" s="53">
        <v>44865</v>
      </c>
      <c r="F610" s="53">
        <v>44887</v>
      </c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4"/>
      <c r="R610" s="54"/>
      <c r="S610" s="54"/>
      <c r="T610" s="54"/>
      <c r="U610" s="54"/>
      <c r="V610" s="54"/>
      <c r="W610" s="55"/>
    </row>
    <row r="611" spans="1:26" x14ac:dyDescent="0.25">
      <c r="A611" s="6">
        <v>89</v>
      </c>
      <c r="B611" s="56" t="s">
        <v>77</v>
      </c>
      <c r="C611" s="57">
        <v>15498</v>
      </c>
      <c r="D611" s="57">
        <v>16380</v>
      </c>
      <c r="E611" s="353">
        <f>17841.8+302.2</f>
        <v>18144</v>
      </c>
      <c r="F611" s="57">
        <f>18665.5+162.4+176.22+21.88</f>
        <v>19026.000000000004</v>
      </c>
      <c r="G611" s="57"/>
      <c r="H611" s="57"/>
      <c r="I611" s="57"/>
      <c r="J611" s="57"/>
      <c r="K611" s="57"/>
      <c r="L611" s="57"/>
      <c r="M611" s="57"/>
      <c r="N611" s="57"/>
      <c r="O611" s="57"/>
      <c r="P611" s="57"/>
      <c r="Q611" s="58"/>
      <c r="R611" s="58"/>
      <c r="S611" s="58"/>
      <c r="T611" s="58"/>
      <c r="U611" s="58"/>
      <c r="V611" s="58"/>
      <c r="W611" s="59">
        <f>SUM(C611:U611)</f>
        <v>69048</v>
      </c>
    </row>
    <row r="612" spans="1:26" x14ac:dyDescent="0.25">
      <c r="A612" s="60"/>
      <c r="B612" s="61"/>
      <c r="C612" s="62">
        <v>44762</v>
      </c>
      <c r="D612" s="62">
        <v>44790</v>
      </c>
      <c r="E612" s="62">
        <v>44820</v>
      </c>
      <c r="F612" s="62">
        <v>44853</v>
      </c>
      <c r="G612" s="62">
        <v>44881</v>
      </c>
      <c r="H612" s="62">
        <v>44911</v>
      </c>
      <c r="I612" s="62">
        <v>44944</v>
      </c>
      <c r="J612" s="62">
        <v>44973</v>
      </c>
      <c r="K612" s="62"/>
      <c r="L612" s="62"/>
      <c r="M612" s="62"/>
      <c r="N612" s="62"/>
      <c r="O612" s="62"/>
      <c r="P612" s="63"/>
      <c r="Q612" s="64"/>
      <c r="R612" s="64"/>
      <c r="S612" s="64"/>
      <c r="T612" s="64"/>
      <c r="U612" s="64"/>
      <c r="V612" s="64"/>
      <c r="W612" s="65"/>
      <c r="Y612" s="68"/>
      <c r="Z612" s="68"/>
    </row>
    <row r="613" spans="1:26" x14ac:dyDescent="0.25">
      <c r="A613" s="60">
        <v>90</v>
      </c>
      <c r="B613" s="66" t="s">
        <v>79</v>
      </c>
      <c r="C613" s="63">
        <v>20818.05</v>
      </c>
      <c r="D613" s="63">
        <v>25391.85</v>
      </c>
      <c r="E613" s="63">
        <v>29354.6</v>
      </c>
      <c r="F613" s="63">
        <v>39930</v>
      </c>
      <c r="G613" s="63">
        <v>33867.9</v>
      </c>
      <c r="H613" s="63">
        <v>46052.6</v>
      </c>
      <c r="I613" s="63">
        <v>30957.85</v>
      </c>
      <c r="J613" s="63">
        <v>31184.12</v>
      </c>
      <c r="K613" s="63"/>
      <c r="L613" s="63"/>
      <c r="M613" s="63"/>
      <c r="N613" s="63"/>
      <c r="O613" s="63"/>
      <c r="P613" s="63"/>
      <c r="Q613" s="64"/>
      <c r="R613" s="64"/>
      <c r="S613" s="64"/>
      <c r="T613" s="64"/>
      <c r="U613" s="64"/>
      <c r="V613" s="64"/>
      <c r="W613" s="67">
        <f>SUM(C613:U613)</f>
        <v>257556.97</v>
      </c>
    </row>
    <row r="614" spans="1:26" x14ac:dyDescent="0.25">
      <c r="A614" s="6"/>
      <c r="B614" s="41"/>
      <c r="C614" s="53">
        <v>44769</v>
      </c>
      <c r="D614" s="53">
        <v>44797</v>
      </c>
      <c r="E614" s="53">
        <v>44825</v>
      </c>
      <c r="F614" s="53">
        <v>44859</v>
      </c>
      <c r="G614" s="53">
        <v>44888</v>
      </c>
      <c r="H614" s="53">
        <v>44921</v>
      </c>
      <c r="I614" s="53">
        <v>44945</v>
      </c>
      <c r="J614" s="53">
        <v>44984</v>
      </c>
      <c r="K614" s="53"/>
      <c r="L614" s="53"/>
      <c r="M614" s="53"/>
      <c r="N614" s="53"/>
      <c r="O614" s="53"/>
      <c r="P614" s="53"/>
      <c r="Q614" s="54"/>
      <c r="R614" s="54"/>
      <c r="S614" s="54"/>
      <c r="T614" s="54"/>
      <c r="U614" s="54"/>
      <c r="V614" s="54"/>
      <c r="W614" s="55"/>
    </row>
    <row r="615" spans="1:26" x14ac:dyDescent="0.25">
      <c r="A615" s="6">
        <v>91</v>
      </c>
      <c r="B615" s="56" t="s">
        <v>80</v>
      </c>
      <c r="C615" s="57">
        <v>15266.57</v>
      </c>
      <c r="D615" s="57">
        <v>18620.689999999999</v>
      </c>
      <c r="E615" s="57">
        <v>16145.03</v>
      </c>
      <c r="F615" s="57">
        <v>21961.5</v>
      </c>
      <c r="G615" s="57">
        <v>24836.46</v>
      </c>
      <c r="H615" s="57">
        <v>20723.669999999998</v>
      </c>
      <c r="I615" s="57">
        <v>16389.45</v>
      </c>
      <c r="J615" s="57">
        <v>16509.240000000002</v>
      </c>
      <c r="K615" s="57"/>
      <c r="L615" s="57"/>
      <c r="M615" s="57"/>
      <c r="N615" s="57"/>
      <c r="O615" s="57"/>
      <c r="P615" s="57"/>
      <c r="Q615" s="58"/>
      <c r="R615" s="58"/>
      <c r="S615" s="58"/>
      <c r="T615" s="58"/>
      <c r="U615" s="58"/>
      <c r="V615" s="58"/>
      <c r="W615" s="59">
        <f>SUM(C615:U615)</f>
        <v>150452.60999999999</v>
      </c>
    </row>
    <row r="616" spans="1:26" x14ac:dyDescent="0.25">
      <c r="A616" s="60"/>
      <c r="B616" s="61"/>
      <c r="C616" s="62">
        <v>44769</v>
      </c>
      <c r="D616" s="62">
        <v>44802</v>
      </c>
      <c r="E616" s="62">
        <v>44823</v>
      </c>
      <c r="F616" s="62">
        <v>44861</v>
      </c>
      <c r="G616" s="62">
        <v>44895</v>
      </c>
      <c r="H616" s="62">
        <v>44911</v>
      </c>
      <c r="I616" s="62">
        <v>44939</v>
      </c>
      <c r="J616" s="62">
        <v>44984</v>
      </c>
      <c r="K616" s="62"/>
      <c r="L616" s="62"/>
      <c r="M616" s="62"/>
      <c r="N616" s="62"/>
      <c r="O616" s="62"/>
      <c r="P616" s="62"/>
      <c r="Q616" s="64"/>
      <c r="R616" s="64"/>
      <c r="S616" s="64"/>
      <c r="T616" s="64"/>
      <c r="U616" s="64"/>
      <c r="V616" s="64"/>
      <c r="W616" s="65"/>
    </row>
    <row r="617" spans="1:26" x14ac:dyDescent="0.25">
      <c r="A617" s="60">
        <v>92</v>
      </c>
      <c r="B617" s="66" t="s">
        <v>469</v>
      </c>
      <c r="C617" s="63">
        <v>4163.6099999999997</v>
      </c>
      <c r="D617" s="63">
        <v>5078.37</v>
      </c>
      <c r="E617" s="63">
        <v>4403.1899999999996</v>
      </c>
      <c r="F617" s="63">
        <v>5989.5</v>
      </c>
      <c r="G617" s="63">
        <v>6773.58</v>
      </c>
      <c r="H617" s="63">
        <v>6907.89</v>
      </c>
      <c r="I617" s="63">
        <v>5463.15</v>
      </c>
      <c r="J617" s="63">
        <v>5503.08</v>
      </c>
      <c r="K617" s="63"/>
      <c r="L617" s="63"/>
      <c r="M617" s="63"/>
      <c r="N617" s="63"/>
      <c r="O617" s="63"/>
      <c r="P617" s="63"/>
      <c r="Q617" s="64"/>
      <c r="R617" s="64"/>
      <c r="S617" s="64"/>
      <c r="T617" s="64"/>
      <c r="U617" s="64"/>
      <c r="V617" s="64"/>
      <c r="W617" s="67">
        <f>SUM(C617:U617)</f>
        <v>44282.37</v>
      </c>
    </row>
    <row r="618" spans="1:26" x14ac:dyDescent="0.25">
      <c r="A618" s="6"/>
      <c r="B618" s="41"/>
      <c r="C618" s="53">
        <v>44762</v>
      </c>
      <c r="D618" s="53">
        <v>44789</v>
      </c>
      <c r="E618" s="53">
        <v>44826</v>
      </c>
      <c r="F618" s="53">
        <v>44865</v>
      </c>
      <c r="G618" s="53">
        <v>44888</v>
      </c>
      <c r="H618" s="53">
        <v>44923</v>
      </c>
      <c r="I618" s="53">
        <v>44963</v>
      </c>
      <c r="J618" s="53">
        <v>44980</v>
      </c>
      <c r="K618" s="53"/>
      <c r="L618" s="53"/>
      <c r="M618" s="53"/>
      <c r="N618" s="53"/>
      <c r="O618" s="53"/>
      <c r="P618" s="53"/>
      <c r="Q618" s="54"/>
      <c r="R618" s="54"/>
      <c r="S618" s="54"/>
      <c r="T618" s="54"/>
      <c r="U618" s="54"/>
      <c r="V618" s="54"/>
      <c r="W618" s="55"/>
    </row>
    <row r="619" spans="1:26" x14ac:dyDescent="0.25">
      <c r="A619" s="6">
        <v>93</v>
      </c>
      <c r="B619" s="56" t="s">
        <v>82</v>
      </c>
      <c r="C619" s="57">
        <v>94375.16</v>
      </c>
      <c r="D619" s="57">
        <v>162507.84</v>
      </c>
      <c r="E619" s="57">
        <v>140902.07999999999</v>
      </c>
      <c r="F619" s="57">
        <v>191664</v>
      </c>
      <c r="G619" s="57">
        <v>216754.56</v>
      </c>
      <c r="H619" s="57">
        <v>221052.48</v>
      </c>
      <c r="I619" s="57">
        <v>174820.8</v>
      </c>
      <c r="J619" s="57">
        <v>176098.56</v>
      </c>
      <c r="K619" s="57"/>
      <c r="L619" s="57"/>
      <c r="M619" s="57"/>
      <c r="N619" s="57"/>
      <c r="O619" s="57"/>
      <c r="P619" s="57"/>
      <c r="Q619" s="58"/>
      <c r="R619" s="58"/>
      <c r="S619" s="58"/>
      <c r="T619" s="58"/>
      <c r="U619" s="58"/>
      <c r="V619" s="58"/>
      <c r="W619" s="59">
        <f>SUM(C619:U619)</f>
        <v>1378175.48</v>
      </c>
    </row>
    <row r="620" spans="1:26" x14ac:dyDescent="0.25">
      <c r="A620" s="60"/>
      <c r="B620" s="61"/>
      <c r="C620" s="62">
        <v>44792</v>
      </c>
      <c r="D620" s="62">
        <v>44848</v>
      </c>
      <c r="E620" s="62">
        <v>44880</v>
      </c>
      <c r="F620" s="62">
        <v>44911</v>
      </c>
      <c r="G620" s="62">
        <v>44937</v>
      </c>
      <c r="H620" s="62">
        <v>44971</v>
      </c>
      <c r="I620" s="62"/>
      <c r="J620" s="62"/>
      <c r="K620" s="62"/>
      <c r="L620" s="62"/>
      <c r="M620" s="62"/>
      <c r="N620" s="62"/>
      <c r="O620" s="62"/>
      <c r="P620" s="62"/>
      <c r="Q620" s="64"/>
      <c r="R620" s="64"/>
      <c r="S620" s="64"/>
      <c r="T620" s="64"/>
      <c r="U620" s="64"/>
      <c r="V620" s="64"/>
      <c r="W620" s="65"/>
    </row>
    <row r="621" spans="1:26" x14ac:dyDescent="0.25">
      <c r="A621" s="60">
        <v>94</v>
      </c>
      <c r="B621" s="66" t="s">
        <v>490</v>
      </c>
      <c r="C621" s="63">
        <v>214200</v>
      </c>
      <c r="D621" s="63">
        <f>10915.41+1063.59</f>
        <v>11979</v>
      </c>
      <c r="E621" s="63">
        <v>13547.16</v>
      </c>
      <c r="F621" s="63">
        <v>13815.78</v>
      </c>
      <c r="G621" s="63">
        <v>9105.25</v>
      </c>
      <c r="H621" s="63">
        <v>9171.7999999999993</v>
      </c>
      <c r="I621" s="63"/>
      <c r="J621" s="63"/>
      <c r="K621" s="63"/>
      <c r="L621" s="63"/>
      <c r="M621" s="63"/>
      <c r="N621" s="63"/>
      <c r="O621" s="63"/>
      <c r="P621" s="63"/>
      <c r="Q621" s="64"/>
      <c r="R621" s="64"/>
      <c r="S621" s="64"/>
      <c r="T621" s="64"/>
      <c r="U621" s="64"/>
      <c r="V621" s="64"/>
      <c r="W621" s="67">
        <f>SUM(C621:U621)</f>
        <v>271818.99</v>
      </c>
    </row>
    <row r="622" spans="1:26" x14ac:dyDescent="0.25">
      <c r="A622" s="6"/>
      <c r="B622" s="41"/>
      <c r="C622" s="53">
        <v>44771</v>
      </c>
      <c r="D622" s="53">
        <v>44823</v>
      </c>
      <c r="E622" s="53">
        <v>44873</v>
      </c>
      <c r="F622" s="53">
        <v>44883</v>
      </c>
      <c r="G622" s="53">
        <v>44944</v>
      </c>
      <c r="H622" s="53">
        <v>44973</v>
      </c>
      <c r="I622" s="53"/>
      <c r="J622" s="53"/>
      <c r="K622" s="53"/>
      <c r="L622" s="53"/>
      <c r="M622" s="53"/>
      <c r="N622" s="53"/>
      <c r="O622" s="53"/>
      <c r="P622" s="53"/>
      <c r="Q622" s="54"/>
      <c r="R622" s="54"/>
      <c r="S622" s="54"/>
      <c r="T622" s="54"/>
      <c r="U622" s="54"/>
      <c r="V622" s="54"/>
      <c r="W622" s="55"/>
    </row>
    <row r="623" spans="1:26" x14ac:dyDescent="0.25">
      <c r="A623" s="6">
        <v>95</v>
      </c>
      <c r="B623" s="56" t="s">
        <v>84</v>
      </c>
      <c r="C623" s="57">
        <v>12490.83</v>
      </c>
      <c r="D623" s="57">
        <v>28444.68</v>
      </c>
      <c r="E623" s="57">
        <v>17968.5</v>
      </c>
      <c r="F623" s="57">
        <v>20320.740000000002</v>
      </c>
      <c r="G623" s="57">
        <v>16389.45</v>
      </c>
      <c r="H623" s="353">
        <f>71540.04+2246.97+7492.68</f>
        <v>81279.69</v>
      </c>
      <c r="I623" s="57"/>
      <c r="J623" s="57"/>
      <c r="K623" s="57"/>
      <c r="L623" s="57"/>
      <c r="M623" s="57"/>
      <c r="N623" s="57"/>
      <c r="O623" s="57"/>
      <c r="P623" s="57"/>
      <c r="Q623" s="58"/>
      <c r="R623" s="58"/>
      <c r="S623" s="58"/>
      <c r="T623" s="58"/>
      <c r="U623" s="58"/>
      <c r="V623" s="58"/>
      <c r="W623" s="59">
        <f>SUM(C623:U623)</f>
        <v>176893.89</v>
      </c>
    </row>
    <row r="624" spans="1:26" x14ac:dyDescent="0.25">
      <c r="A624" s="60"/>
      <c r="B624" s="61"/>
      <c r="C624" s="62">
        <v>44760</v>
      </c>
      <c r="D624" s="62">
        <v>44790</v>
      </c>
      <c r="E624" s="62">
        <v>44825</v>
      </c>
      <c r="F624" s="62">
        <v>44860</v>
      </c>
      <c r="G624" s="62">
        <v>44890</v>
      </c>
      <c r="H624" s="62">
        <v>44911</v>
      </c>
      <c r="I624" s="62">
        <v>44956</v>
      </c>
      <c r="J624" s="62">
        <v>44984</v>
      </c>
      <c r="K624" s="62">
        <v>45000</v>
      </c>
      <c r="L624" s="62"/>
      <c r="M624" s="62"/>
      <c r="N624" s="62"/>
      <c r="O624" s="63"/>
      <c r="P624" s="63"/>
      <c r="Q624" s="64"/>
      <c r="R624" s="64"/>
      <c r="S624" s="64"/>
      <c r="T624" s="64"/>
      <c r="U624" s="64"/>
      <c r="V624" s="64"/>
      <c r="W624" s="65"/>
    </row>
    <row r="625" spans="1:23" x14ac:dyDescent="0.25">
      <c r="A625" s="60">
        <v>96</v>
      </c>
      <c r="B625" s="66" t="s">
        <v>85</v>
      </c>
      <c r="C625" s="63">
        <v>12490.83</v>
      </c>
      <c r="D625" s="63">
        <v>15235.11</v>
      </c>
      <c r="E625" s="63">
        <v>13209.57</v>
      </c>
      <c r="F625" s="63">
        <v>17968.5</v>
      </c>
      <c r="G625" s="63">
        <v>20320.740000000002</v>
      </c>
      <c r="H625" s="63">
        <v>20723.669999999998</v>
      </c>
      <c r="I625" s="63">
        <v>16389.45</v>
      </c>
      <c r="J625" s="63">
        <v>16509.240000000002</v>
      </c>
      <c r="K625" s="63">
        <v>16879.5</v>
      </c>
      <c r="L625" s="63"/>
      <c r="M625" s="63"/>
      <c r="N625" s="63"/>
      <c r="O625" s="63"/>
      <c r="P625" s="63"/>
      <c r="Q625" s="64"/>
      <c r="R625" s="64"/>
      <c r="S625" s="64"/>
      <c r="T625" s="64"/>
      <c r="U625" s="64"/>
      <c r="V625" s="64"/>
      <c r="W625" s="67">
        <f>SUM(C625:U625)</f>
        <v>149726.60999999999</v>
      </c>
    </row>
    <row r="626" spans="1:23" x14ac:dyDescent="0.25">
      <c r="A626" s="6"/>
      <c r="B626" s="41"/>
      <c r="C626" s="53">
        <v>44769</v>
      </c>
      <c r="D626" s="53">
        <v>44797</v>
      </c>
      <c r="E626" s="53">
        <v>44854</v>
      </c>
      <c r="F626" s="53">
        <v>44916</v>
      </c>
      <c r="G626" s="53">
        <v>44971</v>
      </c>
      <c r="H626" s="53"/>
      <c r="I626" s="53"/>
      <c r="J626" s="53"/>
      <c r="K626" s="53"/>
      <c r="L626" s="53"/>
      <c r="M626" s="53"/>
      <c r="N626" s="53"/>
      <c r="O626" s="53"/>
      <c r="P626" s="53"/>
      <c r="Q626" s="54"/>
      <c r="R626" s="54"/>
      <c r="S626" s="54"/>
      <c r="T626" s="54"/>
      <c r="U626" s="54"/>
      <c r="V626" s="54"/>
      <c r="W626" s="55"/>
    </row>
    <row r="627" spans="1:23" x14ac:dyDescent="0.25">
      <c r="A627" s="6">
        <v>97</v>
      </c>
      <c r="B627" s="56" t="s">
        <v>86</v>
      </c>
      <c r="C627" s="57">
        <v>14252.83</v>
      </c>
      <c r="D627" s="57">
        <v>10271.450000000001</v>
      </c>
      <c r="E627" s="57">
        <v>28444.68</v>
      </c>
      <c r="F627" s="57">
        <v>23206.59</v>
      </c>
      <c r="G627" s="57">
        <v>35806.32</v>
      </c>
      <c r="H627" s="57"/>
      <c r="I627" s="57"/>
      <c r="J627" s="57"/>
      <c r="K627" s="57"/>
      <c r="L627" s="57"/>
      <c r="M627" s="57"/>
      <c r="N627" s="57"/>
      <c r="O627" s="57"/>
      <c r="P627" s="57"/>
      <c r="Q627" s="58"/>
      <c r="R627" s="58"/>
      <c r="S627" s="58"/>
      <c r="T627" s="58"/>
      <c r="U627" s="58"/>
      <c r="V627" s="58"/>
      <c r="W627" s="59">
        <f>SUM(C627:U627)</f>
        <v>111981.87</v>
      </c>
    </row>
    <row r="628" spans="1:23" x14ac:dyDescent="0.25">
      <c r="A628" s="60"/>
      <c r="B628" s="61"/>
      <c r="C628" s="62">
        <v>44770</v>
      </c>
      <c r="D628" s="62">
        <v>44802</v>
      </c>
      <c r="E628" s="62">
        <v>44830</v>
      </c>
      <c r="F628" s="62">
        <v>44862</v>
      </c>
      <c r="G628" s="62">
        <v>44894</v>
      </c>
      <c r="H628" s="62">
        <v>44917</v>
      </c>
      <c r="I628" s="62">
        <v>44991</v>
      </c>
      <c r="J628" s="62">
        <v>44998</v>
      </c>
      <c r="K628" s="62"/>
      <c r="L628" s="62"/>
      <c r="M628" s="62"/>
      <c r="N628" s="62"/>
      <c r="O628" s="63"/>
      <c r="P628" s="63"/>
      <c r="Q628" s="64"/>
      <c r="R628" s="64"/>
      <c r="S628" s="64"/>
      <c r="T628" s="64"/>
      <c r="U628" s="64"/>
      <c r="V628" s="64"/>
      <c r="W628" s="65"/>
    </row>
    <row r="629" spans="1:23" x14ac:dyDescent="0.25">
      <c r="A629" s="60">
        <v>98</v>
      </c>
      <c r="B629" s="66" t="s">
        <v>87</v>
      </c>
      <c r="C629" s="63">
        <v>58290.54</v>
      </c>
      <c r="D629" s="63">
        <v>115109.72</v>
      </c>
      <c r="E629" s="63">
        <v>99805.64</v>
      </c>
      <c r="F629" s="63">
        <v>83853</v>
      </c>
      <c r="G629" s="63">
        <v>110635.14</v>
      </c>
      <c r="H629" s="63">
        <f>156075.59+7411.14</f>
        <v>163486.73000000001</v>
      </c>
      <c r="I629" s="63">
        <v>82546.2</v>
      </c>
      <c r="J629" s="63">
        <v>81947.25</v>
      </c>
      <c r="K629" s="63"/>
      <c r="L629" s="63"/>
      <c r="M629" s="63"/>
      <c r="N629" s="63"/>
      <c r="O629" s="63"/>
      <c r="P629" s="63"/>
      <c r="Q629" s="64"/>
      <c r="R629" s="64"/>
      <c r="S629" s="64"/>
      <c r="T629" s="64"/>
      <c r="U629" s="64"/>
      <c r="V629" s="64"/>
      <c r="W629" s="67">
        <f>SUM(C629:U629)</f>
        <v>795674.22</v>
      </c>
    </row>
    <row r="630" spans="1:23" x14ac:dyDescent="0.25">
      <c r="A630" s="6"/>
      <c r="B630" s="41"/>
      <c r="C630" s="53">
        <v>44767</v>
      </c>
      <c r="D630" s="53">
        <v>44797</v>
      </c>
      <c r="E630" s="53">
        <v>44827</v>
      </c>
      <c r="F630" s="53">
        <v>44853</v>
      </c>
      <c r="G630" s="53">
        <v>44900</v>
      </c>
      <c r="H630" s="53">
        <v>44917</v>
      </c>
      <c r="I630" s="53">
        <v>44951</v>
      </c>
      <c r="J630" s="53">
        <v>2872</v>
      </c>
      <c r="K630" s="53"/>
      <c r="L630" s="53"/>
      <c r="M630" s="53"/>
      <c r="N630" s="53"/>
      <c r="O630" s="53"/>
      <c r="P630" s="53"/>
      <c r="Q630" s="54"/>
      <c r="R630" s="54"/>
      <c r="S630" s="54"/>
      <c r="T630" s="54"/>
      <c r="U630" s="54"/>
      <c r="V630" s="54"/>
      <c r="W630" s="55"/>
    </row>
    <row r="631" spans="1:23" x14ac:dyDescent="0.25">
      <c r="A631" s="6">
        <v>99</v>
      </c>
      <c r="B631" s="56" t="s">
        <v>88</v>
      </c>
      <c r="C631" s="57">
        <v>2775.74</v>
      </c>
      <c r="D631" s="57">
        <v>3385.58</v>
      </c>
      <c r="E631" s="57">
        <v>2935.46</v>
      </c>
      <c r="F631" s="57">
        <v>3993</v>
      </c>
      <c r="G631" s="57">
        <v>4515.72</v>
      </c>
      <c r="H631" s="57">
        <v>4605.26</v>
      </c>
      <c r="I631" s="57">
        <v>3642.1</v>
      </c>
      <c r="J631" s="57">
        <v>47693.36</v>
      </c>
      <c r="K631" s="57"/>
      <c r="L631" s="57"/>
      <c r="M631" s="57"/>
      <c r="N631" s="57"/>
      <c r="O631" s="57"/>
      <c r="P631" s="57"/>
      <c r="Q631" s="58"/>
      <c r="R631" s="58"/>
      <c r="S631" s="58"/>
      <c r="T631" s="58"/>
      <c r="U631" s="58"/>
      <c r="V631" s="58"/>
      <c r="W631" s="59">
        <f>SUM(C631:U631)</f>
        <v>73546.22</v>
      </c>
    </row>
    <row r="632" spans="1:23" x14ac:dyDescent="0.25">
      <c r="A632" s="60"/>
      <c r="B632" s="61"/>
      <c r="C632" s="62">
        <v>44756</v>
      </c>
      <c r="D632" s="62">
        <v>44782</v>
      </c>
      <c r="E632" s="62">
        <v>44823</v>
      </c>
      <c r="F632" s="62">
        <v>44873</v>
      </c>
      <c r="G632" s="62">
        <v>44880</v>
      </c>
      <c r="H632" s="62">
        <v>44937</v>
      </c>
      <c r="I632" s="62">
        <v>44970</v>
      </c>
      <c r="J632" s="62">
        <v>44995</v>
      </c>
      <c r="K632" s="62"/>
      <c r="L632" s="62"/>
      <c r="M632" s="62"/>
      <c r="N632" s="62"/>
      <c r="O632" s="62"/>
      <c r="P632" s="62"/>
      <c r="Q632" s="62"/>
      <c r="R632" s="64"/>
      <c r="S632" s="64"/>
      <c r="T632" s="64"/>
      <c r="U632" s="64"/>
      <c r="V632" s="64"/>
      <c r="W632" s="65"/>
    </row>
    <row r="633" spans="1:23" x14ac:dyDescent="0.25">
      <c r="A633" s="60">
        <v>100</v>
      </c>
      <c r="B633" s="66" t="s">
        <v>156</v>
      </c>
      <c r="C633" s="63">
        <v>20818.05</v>
      </c>
      <c r="D633" s="63">
        <v>25391.85</v>
      </c>
      <c r="E633" s="63">
        <v>22015.95</v>
      </c>
      <c r="F633" s="63">
        <v>29947.5</v>
      </c>
      <c r="G633" s="63">
        <v>68407.350000000006</v>
      </c>
      <c r="H633" s="63">
        <v>27315.75</v>
      </c>
      <c r="I633" s="63">
        <v>27515.4</v>
      </c>
      <c r="J633" s="63">
        <v>28132.5</v>
      </c>
      <c r="K633" s="63"/>
      <c r="L633" s="63"/>
      <c r="M633" s="63"/>
      <c r="N633" s="63"/>
      <c r="O633" s="63"/>
      <c r="P633" s="63"/>
      <c r="Q633" s="64"/>
      <c r="R633" s="64"/>
      <c r="S633" s="64"/>
      <c r="T633" s="64"/>
      <c r="U633" s="64"/>
      <c r="V633" s="64"/>
      <c r="W633" s="67">
        <f>SUM(C633:U633)</f>
        <v>249544.35</v>
      </c>
    </row>
    <row r="634" spans="1:23" x14ac:dyDescent="0.25">
      <c r="A634" s="6"/>
      <c r="B634" s="41"/>
      <c r="C634" s="53">
        <v>44756</v>
      </c>
      <c r="D634" s="53">
        <v>44782</v>
      </c>
      <c r="E634" s="53">
        <v>44820</v>
      </c>
      <c r="F634" s="53">
        <v>44849</v>
      </c>
      <c r="G634" s="53">
        <v>44880</v>
      </c>
      <c r="H634" s="53">
        <v>44909</v>
      </c>
      <c r="I634" s="53">
        <v>44937</v>
      </c>
      <c r="J634" s="53">
        <v>44970</v>
      </c>
      <c r="K634" s="53">
        <v>44998</v>
      </c>
      <c r="L634" s="53"/>
      <c r="M634" s="53"/>
      <c r="N634" s="53"/>
      <c r="O634" s="53"/>
      <c r="P634" s="53"/>
      <c r="Q634" s="54"/>
      <c r="R634" s="54"/>
      <c r="S634" s="54"/>
      <c r="T634" s="54"/>
      <c r="U634" s="54"/>
      <c r="V634" s="54"/>
      <c r="W634" s="55"/>
    </row>
    <row r="635" spans="1:23" x14ac:dyDescent="0.25">
      <c r="A635" s="6">
        <v>101</v>
      </c>
      <c r="B635" s="56" t="s">
        <v>90</v>
      </c>
      <c r="C635" s="57">
        <v>5551.48</v>
      </c>
      <c r="D635" s="57">
        <v>6771.16</v>
      </c>
      <c r="E635" s="57">
        <v>5870.92</v>
      </c>
      <c r="F635" s="57">
        <v>7986</v>
      </c>
      <c r="G635" s="57">
        <v>9031.44</v>
      </c>
      <c r="H635" s="57">
        <v>9210.52</v>
      </c>
      <c r="I635" s="57">
        <v>7284.2</v>
      </c>
      <c r="J635" s="57">
        <v>7337.44</v>
      </c>
      <c r="K635" s="57">
        <v>7502</v>
      </c>
      <c r="L635" s="57"/>
      <c r="M635" s="57"/>
      <c r="N635" s="57"/>
      <c r="O635" s="57"/>
      <c r="P635" s="57"/>
      <c r="Q635" s="58"/>
      <c r="R635" s="58"/>
      <c r="S635" s="58"/>
      <c r="T635" s="58"/>
      <c r="U635" s="58"/>
      <c r="V635" s="58"/>
      <c r="W635" s="59">
        <f>SUM(C635:U635)</f>
        <v>66545.16</v>
      </c>
    </row>
    <row r="636" spans="1:23" x14ac:dyDescent="0.25">
      <c r="A636" s="60"/>
      <c r="B636" s="61"/>
      <c r="C636" s="62">
        <v>44760</v>
      </c>
      <c r="D636" s="62">
        <v>44797</v>
      </c>
      <c r="E636" s="62">
        <v>44830</v>
      </c>
      <c r="F636" s="62">
        <v>44865</v>
      </c>
      <c r="G636" s="62">
        <v>44895</v>
      </c>
      <c r="H636" s="62">
        <v>44922</v>
      </c>
      <c r="I636" s="62">
        <v>44944</v>
      </c>
      <c r="J636" s="62">
        <v>44979</v>
      </c>
      <c r="K636" s="62"/>
      <c r="L636" s="62"/>
      <c r="M636" s="62"/>
      <c r="N636" s="62"/>
      <c r="O636" s="62"/>
      <c r="P636" s="63"/>
      <c r="Q636" s="64"/>
      <c r="R636" s="64"/>
      <c r="S636" s="64"/>
      <c r="T636" s="64"/>
      <c r="U636" s="64"/>
      <c r="V636" s="64"/>
      <c r="W636" s="65"/>
    </row>
    <row r="637" spans="1:23" x14ac:dyDescent="0.25">
      <c r="A637" s="60">
        <v>102</v>
      </c>
      <c r="B637" s="66" t="s">
        <v>91</v>
      </c>
      <c r="C637" s="63">
        <v>8327.2199999999993</v>
      </c>
      <c r="D637" s="63">
        <v>10156.74</v>
      </c>
      <c r="E637" s="63">
        <v>8806.3799999999992</v>
      </c>
      <c r="F637" s="63">
        <v>11979</v>
      </c>
      <c r="G637" s="63">
        <v>36125.760000000002</v>
      </c>
      <c r="H637" s="63">
        <v>21808.38</v>
      </c>
      <c r="I637" s="63">
        <v>10926.3</v>
      </c>
      <c r="J637" s="63">
        <v>49066.16</v>
      </c>
      <c r="K637" s="63"/>
      <c r="L637" s="63"/>
      <c r="M637" s="63"/>
      <c r="N637" s="63"/>
      <c r="O637" s="63"/>
      <c r="P637" s="63"/>
      <c r="Q637" s="64"/>
      <c r="R637" s="64"/>
      <c r="S637" s="64"/>
      <c r="T637" s="64"/>
      <c r="U637" s="64"/>
      <c r="V637" s="64"/>
      <c r="W637" s="67">
        <f>SUM(C637:U637)</f>
        <v>157195.94</v>
      </c>
    </row>
    <row r="638" spans="1:23" x14ac:dyDescent="0.25">
      <c r="A638" s="6"/>
      <c r="B638" s="41"/>
      <c r="C638" s="53">
        <v>44769</v>
      </c>
      <c r="D638" s="53">
        <v>44797</v>
      </c>
      <c r="E638" s="53">
        <v>44830</v>
      </c>
      <c r="F638" s="53">
        <v>44861</v>
      </c>
      <c r="G638" s="53">
        <v>44893</v>
      </c>
      <c r="H638" s="53">
        <v>22712</v>
      </c>
      <c r="I638" s="53">
        <v>44951</v>
      </c>
      <c r="J638" s="53">
        <v>44985</v>
      </c>
      <c r="K638" s="53"/>
      <c r="L638" s="53"/>
      <c r="M638" s="53"/>
      <c r="N638" s="53"/>
      <c r="O638" s="53"/>
      <c r="P638" s="53"/>
      <c r="Q638" s="54"/>
      <c r="R638" s="54"/>
      <c r="S638" s="54"/>
      <c r="T638" s="54"/>
      <c r="U638" s="54"/>
      <c r="V638" s="54"/>
      <c r="W638" s="55"/>
    </row>
    <row r="639" spans="1:23" x14ac:dyDescent="0.25">
      <c r="A639" s="6">
        <v>103</v>
      </c>
      <c r="B639" s="56" t="s">
        <v>92</v>
      </c>
      <c r="C639" s="57">
        <v>61066.28</v>
      </c>
      <c r="D639" s="57">
        <v>74482.759999999995</v>
      </c>
      <c r="E639" s="57">
        <v>45499.63</v>
      </c>
      <c r="F639" s="57">
        <v>87846</v>
      </c>
      <c r="G639" s="57">
        <v>99345.84</v>
      </c>
      <c r="H639" s="57">
        <v>101315.72</v>
      </c>
      <c r="I639" s="57">
        <v>80126.2</v>
      </c>
      <c r="J639" s="57">
        <v>80711.839999999997</v>
      </c>
      <c r="K639" s="57"/>
      <c r="L639" s="57"/>
      <c r="M639" s="57"/>
      <c r="N639" s="57"/>
      <c r="O639" s="57"/>
      <c r="P639" s="57"/>
      <c r="Q639" s="58"/>
      <c r="R639" s="58"/>
      <c r="S639" s="58"/>
      <c r="T639" s="58"/>
      <c r="U639" s="58"/>
      <c r="V639" s="58"/>
      <c r="W639" s="59">
        <f>SUM(C639:U639)</f>
        <v>630394.2699999999</v>
      </c>
    </row>
    <row r="640" spans="1:23" x14ac:dyDescent="0.25">
      <c r="A640" s="60"/>
      <c r="B640" s="61"/>
      <c r="C640" s="62">
        <v>44762</v>
      </c>
      <c r="D640" s="62">
        <v>44796</v>
      </c>
      <c r="E640" s="62">
        <v>44826</v>
      </c>
      <c r="F640" s="62">
        <v>44852</v>
      </c>
      <c r="G640" s="62">
        <v>44887</v>
      </c>
      <c r="H640" s="62">
        <v>44917</v>
      </c>
      <c r="I640" s="62">
        <v>44944</v>
      </c>
      <c r="J640" s="62">
        <v>44985</v>
      </c>
      <c r="K640" s="62"/>
      <c r="L640" s="62"/>
      <c r="M640" s="62"/>
      <c r="N640" s="62"/>
      <c r="O640" s="63"/>
      <c r="P640" s="63"/>
      <c r="Q640" s="64"/>
      <c r="R640" s="64"/>
      <c r="S640" s="64"/>
      <c r="T640" s="64"/>
      <c r="U640" s="64"/>
      <c r="V640" s="64"/>
      <c r="W640" s="65"/>
    </row>
    <row r="641" spans="1:23" x14ac:dyDescent="0.25">
      <c r="A641" s="60">
        <v>104</v>
      </c>
      <c r="B641" s="243" t="s">
        <v>93</v>
      </c>
      <c r="C641" s="63">
        <v>27757.4</v>
      </c>
      <c r="D641" s="63">
        <v>33855.800000000003</v>
      </c>
      <c r="E641" s="63">
        <v>16145.03</v>
      </c>
      <c r="F641" s="63">
        <v>21961.5</v>
      </c>
      <c r="G641" s="63">
        <v>24836.46</v>
      </c>
      <c r="H641" s="63">
        <v>99013.09</v>
      </c>
      <c r="I641" s="63">
        <v>78305.149999999994</v>
      </c>
      <c r="J641" s="63">
        <v>82546.2</v>
      </c>
      <c r="K641" s="63"/>
      <c r="L641" s="63"/>
      <c r="M641" s="63"/>
      <c r="N641" s="63"/>
      <c r="O641" s="63"/>
      <c r="P641" s="63"/>
      <c r="Q641" s="64"/>
      <c r="R641" s="64"/>
      <c r="S641" s="64"/>
      <c r="T641" s="64"/>
      <c r="U641" s="64"/>
      <c r="V641" s="64"/>
      <c r="W641" s="67">
        <f>SUM(C641:U641)</f>
        <v>384420.63</v>
      </c>
    </row>
    <row r="642" spans="1:23" x14ac:dyDescent="0.25">
      <c r="A642" s="6"/>
      <c r="B642" s="41"/>
      <c r="C642" s="53">
        <v>44760</v>
      </c>
      <c r="D642" s="53">
        <v>44782</v>
      </c>
      <c r="E642" s="53">
        <v>44820</v>
      </c>
      <c r="F642" s="53">
        <v>44848</v>
      </c>
      <c r="G642" s="53">
        <v>44881</v>
      </c>
      <c r="H642" s="53">
        <v>44909</v>
      </c>
      <c r="I642" s="53">
        <v>44938</v>
      </c>
      <c r="J642" s="53">
        <v>44974</v>
      </c>
      <c r="K642" s="53">
        <v>44995</v>
      </c>
      <c r="L642" s="53"/>
      <c r="M642" s="53"/>
      <c r="N642" s="53"/>
      <c r="O642" s="53"/>
      <c r="P642" s="53"/>
      <c r="Q642" s="54"/>
      <c r="R642" s="54"/>
      <c r="S642" s="54"/>
      <c r="T642" s="54"/>
      <c r="U642" s="54"/>
      <c r="V642" s="54"/>
      <c r="W642" s="55"/>
    </row>
    <row r="643" spans="1:23" x14ac:dyDescent="0.25">
      <c r="A643" s="6">
        <v>105</v>
      </c>
      <c r="B643" s="56" t="s">
        <v>95</v>
      </c>
      <c r="C643" s="57">
        <v>6939.35</v>
      </c>
      <c r="D643" s="57">
        <v>8463.9500000000007</v>
      </c>
      <c r="E643" s="57">
        <v>7338.65</v>
      </c>
      <c r="F643" s="57">
        <v>9982.5</v>
      </c>
      <c r="G643" s="57">
        <v>11289.3</v>
      </c>
      <c r="H643" s="57">
        <v>11513.15</v>
      </c>
      <c r="I643" s="57">
        <v>9105.25</v>
      </c>
      <c r="J643" s="57">
        <v>9171.7999999999993</v>
      </c>
      <c r="K643" s="57">
        <v>9377.5</v>
      </c>
      <c r="L643" s="57"/>
      <c r="M643" s="57"/>
      <c r="N643" s="57"/>
      <c r="O643" s="57"/>
      <c r="P643" s="57"/>
      <c r="Q643" s="58"/>
      <c r="R643" s="58"/>
      <c r="S643" s="58"/>
      <c r="T643" s="58"/>
      <c r="U643" s="58"/>
      <c r="V643" s="58"/>
      <c r="W643" s="59">
        <f>SUM(C643:U643)</f>
        <v>83181.45</v>
      </c>
    </row>
    <row r="644" spans="1:23" x14ac:dyDescent="0.25">
      <c r="A644" s="60"/>
      <c r="B644" s="61"/>
      <c r="C644" s="62">
        <v>44861</v>
      </c>
      <c r="D644" s="62">
        <v>44890</v>
      </c>
      <c r="E644" s="62">
        <v>44900</v>
      </c>
      <c r="F644" s="62">
        <v>44872</v>
      </c>
      <c r="G644" s="62">
        <v>44926</v>
      </c>
      <c r="H644" s="62">
        <v>44957</v>
      </c>
      <c r="I644" s="62">
        <v>44981</v>
      </c>
      <c r="J644" s="62">
        <v>44988</v>
      </c>
      <c r="K644" s="62"/>
      <c r="L644" s="62"/>
      <c r="M644" s="62"/>
      <c r="N644" s="62"/>
      <c r="O644" s="62"/>
      <c r="P644" s="62"/>
      <c r="Q644" s="64"/>
      <c r="R644" s="64"/>
      <c r="S644" s="64"/>
      <c r="T644" s="64"/>
      <c r="U644" s="64"/>
      <c r="V644" s="64"/>
      <c r="W644" s="65"/>
    </row>
    <row r="645" spans="1:23" x14ac:dyDescent="0.25">
      <c r="A645" s="60">
        <v>106</v>
      </c>
      <c r="B645" s="66" t="s">
        <v>477</v>
      </c>
      <c r="C645" s="63">
        <v>100386</v>
      </c>
      <c r="D645" s="63">
        <v>105934</v>
      </c>
      <c r="E645" s="63">
        <v>111540</v>
      </c>
      <c r="F645" s="63">
        <v>253110</v>
      </c>
      <c r="G645" s="63">
        <v>134706</v>
      </c>
      <c r="H645" s="63">
        <v>136422</v>
      </c>
      <c r="I645" s="63">
        <v>24238.5</v>
      </c>
      <c r="J645" s="63">
        <v>160875</v>
      </c>
      <c r="K645" s="63"/>
      <c r="L645" s="63"/>
      <c r="M645" s="63"/>
      <c r="N645" s="63"/>
      <c r="O645" s="63"/>
      <c r="P645" s="63"/>
      <c r="Q645" s="64"/>
      <c r="R645" s="64"/>
      <c r="S645" s="64"/>
      <c r="T645" s="64"/>
      <c r="U645" s="64"/>
      <c r="V645" s="64"/>
      <c r="W645" s="67">
        <f>SUM(C645:U645)</f>
        <v>1027211.5</v>
      </c>
    </row>
    <row r="646" spans="1:23" x14ac:dyDescent="0.25">
      <c r="A646" s="6"/>
      <c r="B646" s="41"/>
      <c r="C646" s="53">
        <v>44771</v>
      </c>
      <c r="D646" s="53">
        <v>44949</v>
      </c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4"/>
      <c r="R646" s="54"/>
      <c r="S646" s="54"/>
      <c r="T646" s="54"/>
      <c r="U646" s="54"/>
      <c r="V646" s="54"/>
      <c r="W646" s="55"/>
    </row>
    <row r="647" spans="1:23" x14ac:dyDescent="0.25">
      <c r="A647" s="6">
        <v>107</v>
      </c>
      <c r="B647" s="56" t="s">
        <v>96</v>
      </c>
      <c r="C647" s="57">
        <v>16204.32</v>
      </c>
      <c r="D647" s="57">
        <v>20628.080000000002</v>
      </c>
      <c r="E647" s="57"/>
      <c r="F647" s="57"/>
      <c r="G647" s="57"/>
      <c r="H647" s="57"/>
      <c r="I647" s="57"/>
      <c r="J647" s="57"/>
      <c r="K647" s="57"/>
      <c r="L647" s="57"/>
      <c r="M647" s="57"/>
      <c r="N647" s="57"/>
      <c r="O647" s="57"/>
      <c r="P647" s="57"/>
      <c r="Q647" s="58"/>
      <c r="R647" s="58"/>
      <c r="S647" s="58"/>
      <c r="T647" s="58"/>
      <c r="U647" s="58"/>
      <c r="V647" s="58"/>
      <c r="W647" s="59">
        <f>SUM(C647:U647)</f>
        <v>36832.400000000001</v>
      </c>
    </row>
    <row r="648" spans="1:23" x14ac:dyDescent="0.25">
      <c r="A648" s="60"/>
      <c r="B648" s="61"/>
      <c r="C648" s="62">
        <v>44762</v>
      </c>
      <c r="D648" s="62">
        <v>44790</v>
      </c>
      <c r="E648" s="62">
        <v>44830</v>
      </c>
      <c r="F648" s="62">
        <v>44852</v>
      </c>
      <c r="G648" s="62">
        <v>44880</v>
      </c>
      <c r="H648" s="62">
        <v>44915</v>
      </c>
      <c r="I648" s="62">
        <v>44950</v>
      </c>
      <c r="J648" s="62">
        <v>44979</v>
      </c>
      <c r="K648" s="62">
        <v>44999</v>
      </c>
      <c r="L648" s="62"/>
      <c r="M648" s="62"/>
      <c r="N648" s="62"/>
      <c r="O648" s="62"/>
      <c r="P648" s="62"/>
      <c r="Q648" s="64"/>
      <c r="R648" s="64"/>
      <c r="S648" s="64"/>
      <c r="T648" s="64"/>
      <c r="U648" s="64"/>
      <c r="V648" s="64"/>
      <c r="W648" s="65"/>
    </row>
    <row r="649" spans="1:23" x14ac:dyDescent="0.25">
      <c r="A649" s="60">
        <v>108</v>
      </c>
      <c r="B649" s="66" t="s">
        <v>97</v>
      </c>
      <c r="C649" s="63">
        <v>20818.05</v>
      </c>
      <c r="D649" s="63">
        <v>33855.800000000003</v>
      </c>
      <c r="E649" s="63">
        <v>29354.6</v>
      </c>
      <c r="F649" s="63">
        <v>39930</v>
      </c>
      <c r="G649" s="63">
        <v>45157.2</v>
      </c>
      <c r="H649" s="63">
        <v>46052.6</v>
      </c>
      <c r="I649" s="63">
        <v>36421</v>
      </c>
      <c r="J649" s="63">
        <v>36687.199999999997</v>
      </c>
      <c r="K649" s="63">
        <v>37510</v>
      </c>
      <c r="L649" s="63"/>
      <c r="M649" s="63"/>
      <c r="N649" s="63"/>
      <c r="O649" s="63"/>
      <c r="P649" s="63"/>
      <c r="Q649" s="64"/>
      <c r="R649" s="64"/>
      <c r="S649" s="64"/>
      <c r="T649" s="64"/>
      <c r="U649" s="64"/>
      <c r="V649" s="64"/>
      <c r="W649" s="67">
        <f>SUM(C649:U649)</f>
        <v>325786.45</v>
      </c>
    </row>
    <row r="650" spans="1:23" x14ac:dyDescent="0.25">
      <c r="A650" s="6"/>
      <c r="B650" s="41"/>
      <c r="C650" s="53">
        <v>44762</v>
      </c>
      <c r="D650" s="53">
        <v>44798</v>
      </c>
      <c r="E650" s="53">
        <v>44826</v>
      </c>
      <c r="F650" s="53">
        <v>44865</v>
      </c>
      <c r="G650" s="53">
        <v>44870</v>
      </c>
      <c r="H650" s="53">
        <v>44909</v>
      </c>
      <c r="I650" s="53">
        <v>44952</v>
      </c>
      <c r="J650" s="53">
        <v>44985</v>
      </c>
      <c r="K650" s="53"/>
      <c r="L650" s="53"/>
      <c r="M650" s="53"/>
      <c r="N650" s="53"/>
      <c r="O650" s="53"/>
      <c r="P650" s="53"/>
      <c r="Q650" s="54"/>
      <c r="R650" s="54"/>
      <c r="S650" s="54"/>
      <c r="T650" s="54"/>
      <c r="U650" s="54"/>
      <c r="V650" s="54"/>
      <c r="W650" s="55"/>
    </row>
    <row r="651" spans="1:23" x14ac:dyDescent="0.25">
      <c r="A651" s="6">
        <v>109</v>
      </c>
      <c r="B651" s="56" t="s">
        <v>98</v>
      </c>
      <c r="C651" s="57">
        <v>24284.76</v>
      </c>
      <c r="D651" s="57">
        <v>25841.759999999998</v>
      </c>
      <c r="E651" s="57">
        <v>27330.84</v>
      </c>
      <c r="F651" s="57">
        <v>29460</v>
      </c>
      <c r="G651" s="57">
        <v>31713</v>
      </c>
      <c r="H651" s="57">
        <v>32815.800000000003</v>
      </c>
      <c r="I651" s="57">
        <v>40068</v>
      </c>
      <c r="J651" s="57">
        <v>54369</v>
      </c>
      <c r="K651" s="57"/>
      <c r="L651" s="57"/>
      <c r="M651" s="57"/>
      <c r="N651" s="57"/>
      <c r="O651" s="57"/>
      <c r="P651" s="57"/>
      <c r="Q651" s="58"/>
      <c r="R651" s="58"/>
      <c r="S651" s="58"/>
      <c r="T651" s="58"/>
      <c r="U651" s="58"/>
      <c r="V651" s="58"/>
      <c r="W651" s="59">
        <f>SUM(C651:U651)</f>
        <v>265883.15999999997</v>
      </c>
    </row>
    <row r="652" spans="1:23" x14ac:dyDescent="0.25">
      <c r="A652" s="60"/>
      <c r="B652" s="61"/>
      <c r="C652" s="62"/>
      <c r="D652" s="62"/>
      <c r="E652" s="62"/>
      <c r="F652" s="62"/>
      <c r="G652" s="62"/>
      <c r="H652" s="62"/>
      <c r="I652" s="62"/>
      <c r="J652" s="62"/>
      <c r="K652" s="62"/>
      <c r="L652" s="62"/>
      <c r="M652" s="62"/>
      <c r="N652" s="62"/>
      <c r="O652" s="63"/>
      <c r="P652" s="63"/>
      <c r="Q652" s="64"/>
      <c r="R652" s="64"/>
      <c r="S652" s="64"/>
      <c r="T652" s="64"/>
      <c r="U652" s="64"/>
      <c r="V652" s="64"/>
      <c r="W652" s="65"/>
    </row>
    <row r="653" spans="1:23" x14ac:dyDescent="0.25">
      <c r="A653" s="60">
        <v>110</v>
      </c>
      <c r="B653" s="66" t="s">
        <v>457</v>
      </c>
      <c r="C653" s="63"/>
      <c r="D653" s="63"/>
      <c r="E653" s="63"/>
      <c r="F653" s="63"/>
      <c r="G653" s="63"/>
      <c r="H653" s="63"/>
      <c r="I653" s="63"/>
      <c r="J653" s="63"/>
      <c r="K653" s="63"/>
      <c r="L653" s="63"/>
      <c r="M653" s="63"/>
      <c r="N653" s="63"/>
      <c r="O653" s="63"/>
      <c r="P653" s="63"/>
      <c r="Q653" s="64"/>
      <c r="R653" s="64"/>
      <c r="S653" s="64"/>
      <c r="T653" s="64"/>
      <c r="U653" s="64"/>
      <c r="V653" s="64"/>
      <c r="W653" s="67">
        <f>SUM(C653:U653)</f>
        <v>0</v>
      </c>
    </row>
    <row r="654" spans="1:23" x14ac:dyDescent="0.25">
      <c r="A654" s="6"/>
      <c r="B654" s="41"/>
      <c r="C654" s="53">
        <v>44769</v>
      </c>
      <c r="D654" s="53">
        <v>44797</v>
      </c>
      <c r="E654" s="53">
        <v>44830</v>
      </c>
      <c r="F654" s="53">
        <v>44861</v>
      </c>
      <c r="G654" s="53">
        <v>44893</v>
      </c>
      <c r="H654" s="53">
        <v>44917</v>
      </c>
      <c r="I654" s="53">
        <v>44951</v>
      </c>
      <c r="J654" s="53">
        <v>44985</v>
      </c>
      <c r="K654" s="53"/>
      <c r="L654" s="53"/>
      <c r="M654" s="53"/>
      <c r="N654" s="53"/>
      <c r="O654" s="53"/>
      <c r="P654" s="53"/>
      <c r="Q654" s="54"/>
      <c r="R654" s="54"/>
      <c r="S654" s="54"/>
      <c r="T654" s="54"/>
      <c r="U654" s="54"/>
      <c r="V654" s="54"/>
      <c r="W654" s="55"/>
    </row>
    <row r="655" spans="1:23" x14ac:dyDescent="0.25">
      <c r="A655" s="6">
        <v>111</v>
      </c>
      <c r="B655" s="56" t="s">
        <v>101</v>
      </c>
      <c r="C655" s="57">
        <v>106865.99</v>
      </c>
      <c r="D655" s="57">
        <v>86332.29</v>
      </c>
      <c r="E655" s="57">
        <v>74854.23</v>
      </c>
      <c r="F655" s="57">
        <v>101821.5</v>
      </c>
      <c r="G655" s="57">
        <v>115150.86</v>
      </c>
      <c r="H655" s="57">
        <v>407565.51</v>
      </c>
      <c r="I655" s="57">
        <v>163894.5</v>
      </c>
      <c r="J655" s="57">
        <v>143080.07999999999</v>
      </c>
      <c r="K655" s="57"/>
      <c r="L655" s="57"/>
      <c r="M655" s="57"/>
      <c r="N655" s="57"/>
      <c r="O655" s="57"/>
      <c r="P655" s="57"/>
      <c r="Q655" s="58"/>
      <c r="R655" s="58"/>
      <c r="S655" s="58"/>
      <c r="T655" s="58"/>
      <c r="U655" s="58"/>
      <c r="V655" s="58"/>
      <c r="W655" s="59">
        <f>SUM(C655:U655)</f>
        <v>1199564.96</v>
      </c>
    </row>
    <row r="656" spans="1:23" x14ac:dyDescent="0.25">
      <c r="A656" s="60"/>
      <c r="B656" s="61"/>
      <c r="C656" s="62">
        <v>44820</v>
      </c>
      <c r="D656" s="62">
        <v>44909</v>
      </c>
      <c r="E656" s="62"/>
      <c r="F656" s="6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4"/>
      <c r="R656" s="64"/>
      <c r="S656" s="64"/>
      <c r="T656" s="64"/>
      <c r="U656" s="64"/>
      <c r="V656" s="64"/>
      <c r="W656" s="65"/>
    </row>
    <row r="657" spans="1:23" x14ac:dyDescent="0.25">
      <c r="A657" s="60">
        <v>112</v>
      </c>
      <c r="B657" s="66" t="s">
        <v>102</v>
      </c>
      <c r="C657" s="63">
        <v>479700</v>
      </c>
      <c r="D657" s="63">
        <v>588900</v>
      </c>
      <c r="E657" s="63"/>
      <c r="F657" s="63"/>
      <c r="G657" s="63"/>
      <c r="H657" s="63"/>
      <c r="I657" s="63"/>
      <c r="J657" s="63"/>
      <c r="K657" s="63"/>
      <c r="L657" s="63"/>
      <c r="M657" s="63"/>
      <c r="N657" s="63"/>
      <c r="O657" s="63"/>
      <c r="P657" s="63"/>
      <c r="Q657" s="64"/>
      <c r="R657" s="64"/>
      <c r="S657" s="64"/>
      <c r="T657" s="64"/>
      <c r="U657" s="64"/>
      <c r="V657" s="64"/>
      <c r="W657" s="67">
        <f>SUM(C657:U657)</f>
        <v>1068600</v>
      </c>
    </row>
    <row r="658" spans="1:23" x14ac:dyDescent="0.25">
      <c r="A658" s="6"/>
      <c r="B658" s="41"/>
      <c r="C658" s="53">
        <v>44792</v>
      </c>
      <c r="D658" s="53">
        <v>44882</v>
      </c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4"/>
      <c r="R658" s="54"/>
      <c r="S658" s="54"/>
      <c r="T658" s="54"/>
      <c r="U658" s="54"/>
      <c r="V658" s="54"/>
      <c r="W658" s="55"/>
    </row>
    <row r="659" spans="1:23" x14ac:dyDescent="0.25">
      <c r="A659" s="6">
        <v>113</v>
      </c>
      <c r="B659" s="56" t="s">
        <v>103</v>
      </c>
      <c r="C659" s="57">
        <v>44561.88</v>
      </c>
      <c r="D659" s="57">
        <v>76695.59</v>
      </c>
      <c r="E659" s="57"/>
      <c r="F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8"/>
      <c r="R659" s="58"/>
      <c r="S659" s="58"/>
      <c r="T659" s="58"/>
      <c r="U659" s="58"/>
      <c r="V659" s="58"/>
      <c r="W659" s="59">
        <f>SUM(C659:U659)</f>
        <v>121257.47</v>
      </c>
    </row>
    <row r="660" spans="1:23" x14ac:dyDescent="0.25">
      <c r="A660" s="60"/>
      <c r="B660" s="61"/>
      <c r="C660" s="62">
        <v>44769</v>
      </c>
      <c r="D660" s="62">
        <v>44797</v>
      </c>
      <c r="E660" s="62">
        <v>44830</v>
      </c>
      <c r="F660" s="62">
        <v>44861</v>
      </c>
      <c r="G660" s="62">
        <v>44893</v>
      </c>
      <c r="H660" s="62">
        <v>44917</v>
      </c>
      <c r="I660" s="62">
        <v>44951</v>
      </c>
      <c r="J660" s="62">
        <v>44985</v>
      </c>
      <c r="K660" s="62"/>
      <c r="L660" s="62"/>
      <c r="M660" s="62"/>
      <c r="N660" s="62"/>
      <c r="O660" s="62"/>
      <c r="P660" s="62"/>
      <c r="Q660" s="64"/>
      <c r="R660" s="64"/>
      <c r="S660" s="64"/>
      <c r="T660" s="64"/>
      <c r="U660" s="64"/>
      <c r="V660" s="64"/>
      <c r="W660" s="65"/>
    </row>
    <row r="661" spans="1:23" x14ac:dyDescent="0.25">
      <c r="A661" s="60">
        <v>114</v>
      </c>
      <c r="B661" s="66" t="s">
        <v>104</v>
      </c>
      <c r="C661" s="63">
        <v>8327.2199999999993</v>
      </c>
      <c r="D661" s="63">
        <v>10156.74</v>
      </c>
      <c r="E661" s="63">
        <v>17612.759999999998</v>
      </c>
      <c r="F661" s="63">
        <v>23958</v>
      </c>
      <c r="G661" s="63">
        <v>27094.32</v>
      </c>
      <c r="H661" s="63">
        <v>27631.56</v>
      </c>
      <c r="I661" s="63">
        <v>21852.6</v>
      </c>
      <c r="J661" s="63">
        <v>22012.32</v>
      </c>
      <c r="K661" s="63"/>
      <c r="L661" s="63"/>
      <c r="M661" s="63"/>
      <c r="N661" s="63"/>
      <c r="O661" s="63"/>
      <c r="P661" s="63"/>
      <c r="Q661" s="64"/>
      <c r="R661" s="64"/>
      <c r="S661" s="64"/>
      <c r="T661" s="64"/>
      <c r="U661" s="64"/>
      <c r="V661" s="64"/>
      <c r="W661" s="67">
        <f>SUM(C661:U661)</f>
        <v>158645.52000000002</v>
      </c>
    </row>
    <row r="662" spans="1:23" x14ac:dyDescent="0.25">
      <c r="A662" s="6"/>
      <c r="B662" s="41"/>
      <c r="C662" s="53">
        <v>44756</v>
      </c>
      <c r="D662" s="53">
        <v>44783</v>
      </c>
      <c r="E662" s="53">
        <v>44824</v>
      </c>
      <c r="F662" s="53">
        <v>44852</v>
      </c>
      <c r="G662" s="53">
        <v>44882</v>
      </c>
      <c r="H662" s="53">
        <v>44952</v>
      </c>
      <c r="I662" s="53">
        <v>44980</v>
      </c>
      <c r="J662" s="53">
        <v>44995</v>
      </c>
      <c r="K662" s="53"/>
      <c r="L662" s="53"/>
      <c r="M662" s="53"/>
      <c r="N662" s="53"/>
      <c r="O662" s="53"/>
      <c r="P662" s="53"/>
      <c r="Q662" s="54"/>
      <c r="R662" s="54"/>
      <c r="S662" s="54"/>
      <c r="T662" s="54"/>
      <c r="U662" s="54"/>
      <c r="V662" s="54"/>
      <c r="W662" s="55"/>
    </row>
    <row r="663" spans="1:23" x14ac:dyDescent="0.25">
      <c r="A663" s="6">
        <v>115</v>
      </c>
      <c r="B663" s="56" t="s">
        <v>105</v>
      </c>
      <c r="C663" s="57">
        <v>27757.4</v>
      </c>
      <c r="D663" s="57">
        <v>33855.800000000003</v>
      </c>
      <c r="E663" s="57">
        <v>29354.6</v>
      </c>
      <c r="F663" s="57">
        <v>39930</v>
      </c>
      <c r="G663" s="57">
        <v>58704.36</v>
      </c>
      <c r="H663" s="57">
        <v>59868.38</v>
      </c>
      <c r="I663" s="57">
        <v>27315.75</v>
      </c>
      <c r="J663" s="57">
        <v>27515.4</v>
      </c>
      <c r="K663" s="57"/>
      <c r="L663" s="57"/>
      <c r="M663" s="57"/>
      <c r="N663" s="57"/>
      <c r="O663" s="57"/>
      <c r="P663" s="57"/>
      <c r="Q663" s="58"/>
      <c r="R663" s="58"/>
      <c r="S663" s="58"/>
      <c r="T663" s="58"/>
      <c r="U663" s="58"/>
      <c r="V663" s="58"/>
      <c r="W663" s="59">
        <f>SUM(C663:U663)</f>
        <v>304301.69000000006</v>
      </c>
    </row>
    <row r="664" spans="1:23" x14ac:dyDescent="0.25">
      <c r="A664" s="60"/>
      <c r="B664" s="61"/>
      <c r="C664" s="62">
        <v>44762</v>
      </c>
      <c r="D664" s="62">
        <v>44783</v>
      </c>
      <c r="E664" s="62">
        <v>44879</v>
      </c>
      <c r="F664" s="62">
        <v>44979</v>
      </c>
      <c r="G664" s="62"/>
      <c r="H664" s="62"/>
      <c r="I664" s="62"/>
      <c r="J664" s="62"/>
      <c r="K664" s="62"/>
      <c r="L664" s="62"/>
      <c r="M664" s="62"/>
      <c r="N664" s="62"/>
      <c r="O664" s="63"/>
      <c r="P664" s="63"/>
      <c r="Q664" s="64"/>
      <c r="R664" s="64"/>
      <c r="S664" s="64"/>
      <c r="T664" s="64"/>
      <c r="U664" s="64"/>
      <c r="V664" s="64"/>
      <c r="W664" s="65"/>
    </row>
    <row r="665" spans="1:23" x14ac:dyDescent="0.25">
      <c r="A665" s="60">
        <v>116</v>
      </c>
      <c r="B665" s="66" t="s">
        <v>106</v>
      </c>
      <c r="C665" s="63">
        <v>38219.449999999997</v>
      </c>
      <c r="D665" s="63">
        <v>24147.58</v>
      </c>
      <c r="E665" s="63">
        <v>51963.45</v>
      </c>
      <c r="F665" s="63">
        <v>95723.1</v>
      </c>
      <c r="G665" s="63"/>
      <c r="H665" s="63"/>
      <c r="I665" s="63"/>
      <c r="J665" s="63"/>
      <c r="K665" s="63"/>
      <c r="L665" s="63"/>
      <c r="M665" s="63"/>
      <c r="N665" s="63"/>
      <c r="O665" s="63"/>
      <c r="P665" s="63"/>
      <c r="Q665" s="64"/>
      <c r="R665" s="64"/>
      <c r="S665" s="64"/>
      <c r="T665" s="64"/>
      <c r="U665" s="64"/>
      <c r="V665" s="64"/>
      <c r="W665" s="67">
        <f>SUM(C665:U665)</f>
        <v>210053.58000000002</v>
      </c>
    </row>
    <row r="666" spans="1:23" x14ac:dyDescent="0.25">
      <c r="A666" s="6"/>
      <c r="B666" s="41"/>
      <c r="C666" s="53">
        <v>44760</v>
      </c>
      <c r="D666" s="53">
        <v>44785</v>
      </c>
      <c r="E666" s="53">
        <v>44824</v>
      </c>
      <c r="F666" s="53">
        <v>44854</v>
      </c>
      <c r="G666" s="53">
        <v>44889</v>
      </c>
      <c r="H666" s="53">
        <v>44911</v>
      </c>
      <c r="I666" s="53">
        <v>44945</v>
      </c>
      <c r="J666" s="53">
        <v>44981</v>
      </c>
      <c r="K666" s="53">
        <v>44999</v>
      </c>
      <c r="L666" s="53"/>
      <c r="M666" s="53"/>
      <c r="N666" s="53"/>
      <c r="O666" s="53"/>
      <c r="P666" s="53"/>
      <c r="Q666" s="54"/>
      <c r="R666" s="54"/>
      <c r="S666" s="54"/>
      <c r="T666" s="54"/>
      <c r="U666" s="54"/>
      <c r="V666" s="54"/>
      <c r="W666" s="55"/>
    </row>
    <row r="667" spans="1:23" x14ac:dyDescent="0.25">
      <c r="A667" s="6">
        <v>117</v>
      </c>
      <c r="B667" s="56" t="s">
        <v>153</v>
      </c>
      <c r="C667" s="57">
        <v>36084.620000000003</v>
      </c>
      <c r="D667" s="57">
        <v>44012.54</v>
      </c>
      <c r="E667" s="57">
        <v>38160.980000000003</v>
      </c>
      <c r="F667" s="57">
        <v>51909</v>
      </c>
      <c r="G667" s="57">
        <v>58704.36</v>
      </c>
      <c r="H667" s="57">
        <v>149670.95000000001</v>
      </c>
      <c r="I667" s="57">
        <v>71020.95</v>
      </c>
      <c r="J667" s="57">
        <v>71540.039999999994</v>
      </c>
      <c r="K667" s="57">
        <v>73144.5</v>
      </c>
      <c r="L667" s="57"/>
      <c r="M667" s="57"/>
      <c r="N667" s="57"/>
      <c r="O667" s="57"/>
      <c r="P667" s="57"/>
      <c r="Q667" s="58"/>
      <c r="R667" s="58"/>
      <c r="S667" s="58"/>
      <c r="T667" s="58"/>
      <c r="U667" s="58"/>
      <c r="V667" s="58"/>
      <c r="W667" s="59">
        <f>SUM(C667:U667)</f>
        <v>594247.93999999994</v>
      </c>
    </row>
    <row r="668" spans="1:23" x14ac:dyDescent="0.25">
      <c r="A668" s="60"/>
      <c r="B668" s="61"/>
      <c r="C668" s="62">
        <v>44755</v>
      </c>
      <c r="D668" s="62">
        <v>44785</v>
      </c>
      <c r="E668" s="62">
        <v>44812</v>
      </c>
      <c r="F668" s="62">
        <v>44830</v>
      </c>
      <c r="G668" s="62">
        <v>44861</v>
      </c>
      <c r="H668" s="62">
        <v>44893</v>
      </c>
      <c r="I668" s="62">
        <v>44918</v>
      </c>
      <c r="J668" s="62">
        <v>44970</v>
      </c>
      <c r="K668" s="62">
        <v>44998</v>
      </c>
      <c r="L668" s="62"/>
      <c r="M668" s="62"/>
      <c r="N668" s="62"/>
      <c r="O668" s="62"/>
      <c r="P668" s="62"/>
      <c r="Q668" s="64"/>
      <c r="R668" s="64"/>
      <c r="S668" s="64"/>
      <c r="T668" s="64"/>
      <c r="U668" s="64"/>
      <c r="V668" s="64"/>
      <c r="W668" s="65"/>
    </row>
    <row r="669" spans="1:23" x14ac:dyDescent="0.25">
      <c r="A669" s="60">
        <v>118</v>
      </c>
      <c r="B669" s="66" t="s">
        <v>107</v>
      </c>
      <c r="C669" s="63">
        <v>20055.75</v>
      </c>
      <c r="D669" s="63">
        <v>20818.05</v>
      </c>
      <c r="E669" s="63">
        <v>25391.85</v>
      </c>
      <c r="F669" s="63">
        <v>22015.95</v>
      </c>
      <c r="G669" s="63">
        <v>29947.5</v>
      </c>
      <c r="H669" s="63">
        <v>33867.9</v>
      </c>
      <c r="I669" s="63">
        <v>34539.449999999997</v>
      </c>
      <c r="J669" s="63">
        <v>27315.75</v>
      </c>
      <c r="K669" s="63">
        <v>27515.4</v>
      </c>
      <c r="L669" s="63"/>
      <c r="M669" s="63"/>
      <c r="N669" s="63"/>
      <c r="O669" s="63"/>
      <c r="P669" s="63"/>
      <c r="Q669" s="64"/>
      <c r="R669" s="64"/>
      <c r="S669" s="64"/>
      <c r="T669" s="64"/>
      <c r="U669" s="64"/>
      <c r="V669" s="64"/>
      <c r="W669" s="67">
        <f>SUM(C669:U669)</f>
        <v>241467.6</v>
      </c>
    </row>
    <row r="670" spans="1:23" x14ac:dyDescent="0.25">
      <c r="A670" s="6"/>
      <c r="B670" s="41"/>
      <c r="C670" s="53">
        <v>44769</v>
      </c>
      <c r="D670" s="53">
        <v>44797</v>
      </c>
      <c r="E670" s="53">
        <v>44830</v>
      </c>
      <c r="F670" s="53">
        <v>44888</v>
      </c>
      <c r="G670" s="53">
        <v>44893</v>
      </c>
      <c r="H670" s="53">
        <v>44917</v>
      </c>
      <c r="I670" s="53">
        <v>44951</v>
      </c>
      <c r="J670" s="53">
        <v>44985</v>
      </c>
      <c r="K670" s="53"/>
      <c r="L670" s="53"/>
      <c r="M670" s="53"/>
      <c r="N670" s="53"/>
      <c r="O670" s="53"/>
      <c r="P670" s="53"/>
      <c r="Q670" s="54"/>
      <c r="R670" s="54"/>
      <c r="S670" s="54"/>
      <c r="T670" s="54"/>
      <c r="U670" s="54"/>
      <c r="V670" s="54"/>
      <c r="W670" s="55"/>
    </row>
    <row r="671" spans="1:23" x14ac:dyDescent="0.25">
      <c r="A671" s="6">
        <v>119</v>
      </c>
      <c r="B671" s="56" t="s">
        <v>154</v>
      </c>
      <c r="C671" s="57">
        <v>27757.4</v>
      </c>
      <c r="D671" s="57">
        <v>44012.54</v>
      </c>
      <c r="E671" s="57">
        <v>38160.980000000003</v>
      </c>
      <c r="F671" s="57">
        <v>51909</v>
      </c>
      <c r="G671" s="57">
        <v>58704.36</v>
      </c>
      <c r="H671" s="57">
        <v>59868.38</v>
      </c>
      <c r="I671" s="57">
        <v>47347.3</v>
      </c>
      <c r="J671" s="57">
        <v>47693.36</v>
      </c>
      <c r="K671" s="57"/>
      <c r="L671" s="57"/>
      <c r="M671" s="57"/>
      <c r="N671" s="57"/>
      <c r="O671" s="57"/>
      <c r="P671" s="57"/>
      <c r="Q671" s="58"/>
      <c r="R671" s="58"/>
      <c r="S671" s="58"/>
      <c r="T671" s="58"/>
      <c r="U671" s="58"/>
      <c r="V671" s="58"/>
      <c r="W671" s="59">
        <f>SUM(C671:U671)</f>
        <v>375453.32</v>
      </c>
    </row>
    <row r="672" spans="1:23" x14ac:dyDescent="0.25">
      <c r="A672" s="60"/>
      <c r="B672" s="61"/>
      <c r="C672" s="62">
        <v>44756</v>
      </c>
      <c r="D672" s="62">
        <v>44784</v>
      </c>
      <c r="E672" s="62">
        <v>44789</v>
      </c>
      <c r="F672" s="62">
        <v>44820</v>
      </c>
      <c r="G672" s="62">
        <v>44854</v>
      </c>
      <c r="H672" s="62">
        <v>44880</v>
      </c>
      <c r="I672" s="62">
        <v>44950</v>
      </c>
      <c r="J672" s="62">
        <v>44974</v>
      </c>
      <c r="K672" s="62"/>
      <c r="L672" s="62"/>
      <c r="M672" s="62"/>
      <c r="N672" s="62"/>
      <c r="O672" s="62"/>
      <c r="P672" s="62"/>
      <c r="Q672" s="64"/>
      <c r="R672" s="64"/>
      <c r="S672" s="64"/>
      <c r="T672" s="64"/>
      <c r="U672" s="64"/>
      <c r="V672" s="64"/>
      <c r="W672" s="65"/>
    </row>
    <row r="673" spans="1:23" x14ac:dyDescent="0.25">
      <c r="A673" s="60">
        <v>120</v>
      </c>
      <c r="B673" s="66" t="s">
        <v>109</v>
      </c>
      <c r="C673" s="63">
        <v>27757.4</v>
      </c>
      <c r="D673" s="63">
        <v>25391.85</v>
      </c>
      <c r="E673" s="63">
        <v>26523.200000000001</v>
      </c>
      <c r="F673" s="63">
        <v>22015.95</v>
      </c>
      <c r="G673" s="63">
        <v>29947.5</v>
      </c>
      <c r="H673" s="63">
        <v>33867.9</v>
      </c>
      <c r="I673" s="63">
        <v>61855.199999999997</v>
      </c>
      <c r="J673" s="63">
        <v>36687.199999999997</v>
      </c>
      <c r="K673" s="63"/>
      <c r="L673" s="63"/>
      <c r="M673" s="63"/>
      <c r="N673" s="63"/>
      <c r="O673" s="63"/>
      <c r="P673" s="63"/>
      <c r="Q673" s="64"/>
      <c r="R673" s="64"/>
      <c r="S673" s="64"/>
      <c r="T673" s="64"/>
      <c r="U673" s="64"/>
      <c r="V673" s="64"/>
      <c r="W673" s="67">
        <f>SUM(C673:U673)</f>
        <v>264046.2</v>
      </c>
    </row>
    <row r="674" spans="1:23" x14ac:dyDescent="0.25">
      <c r="A674" s="6"/>
      <c r="B674" s="41"/>
      <c r="C674" s="53">
        <v>44755</v>
      </c>
      <c r="D674" s="53">
        <v>44782</v>
      </c>
      <c r="E674" s="53">
        <v>44795</v>
      </c>
      <c r="F674" s="53">
        <v>44827</v>
      </c>
      <c r="G674" s="53">
        <v>44862</v>
      </c>
      <c r="H674" s="53">
        <v>44890</v>
      </c>
      <c r="I674" s="53">
        <v>44918</v>
      </c>
      <c r="J674" s="53">
        <v>44956</v>
      </c>
      <c r="K674" s="53">
        <v>44970</v>
      </c>
      <c r="L674" s="53"/>
      <c r="M674" s="53"/>
      <c r="N674" s="53"/>
      <c r="O674" s="53"/>
      <c r="P674" s="53"/>
      <c r="Q674" s="54"/>
      <c r="R674" s="54"/>
      <c r="S674" s="54"/>
      <c r="T674" s="54"/>
      <c r="U674" s="54"/>
      <c r="V674" s="54"/>
      <c r="W674" s="55"/>
    </row>
    <row r="675" spans="1:23" x14ac:dyDescent="0.25">
      <c r="A675" s="6">
        <v>121</v>
      </c>
      <c r="B675" s="56" t="s">
        <v>110</v>
      </c>
      <c r="C675" s="57">
        <v>2674.1</v>
      </c>
      <c r="D675" s="57">
        <v>2775.74</v>
      </c>
      <c r="E675" s="57">
        <v>3385.58</v>
      </c>
      <c r="F675" s="57">
        <v>2935.46</v>
      </c>
      <c r="G675" s="57">
        <v>3993</v>
      </c>
      <c r="H675" s="57">
        <v>4515.72</v>
      </c>
      <c r="I675" s="57">
        <v>4605.26</v>
      </c>
      <c r="J675" s="57">
        <v>3642.1</v>
      </c>
      <c r="K675" s="57">
        <v>3668.72</v>
      </c>
      <c r="L675" s="57"/>
      <c r="M675" s="57"/>
      <c r="N675" s="57"/>
      <c r="O675" s="57"/>
      <c r="P675" s="57"/>
      <c r="Q675" s="58"/>
      <c r="R675" s="58"/>
      <c r="S675" s="58"/>
      <c r="T675" s="58"/>
      <c r="U675" s="58"/>
      <c r="V675" s="58"/>
      <c r="W675" s="59">
        <f>SUM(C675:U675)</f>
        <v>32195.68</v>
      </c>
    </row>
    <row r="676" spans="1:23" x14ac:dyDescent="0.25">
      <c r="A676" s="60"/>
      <c r="B676" s="61"/>
      <c r="C676" s="62">
        <v>44755</v>
      </c>
      <c r="D676" s="62">
        <v>44782</v>
      </c>
      <c r="E676" s="62">
        <v>44812</v>
      </c>
      <c r="F676" s="62">
        <v>44851</v>
      </c>
      <c r="G676" s="62">
        <v>44873</v>
      </c>
      <c r="H676" s="62">
        <v>44917</v>
      </c>
      <c r="I676" s="62">
        <v>44938</v>
      </c>
      <c r="J676" s="62">
        <v>44933</v>
      </c>
      <c r="K676" s="62"/>
      <c r="L676" s="62"/>
      <c r="M676" s="62"/>
      <c r="N676" s="62"/>
      <c r="O676" s="63"/>
      <c r="P676" s="63"/>
      <c r="Q676" s="64"/>
      <c r="R676" s="64"/>
      <c r="S676" s="64"/>
      <c r="T676" s="64"/>
      <c r="U676" s="64"/>
      <c r="V676" s="64"/>
      <c r="W676" s="65"/>
    </row>
    <row r="677" spans="1:23" x14ac:dyDescent="0.25">
      <c r="A677" s="60">
        <v>122</v>
      </c>
      <c r="B677" s="243" t="s">
        <v>111</v>
      </c>
      <c r="C677" s="63">
        <v>12033.45</v>
      </c>
      <c r="D677" s="63">
        <v>12490.83</v>
      </c>
      <c r="E677" s="63">
        <v>15235.11</v>
      </c>
      <c r="F677" s="63">
        <v>13209.57</v>
      </c>
      <c r="G677" s="63">
        <v>17968.5</v>
      </c>
      <c r="H677" s="63">
        <v>20320.740000000002</v>
      </c>
      <c r="I677" s="63">
        <v>34539.449999999997</v>
      </c>
      <c r="J677" s="63">
        <v>27315.75</v>
      </c>
      <c r="K677" s="63"/>
      <c r="L677" s="63"/>
      <c r="M677" s="63"/>
      <c r="N677" s="63"/>
      <c r="O677" s="63"/>
      <c r="P677" s="63"/>
      <c r="Q677" s="64"/>
      <c r="R677" s="64"/>
      <c r="S677" s="64"/>
      <c r="T677" s="64"/>
      <c r="U677" s="64"/>
      <c r="V677" s="64"/>
      <c r="W677" s="67">
        <f>SUM(C677:U677)</f>
        <v>153113.4</v>
      </c>
    </row>
    <row r="678" spans="1:23" x14ac:dyDescent="0.25">
      <c r="A678" s="6"/>
      <c r="B678" s="41"/>
      <c r="C678" s="53">
        <v>44760</v>
      </c>
      <c r="D678" s="53">
        <v>44791</v>
      </c>
      <c r="E678" s="53">
        <v>44820</v>
      </c>
      <c r="F678" s="53">
        <v>44858</v>
      </c>
      <c r="G678" s="53">
        <v>44980</v>
      </c>
      <c r="H678" s="53">
        <v>44985</v>
      </c>
      <c r="I678" s="53"/>
      <c r="J678" s="53"/>
      <c r="K678" s="53"/>
      <c r="L678" s="53"/>
      <c r="M678" s="53"/>
      <c r="N678" s="53"/>
      <c r="O678" s="53"/>
      <c r="P678" s="53"/>
      <c r="Q678" s="54"/>
      <c r="R678" s="54"/>
      <c r="S678" s="54"/>
      <c r="T678" s="54"/>
      <c r="U678" s="54"/>
      <c r="V678" s="54"/>
      <c r="W678" s="55"/>
    </row>
    <row r="679" spans="1:23" x14ac:dyDescent="0.25">
      <c r="A679" s="6">
        <v>123</v>
      </c>
      <c r="B679" s="56" t="s">
        <v>112</v>
      </c>
      <c r="C679" s="57">
        <v>47187.58</v>
      </c>
      <c r="D679" s="57">
        <v>57554.86</v>
      </c>
      <c r="E679" s="57">
        <v>49902.82</v>
      </c>
      <c r="F679" s="57">
        <v>67881</v>
      </c>
      <c r="G679" s="57">
        <v>62368.24</v>
      </c>
      <c r="H679" s="57">
        <v>216972.36</v>
      </c>
      <c r="I679" s="57"/>
      <c r="J679" s="57"/>
      <c r="K679" s="57"/>
      <c r="L679" s="57"/>
      <c r="M679" s="57"/>
      <c r="N679" s="57"/>
      <c r="O679" s="57"/>
      <c r="P679" s="57"/>
      <c r="Q679" s="58"/>
      <c r="R679" s="58"/>
      <c r="S679" s="58"/>
      <c r="T679" s="58"/>
      <c r="U679" s="58"/>
      <c r="V679" s="58"/>
      <c r="W679" s="59">
        <f>SUM(C679:U679)</f>
        <v>501866.86</v>
      </c>
    </row>
    <row r="680" spans="1:23" x14ac:dyDescent="0.25">
      <c r="A680" s="60"/>
      <c r="B680" s="61"/>
      <c r="C680" s="62">
        <v>44764</v>
      </c>
      <c r="D680" s="62">
        <v>44784</v>
      </c>
      <c r="E680" s="62">
        <v>44823</v>
      </c>
      <c r="F680" s="62">
        <v>44849</v>
      </c>
      <c r="G680" s="62">
        <v>44881</v>
      </c>
      <c r="H680" s="62">
        <v>44909</v>
      </c>
      <c r="I680" s="62">
        <v>44946</v>
      </c>
      <c r="J680" s="62">
        <v>44971</v>
      </c>
      <c r="K680" s="62">
        <v>44995</v>
      </c>
      <c r="L680" s="62"/>
      <c r="M680" s="62"/>
      <c r="N680" s="62"/>
      <c r="O680" s="62"/>
      <c r="P680" s="63"/>
      <c r="Q680" s="64"/>
      <c r="R680" s="64"/>
      <c r="S680" s="64"/>
      <c r="T680" s="64"/>
      <c r="U680" s="64"/>
      <c r="V680" s="64"/>
      <c r="W680" s="65"/>
    </row>
    <row r="681" spans="1:23" x14ac:dyDescent="0.25">
      <c r="A681" s="60">
        <v>124</v>
      </c>
      <c r="B681" s="66" t="s">
        <v>430</v>
      </c>
      <c r="C681" s="63">
        <v>36084.620000000003</v>
      </c>
      <c r="D681" s="63">
        <v>44012.54</v>
      </c>
      <c r="E681" s="63">
        <v>38160.980000000003</v>
      </c>
      <c r="F681" s="63">
        <v>51909</v>
      </c>
      <c r="G681" s="63">
        <v>58704.36</v>
      </c>
      <c r="H681" s="63">
        <v>89802.57</v>
      </c>
      <c r="I681" s="63">
        <v>71020.95</v>
      </c>
      <c r="J681" s="63">
        <v>71540.039999999994</v>
      </c>
      <c r="K681" s="63">
        <v>73144.5</v>
      </c>
      <c r="L681" s="63"/>
      <c r="M681" s="63"/>
      <c r="N681" s="63"/>
      <c r="O681" s="63"/>
      <c r="P681" s="63"/>
      <c r="Q681" s="64"/>
      <c r="R681" s="64"/>
      <c r="S681" s="64"/>
      <c r="T681" s="64"/>
      <c r="U681" s="64"/>
      <c r="V681" s="64"/>
      <c r="W681" s="67">
        <f>SUM(C681:U681)</f>
        <v>534379.56000000006</v>
      </c>
    </row>
    <row r="682" spans="1:23" x14ac:dyDescent="0.25">
      <c r="A682" s="6"/>
      <c r="B682" s="41"/>
      <c r="C682" s="53">
        <v>44783</v>
      </c>
      <c r="D682" s="53">
        <v>44798</v>
      </c>
      <c r="E682" s="53">
        <v>44853</v>
      </c>
      <c r="F682" s="53">
        <v>44923</v>
      </c>
      <c r="G682" s="53">
        <v>44924</v>
      </c>
      <c r="H682" s="53">
        <v>44949</v>
      </c>
      <c r="I682" s="53">
        <v>44985</v>
      </c>
      <c r="J682" s="53">
        <v>44988</v>
      </c>
      <c r="K682" s="53"/>
      <c r="L682" s="53"/>
      <c r="M682" s="53"/>
      <c r="N682" s="53"/>
      <c r="O682" s="53"/>
      <c r="P682" s="53"/>
      <c r="Q682" s="54"/>
      <c r="R682" s="54"/>
      <c r="S682" s="54"/>
      <c r="T682" s="54"/>
      <c r="U682" s="54"/>
      <c r="V682" s="54"/>
      <c r="W682" s="55"/>
    </row>
    <row r="683" spans="1:23" x14ac:dyDescent="0.25">
      <c r="A683" s="6">
        <v>125</v>
      </c>
      <c r="B683" s="56" t="s">
        <v>113</v>
      </c>
      <c r="C683" s="57">
        <v>119925</v>
      </c>
      <c r="D683" s="57">
        <f>123540.75+1790.55</f>
        <v>125331.3</v>
      </c>
      <c r="E683" s="57">
        <v>137596.35</v>
      </c>
      <c r="F683" s="57">
        <v>157454.70000000001</v>
      </c>
      <c r="G683" s="57">
        <v>142845.29999999999</v>
      </c>
      <c r="H683" s="57">
        <v>155025</v>
      </c>
      <c r="I683" s="57">
        <v>182812.5</v>
      </c>
      <c r="J683" s="57">
        <v>192075</v>
      </c>
      <c r="K683" s="57"/>
      <c r="L683" s="57"/>
      <c r="M683" s="57"/>
      <c r="N683" s="57"/>
      <c r="O683" s="57"/>
      <c r="P683" s="57"/>
      <c r="Q683" s="58"/>
      <c r="R683" s="58"/>
      <c r="S683" s="58"/>
      <c r="T683" s="58"/>
      <c r="U683" s="58"/>
      <c r="V683" s="58"/>
      <c r="W683" s="59">
        <f>SUM(C683:U683)</f>
        <v>1213065.1500000001</v>
      </c>
    </row>
    <row r="684" spans="1:23" x14ac:dyDescent="0.25">
      <c r="A684" s="60"/>
      <c r="B684" s="61"/>
      <c r="C684" s="62">
        <v>44763</v>
      </c>
      <c r="D684" s="62">
        <v>44797</v>
      </c>
      <c r="E684" s="62">
        <v>44825</v>
      </c>
      <c r="F684" s="62">
        <v>44860</v>
      </c>
      <c r="G684" s="62">
        <v>44889</v>
      </c>
      <c r="H684" s="62">
        <v>44918</v>
      </c>
      <c r="I684" s="62">
        <v>44945</v>
      </c>
      <c r="J684" s="62">
        <v>44971</v>
      </c>
      <c r="K684" s="62"/>
      <c r="L684" s="62"/>
      <c r="M684" s="62"/>
      <c r="N684" s="62"/>
      <c r="O684" s="62"/>
      <c r="P684" s="62"/>
      <c r="Q684" s="64"/>
      <c r="R684" s="64"/>
      <c r="S684" s="64"/>
      <c r="T684" s="64"/>
      <c r="U684" s="64"/>
      <c r="V684" s="64"/>
      <c r="W684" s="65"/>
    </row>
    <row r="685" spans="1:23" x14ac:dyDescent="0.25">
      <c r="A685" s="60">
        <v>126</v>
      </c>
      <c r="B685" s="66" t="s">
        <v>114</v>
      </c>
      <c r="C685" s="63">
        <v>12490.83</v>
      </c>
      <c r="D685" s="63">
        <v>15235.11</v>
      </c>
      <c r="E685" s="63">
        <v>13209.57</v>
      </c>
      <c r="F685" s="63">
        <v>17968.5</v>
      </c>
      <c r="G685" s="63">
        <v>20320.740000000002</v>
      </c>
      <c r="H685" s="63">
        <v>20723.669999999998</v>
      </c>
      <c r="I685" s="63">
        <v>16389.45</v>
      </c>
      <c r="J685" s="63">
        <v>16509.240000000002</v>
      </c>
      <c r="K685" s="63"/>
      <c r="L685" s="63"/>
      <c r="M685" s="63"/>
      <c r="N685" s="63"/>
      <c r="O685" s="63"/>
      <c r="P685" s="63"/>
      <c r="Q685" s="64"/>
      <c r="R685" s="64"/>
      <c r="S685" s="64"/>
      <c r="T685" s="64"/>
      <c r="U685" s="64"/>
      <c r="V685" s="64"/>
      <c r="W685" s="67">
        <f>SUM(C685:V685)</f>
        <v>132847.10999999999</v>
      </c>
    </row>
    <row r="686" spans="1:23" x14ac:dyDescent="0.25">
      <c r="A686" s="6"/>
      <c r="B686" s="41"/>
      <c r="C686" s="53">
        <v>44757</v>
      </c>
      <c r="D686" s="53">
        <v>44783</v>
      </c>
      <c r="E686" s="53">
        <v>44820</v>
      </c>
      <c r="F686" s="53">
        <v>44849</v>
      </c>
      <c r="G686" s="53">
        <v>44883</v>
      </c>
      <c r="H686" s="53">
        <v>44914</v>
      </c>
      <c r="I686" s="53">
        <v>44939</v>
      </c>
      <c r="J686" s="53">
        <v>44940</v>
      </c>
      <c r="K686" s="53">
        <v>44995</v>
      </c>
      <c r="L686" s="53"/>
      <c r="M686" s="53"/>
      <c r="N686" s="53"/>
      <c r="O686" s="53"/>
      <c r="P686" s="53"/>
      <c r="Q686" s="54"/>
      <c r="R686" s="54"/>
      <c r="S686" s="54"/>
      <c r="T686" s="54"/>
      <c r="U686" s="54"/>
      <c r="V686" s="54"/>
      <c r="W686" s="55"/>
    </row>
    <row r="687" spans="1:23" x14ac:dyDescent="0.25">
      <c r="A687" s="6">
        <v>127</v>
      </c>
      <c r="B687" s="56" t="s">
        <v>115</v>
      </c>
      <c r="C687" s="57">
        <v>58290.54</v>
      </c>
      <c r="D687" s="57">
        <v>71097.179999999993</v>
      </c>
      <c r="E687" s="57">
        <v>61644.66</v>
      </c>
      <c r="F687" s="57">
        <v>57898.5</v>
      </c>
      <c r="G687" s="57">
        <v>40641.480000000003</v>
      </c>
      <c r="H687" s="57">
        <f>92234.67+4475.79</f>
        <v>96710.459999999992</v>
      </c>
      <c r="I687" s="57">
        <v>76484.100000000006</v>
      </c>
      <c r="J687" s="57">
        <v>77043.12</v>
      </c>
      <c r="K687" s="57">
        <v>78771</v>
      </c>
      <c r="L687" s="57"/>
      <c r="M687" s="57"/>
      <c r="N687" s="57"/>
      <c r="O687" s="57"/>
      <c r="P687" s="57"/>
      <c r="Q687" s="58"/>
      <c r="R687" s="58"/>
      <c r="S687" s="58"/>
      <c r="T687" s="58"/>
      <c r="U687" s="58"/>
      <c r="V687" s="58"/>
      <c r="W687" s="59">
        <f>SUM(C687:U687)</f>
        <v>618581.03999999992</v>
      </c>
    </row>
    <row r="688" spans="1:23" x14ac:dyDescent="0.25">
      <c r="A688" s="60"/>
      <c r="B688" s="61"/>
      <c r="C688" s="62">
        <v>44757</v>
      </c>
      <c r="D688" s="62">
        <v>44783</v>
      </c>
      <c r="E688" s="62">
        <v>44820</v>
      </c>
      <c r="F688" s="62">
        <v>44848</v>
      </c>
      <c r="G688" s="62">
        <v>44880</v>
      </c>
      <c r="H688" s="62">
        <v>44909</v>
      </c>
      <c r="I688" s="62">
        <v>44938</v>
      </c>
      <c r="J688" s="62">
        <v>44980</v>
      </c>
      <c r="K688" s="62">
        <v>44998</v>
      </c>
      <c r="L688" s="62"/>
      <c r="M688" s="62"/>
      <c r="N688" s="62"/>
      <c r="O688" s="63"/>
      <c r="P688" s="63"/>
      <c r="Q688" s="64"/>
      <c r="R688" s="64"/>
      <c r="S688" s="64"/>
      <c r="T688" s="64"/>
      <c r="U688" s="64"/>
      <c r="V688" s="64"/>
      <c r="W688" s="65"/>
    </row>
    <row r="689" spans="1:23" x14ac:dyDescent="0.25">
      <c r="A689" s="60">
        <v>128</v>
      </c>
      <c r="B689" s="66" t="s">
        <v>151</v>
      </c>
      <c r="C689" s="63">
        <v>20818.05</v>
      </c>
      <c r="D689" s="63">
        <v>25391.85</v>
      </c>
      <c r="E689" s="63">
        <v>22015.95</v>
      </c>
      <c r="F689" s="63">
        <v>29947.5</v>
      </c>
      <c r="G689" s="63">
        <v>33867.9</v>
      </c>
      <c r="H689" s="63">
        <v>34539.449999999997</v>
      </c>
      <c r="I689" s="63">
        <v>27315.75</v>
      </c>
      <c r="J689" s="63">
        <v>27515.4</v>
      </c>
      <c r="K689" s="63">
        <v>28132.5</v>
      </c>
      <c r="L689" s="63"/>
      <c r="M689" s="63"/>
      <c r="N689" s="63"/>
      <c r="O689" s="63"/>
      <c r="P689" s="63"/>
      <c r="Q689" s="64"/>
      <c r="R689" s="64"/>
      <c r="S689" s="64"/>
      <c r="T689" s="64"/>
      <c r="U689" s="64"/>
      <c r="V689" s="64"/>
      <c r="W689" s="67">
        <f>SUM(C689:U689)</f>
        <v>249544.35</v>
      </c>
    </row>
    <row r="690" spans="1:23" x14ac:dyDescent="0.25">
      <c r="A690" s="6"/>
      <c r="B690" s="41"/>
      <c r="C690" s="53">
        <v>44812</v>
      </c>
      <c r="D690" s="53">
        <v>44908</v>
      </c>
      <c r="E690" s="53">
        <v>44956</v>
      </c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4"/>
      <c r="R690" s="54"/>
      <c r="S690" s="54"/>
      <c r="T690" s="54"/>
      <c r="U690" s="54"/>
      <c r="V690" s="54"/>
      <c r="W690" s="55"/>
    </row>
    <row r="691" spans="1:23" x14ac:dyDescent="0.25">
      <c r="A691" s="6">
        <v>129</v>
      </c>
      <c r="B691" s="56" t="s">
        <v>499</v>
      </c>
      <c r="C691" s="57">
        <v>36649.69</v>
      </c>
      <c r="D691" s="57">
        <v>34332.54</v>
      </c>
      <c r="E691" s="57">
        <v>11513.15</v>
      </c>
      <c r="F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8"/>
      <c r="R691" s="58"/>
      <c r="S691" s="58"/>
      <c r="T691" s="58"/>
      <c r="U691" s="58"/>
      <c r="V691" s="58"/>
      <c r="W691" s="59">
        <f>SUM(C691:U691)</f>
        <v>82495.38</v>
      </c>
    </row>
    <row r="692" spans="1:23" x14ac:dyDescent="0.25">
      <c r="A692" s="60"/>
      <c r="B692" s="61"/>
      <c r="C692" s="62">
        <v>44764</v>
      </c>
      <c r="D692" s="62">
        <v>44797</v>
      </c>
      <c r="E692" s="62">
        <v>44825</v>
      </c>
      <c r="F692" s="62">
        <v>44855</v>
      </c>
      <c r="G692" s="62">
        <v>44911</v>
      </c>
      <c r="H692" s="62">
        <v>44935</v>
      </c>
      <c r="I692" s="62">
        <v>44972</v>
      </c>
      <c r="J692" s="62">
        <v>44981</v>
      </c>
      <c r="K692" s="62"/>
      <c r="L692" s="62"/>
      <c r="M692" s="62"/>
      <c r="N692" s="62"/>
      <c r="O692" s="62"/>
      <c r="P692" s="62"/>
      <c r="Q692" s="64"/>
      <c r="R692" s="64"/>
      <c r="S692" s="64"/>
      <c r="T692" s="64"/>
      <c r="U692" s="64"/>
      <c r="V692" s="64"/>
      <c r="W692" s="65"/>
    </row>
    <row r="693" spans="1:23" x14ac:dyDescent="0.25">
      <c r="A693" s="60">
        <v>130</v>
      </c>
      <c r="B693" s="66" t="s">
        <v>116</v>
      </c>
      <c r="C693" s="63">
        <v>4163.6099999999997</v>
      </c>
      <c r="D693" s="63">
        <v>5078.37</v>
      </c>
      <c r="E693" s="63">
        <v>2935.46</v>
      </c>
      <c r="F693" s="63">
        <v>3993</v>
      </c>
      <c r="G693" s="63">
        <v>4515.72</v>
      </c>
      <c r="H693" s="63">
        <v>4605.26</v>
      </c>
      <c r="I693" s="63">
        <v>3642.1</v>
      </c>
      <c r="J693" s="63">
        <v>3668.72</v>
      </c>
      <c r="K693" s="63"/>
      <c r="L693" s="63"/>
      <c r="M693" s="63"/>
      <c r="N693" s="63"/>
      <c r="O693" s="63"/>
      <c r="P693" s="63"/>
      <c r="Q693" s="64"/>
      <c r="R693" s="64"/>
      <c r="S693" s="64"/>
      <c r="T693" s="64"/>
      <c r="U693" s="64"/>
      <c r="V693" s="64"/>
      <c r="W693" s="67">
        <f>SUM(C693:U693)</f>
        <v>32602.239999999998</v>
      </c>
    </row>
    <row r="694" spans="1:23" x14ac:dyDescent="0.25">
      <c r="A694" s="6"/>
      <c r="B694" s="41"/>
      <c r="C694" s="53">
        <v>44762</v>
      </c>
      <c r="D694" s="53">
        <v>44791</v>
      </c>
      <c r="E694" s="53">
        <v>44832</v>
      </c>
      <c r="F694" s="53">
        <v>44852</v>
      </c>
      <c r="G694" s="53">
        <v>44882</v>
      </c>
      <c r="H694" s="53">
        <v>19712</v>
      </c>
      <c r="I694" s="53">
        <v>44945</v>
      </c>
      <c r="J694" s="53">
        <v>44973</v>
      </c>
      <c r="K694" s="53"/>
      <c r="L694" s="53"/>
      <c r="M694" s="53"/>
      <c r="N694" s="53"/>
      <c r="O694" s="53"/>
      <c r="P694" s="53"/>
      <c r="Q694" s="54"/>
      <c r="R694" s="54"/>
      <c r="S694" s="54"/>
      <c r="T694" s="54"/>
      <c r="U694" s="54"/>
      <c r="V694" s="54"/>
      <c r="W694" s="55"/>
    </row>
    <row r="695" spans="1:23" x14ac:dyDescent="0.25">
      <c r="A695" s="6">
        <v>131</v>
      </c>
      <c r="B695" s="56" t="s">
        <v>117</v>
      </c>
      <c r="C695" s="57">
        <v>90211.55</v>
      </c>
      <c r="D695" s="57">
        <v>110031.35</v>
      </c>
      <c r="E695" s="57">
        <v>95402.45</v>
      </c>
      <c r="F695" s="57">
        <v>89842.5</v>
      </c>
      <c r="G695" s="57">
        <v>101603.7</v>
      </c>
      <c r="H695" s="57">
        <v>239473.52</v>
      </c>
      <c r="I695" s="57">
        <v>114726.15</v>
      </c>
      <c r="J695" s="57">
        <v>117399.03999999999</v>
      </c>
      <c r="K695" s="57"/>
      <c r="L695" s="57"/>
      <c r="M695" s="57"/>
      <c r="N695" s="57"/>
      <c r="O695" s="57"/>
      <c r="P695" s="57"/>
      <c r="Q695" s="58"/>
      <c r="R695" s="58"/>
      <c r="S695" s="58"/>
      <c r="T695" s="58"/>
      <c r="U695" s="58"/>
      <c r="V695" s="58"/>
      <c r="W695" s="59">
        <f>SUM(C695:U695)</f>
        <v>958690.26000000013</v>
      </c>
    </row>
    <row r="696" spans="1:23" x14ac:dyDescent="0.25">
      <c r="A696" s="60"/>
      <c r="B696" s="61"/>
      <c r="C696" s="62">
        <v>44769</v>
      </c>
      <c r="D696" s="62">
        <v>44797</v>
      </c>
      <c r="E696" s="62">
        <v>44830</v>
      </c>
      <c r="F696" s="62">
        <v>44861</v>
      </c>
      <c r="G696" s="62">
        <v>44893</v>
      </c>
      <c r="H696" s="62">
        <v>44917</v>
      </c>
      <c r="I696" s="62">
        <v>44951</v>
      </c>
      <c r="J696" s="62">
        <v>44985</v>
      </c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5"/>
    </row>
    <row r="697" spans="1:23" x14ac:dyDescent="0.25">
      <c r="A697" s="60">
        <v>132</v>
      </c>
      <c r="B697" s="66" t="s">
        <v>454</v>
      </c>
      <c r="C697" s="63">
        <v>6939.35</v>
      </c>
      <c r="D697" s="63">
        <v>8463.9500000000007</v>
      </c>
      <c r="E697" s="63">
        <v>7338.65</v>
      </c>
      <c r="F697" s="63">
        <v>9982.5</v>
      </c>
      <c r="G697" s="63">
        <v>11289.3</v>
      </c>
      <c r="H697" s="63">
        <v>11513.15</v>
      </c>
      <c r="I697" s="63">
        <v>9105.25</v>
      </c>
      <c r="J697" s="63">
        <v>9171.7999999999993</v>
      </c>
      <c r="K697" s="63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7">
        <f>SUM(C697:U697)</f>
        <v>73803.95</v>
      </c>
    </row>
    <row r="698" spans="1:23" x14ac:dyDescent="0.25">
      <c r="A698" s="6"/>
      <c r="B698" s="41"/>
      <c r="C698" s="53">
        <v>44769</v>
      </c>
      <c r="D698" s="53">
        <v>44797</v>
      </c>
      <c r="E698" s="53">
        <v>44830</v>
      </c>
      <c r="F698" s="53">
        <v>44861</v>
      </c>
      <c r="G698" s="53">
        <v>44893</v>
      </c>
      <c r="H698" s="53">
        <v>44917</v>
      </c>
      <c r="I698" s="53">
        <v>44951</v>
      </c>
      <c r="J698" s="53">
        <v>44985</v>
      </c>
      <c r="K698" s="53"/>
      <c r="L698" s="53"/>
      <c r="M698" s="53"/>
      <c r="N698" s="53"/>
      <c r="O698" s="53"/>
      <c r="P698" s="53"/>
      <c r="Q698" s="54"/>
      <c r="R698" s="54"/>
      <c r="S698" s="54"/>
      <c r="T698" s="54"/>
      <c r="U698" s="54"/>
      <c r="V698" s="54"/>
      <c r="W698" s="55"/>
    </row>
    <row r="699" spans="1:23" x14ac:dyDescent="0.25">
      <c r="A699" s="6">
        <v>133</v>
      </c>
      <c r="B699" s="56" t="s">
        <v>119</v>
      </c>
      <c r="C699" s="57">
        <v>226222.81</v>
      </c>
      <c r="D699" s="57">
        <v>275924.77</v>
      </c>
      <c r="E699" s="57">
        <v>250981.83</v>
      </c>
      <c r="F699" s="57">
        <v>409282.5</v>
      </c>
      <c r="G699" s="57">
        <v>462861.3</v>
      </c>
      <c r="H699" s="57">
        <v>960196.71</v>
      </c>
      <c r="I699" s="57">
        <v>759377.85</v>
      </c>
      <c r="J699" s="57">
        <v>766762.48</v>
      </c>
      <c r="K699" s="57"/>
      <c r="L699" s="57"/>
      <c r="M699" s="57"/>
      <c r="N699" s="57"/>
      <c r="O699" s="57"/>
      <c r="P699" s="57"/>
      <c r="Q699" s="58"/>
      <c r="R699" s="58"/>
      <c r="S699" s="58"/>
      <c r="T699" s="58"/>
      <c r="U699" s="58"/>
      <c r="V699" s="58"/>
      <c r="W699" s="59">
        <f>SUM(C699:U699)</f>
        <v>4111610.25</v>
      </c>
    </row>
    <row r="700" spans="1:23" x14ac:dyDescent="0.25">
      <c r="A700" s="60"/>
      <c r="B700" s="61"/>
      <c r="C700" s="62">
        <v>44769</v>
      </c>
      <c r="D700" s="62">
        <v>44797</v>
      </c>
      <c r="E700" s="62">
        <v>44830</v>
      </c>
      <c r="F700" s="62">
        <v>44861</v>
      </c>
      <c r="G700" s="62">
        <v>44893</v>
      </c>
      <c r="H700" s="62">
        <v>44917</v>
      </c>
      <c r="I700" s="62">
        <v>44951</v>
      </c>
      <c r="J700" s="62">
        <v>44985</v>
      </c>
      <c r="K700" s="62"/>
      <c r="L700" s="62"/>
      <c r="M700" s="62"/>
      <c r="N700" s="62"/>
      <c r="O700" s="63"/>
      <c r="P700" s="63"/>
      <c r="Q700" s="64"/>
      <c r="R700" s="64"/>
      <c r="S700" s="64"/>
      <c r="T700" s="64"/>
      <c r="U700" s="64"/>
      <c r="V700" s="64"/>
      <c r="W700" s="65"/>
    </row>
    <row r="701" spans="1:23" x14ac:dyDescent="0.25">
      <c r="A701" s="60">
        <v>134</v>
      </c>
      <c r="B701" s="66" t="s">
        <v>120</v>
      </c>
      <c r="C701" s="63">
        <v>20818.05</v>
      </c>
      <c r="D701" s="63">
        <v>25391.85</v>
      </c>
      <c r="E701" s="63">
        <v>22015.95</v>
      </c>
      <c r="F701" s="63">
        <v>29947.5</v>
      </c>
      <c r="G701" s="63">
        <v>33867.9</v>
      </c>
      <c r="H701" s="63">
        <v>34539.449999999997</v>
      </c>
      <c r="I701" s="63">
        <v>27315.75</v>
      </c>
      <c r="J701" s="63">
        <v>27515.4</v>
      </c>
      <c r="K701" s="63"/>
      <c r="L701" s="63"/>
      <c r="M701" s="63"/>
      <c r="N701" s="63"/>
      <c r="O701" s="63"/>
      <c r="P701" s="63"/>
      <c r="Q701" s="64"/>
      <c r="R701" s="64"/>
      <c r="S701" s="64"/>
      <c r="T701" s="64"/>
      <c r="U701" s="64"/>
      <c r="V701" s="64"/>
      <c r="W701" s="67">
        <f>SUM(C701:U701)</f>
        <v>221411.85</v>
      </c>
    </row>
    <row r="702" spans="1:23" x14ac:dyDescent="0.25">
      <c r="A702" s="6"/>
      <c r="B702" s="41"/>
      <c r="C702" s="53">
        <v>44769</v>
      </c>
      <c r="D702" s="53">
        <v>44797</v>
      </c>
      <c r="E702" s="53">
        <v>44830</v>
      </c>
      <c r="F702" s="53">
        <v>44861</v>
      </c>
      <c r="G702" s="53">
        <v>44893</v>
      </c>
      <c r="H702" s="53">
        <v>44917</v>
      </c>
      <c r="I702" s="53">
        <v>44951</v>
      </c>
      <c r="J702" s="53">
        <v>44985</v>
      </c>
      <c r="K702" s="53"/>
      <c r="L702" s="53"/>
      <c r="M702" s="53"/>
      <c r="N702" s="53"/>
      <c r="O702" s="53"/>
      <c r="P702" s="53"/>
      <c r="Q702" s="54"/>
      <c r="R702" s="54"/>
      <c r="S702" s="54"/>
      <c r="T702" s="54"/>
      <c r="U702" s="54"/>
      <c r="V702" s="54"/>
      <c r="W702" s="55"/>
    </row>
    <row r="703" spans="1:23" x14ac:dyDescent="0.25">
      <c r="A703" s="6">
        <v>135</v>
      </c>
      <c r="B703" s="56" t="s">
        <v>121</v>
      </c>
      <c r="C703" s="57">
        <v>76332.850000000006</v>
      </c>
      <c r="D703" s="57">
        <v>93103.45</v>
      </c>
      <c r="E703" s="57">
        <v>80725.149999999994</v>
      </c>
      <c r="F703" s="57">
        <v>119790</v>
      </c>
      <c r="G703" s="57">
        <v>124182.3</v>
      </c>
      <c r="H703" s="57">
        <v>126644.65</v>
      </c>
      <c r="I703" s="57">
        <v>100157.75</v>
      </c>
      <c r="J703" s="57">
        <v>100889.8</v>
      </c>
      <c r="K703" s="57"/>
      <c r="L703" s="57"/>
      <c r="M703" s="57"/>
      <c r="N703" s="57"/>
      <c r="O703" s="57"/>
      <c r="P703" s="57"/>
      <c r="Q703" s="58"/>
      <c r="R703" s="58"/>
      <c r="S703" s="58"/>
      <c r="T703" s="58"/>
      <c r="U703" s="58"/>
      <c r="V703" s="58"/>
      <c r="W703" s="59">
        <f>SUM(C703:U703)</f>
        <v>821825.95</v>
      </c>
    </row>
    <row r="704" spans="1:23" x14ac:dyDescent="0.25">
      <c r="A704" s="60"/>
      <c r="B704" s="61"/>
      <c r="C704" s="62">
        <v>44755</v>
      </c>
      <c r="D704" s="62">
        <v>44820</v>
      </c>
      <c r="E704" s="62">
        <v>44844</v>
      </c>
      <c r="F704" s="62">
        <v>44900</v>
      </c>
      <c r="G704" s="62">
        <v>44985</v>
      </c>
      <c r="H704" s="62"/>
      <c r="I704" s="62"/>
      <c r="J704" s="62"/>
      <c r="K704" s="62"/>
      <c r="L704" s="62"/>
      <c r="M704" s="62"/>
      <c r="N704" s="62"/>
      <c r="O704" s="62"/>
      <c r="P704" s="62"/>
      <c r="Q704" s="64"/>
      <c r="R704" s="64"/>
      <c r="S704" s="64"/>
      <c r="T704" s="64"/>
      <c r="U704" s="64"/>
      <c r="V704" s="64"/>
      <c r="W704" s="65"/>
    </row>
    <row r="705" spans="1:24" x14ac:dyDescent="0.25">
      <c r="A705" s="60">
        <v>136</v>
      </c>
      <c r="B705" s="66" t="s">
        <v>122</v>
      </c>
      <c r="C705" s="63">
        <v>12033.45</v>
      </c>
      <c r="D705" s="63">
        <v>27725.94</v>
      </c>
      <c r="E705" s="63">
        <v>13209.57</v>
      </c>
      <c r="F705" s="63">
        <v>38289.24</v>
      </c>
      <c r="G705" s="63">
        <v>53622.36</v>
      </c>
      <c r="H705" s="63"/>
      <c r="I705" s="63"/>
      <c r="J705" s="63"/>
      <c r="K705" s="63"/>
      <c r="L705" s="63"/>
      <c r="M705" s="63"/>
      <c r="N705" s="63"/>
      <c r="O705" s="63"/>
      <c r="P705" s="63"/>
      <c r="Q705" s="64"/>
      <c r="R705" s="64"/>
      <c r="S705" s="64"/>
      <c r="T705" s="64"/>
      <c r="U705" s="64"/>
      <c r="V705" s="64"/>
      <c r="W705" s="67">
        <f>SUM(C705:U705)</f>
        <v>144880.56</v>
      </c>
    </row>
    <row r="706" spans="1:24" x14ac:dyDescent="0.25">
      <c r="A706" s="6"/>
      <c r="B706" s="41"/>
      <c r="C706" s="53">
        <v>44760</v>
      </c>
      <c r="D706" s="53">
        <v>44784</v>
      </c>
      <c r="E706" s="53">
        <v>44792</v>
      </c>
      <c r="F706" s="53">
        <v>44820</v>
      </c>
      <c r="G706" s="53">
        <v>44873</v>
      </c>
      <c r="H706" s="53">
        <v>44918</v>
      </c>
      <c r="I706" s="53">
        <v>44944</v>
      </c>
      <c r="J706" s="53">
        <v>44998</v>
      </c>
      <c r="K706" s="53"/>
      <c r="L706" s="53"/>
      <c r="M706" s="53"/>
      <c r="N706" s="53"/>
      <c r="O706" s="53"/>
      <c r="P706" s="53"/>
      <c r="Q706" s="73"/>
      <c r="R706" s="73"/>
      <c r="S706" s="73"/>
      <c r="T706" s="73"/>
      <c r="U706" s="73"/>
      <c r="V706" s="73"/>
      <c r="W706" s="55"/>
    </row>
    <row r="707" spans="1:24" x14ac:dyDescent="0.25">
      <c r="A707" s="6">
        <v>137</v>
      </c>
      <c r="B707" s="56" t="s">
        <v>487</v>
      </c>
      <c r="C707" s="57">
        <v>12490.83</v>
      </c>
      <c r="D707" s="57">
        <v>15235.11</v>
      </c>
      <c r="E707" s="57">
        <v>500</v>
      </c>
      <c r="F707" s="57">
        <v>13209.57</v>
      </c>
      <c r="G707" s="57">
        <v>17968.5</v>
      </c>
      <c r="H707" s="57">
        <v>4605.26</v>
      </c>
      <c r="I707" s="57">
        <v>20320.740000000002</v>
      </c>
      <c r="J707" s="57">
        <v>7310.82</v>
      </c>
      <c r="K707" s="57"/>
      <c r="L707" s="57"/>
      <c r="M707" s="57"/>
      <c r="N707" s="57"/>
      <c r="O707" s="57"/>
      <c r="P707" s="57"/>
      <c r="Q707" s="74"/>
      <c r="R707" s="74"/>
      <c r="S707" s="74"/>
      <c r="T707" s="74"/>
      <c r="U707" s="74"/>
      <c r="V707" s="74"/>
      <c r="W707" s="59">
        <f>SUM(C707:U707)</f>
        <v>91640.830000000016</v>
      </c>
    </row>
    <row r="708" spans="1:24" s="41" customFormat="1" x14ac:dyDescent="0.25">
      <c r="A708" s="60"/>
      <c r="B708" s="61"/>
      <c r="C708" s="62">
        <v>44762</v>
      </c>
      <c r="D708" s="62">
        <v>44798</v>
      </c>
      <c r="E708" s="62">
        <v>44820</v>
      </c>
      <c r="F708" s="62">
        <v>44860</v>
      </c>
      <c r="G708" s="62">
        <v>44880</v>
      </c>
      <c r="H708" s="62">
        <v>44918</v>
      </c>
      <c r="I708" s="62">
        <v>44952</v>
      </c>
      <c r="J708" s="62">
        <v>44988</v>
      </c>
      <c r="K708" s="62">
        <v>44998</v>
      </c>
      <c r="L708" s="62"/>
      <c r="M708" s="62"/>
      <c r="N708" s="62"/>
      <c r="O708" s="62"/>
      <c r="P708" s="62"/>
      <c r="Q708" s="62"/>
      <c r="R708" s="64"/>
      <c r="S708" s="64"/>
      <c r="T708" s="64"/>
      <c r="U708" s="64"/>
      <c r="V708" s="64"/>
      <c r="W708" s="65"/>
      <c r="X708"/>
    </row>
    <row r="709" spans="1:24" s="41" customFormat="1" x14ac:dyDescent="0.25">
      <c r="A709" s="60">
        <v>138</v>
      </c>
      <c r="B709" s="66" t="s">
        <v>123</v>
      </c>
      <c r="C709" s="75">
        <v>92987.29</v>
      </c>
      <c r="D709" s="76">
        <v>113416.93</v>
      </c>
      <c r="E709" s="76">
        <v>98337.91</v>
      </c>
      <c r="F709" s="76">
        <v>133765.5</v>
      </c>
      <c r="G709" s="76">
        <v>151276.62</v>
      </c>
      <c r="H709" s="76">
        <v>154276.21</v>
      </c>
      <c r="I709" s="76">
        <v>122010.35</v>
      </c>
      <c r="J709" s="76">
        <v>122902.12</v>
      </c>
      <c r="K709" s="76">
        <v>125658.5</v>
      </c>
      <c r="L709" s="76"/>
      <c r="M709" s="76"/>
      <c r="N709" s="76"/>
      <c r="O709" s="76"/>
      <c r="P709" s="76"/>
      <c r="Q709" s="77"/>
      <c r="R709" s="77"/>
      <c r="S709" s="64"/>
      <c r="T709" s="64"/>
      <c r="U709" s="64"/>
      <c r="V709" s="78"/>
      <c r="W709" s="67">
        <f>SUM(C709:U709)</f>
        <v>1114631.43</v>
      </c>
      <c r="X709"/>
    </row>
    <row r="710" spans="1:24" x14ac:dyDescent="0.25">
      <c r="A710" s="6"/>
      <c r="B710" s="41"/>
      <c r="C710" s="53">
        <v>44767</v>
      </c>
      <c r="D710" s="53">
        <v>44789</v>
      </c>
      <c r="E710" s="53">
        <v>44851</v>
      </c>
      <c r="F710" s="53">
        <v>44858</v>
      </c>
      <c r="G710" s="53">
        <v>44887</v>
      </c>
      <c r="H710" s="53">
        <v>44926</v>
      </c>
      <c r="I710" s="53">
        <v>44973</v>
      </c>
      <c r="J710" s="53">
        <v>44979</v>
      </c>
      <c r="K710" s="53"/>
      <c r="L710" s="53"/>
      <c r="M710" s="53"/>
      <c r="N710" s="53"/>
      <c r="O710" s="53"/>
      <c r="P710" s="53"/>
      <c r="Q710" s="73"/>
      <c r="R710" s="73"/>
      <c r="S710" s="73"/>
      <c r="T710" s="73"/>
      <c r="U710" s="73"/>
      <c r="V710" s="73"/>
      <c r="W710" s="55"/>
    </row>
    <row r="711" spans="1:24" x14ac:dyDescent="0.25">
      <c r="A711" s="6">
        <v>139</v>
      </c>
      <c r="B711" s="56" t="s">
        <v>124</v>
      </c>
      <c r="C711" s="57">
        <v>27757.4</v>
      </c>
      <c r="D711" s="57">
        <v>44012.54</v>
      </c>
      <c r="E711" s="57">
        <v>38160.980000000003</v>
      </c>
      <c r="F711" s="57">
        <v>39930</v>
      </c>
      <c r="G711" s="57">
        <v>45157.2</v>
      </c>
      <c r="H711" s="57">
        <v>59868.38</v>
      </c>
      <c r="I711" s="57">
        <v>47347.3</v>
      </c>
      <c r="J711" s="57">
        <v>47693.36</v>
      </c>
      <c r="K711" s="57"/>
      <c r="L711" s="57"/>
      <c r="M711" s="57"/>
      <c r="N711" s="57"/>
      <c r="O711" s="57"/>
      <c r="P711" s="57"/>
      <c r="Q711" s="57"/>
      <c r="R711" s="74"/>
      <c r="S711" s="74"/>
      <c r="T711" s="74"/>
      <c r="U711" s="74"/>
      <c r="V711" s="74"/>
      <c r="W711" s="59">
        <f>SUM(C711:U711)</f>
        <v>349927.16</v>
      </c>
    </row>
    <row r="712" spans="1:24" s="41" customFormat="1" x14ac:dyDescent="0.25">
      <c r="A712" s="60"/>
      <c r="B712" s="61"/>
      <c r="C712" s="62">
        <v>44769</v>
      </c>
      <c r="D712" s="62">
        <v>44797</v>
      </c>
      <c r="E712" s="62">
        <v>44827</v>
      </c>
      <c r="F712" s="62">
        <v>44855</v>
      </c>
      <c r="G712" s="62">
        <v>44888</v>
      </c>
      <c r="H712" s="62">
        <v>44922</v>
      </c>
      <c r="I712" s="62">
        <v>44953</v>
      </c>
      <c r="J712" s="62">
        <v>44985</v>
      </c>
      <c r="K712" s="62"/>
      <c r="L712" s="62"/>
      <c r="M712" s="62"/>
      <c r="N712" s="62"/>
      <c r="O712" s="62"/>
      <c r="P712" s="62"/>
      <c r="Q712" s="62"/>
      <c r="R712" s="64"/>
      <c r="S712" s="64"/>
      <c r="T712" s="64"/>
      <c r="U712" s="64"/>
      <c r="V712" s="64"/>
      <c r="W712" s="65"/>
      <c r="X712"/>
    </row>
    <row r="713" spans="1:24" s="41" customFormat="1" x14ac:dyDescent="0.25">
      <c r="A713" s="60">
        <v>140</v>
      </c>
      <c r="B713" s="66" t="s">
        <v>125</v>
      </c>
      <c r="C713" s="75">
        <v>20818.05</v>
      </c>
      <c r="D713" s="76">
        <v>25391.85</v>
      </c>
      <c r="E713" s="76">
        <v>22015.95</v>
      </c>
      <c r="F713" s="76">
        <v>29947.5</v>
      </c>
      <c r="G713" s="76">
        <v>33867.9</v>
      </c>
      <c r="H713" s="76">
        <v>46052.6</v>
      </c>
      <c r="I713" s="76">
        <v>27315.75</v>
      </c>
      <c r="J713" s="76">
        <v>71540.039999999994</v>
      </c>
      <c r="K713" s="76"/>
      <c r="L713" s="76"/>
      <c r="M713" s="76"/>
      <c r="N713" s="76"/>
      <c r="O713" s="76"/>
      <c r="P713" s="76"/>
      <c r="Q713" s="77"/>
      <c r="R713" s="77"/>
      <c r="S713" s="64"/>
      <c r="T713" s="64"/>
      <c r="U713" s="64"/>
      <c r="V713" s="78"/>
      <c r="W713" s="67">
        <f>SUM(C713:U713)</f>
        <v>276949.64</v>
      </c>
      <c r="X713"/>
    </row>
    <row r="714" spans="1:24" x14ac:dyDescent="0.25">
      <c r="A714" s="6"/>
      <c r="B714" s="41"/>
      <c r="C714" s="53">
        <v>44763</v>
      </c>
      <c r="D714" s="53">
        <v>44798</v>
      </c>
      <c r="E714" s="53">
        <v>44826</v>
      </c>
      <c r="F714" s="53">
        <v>44865</v>
      </c>
      <c r="G714" s="53">
        <v>44872</v>
      </c>
      <c r="H714" s="53">
        <v>44957</v>
      </c>
      <c r="I714" s="53">
        <v>44981</v>
      </c>
      <c r="J714" s="53">
        <v>44988</v>
      </c>
      <c r="K714" s="53"/>
      <c r="L714" s="53"/>
      <c r="M714" s="53"/>
      <c r="N714" s="53"/>
      <c r="O714" s="53"/>
      <c r="P714" s="53"/>
      <c r="Q714" s="53"/>
      <c r="R714" s="73"/>
      <c r="S714" s="73"/>
      <c r="T714" s="73"/>
      <c r="U714" s="73"/>
      <c r="V714" s="73"/>
      <c r="W714" s="55"/>
    </row>
    <row r="715" spans="1:24" x14ac:dyDescent="0.25">
      <c r="A715" s="6">
        <v>141</v>
      </c>
      <c r="B715" s="56" t="s">
        <v>458</v>
      </c>
      <c r="C715" s="57">
        <v>150579</v>
      </c>
      <c r="D715" s="57">
        <v>158301</v>
      </c>
      <c r="E715" s="57">
        <v>167310</v>
      </c>
      <c r="F715" s="57">
        <v>185328</v>
      </c>
      <c r="G715" s="57">
        <v>194337</v>
      </c>
      <c r="H715" s="57">
        <v>202059</v>
      </c>
      <c r="I715" s="57">
        <v>35070.75</v>
      </c>
      <c r="J715" s="57">
        <v>204633</v>
      </c>
      <c r="K715" s="57"/>
      <c r="L715" s="57"/>
      <c r="M715" s="57"/>
      <c r="N715" s="57"/>
      <c r="O715" s="57"/>
      <c r="P715" s="57"/>
      <c r="Q715" s="57"/>
      <c r="R715" s="74"/>
      <c r="S715" s="74"/>
      <c r="T715" s="74"/>
      <c r="U715" s="74"/>
      <c r="V715" s="74"/>
      <c r="W715" s="59">
        <f>SUM(C715:U715)</f>
        <v>1297617.75</v>
      </c>
    </row>
    <row r="716" spans="1:24" s="41" customFormat="1" x14ac:dyDescent="0.25">
      <c r="A716" s="60"/>
      <c r="B716" s="61"/>
      <c r="C716" s="62"/>
      <c r="D716" s="62"/>
      <c r="E716" s="62"/>
      <c r="F716" s="6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4"/>
      <c r="S716" s="64"/>
      <c r="T716" s="64"/>
      <c r="U716" s="64"/>
      <c r="V716" s="64"/>
      <c r="W716" s="65"/>
      <c r="X716"/>
    </row>
    <row r="717" spans="1:24" s="41" customFormat="1" x14ac:dyDescent="0.25">
      <c r="A717" s="60">
        <v>142</v>
      </c>
      <c r="B717" s="66" t="s">
        <v>461</v>
      </c>
      <c r="C717" s="75"/>
      <c r="D717" s="76"/>
      <c r="E717" s="76"/>
      <c r="F717" s="76"/>
      <c r="G717" s="76"/>
      <c r="H717" s="76"/>
      <c r="I717" s="76"/>
      <c r="J717" s="76"/>
      <c r="K717" s="76"/>
      <c r="L717" s="76"/>
      <c r="M717" s="76"/>
      <c r="N717" s="76"/>
      <c r="O717" s="76"/>
      <c r="P717" s="76"/>
      <c r="Q717" s="77"/>
      <c r="R717" s="77"/>
      <c r="S717" s="64"/>
      <c r="T717" s="64"/>
      <c r="U717" s="64"/>
      <c r="V717" s="78"/>
      <c r="W717" s="67">
        <f>SUM(C717:U717)</f>
        <v>0</v>
      </c>
      <c r="X717"/>
    </row>
    <row r="718" spans="1:24" x14ac:dyDescent="0.25">
      <c r="A718" s="6"/>
      <c r="B718" s="41"/>
      <c r="C718" s="53">
        <v>44769</v>
      </c>
      <c r="D718" s="53">
        <v>44792</v>
      </c>
      <c r="E718" s="53">
        <v>44826</v>
      </c>
      <c r="F718" s="53">
        <v>44851</v>
      </c>
      <c r="G718" s="53">
        <v>44881</v>
      </c>
      <c r="H718" s="53">
        <v>44909</v>
      </c>
      <c r="I718" s="53">
        <v>44939</v>
      </c>
      <c r="J718" s="53">
        <v>44972</v>
      </c>
      <c r="K718" s="53"/>
      <c r="L718" s="53"/>
      <c r="M718" s="53"/>
      <c r="N718" s="53"/>
      <c r="O718" s="53"/>
      <c r="P718" s="53"/>
      <c r="Q718" s="73"/>
      <c r="R718" s="73"/>
      <c r="S718" s="73"/>
      <c r="T718" s="73"/>
      <c r="U718" s="73"/>
      <c r="V718" s="73"/>
      <c r="W718" s="55"/>
    </row>
    <row r="719" spans="1:24" x14ac:dyDescent="0.25">
      <c r="A719" s="6">
        <v>143</v>
      </c>
      <c r="B719" s="56" t="s">
        <v>431</v>
      </c>
      <c r="C719" s="57">
        <v>91599.42</v>
      </c>
      <c r="D719" s="57">
        <v>110031.35</v>
      </c>
      <c r="E719" s="57">
        <v>95402.45</v>
      </c>
      <c r="F719" s="57">
        <v>129772.5</v>
      </c>
      <c r="G719" s="57">
        <v>146760.9</v>
      </c>
      <c r="H719" s="57">
        <v>149670.95000000001</v>
      </c>
      <c r="I719" s="57">
        <v>118368.25</v>
      </c>
      <c r="J719" s="57">
        <v>119233.4</v>
      </c>
      <c r="K719" s="57"/>
      <c r="L719" s="57"/>
      <c r="M719" s="57"/>
      <c r="N719" s="57"/>
      <c r="O719" s="57"/>
      <c r="P719" s="57"/>
      <c r="Q719" s="57"/>
      <c r="R719" s="74"/>
      <c r="S719" s="74"/>
      <c r="T719" s="74"/>
      <c r="U719" s="74"/>
      <c r="V719" s="74"/>
      <c r="W719" s="59">
        <f>SUM(C719:U719)</f>
        <v>960839.22000000009</v>
      </c>
    </row>
    <row r="720" spans="1:24" s="41" customFormat="1" x14ac:dyDescent="0.25">
      <c r="A720" s="60"/>
      <c r="B720" s="61"/>
      <c r="C720" s="62">
        <v>44798</v>
      </c>
      <c r="D720" s="62">
        <v>44826</v>
      </c>
      <c r="E720" s="62">
        <v>44859</v>
      </c>
      <c r="F720" s="62">
        <v>44860</v>
      </c>
      <c r="G720" s="62">
        <v>44888</v>
      </c>
      <c r="H720" s="62">
        <v>44923</v>
      </c>
      <c r="I720" s="62">
        <v>44957</v>
      </c>
      <c r="J720" s="62">
        <v>44979</v>
      </c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5"/>
      <c r="X720"/>
    </row>
    <row r="721" spans="1:24" s="41" customFormat="1" x14ac:dyDescent="0.25">
      <c r="A721" s="60">
        <v>144</v>
      </c>
      <c r="B721" s="66" t="s">
        <v>126</v>
      </c>
      <c r="C721" s="75">
        <v>6771.16</v>
      </c>
      <c r="D721" s="76">
        <v>13209.57</v>
      </c>
      <c r="E721" s="76">
        <v>2044.9</v>
      </c>
      <c r="F721" s="76">
        <v>15923.6</v>
      </c>
      <c r="G721" s="76">
        <v>20320.740000000002</v>
      </c>
      <c r="H721" s="76">
        <v>20723.669999999998</v>
      </c>
      <c r="I721" s="76">
        <v>16389.45</v>
      </c>
      <c r="J721" s="76">
        <v>16509.240000000002</v>
      </c>
      <c r="K721" s="76"/>
      <c r="L721" s="76"/>
      <c r="M721" s="76"/>
      <c r="N721" s="76"/>
      <c r="O721" s="76"/>
      <c r="P721" s="76"/>
      <c r="Q721" s="77"/>
      <c r="R721" s="77"/>
      <c r="S721" s="64"/>
      <c r="T721" s="64"/>
      <c r="U721" s="64"/>
      <c r="V721" s="78"/>
      <c r="W721" s="67">
        <f>SUM(C721:U721)</f>
        <v>111892.33</v>
      </c>
      <c r="X721"/>
    </row>
    <row r="722" spans="1:24" x14ac:dyDescent="0.25">
      <c r="A722" s="6"/>
      <c r="B722" s="41"/>
      <c r="C722" s="53">
        <v>44785</v>
      </c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73"/>
      <c r="S722" s="73"/>
      <c r="T722" s="73"/>
      <c r="U722" s="73"/>
      <c r="V722" s="73"/>
      <c r="W722" s="55"/>
    </row>
    <row r="723" spans="1:24" x14ac:dyDescent="0.25">
      <c r="A723" s="6">
        <v>145</v>
      </c>
      <c r="B723" s="56" t="s">
        <v>500</v>
      </c>
      <c r="C723" s="57">
        <v>254000</v>
      </c>
      <c r="D723" s="57"/>
      <c r="E723" s="57"/>
      <c r="F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74"/>
      <c r="S723" s="74"/>
      <c r="T723" s="74"/>
      <c r="U723" s="74"/>
      <c r="V723" s="74"/>
      <c r="W723" s="59">
        <f>SUM(C723:U723)</f>
        <v>254000</v>
      </c>
    </row>
    <row r="724" spans="1:24" s="41" customFormat="1" x14ac:dyDescent="0.25">
      <c r="A724" s="60"/>
      <c r="B724" s="61"/>
      <c r="C724" s="62">
        <v>44771</v>
      </c>
      <c r="D724" s="62">
        <v>44830</v>
      </c>
      <c r="E724" s="62">
        <v>44832</v>
      </c>
      <c r="F724" s="62">
        <v>44876</v>
      </c>
      <c r="G724" s="62">
        <v>44910</v>
      </c>
      <c r="H724" s="62">
        <v>44925</v>
      </c>
      <c r="I724" s="62">
        <v>44957</v>
      </c>
      <c r="J724" s="62">
        <v>44984</v>
      </c>
      <c r="K724" s="62"/>
      <c r="L724" s="62"/>
      <c r="M724" s="62"/>
      <c r="N724" s="62"/>
      <c r="O724" s="62"/>
      <c r="P724" s="62"/>
      <c r="Q724" s="62"/>
      <c r="R724" s="64"/>
      <c r="S724" s="64"/>
      <c r="T724" s="64"/>
      <c r="U724" s="64"/>
      <c r="V724" s="64"/>
      <c r="W724" s="65"/>
      <c r="X724"/>
    </row>
    <row r="725" spans="1:24" s="41" customFormat="1" x14ac:dyDescent="0.25">
      <c r="A725" s="60">
        <v>146</v>
      </c>
      <c r="B725" s="66" t="s">
        <v>127</v>
      </c>
      <c r="C725" s="75">
        <v>15266.57</v>
      </c>
      <c r="D725" s="76">
        <v>18620.689999999999</v>
      </c>
      <c r="E725" s="76">
        <v>16145.03</v>
      </c>
      <c r="F725" s="76">
        <v>21961.5</v>
      </c>
      <c r="G725" s="76">
        <v>27094.32</v>
      </c>
      <c r="H725" s="76">
        <v>27631.56</v>
      </c>
      <c r="I725" s="76">
        <v>21852.6</v>
      </c>
      <c r="J725" s="76">
        <v>22012.32</v>
      </c>
      <c r="K725" s="76"/>
      <c r="L725" s="76"/>
      <c r="M725" s="76"/>
      <c r="N725" s="76"/>
      <c r="O725" s="76"/>
      <c r="P725" s="76"/>
      <c r="Q725" s="77"/>
      <c r="R725" s="77"/>
      <c r="S725" s="77"/>
      <c r="T725" s="77"/>
      <c r="U725" s="77"/>
      <c r="V725" s="78"/>
      <c r="W725" s="67">
        <f>SUM(C725:U725)</f>
        <v>170584.59</v>
      </c>
      <c r="X725"/>
    </row>
    <row r="726" spans="1:24" s="41" customFormat="1" x14ac:dyDescent="0.25">
      <c r="A726" s="6"/>
      <c r="C726" s="53">
        <v>44762</v>
      </c>
      <c r="D726" s="53">
        <v>44802</v>
      </c>
      <c r="E726" s="53">
        <v>44834</v>
      </c>
      <c r="F726" s="53">
        <v>44873</v>
      </c>
      <c r="G726" s="53">
        <v>44895</v>
      </c>
      <c r="H726" s="53">
        <v>44924</v>
      </c>
      <c r="I726" s="53">
        <v>44950</v>
      </c>
      <c r="J726" s="53">
        <v>44985</v>
      </c>
      <c r="K726" s="53"/>
      <c r="L726" s="53"/>
      <c r="M726" s="53"/>
      <c r="N726" s="53"/>
      <c r="O726" s="53"/>
      <c r="P726" s="33"/>
      <c r="Q726" s="37"/>
      <c r="R726" s="37"/>
      <c r="S726" s="37"/>
      <c r="T726" s="37"/>
      <c r="U726" s="37"/>
      <c r="V726" s="37"/>
      <c r="W726" s="213"/>
      <c r="X726"/>
    </row>
    <row r="727" spans="1:24" x14ac:dyDescent="0.25">
      <c r="A727" s="6">
        <v>147</v>
      </c>
      <c r="B727" s="56" t="s">
        <v>128</v>
      </c>
      <c r="C727" s="57">
        <v>534084.31999999995</v>
      </c>
      <c r="D727" s="57">
        <v>333479.63</v>
      </c>
      <c r="E727" s="57">
        <v>289142.81</v>
      </c>
      <c r="F727" s="57">
        <v>201646.5</v>
      </c>
      <c r="G727" s="57">
        <v>228043.86</v>
      </c>
      <c r="H727" s="57">
        <v>453618.11</v>
      </c>
      <c r="I727" s="57">
        <v>358746.85</v>
      </c>
      <c r="J727" s="57">
        <v>361368.92</v>
      </c>
      <c r="K727" s="57"/>
      <c r="L727" s="57"/>
      <c r="M727" s="57"/>
      <c r="N727" s="57"/>
      <c r="O727" s="57"/>
      <c r="P727" s="57"/>
      <c r="Q727" s="57"/>
      <c r="R727" s="74"/>
      <c r="S727" s="74"/>
      <c r="T727" s="74"/>
      <c r="U727" s="74"/>
      <c r="V727" s="74"/>
      <c r="W727" s="59">
        <f>SUM(C727:U727)</f>
        <v>2760131</v>
      </c>
    </row>
    <row r="728" spans="1:24" s="41" customFormat="1" x14ac:dyDescent="0.25">
      <c r="A728" s="60"/>
      <c r="B728" s="61"/>
      <c r="C728" s="62">
        <v>44762</v>
      </c>
      <c r="D728" s="62">
        <v>44763</v>
      </c>
      <c r="E728" s="62">
        <v>44791</v>
      </c>
      <c r="F728" s="62">
        <v>44831</v>
      </c>
      <c r="G728" s="62">
        <v>44899</v>
      </c>
      <c r="H728" s="62">
        <v>44872</v>
      </c>
      <c r="I728" s="62">
        <v>44924</v>
      </c>
      <c r="J728" s="62">
        <v>44939</v>
      </c>
      <c r="K728" s="62">
        <v>44952</v>
      </c>
      <c r="L728" s="62">
        <v>44956</v>
      </c>
      <c r="M728" s="62">
        <v>44957</v>
      </c>
      <c r="N728" s="62">
        <v>44984</v>
      </c>
      <c r="O728" s="62"/>
      <c r="P728" s="62"/>
      <c r="Q728" s="62"/>
      <c r="R728" s="62"/>
      <c r="S728" s="62"/>
      <c r="T728" s="62"/>
      <c r="U728" s="62"/>
      <c r="V728" s="62"/>
      <c r="W728" s="65"/>
      <c r="X728"/>
    </row>
    <row r="729" spans="1:24" s="41" customFormat="1" x14ac:dyDescent="0.25">
      <c r="A729" s="60">
        <v>148</v>
      </c>
      <c r="B729" s="66" t="s">
        <v>129</v>
      </c>
      <c r="C729" s="75">
        <v>194810</v>
      </c>
      <c r="D729" s="76">
        <v>98030.57</v>
      </c>
      <c r="E729" s="76">
        <v>357178.69</v>
      </c>
      <c r="F729" s="76">
        <v>309691.03000000003</v>
      </c>
      <c r="G729" s="76">
        <v>317842.8</v>
      </c>
      <c r="H729" s="76">
        <v>690905.16</v>
      </c>
      <c r="I729" s="76">
        <v>596471.92000000004</v>
      </c>
      <c r="J729" s="76">
        <v>591685.16</v>
      </c>
      <c r="K729" s="76">
        <v>294998</v>
      </c>
      <c r="L729" s="76">
        <v>293086.2</v>
      </c>
      <c r="M729" s="76">
        <v>644663.80000000005</v>
      </c>
      <c r="N729" s="76">
        <v>948364.12</v>
      </c>
      <c r="O729" s="76"/>
      <c r="P729" s="76"/>
      <c r="Q729" s="77"/>
      <c r="R729" s="77"/>
      <c r="S729" s="77"/>
      <c r="T729" s="77"/>
      <c r="U729" s="77"/>
      <c r="V729" s="78"/>
      <c r="W729" s="67">
        <f>SUM(C729:U729)</f>
        <v>5337727.45</v>
      </c>
      <c r="X729"/>
    </row>
    <row r="730" spans="1:24" s="41" customFormat="1" x14ac:dyDescent="0.25">
      <c r="A730" s="6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37"/>
      <c r="S730" s="37"/>
      <c r="T730" s="37"/>
      <c r="U730" s="37"/>
      <c r="V730" s="37"/>
      <c r="W730" s="213"/>
      <c r="X730"/>
    </row>
    <row r="731" spans="1:24" x14ac:dyDescent="0.25">
      <c r="A731" s="6">
        <v>149</v>
      </c>
      <c r="B731" s="56" t="s">
        <v>130</v>
      </c>
      <c r="C731" s="57"/>
      <c r="D731" s="57"/>
      <c r="E731" s="57"/>
      <c r="F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74"/>
      <c r="S731" s="74"/>
      <c r="T731" s="74"/>
      <c r="U731" s="74"/>
      <c r="V731" s="74"/>
      <c r="W731" s="59">
        <f>SUM(C731:U731)</f>
        <v>0</v>
      </c>
    </row>
    <row r="732" spans="1:24" s="41" customFormat="1" x14ac:dyDescent="0.25">
      <c r="A732" s="60"/>
      <c r="B732" s="61"/>
      <c r="C732" s="62"/>
      <c r="D732" s="62"/>
      <c r="E732" s="62"/>
      <c r="F732" s="6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4"/>
      <c r="S732" s="64"/>
      <c r="T732" s="64"/>
      <c r="U732" s="64"/>
      <c r="V732" s="64"/>
      <c r="W732" s="65"/>
      <c r="X732"/>
    </row>
    <row r="733" spans="1:24" s="41" customFormat="1" x14ac:dyDescent="0.25">
      <c r="A733" s="60">
        <v>150</v>
      </c>
      <c r="B733" s="66" t="s">
        <v>476</v>
      </c>
      <c r="C733" s="75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7"/>
      <c r="R733" s="77"/>
      <c r="S733" s="64"/>
      <c r="T733" s="64"/>
      <c r="U733" s="64"/>
      <c r="V733" s="78"/>
      <c r="W733" s="67">
        <f>SUM(C733:U733)</f>
        <v>0</v>
      </c>
      <c r="X733"/>
    </row>
    <row r="734" spans="1:24" x14ac:dyDescent="0.25">
      <c r="A734" s="6"/>
      <c r="B734" s="22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5"/>
    </row>
    <row r="735" spans="1:24" x14ac:dyDescent="0.25">
      <c r="A735" s="6">
        <v>151</v>
      </c>
      <c r="B735" s="57" t="s">
        <v>478</v>
      </c>
      <c r="C735" s="57"/>
      <c r="D735" s="57"/>
      <c r="E735" s="57"/>
      <c r="F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9">
        <f>SUM(C735:U735)</f>
        <v>0</v>
      </c>
    </row>
    <row r="736" spans="1:24" s="41" customFormat="1" x14ac:dyDescent="0.25">
      <c r="A736" s="60"/>
      <c r="B736" s="61"/>
      <c r="C736" s="62">
        <v>44770</v>
      </c>
      <c r="D736" s="62">
        <v>44792</v>
      </c>
      <c r="E736" s="62">
        <v>44827</v>
      </c>
      <c r="F736" s="62">
        <v>44859</v>
      </c>
      <c r="G736" s="62">
        <v>44890</v>
      </c>
      <c r="H736" s="62">
        <v>44926</v>
      </c>
      <c r="I736" s="62">
        <v>44963</v>
      </c>
      <c r="J736" s="62">
        <v>44984</v>
      </c>
      <c r="K736" s="62"/>
      <c r="L736" s="63"/>
      <c r="M736" s="63"/>
      <c r="N736" s="63"/>
      <c r="O736" s="63"/>
      <c r="P736" s="63"/>
      <c r="Q736" s="64"/>
      <c r="R736" s="64"/>
      <c r="S736" s="64"/>
      <c r="T736" s="64"/>
      <c r="U736" s="64"/>
      <c r="V736" s="64"/>
      <c r="W736" s="65"/>
      <c r="X736"/>
    </row>
    <row r="737" spans="1:24" s="41" customFormat="1" x14ac:dyDescent="0.25">
      <c r="A737" s="60">
        <v>152</v>
      </c>
      <c r="B737" s="66" t="s">
        <v>131</v>
      </c>
      <c r="C737" s="75">
        <v>4163.6099999999997</v>
      </c>
      <c r="D737" s="76">
        <v>5078.37</v>
      </c>
      <c r="E737" s="76">
        <v>4403.1899999999996</v>
      </c>
      <c r="F737" s="76">
        <v>5989.5</v>
      </c>
      <c r="G737" s="76">
        <v>6773.58</v>
      </c>
      <c r="H737" s="76">
        <v>6907.89</v>
      </c>
      <c r="I737" s="76">
        <v>5463.15</v>
      </c>
      <c r="J737" s="76">
        <v>5503.08</v>
      </c>
      <c r="K737" s="76"/>
      <c r="L737" s="76"/>
      <c r="M737" s="76"/>
      <c r="N737" s="76"/>
      <c r="O737" s="76"/>
      <c r="P737" s="76"/>
      <c r="Q737" s="77"/>
      <c r="R737" s="77"/>
      <c r="S737" s="64"/>
      <c r="T737" s="64"/>
      <c r="U737" s="64"/>
      <c r="V737" s="78"/>
      <c r="W737" s="67">
        <f>SUM(C737:U737)</f>
        <v>44282.37</v>
      </c>
      <c r="X737"/>
    </row>
    <row r="738" spans="1:24" x14ac:dyDescent="0.25">
      <c r="A738" s="6"/>
      <c r="B738" s="22"/>
      <c r="C738" s="53">
        <v>44755</v>
      </c>
      <c r="D738" s="53">
        <v>44764</v>
      </c>
      <c r="E738" s="53">
        <v>44804</v>
      </c>
      <c r="F738" s="53">
        <v>44834</v>
      </c>
      <c r="G738" s="53">
        <v>44865</v>
      </c>
      <c r="H738" s="53">
        <v>44902</v>
      </c>
      <c r="I738" s="53">
        <v>44923</v>
      </c>
      <c r="J738" s="53">
        <v>44980</v>
      </c>
      <c r="K738" s="53">
        <v>44981</v>
      </c>
      <c r="L738" s="54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55"/>
    </row>
    <row r="739" spans="1:24" x14ac:dyDescent="0.25">
      <c r="A739" s="6">
        <v>153</v>
      </c>
      <c r="B739" s="57" t="s">
        <v>132</v>
      </c>
      <c r="C739" s="57">
        <v>262061.8</v>
      </c>
      <c r="D739" s="57">
        <v>272022.52</v>
      </c>
      <c r="E739" s="57">
        <v>331786.84000000003</v>
      </c>
      <c r="F739" s="57">
        <v>287675.08</v>
      </c>
      <c r="G739" s="57">
        <v>199650</v>
      </c>
      <c r="H739" s="57">
        <v>225786</v>
      </c>
      <c r="I739" s="57">
        <v>451315.48</v>
      </c>
      <c r="J739" s="57">
        <v>356925.8</v>
      </c>
      <c r="K739" s="57">
        <v>359534.56</v>
      </c>
      <c r="L739" s="74"/>
      <c r="M739" s="74"/>
      <c r="N739" s="74"/>
      <c r="O739" s="74"/>
      <c r="P739" s="74"/>
      <c r="Q739" s="74"/>
      <c r="R739" s="74"/>
      <c r="S739" s="74"/>
      <c r="T739" s="74"/>
      <c r="U739" s="74"/>
      <c r="V739" s="74"/>
      <c r="W739" s="59">
        <f>SUM(C739:U739)</f>
        <v>2746758.08</v>
      </c>
    </row>
    <row r="740" spans="1:24" s="41" customFormat="1" x14ac:dyDescent="0.25">
      <c r="A740" s="60"/>
      <c r="B740" s="61"/>
      <c r="C740" s="62">
        <v>44760</v>
      </c>
      <c r="D740" s="62">
        <v>44789</v>
      </c>
      <c r="E740" s="62">
        <v>44820</v>
      </c>
      <c r="F740" s="62">
        <v>44859</v>
      </c>
      <c r="G740" s="62">
        <v>44889</v>
      </c>
      <c r="H740" s="62">
        <v>44915</v>
      </c>
      <c r="I740" s="62">
        <v>44945</v>
      </c>
      <c r="J740" s="62">
        <v>44981</v>
      </c>
      <c r="K740" s="62"/>
      <c r="L740" s="63"/>
      <c r="M740" s="63"/>
      <c r="N740" s="63"/>
      <c r="O740" s="63"/>
      <c r="P740" s="63"/>
      <c r="Q740" s="64"/>
      <c r="R740" s="64"/>
      <c r="S740" s="64"/>
      <c r="T740" s="64"/>
      <c r="U740" s="64"/>
      <c r="V740" s="64"/>
      <c r="W740" s="65"/>
      <c r="X740"/>
    </row>
    <row r="741" spans="1:24" s="41" customFormat="1" x14ac:dyDescent="0.25">
      <c r="A741" s="60">
        <v>154</v>
      </c>
      <c r="B741" s="66" t="s">
        <v>133</v>
      </c>
      <c r="C741" s="75">
        <v>27757.4</v>
      </c>
      <c r="D741" s="76">
        <v>44012.54</v>
      </c>
      <c r="E741" s="76">
        <v>38160.980000000003</v>
      </c>
      <c r="F741" s="76">
        <v>51909</v>
      </c>
      <c r="G741" s="76">
        <v>81282.960000000006</v>
      </c>
      <c r="H741" s="76">
        <v>59868.38</v>
      </c>
      <c r="I741" s="76">
        <v>47347.3</v>
      </c>
      <c r="J741" s="76">
        <v>47693.36</v>
      </c>
      <c r="K741" s="76"/>
      <c r="L741" s="76"/>
      <c r="M741" s="76"/>
      <c r="N741" s="76"/>
      <c r="O741" s="76"/>
      <c r="P741" s="76"/>
      <c r="Q741" s="77"/>
      <c r="R741" s="77"/>
      <c r="S741" s="64"/>
      <c r="T741" s="64"/>
      <c r="U741" s="64"/>
      <c r="V741" s="78"/>
      <c r="W741" s="67">
        <f>SUM(C741:V741)</f>
        <v>398031.92</v>
      </c>
      <c r="X741"/>
    </row>
    <row r="742" spans="1:24" x14ac:dyDescent="0.25">
      <c r="A742" s="6"/>
      <c r="B742" s="22"/>
      <c r="C742" s="53">
        <v>44760</v>
      </c>
      <c r="D742" s="53">
        <v>44783</v>
      </c>
      <c r="E742" s="53">
        <v>44811</v>
      </c>
      <c r="F742" s="53">
        <v>44853</v>
      </c>
      <c r="G742" s="53">
        <v>44881</v>
      </c>
      <c r="H742" s="53">
        <v>44911</v>
      </c>
      <c r="I742" s="53">
        <v>44951</v>
      </c>
      <c r="J742" s="53">
        <v>44972</v>
      </c>
      <c r="K742" s="53">
        <v>44992</v>
      </c>
      <c r="L742" s="54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55"/>
    </row>
    <row r="743" spans="1:24" x14ac:dyDescent="0.25">
      <c r="A743" s="6">
        <v>155</v>
      </c>
      <c r="B743" s="57" t="s">
        <v>432</v>
      </c>
      <c r="C743" s="57">
        <v>151241.79</v>
      </c>
      <c r="D743" s="57">
        <v>160566.15</v>
      </c>
      <c r="E743" s="57">
        <v>168119.29</v>
      </c>
      <c r="F743" s="57">
        <v>181527.75</v>
      </c>
      <c r="G743" s="57">
        <v>193082.55</v>
      </c>
      <c r="H743" s="57">
        <v>207188.89</v>
      </c>
      <c r="I743" s="57">
        <v>204633</v>
      </c>
      <c r="J743" s="57">
        <v>241312.5</v>
      </c>
      <c r="K743" s="57">
        <v>253539</v>
      </c>
      <c r="L743" s="74"/>
      <c r="M743" s="74"/>
      <c r="N743" s="74"/>
      <c r="O743" s="74"/>
      <c r="P743" s="74"/>
      <c r="Q743" s="74"/>
      <c r="R743" s="74"/>
      <c r="S743" s="74"/>
      <c r="T743" s="74"/>
      <c r="U743" s="74"/>
      <c r="V743" s="74"/>
      <c r="W743" s="59">
        <f>SUM(C743:U743)</f>
        <v>1761210.92</v>
      </c>
    </row>
    <row r="744" spans="1:24" s="41" customFormat="1" x14ac:dyDescent="0.25">
      <c r="A744" s="60"/>
      <c r="B744" s="61"/>
      <c r="C744" s="62">
        <v>44755</v>
      </c>
      <c r="D744" s="62">
        <v>44775</v>
      </c>
      <c r="E744" s="62">
        <v>44811</v>
      </c>
      <c r="F744" s="62">
        <v>44862</v>
      </c>
      <c r="G744" s="62">
        <v>44869</v>
      </c>
      <c r="H744" s="62">
        <v>44914</v>
      </c>
      <c r="I744" s="62">
        <v>44935</v>
      </c>
      <c r="J744" s="62">
        <v>44963</v>
      </c>
      <c r="K744" s="62">
        <v>44991</v>
      </c>
      <c r="L744" s="63"/>
      <c r="M744" s="63"/>
      <c r="N744" s="63"/>
      <c r="O744" s="63"/>
      <c r="P744" s="63"/>
      <c r="Q744" s="64"/>
      <c r="R744" s="64"/>
      <c r="S744" s="64"/>
      <c r="T744" s="64"/>
      <c r="U744" s="64"/>
      <c r="V744" s="64"/>
      <c r="W744" s="65"/>
      <c r="X744"/>
    </row>
    <row r="745" spans="1:24" s="41" customFormat="1" x14ac:dyDescent="0.25">
      <c r="A745" s="60">
        <v>156</v>
      </c>
      <c r="B745" s="66" t="s">
        <v>134</v>
      </c>
      <c r="C745" s="75">
        <v>46796.75</v>
      </c>
      <c r="D745" s="76">
        <v>48575.45</v>
      </c>
      <c r="E745" s="76">
        <v>81253.919999999998</v>
      </c>
      <c r="F745" s="76">
        <v>70451.039999999994</v>
      </c>
      <c r="G745" s="76">
        <v>69877.5</v>
      </c>
      <c r="H745" s="76">
        <v>79025.100000000006</v>
      </c>
      <c r="I745" s="76">
        <v>165789.35999999999</v>
      </c>
      <c r="J745" s="76">
        <v>16389.45</v>
      </c>
      <c r="K745" s="76">
        <v>84380.56</v>
      </c>
      <c r="L745" s="76"/>
      <c r="M745" s="76"/>
      <c r="N745" s="76"/>
      <c r="O745" s="76"/>
      <c r="P745" s="76"/>
      <c r="Q745" s="77"/>
      <c r="R745" s="77"/>
      <c r="S745" s="64"/>
      <c r="T745" s="64"/>
      <c r="U745" s="64"/>
      <c r="V745" s="78"/>
      <c r="W745" s="67">
        <f>SUM(C745:U745)</f>
        <v>662539.12999999989</v>
      </c>
      <c r="X745"/>
    </row>
    <row r="746" spans="1:24" x14ac:dyDescent="0.25">
      <c r="A746" s="6"/>
      <c r="B746" s="22"/>
      <c r="C746" s="53">
        <v>44789</v>
      </c>
      <c r="D746" s="53">
        <v>44809</v>
      </c>
      <c r="E746" s="53">
        <v>44861</v>
      </c>
      <c r="F746" s="53">
        <v>44887</v>
      </c>
      <c r="G746" s="53">
        <v>44911</v>
      </c>
      <c r="H746" s="53">
        <v>44952</v>
      </c>
      <c r="I746" s="53">
        <v>44981</v>
      </c>
      <c r="J746" s="53">
        <v>44999</v>
      </c>
      <c r="K746" s="53"/>
      <c r="L746" s="54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55"/>
    </row>
    <row r="747" spans="1:24" x14ac:dyDescent="0.25">
      <c r="A747" s="6">
        <v>157</v>
      </c>
      <c r="B747" s="57" t="s">
        <v>440</v>
      </c>
      <c r="C747" s="57">
        <v>511434</v>
      </c>
      <c r="D747" s="57">
        <v>540540</v>
      </c>
      <c r="E747" s="57">
        <v>598752</v>
      </c>
      <c r="F747" s="57">
        <v>627858</v>
      </c>
      <c r="G747" s="57">
        <v>652806</v>
      </c>
      <c r="H747" s="57">
        <v>661122</v>
      </c>
      <c r="I747" s="57">
        <v>113718.5</v>
      </c>
      <c r="J747" s="57">
        <v>819126</v>
      </c>
      <c r="K747" s="57"/>
      <c r="L747" s="74"/>
      <c r="M747" s="74"/>
      <c r="N747" s="74"/>
      <c r="O747" s="74"/>
      <c r="P747" s="74"/>
      <c r="Q747" s="74"/>
      <c r="R747" s="74"/>
      <c r="S747" s="74"/>
      <c r="T747" s="74"/>
      <c r="U747" s="74"/>
      <c r="V747" s="74"/>
      <c r="W747" s="59">
        <f>SUM(C747:U747)</f>
        <v>4525356.5</v>
      </c>
    </row>
    <row r="748" spans="1:24" s="41" customFormat="1" x14ac:dyDescent="0.25">
      <c r="A748" s="60"/>
      <c r="B748" s="61"/>
      <c r="C748" s="62">
        <v>44771</v>
      </c>
      <c r="D748" s="62">
        <v>44796</v>
      </c>
      <c r="E748" s="62">
        <v>44832</v>
      </c>
      <c r="F748" s="62">
        <v>44865</v>
      </c>
      <c r="G748" s="62">
        <v>44894</v>
      </c>
      <c r="H748" s="62">
        <v>44922</v>
      </c>
      <c r="I748" s="62">
        <v>44956</v>
      </c>
      <c r="J748" s="62">
        <v>44985</v>
      </c>
      <c r="K748" s="62"/>
      <c r="L748" s="63"/>
      <c r="M748" s="63"/>
      <c r="N748" s="63"/>
      <c r="O748" s="63"/>
      <c r="P748" s="63"/>
      <c r="Q748" s="64"/>
      <c r="R748" s="64"/>
      <c r="S748" s="64"/>
      <c r="T748" s="64"/>
      <c r="U748" s="64"/>
      <c r="V748" s="64"/>
      <c r="W748" s="65"/>
      <c r="X748"/>
    </row>
    <row r="749" spans="1:24" s="41" customFormat="1" x14ac:dyDescent="0.25">
      <c r="A749" s="60">
        <v>158</v>
      </c>
      <c r="B749" s="66" t="s">
        <v>135</v>
      </c>
      <c r="C749" s="75">
        <v>8327.2199999999993</v>
      </c>
      <c r="D749" s="75">
        <v>10156.74</v>
      </c>
      <c r="E749" s="75">
        <v>8806.3799999999992</v>
      </c>
      <c r="F749" s="75">
        <v>11979</v>
      </c>
      <c r="G749" s="75">
        <v>13547.16</v>
      </c>
      <c r="H749" s="75">
        <v>13815.78</v>
      </c>
      <c r="I749" s="75">
        <v>9105.25</v>
      </c>
      <c r="J749" s="75">
        <v>5503.08</v>
      </c>
      <c r="K749" s="75"/>
      <c r="L749" s="75"/>
      <c r="M749" s="75"/>
      <c r="N749" s="75"/>
      <c r="O749" s="75"/>
      <c r="P749" s="75"/>
      <c r="Q749" s="64"/>
      <c r="R749" s="64"/>
      <c r="S749" s="64"/>
      <c r="T749" s="64"/>
      <c r="U749" s="64"/>
      <c r="V749" s="64"/>
      <c r="W749" s="67">
        <f>SUM(C749:U749)</f>
        <v>81240.61</v>
      </c>
      <c r="X749"/>
    </row>
    <row r="750" spans="1:24" x14ac:dyDescent="0.25">
      <c r="A750" s="6"/>
      <c r="B750" s="22"/>
      <c r="C750" s="53">
        <v>44767</v>
      </c>
      <c r="D750" s="53">
        <v>44802</v>
      </c>
      <c r="E750" s="53">
        <v>44824</v>
      </c>
      <c r="F750" s="53">
        <v>44855</v>
      </c>
      <c r="G750" s="53">
        <v>44888</v>
      </c>
      <c r="H750" s="53">
        <v>44921</v>
      </c>
      <c r="I750" s="53">
        <v>44981</v>
      </c>
      <c r="J750" s="53">
        <v>44984</v>
      </c>
      <c r="K750" s="53"/>
      <c r="L750" s="54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55"/>
    </row>
    <row r="751" spans="1:24" x14ac:dyDescent="0.25">
      <c r="A751" s="6">
        <v>159</v>
      </c>
      <c r="B751" s="57" t="s">
        <v>155</v>
      </c>
      <c r="C751" s="57">
        <v>8327.2199999999993</v>
      </c>
      <c r="D751" s="57">
        <v>10156.74</v>
      </c>
      <c r="E751" s="57">
        <v>8806.3799999999992</v>
      </c>
      <c r="F751" s="57">
        <v>11979</v>
      </c>
      <c r="G751" s="57">
        <v>13547.16</v>
      </c>
      <c r="H751" s="57">
        <v>13815.78</v>
      </c>
      <c r="I751" s="57">
        <v>11006.16</v>
      </c>
      <c r="J751" s="57">
        <v>10926.3</v>
      </c>
      <c r="K751" s="57"/>
      <c r="L751" s="74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59">
        <f>SUM(C751:U751)</f>
        <v>88564.74</v>
      </c>
    </row>
    <row r="752" spans="1:24" s="41" customFormat="1" x14ac:dyDescent="0.25">
      <c r="A752" s="60"/>
      <c r="B752" s="61"/>
      <c r="C752" s="62">
        <v>44769</v>
      </c>
      <c r="D752" s="62">
        <v>44797</v>
      </c>
      <c r="E752" s="62">
        <v>44862</v>
      </c>
      <c r="F752" s="62">
        <v>44894</v>
      </c>
      <c r="G752" s="62">
        <v>44935</v>
      </c>
      <c r="H752" s="62"/>
      <c r="I752" s="62"/>
      <c r="J752" s="62"/>
      <c r="K752" s="62"/>
      <c r="L752" s="63"/>
      <c r="M752" s="63"/>
      <c r="N752" s="63"/>
      <c r="O752" s="63"/>
      <c r="P752" s="63"/>
      <c r="Q752" s="64"/>
      <c r="R752" s="64"/>
      <c r="S752" s="64"/>
      <c r="T752" s="64"/>
      <c r="U752" s="64"/>
      <c r="V752" s="64"/>
      <c r="W752" s="65"/>
      <c r="X752"/>
    </row>
    <row r="753" spans="1:24" s="41" customFormat="1" x14ac:dyDescent="0.25">
      <c r="A753" s="60">
        <v>160</v>
      </c>
      <c r="B753" s="70" t="s">
        <v>136</v>
      </c>
      <c r="C753" s="75">
        <v>8327.2199999999993</v>
      </c>
      <c r="D753" s="75">
        <v>10156.74</v>
      </c>
      <c r="E753" s="75">
        <v>20785.38</v>
      </c>
      <c r="F753" s="75">
        <v>13547.16</v>
      </c>
      <c r="G753" s="75">
        <v>13815.78</v>
      </c>
      <c r="H753" s="75"/>
      <c r="I753" s="75"/>
      <c r="J753" s="75"/>
      <c r="K753" s="75"/>
      <c r="L753" s="75"/>
      <c r="M753" s="75"/>
      <c r="N753" s="63"/>
      <c r="O753" s="63"/>
      <c r="P753" s="63"/>
      <c r="Q753" s="64"/>
      <c r="R753" s="64"/>
      <c r="S753" s="64"/>
      <c r="T753" s="64"/>
      <c r="U753" s="64"/>
      <c r="V753" s="64"/>
      <c r="W753" s="67">
        <f>SUM(C753:U753)</f>
        <v>66632.28</v>
      </c>
      <c r="X753"/>
    </row>
    <row r="754" spans="1:24" x14ac:dyDescent="0.25">
      <c r="A754" s="6"/>
      <c r="B754" s="22"/>
      <c r="C754" s="53">
        <v>44769</v>
      </c>
      <c r="D754" s="53">
        <v>44797</v>
      </c>
      <c r="E754" s="53">
        <v>44830</v>
      </c>
      <c r="F754" s="53">
        <v>44861</v>
      </c>
      <c r="G754" s="53">
        <v>44893</v>
      </c>
      <c r="H754" s="53">
        <v>44917</v>
      </c>
      <c r="I754" s="53">
        <v>44951</v>
      </c>
      <c r="J754" s="53">
        <v>44985</v>
      </c>
      <c r="K754" s="53"/>
      <c r="L754" s="54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55"/>
    </row>
    <row r="755" spans="1:24" x14ac:dyDescent="0.25">
      <c r="A755" s="6">
        <v>161</v>
      </c>
      <c r="B755" s="57" t="s">
        <v>138</v>
      </c>
      <c r="C755" s="57">
        <v>4163.6099999999997</v>
      </c>
      <c r="D755" s="57">
        <v>5078.37</v>
      </c>
      <c r="E755" s="57">
        <v>2935.46</v>
      </c>
      <c r="F755" s="57">
        <v>3993</v>
      </c>
      <c r="G755" s="57">
        <v>4515.72</v>
      </c>
      <c r="H755" s="57">
        <v>4605.26</v>
      </c>
      <c r="I755" s="57">
        <v>3642.1</v>
      </c>
      <c r="J755" s="57">
        <v>3668.72</v>
      </c>
      <c r="K755" s="57"/>
      <c r="L755" s="74"/>
      <c r="M755" s="74"/>
      <c r="N755" s="74"/>
      <c r="O755" s="74"/>
      <c r="P755" s="74"/>
      <c r="Q755" s="74"/>
      <c r="R755" s="74"/>
      <c r="S755" s="74"/>
      <c r="T755" s="74"/>
      <c r="U755" s="74"/>
      <c r="V755" s="74"/>
      <c r="W755" s="59">
        <f>SUM(C755:U755)</f>
        <v>32602.239999999998</v>
      </c>
    </row>
    <row r="756" spans="1:24" s="41" customFormat="1" x14ac:dyDescent="0.25">
      <c r="A756" s="60"/>
      <c r="B756" s="61"/>
      <c r="C756" s="62">
        <v>44767</v>
      </c>
      <c r="D756" s="62">
        <v>44797</v>
      </c>
      <c r="E756" s="62">
        <v>44830</v>
      </c>
      <c r="F756" s="62">
        <v>44860</v>
      </c>
      <c r="G756" s="62">
        <v>44895</v>
      </c>
      <c r="H756" s="62">
        <v>44935</v>
      </c>
      <c r="I756" s="62">
        <v>44985</v>
      </c>
      <c r="J756" s="62"/>
      <c r="K756" s="62"/>
      <c r="L756" s="63"/>
      <c r="M756" s="63"/>
      <c r="N756" s="63"/>
      <c r="O756" s="63"/>
      <c r="P756" s="63"/>
      <c r="Q756" s="64"/>
      <c r="R756" s="64"/>
      <c r="S756" s="64"/>
      <c r="T756" s="64"/>
      <c r="U756" s="64"/>
      <c r="V756" s="64"/>
      <c r="W756" s="65"/>
      <c r="X756"/>
    </row>
    <row r="757" spans="1:24" s="41" customFormat="1" x14ac:dyDescent="0.25">
      <c r="A757" s="60">
        <v>162</v>
      </c>
      <c r="B757" s="66" t="s">
        <v>139</v>
      </c>
      <c r="C757" s="75">
        <v>61066.28</v>
      </c>
      <c r="D757" s="76">
        <v>74482.759999999995</v>
      </c>
      <c r="E757" s="76">
        <v>64580.12</v>
      </c>
      <c r="F757" s="76">
        <v>95832</v>
      </c>
      <c r="G757" s="76">
        <v>99345.84</v>
      </c>
      <c r="H757" s="76">
        <v>161184.1</v>
      </c>
      <c r="I757" s="76">
        <v>255878.7</v>
      </c>
      <c r="J757" s="76"/>
      <c r="K757" s="76"/>
      <c r="L757" s="76"/>
      <c r="M757" s="76"/>
      <c r="N757" s="76"/>
      <c r="O757" s="76"/>
      <c r="P757" s="76"/>
      <c r="Q757" s="77"/>
      <c r="R757" s="77"/>
      <c r="S757" s="64"/>
      <c r="T757" s="64"/>
      <c r="U757" s="64"/>
      <c r="V757" s="78"/>
      <c r="W757" s="67">
        <f>SUM(C757:U757)</f>
        <v>812369.8</v>
      </c>
      <c r="X757"/>
    </row>
    <row r="758" spans="1:24" x14ac:dyDescent="0.25">
      <c r="A758" s="6"/>
      <c r="B758" s="22"/>
      <c r="C758" s="53">
        <v>44763</v>
      </c>
      <c r="D758" s="53">
        <v>44796</v>
      </c>
      <c r="E758" s="53">
        <v>44833</v>
      </c>
      <c r="F758" s="53">
        <v>44862</v>
      </c>
      <c r="G758" s="53">
        <v>44889</v>
      </c>
      <c r="H758" s="53">
        <v>44917</v>
      </c>
      <c r="I758" s="53">
        <v>44953</v>
      </c>
      <c r="J758" s="53">
        <v>44984</v>
      </c>
      <c r="K758" s="53"/>
      <c r="L758" s="54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55"/>
    </row>
    <row r="759" spans="1:24" x14ac:dyDescent="0.25">
      <c r="A759" s="6">
        <v>163</v>
      </c>
      <c r="B759" s="57" t="s">
        <v>140</v>
      </c>
      <c r="C759" s="57">
        <v>4163.6099999999997</v>
      </c>
      <c r="D759" s="57">
        <v>5078.37</v>
      </c>
      <c r="E759" s="57">
        <v>4403.1899999999996</v>
      </c>
      <c r="F759" s="57">
        <v>5989.5</v>
      </c>
      <c r="G759" s="57">
        <v>5728.14</v>
      </c>
      <c r="H759" s="57">
        <v>6921.12</v>
      </c>
      <c r="I759" s="57">
        <v>5401.15</v>
      </c>
      <c r="J759" s="57">
        <v>5516.94</v>
      </c>
      <c r="K759" s="57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59">
        <f>SUM(C759:U759)</f>
        <v>43202.02</v>
      </c>
    </row>
    <row r="760" spans="1:24" s="41" customFormat="1" x14ac:dyDescent="0.25">
      <c r="A760" s="60"/>
      <c r="B760" s="61"/>
      <c r="C760" s="62">
        <v>44769</v>
      </c>
      <c r="D760" s="62">
        <v>44797</v>
      </c>
      <c r="E760" s="62">
        <v>44827</v>
      </c>
      <c r="F760" s="62">
        <v>44875</v>
      </c>
      <c r="G760" s="62">
        <v>44888</v>
      </c>
      <c r="H760" s="62">
        <v>44918</v>
      </c>
      <c r="I760" s="62">
        <v>44946</v>
      </c>
      <c r="J760" s="62">
        <v>44980</v>
      </c>
      <c r="K760" s="62"/>
      <c r="L760" s="63"/>
      <c r="M760" s="63"/>
      <c r="N760" s="63"/>
      <c r="O760" s="63"/>
      <c r="P760" s="63"/>
      <c r="Q760" s="64"/>
      <c r="R760" s="64"/>
      <c r="S760" s="64"/>
      <c r="T760" s="64"/>
      <c r="U760" s="64"/>
      <c r="V760" s="64"/>
      <c r="W760" s="65"/>
      <c r="X760"/>
    </row>
    <row r="761" spans="1:24" s="41" customFormat="1" x14ac:dyDescent="0.25">
      <c r="A761" s="60">
        <v>164</v>
      </c>
      <c r="B761" s="66" t="s">
        <v>141</v>
      </c>
      <c r="C761" s="75">
        <v>20818.05</v>
      </c>
      <c r="D761" s="76">
        <v>25391.85</v>
      </c>
      <c r="E761" s="76">
        <v>22015.95</v>
      </c>
      <c r="F761" s="76">
        <v>29947.5</v>
      </c>
      <c r="G761" s="76">
        <v>20320.740000000002</v>
      </c>
      <c r="H761" s="76">
        <v>20723.669999999998</v>
      </c>
      <c r="I761" s="76">
        <v>16389.45</v>
      </c>
      <c r="J761" s="76">
        <v>3668.72</v>
      </c>
      <c r="K761" s="76"/>
      <c r="L761" s="76"/>
      <c r="M761" s="76"/>
      <c r="N761" s="76"/>
      <c r="O761" s="76"/>
      <c r="P761" s="76"/>
      <c r="Q761" s="77"/>
      <c r="R761" s="77"/>
      <c r="S761" s="64"/>
      <c r="T761" s="64"/>
      <c r="U761" s="64"/>
      <c r="V761" s="78"/>
      <c r="W761" s="67">
        <f>SUM(C761:U761)</f>
        <v>159275.93000000002</v>
      </c>
      <c r="X761"/>
    </row>
    <row r="762" spans="1:24" x14ac:dyDescent="0.25">
      <c r="A762" s="6"/>
      <c r="B762" s="22"/>
      <c r="C762" s="53">
        <v>44769</v>
      </c>
      <c r="D762" s="53">
        <v>44797</v>
      </c>
      <c r="E762" s="53">
        <v>44830</v>
      </c>
      <c r="F762" s="53">
        <v>44861</v>
      </c>
      <c r="G762" s="53">
        <v>44893</v>
      </c>
      <c r="H762" s="53">
        <v>44917</v>
      </c>
      <c r="I762" s="53">
        <v>44951</v>
      </c>
      <c r="J762" s="53">
        <v>44985</v>
      </c>
      <c r="K762" s="53"/>
      <c r="L762" s="54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55"/>
    </row>
    <row r="763" spans="1:24" x14ac:dyDescent="0.25">
      <c r="A763" s="6">
        <v>165</v>
      </c>
      <c r="B763" s="57" t="s">
        <v>146</v>
      </c>
      <c r="C763" s="57">
        <v>12490.83</v>
      </c>
      <c r="D763" s="57">
        <v>15235.11</v>
      </c>
      <c r="E763" s="57">
        <v>13209.57</v>
      </c>
      <c r="F763" s="57">
        <v>17968.5</v>
      </c>
      <c r="G763" s="57">
        <v>20320.740000000002</v>
      </c>
      <c r="H763" s="57">
        <v>20723.669999999998</v>
      </c>
      <c r="I763" s="57">
        <v>16389.45</v>
      </c>
      <c r="J763" s="57">
        <v>16509.240000000002</v>
      </c>
      <c r="K763" s="57"/>
      <c r="L763" s="74"/>
      <c r="M763" s="74"/>
      <c r="N763" s="74"/>
      <c r="O763" s="74"/>
      <c r="P763" s="74"/>
      <c r="Q763" s="74"/>
      <c r="R763" s="74"/>
      <c r="S763" s="74"/>
      <c r="T763" s="74"/>
      <c r="U763" s="74"/>
      <c r="V763" s="74"/>
      <c r="W763" s="59">
        <f>SUM(C763:U763)</f>
        <v>132847.10999999999</v>
      </c>
    </row>
    <row r="764" spans="1:24" s="41" customFormat="1" x14ac:dyDescent="0.25">
      <c r="A764" s="60"/>
      <c r="B764" s="61"/>
      <c r="C764" s="62">
        <v>44769</v>
      </c>
      <c r="D764" s="62">
        <v>44797</v>
      </c>
      <c r="E764" s="62">
        <v>44830</v>
      </c>
      <c r="F764" s="62"/>
      <c r="G764" s="62"/>
      <c r="H764" s="62"/>
      <c r="I764" s="62"/>
      <c r="J764" s="62"/>
      <c r="K764" s="62"/>
      <c r="L764" s="63"/>
      <c r="M764" s="63"/>
      <c r="N764" s="63"/>
      <c r="O764" s="63"/>
      <c r="P764" s="63"/>
      <c r="Q764" s="64"/>
      <c r="R764" s="64"/>
      <c r="S764" s="64"/>
      <c r="T764" s="64"/>
      <c r="U764" s="64"/>
      <c r="V764" s="64"/>
      <c r="W764" s="65"/>
      <c r="X764"/>
    </row>
    <row r="765" spans="1:24" s="41" customFormat="1" x14ac:dyDescent="0.25">
      <c r="A765" s="60">
        <v>166</v>
      </c>
      <c r="B765" s="70" t="s">
        <v>142</v>
      </c>
      <c r="C765" s="75">
        <v>8327.2199999999993</v>
      </c>
      <c r="D765" s="76">
        <v>10156.74</v>
      </c>
      <c r="E765" s="76">
        <v>4403.1899999999996</v>
      </c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7"/>
      <c r="R765" s="77"/>
      <c r="S765" s="64"/>
      <c r="T765" s="64"/>
      <c r="U765" s="64"/>
      <c r="V765" s="78"/>
      <c r="W765" s="67">
        <f>SUM(C765:U765)</f>
        <v>22887.149999999998</v>
      </c>
      <c r="X765"/>
    </row>
    <row r="766" spans="1:24" x14ac:dyDescent="0.25">
      <c r="A766" s="6"/>
      <c r="B766" s="22"/>
      <c r="C766" s="53">
        <v>44755</v>
      </c>
      <c r="D766" s="53">
        <v>44778</v>
      </c>
      <c r="E766" s="53">
        <v>44792</v>
      </c>
      <c r="F766" s="53">
        <v>44832</v>
      </c>
      <c r="G766" s="53">
        <v>44849</v>
      </c>
      <c r="H766" s="53">
        <v>44911</v>
      </c>
      <c r="I766" s="53"/>
      <c r="J766" s="53"/>
      <c r="K766" s="53"/>
      <c r="L766" s="54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55"/>
    </row>
    <row r="767" spans="1:24" x14ac:dyDescent="0.25">
      <c r="A767" s="6">
        <v>167</v>
      </c>
      <c r="B767" s="57" t="s">
        <v>143</v>
      </c>
      <c r="C767" s="57">
        <v>39948.15</v>
      </c>
      <c r="D767" s="57">
        <v>20818.05</v>
      </c>
      <c r="E767" s="57">
        <v>25391.85</v>
      </c>
      <c r="F767" s="57">
        <v>22015.95</v>
      </c>
      <c r="G767" s="57">
        <v>29947.5</v>
      </c>
      <c r="H767" s="57">
        <v>68407.350000000006</v>
      </c>
      <c r="I767" s="57"/>
      <c r="J767" s="57"/>
      <c r="K767" s="57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59">
        <f>SUM(C767:U767)</f>
        <v>206528.85</v>
      </c>
    </row>
    <row r="768" spans="1:24" s="41" customFormat="1" x14ac:dyDescent="0.25">
      <c r="A768" s="60"/>
      <c r="B768" s="61"/>
      <c r="C768" s="62">
        <v>44757</v>
      </c>
      <c r="D768" s="62">
        <v>44813</v>
      </c>
      <c r="E768" s="62">
        <v>44823</v>
      </c>
      <c r="F768" s="62">
        <v>44851</v>
      </c>
      <c r="G768" s="62">
        <v>44887</v>
      </c>
      <c r="H768" s="62">
        <v>44918</v>
      </c>
      <c r="I768" s="62">
        <v>44939</v>
      </c>
      <c r="J768" s="62">
        <v>44981</v>
      </c>
      <c r="K768" s="62"/>
      <c r="L768" s="63"/>
      <c r="M768" s="63"/>
      <c r="N768" s="63"/>
      <c r="O768" s="63"/>
      <c r="P768" s="63"/>
      <c r="Q768" s="64"/>
      <c r="R768" s="64"/>
      <c r="S768" s="64"/>
      <c r="T768" s="64"/>
      <c r="U768" s="64"/>
      <c r="V768" s="64"/>
      <c r="W768" s="65"/>
      <c r="X768"/>
    </row>
    <row r="769" spans="1:24" s="41" customFormat="1" x14ac:dyDescent="0.25">
      <c r="A769" s="60">
        <v>168</v>
      </c>
      <c r="B769" s="70" t="s">
        <v>144</v>
      </c>
      <c r="C769" s="75">
        <v>30533.14</v>
      </c>
      <c r="D769" s="76">
        <v>37241.379999999997</v>
      </c>
      <c r="E769" s="76">
        <v>32290.06</v>
      </c>
      <c r="F769" s="76">
        <f>41579.23+2343.77</f>
        <v>43923</v>
      </c>
      <c r="G769" s="76">
        <v>72251.520000000004</v>
      </c>
      <c r="H769" s="76">
        <v>96710.46</v>
      </c>
      <c r="I769" s="76">
        <v>85589.35</v>
      </c>
      <c r="J769" s="76">
        <v>31184.12</v>
      </c>
      <c r="K769" s="76"/>
      <c r="L769" s="76"/>
      <c r="M769" s="76"/>
      <c r="N769" s="76"/>
      <c r="O769" s="76"/>
      <c r="P769" s="76"/>
      <c r="Q769" s="77"/>
      <c r="R769" s="77"/>
      <c r="S769" s="64"/>
      <c r="T769" s="64"/>
      <c r="U769" s="64"/>
      <c r="V769" s="78"/>
      <c r="W769" s="67">
        <f>SUM(C769:U769)</f>
        <v>429723.03</v>
      </c>
      <c r="X769"/>
    </row>
    <row r="770" spans="1:24" x14ac:dyDescent="0.25">
      <c r="A770" s="6"/>
      <c r="B770" s="22"/>
      <c r="C770" s="53">
        <v>44769</v>
      </c>
      <c r="D770" s="53">
        <v>44797</v>
      </c>
      <c r="E770" s="53">
        <v>44830</v>
      </c>
      <c r="F770" s="53">
        <v>44861</v>
      </c>
      <c r="G770" s="53">
        <v>44893</v>
      </c>
      <c r="H770" s="53">
        <v>44917</v>
      </c>
      <c r="I770" s="53">
        <v>44951</v>
      </c>
      <c r="J770" s="53">
        <v>44985</v>
      </c>
      <c r="K770" s="53"/>
      <c r="L770" s="54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55"/>
    </row>
    <row r="771" spans="1:24" x14ac:dyDescent="0.25">
      <c r="A771" s="6">
        <v>169</v>
      </c>
      <c r="B771" s="57" t="s">
        <v>152</v>
      </c>
      <c r="C771" s="57">
        <v>36084.620000000003</v>
      </c>
      <c r="D771" s="57">
        <v>44012.54</v>
      </c>
      <c r="E771" s="57">
        <v>38160.980000000003</v>
      </c>
      <c r="F771" s="57">
        <v>51909</v>
      </c>
      <c r="G771" s="57">
        <v>45157.2</v>
      </c>
      <c r="H771" s="57">
        <v>46052.6</v>
      </c>
      <c r="I771" s="57">
        <v>27315.75</v>
      </c>
      <c r="J771" s="57">
        <v>27515.4</v>
      </c>
      <c r="K771" s="57"/>
      <c r="L771" s="74"/>
      <c r="M771" s="74"/>
      <c r="N771" s="74"/>
      <c r="O771" s="74"/>
      <c r="P771" s="74"/>
      <c r="Q771" s="74"/>
      <c r="R771" s="74"/>
      <c r="S771" s="74"/>
      <c r="T771" s="74"/>
      <c r="U771" s="74"/>
      <c r="V771" s="74"/>
      <c r="W771" s="59">
        <f>SUM(C771:U771)</f>
        <v>316208.09000000008</v>
      </c>
    </row>
    <row r="772" spans="1:24" s="41" customFormat="1" x14ac:dyDescent="0.25">
      <c r="A772" s="60"/>
      <c r="B772" s="61"/>
      <c r="C772" s="62">
        <v>44755</v>
      </c>
      <c r="D772" s="62">
        <v>44849</v>
      </c>
      <c r="E772" s="62">
        <v>44883</v>
      </c>
      <c r="F772" s="62">
        <v>44909</v>
      </c>
      <c r="G772" s="62">
        <v>44938</v>
      </c>
      <c r="H772" s="62">
        <v>44971</v>
      </c>
      <c r="I772" s="62">
        <v>44999</v>
      </c>
      <c r="J772" s="62"/>
      <c r="K772" s="62"/>
      <c r="L772" s="63"/>
      <c r="M772" s="63"/>
      <c r="N772" s="63"/>
      <c r="O772" s="63"/>
      <c r="P772" s="63"/>
      <c r="Q772" s="64"/>
      <c r="R772" s="64"/>
      <c r="S772" s="64"/>
      <c r="T772" s="64"/>
      <c r="U772" s="64"/>
      <c r="V772" s="64"/>
      <c r="W772" s="65"/>
      <c r="X772"/>
    </row>
    <row r="773" spans="1:24" s="41" customFormat="1" x14ac:dyDescent="0.25">
      <c r="A773" s="60">
        <v>170</v>
      </c>
      <c r="B773" s="70" t="s">
        <v>501</v>
      </c>
      <c r="C773" s="75">
        <v>256000</v>
      </c>
      <c r="D773" s="76">
        <v>51909</v>
      </c>
      <c r="E773" s="76">
        <v>58704.36</v>
      </c>
      <c r="F773" s="76">
        <v>59868.38</v>
      </c>
      <c r="G773" s="76">
        <v>47347.3</v>
      </c>
      <c r="H773" s="76">
        <v>36687.199999999997</v>
      </c>
      <c r="I773" s="76">
        <v>37510</v>
      </c>
      <c r="J773" s="76"/>
      <c r="K773" s="76"/>
      <c r="L773" s="76"/>
      <c r="M773" s="76"/>
      <c r="N773" s="76"/>
      <c r="O773" s="76"/>
      <c r="P773" s="76"/>
      <c r="Q773" s="77"/>
      <c r="R773" s="77"/>
      <c r="S773" s="64"/>
      <c r="T773" s="64"/>
      <c r="U773" s="64"/>
      <c r="V773" s="78"/>
      <c r="W773" s="67">
        <f>SUM(C773:U773)</f>
        <v>548026.24</v>
      </c>
      <c r="X773"/>
    </row>
    <row r="774" spans="1:24" x14ac:dyDescent="0.25">
      <c r="A774" s="6"/>
      <c r="B774" s="22"/>
      <c r="C774" s="53"/>
      <c r="D774" s="53"/>
      <c r="E774" s="53"/>
      <c r="F774" s="53"/>
      <c r="G774" s="53"/>
      <c r="H774" s="53"/>
      <c r="I774" s="53"/>
      <c r="J774" s="53"/>
      <c r="K774" s="53"/>
      <c r="L774" s="54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55"/>
    </row>
    <row r="775" spans="1:24" x14ac:dyDescent="0.25">
      <c r="A775" s="6">
        <v>171</v>
      </c>
      <c r="B775" s="57" t="s">
        <v>488</v>
      </c>
      <c r="C775" s="57"/>
      <c r="D775" s="57"/>
      <c r="E775" s="57"/>
      <c r="F775" s="57"/>
      <c r="G775" s="57"/>
      <c r="H775" s="57"/>
      <c r="I775" s="57"/>
      <c r="J775" s="57"/>
      <c r="K775" s="57"/>
      <c r="L775" s="74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59">
        <f>SUM(C775:U775)</f>
        <v>0</v>
      </c>
    </row>
    <row r="776" spans="1:24" s="41" customFormat="1" x14ac:dyDescent="0.25">
      <c r="A776" s="60"/>
      <c r="B776" s="61"/>
      <c r="C776" s="62">
        <v>44797</v>
      </c>
      <c r="D776" s="62">
        <v>44837</v>
      </c>
      <c r="E776" s="62">
        <v>44895</v>
      </c>
      <c r="F776" s="62">
        <v>44921</v>
      </c>
      <c r="G776" s="62">
        <v>44937</v>
      </c>
      <c r="H776" s="62">
        <v>44985</v>
      </c>
      <c r="I776" s="62"/>
      <c r="J776" s="62"/>
      <c r="K776" s="62"/>
      <c r="L776" s="63"/>
      <c r="M776" s="63"/>
      <c r="N776" s="63"/>
      <c r="O776" s="63"/>
      <c r="P776" s="63"/>
      <c r="Q776" s="64"/>
      <c r="R776" s="64"/>
      <c r="S776" s="64"/>
      <c r="T776" s="64"/>
      <c r="U776" s="64"/>
      <c r="V776" s="64"/>
      <c r="W776" s="65"/>
      <c r="X776"/>
    </row>
    <row r="777" spans="1:24" s="41" customFormat="1" x14ac:dyDescent="0.25">
      <c r="A777" s="60">
        <v>172</v>
      </c>
      <c r="B777" s="70" t="s">
        <v>524</v>
      </c>
      <c r="C777" s="75">
        <v>277500</v>
      </c>
      <c r="D777" s="76">
        <v>129772.5</v>
      </c>
      <c r="E777" s="76">
        <v>149018.76</v>
      </c>
      <c r="F777" s="76">
        <v>151973.57999999999</v>
      </c>
      <c r="G777" s="76">
        <v>120189.3</v>
      </c>
      <c r="H777" s="76">
        <v>170595.48</v>
      </c>
      <c r="I777" s="76"/>
      <c r="J777" s="76"/>
      <c r="K777" s="76"/>
      <c r="L777" s="76"/>
      <c r="M777" s="76"/>
      <c r="N777" s="76"/>
      <c r="O777" s="76"/>
      <c r="P777" s="76"/>
      <c r="Q777" s="77"/>
      <c r="R777" s="77"/>
      <c r="S777" s="64"/>
      <c r="T777" s="64"/>
      <c r="U777" s="64"/>
      <c r="V777" s="78"/>
      <c r="W777" s="67">
        <f>SUM(C777:U777)</f>
        <v>999049.62</v>
      </c>
      <c r="X777"/>
    </row>
    <row r="778" spans="1:24" x14ac:dyDescent="0.25">
      <c r="A778" s="6"/>
      <c r="B778" s="22"/>
      <c r="C778" s="53"/>
      <c r="D778" s="53"/>
      <c r="E778" s="53"/>
      <c r="F778" s="53"/>
      <c r="G778" s="53"/>
      <c r="H778" s="53"/>
      <c r="I778" s="53"/>
      <c r="J778" s="53"/>
      <c r="K778" s="53"/>
      <c r="L778" s="54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55"/>
    </row>
    <row r="779" spans="1:24" x14ac:dyDescent="0.25">
      <c r="A779" s="6">
        <v>173</v>
      </c>
      <c r="B779" s="245" t="s">
        <v>528</v>
      </c>
      <c r="C779" s="57"/>
      <c r="D779" s="57"/>
      <c r="E779" s="57"/>
      <c r="F779" s="57"/>
      <c r="G779" s="57"/>
      <c r="H779" s="57"/>
      <c r="I779" s="57"/>
      <c r="J779" s="57"/>
      <c r="K779" s="57"/>
      <c r="L779" s="74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59">
        <f>SUM(C779:U779)</f>
        <v>0</v>
      </c>
    </row>
    <row r="780" spans="1:24" s="41" customFormat="1" x14ac:dyDescent="0.25">
      <c r="A780" s="60"/>
      <c r="B780" s="61"/>
      <c r="C780" s="62">
        <v>44783</v>
      </c>
      <c r="D780" s="62">
        <v>44849</v>
      </c>
      <c r="E780" s="62">
        <v>44880</v>
      </c>
      <c r="F780" s="62">
        <v>44944</v>
      </c>
      <c r="G780" s="62">
        <v>44974</v>
      </c>
      <c r="H780" s="62">
        <v>45000</v>
      </c>
      <c r="I780" s="62"/>
      <c r="J780" s="62"/>
      <c r="K780" s="62"/>
      <c r="L780" s="63"/>
      <c r="M780" s="63"/>
      <c r="N780" s="63"/>
      <c r="O780" s="63"/>
      <c r="P780" s="63"/>
      <c r="Q780" s="64"/>
      <c r="R780" s="64"/>
      <c r="S780" s="64"/>
      <c r="T780" s="64"/>
      <c r="U780" s="64"/>
      <c r="V780" s="64"/>
      <c r="W780" s="65"/>
      <c r="X780"/>
    </row>
    <row r="781" spans="1:24" s="41" customFormat="1" x14ac:dyDescent="0.25">
      <c r="A781" s="60">
        <v>174</v>
      </c>
      <c r="B781" s="70" t="s">
        <v>361</v>
      </c>
      <c r="C781" s="75">
        <v>277500</v>
      </c>
      <c r="D781" s="76">
        <v>17968.5</v>
      </c>
      <c r="E781" s="76">
        <v>20320.740000000002</v>
      </c>
      <c r="F781" s="76">
        <v>37113.120000000003</v>
      </c>
      <c r="G781" s="76">
        <v>16509.240000000002</v>
      </c>
      <c r="H781" s="76">
        <v>16879.5</v>
      </c>
      <c r="I781" s="76"/>
      <c r="J781" s="76"/>
      <c r="K781" s="76"/>
      <c r="L781" s="76"/>
      <c r="M781" s="76"/>
      <c r="N781" s="76"/>
      <c r="O781" s="76"/>
      <c r="P781" s="76"/>
      <c r="Q781" s="77"/>
      <c r="R781" s="77"/>
      <c r="S781" s="64"/>
      <c r="T781" s="64"/>
      <c r="U781" s="64"/>
      <c r="V781" s="78"/>
      <c r="W781" s="67">
        <f>SUM(C781:U781)</f>
        <v>386291.1</v>
      </c>
      <c r="X781"/>
    </row>
    <row r="782" spans="1:24" x14ac:dyDescent="0.25">
      <c r="A782" s="6"/>
      <c r="B782" s="22"/>
      <c r="C782" s="53">
        <v>44797</v>
      </c>
      <c r="D782" s="53">
        <v>44830</v>
      </c>
      <c r="E782" s="53">
        <v>44893</v>
      </c>
      <c r="F782" s="53">
        <v>44917</v>
      </c>
      <c r="G782" s="53">
        <v>44951</v>
      </c>
      <c r="H782" s="53">
        <v>44985</v>
      </c>
      <c r="I782" s="53"/>
      <c r="J782" s="53"/>
      <c r="K782" s="53"/>
      <c r="L782" s="54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55"/>
    </row>
    <row r="783" spans="1:24" x14ac:dyDescent="0.25">
      <c r="A783" s="6">
        <v>175</v>
      </c>
      <c r="B783" s="245" t="s">
        <v>529</v>
      </c>
      <c r="C783" s="57">
        <v>138750</v>
      </c>
      <c r="D783" s="57">
        <v>138750</v>
      </c>
      <c r="E783" s="57">
        <v>6773.58</v>
      </c>
      <c r="F783" s="57">
        <v>6907.89</v>
      </c>
      <c r="G783" s="57">
        <v>5463.15</v>
      </c>
      <c r="H783" s="57">
        <v>5503.08</v>
      </c>
      <c r="I783" s="57"/>
      <c r="J783" s="57"/>
      <c r="K783" s="57"/>
      <c r="L783" s="74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59">
        <f>SUM(C783:U783)</f>
        <v>302147.70000000007</v>
      </c>
    </row>
    <row r="784" spans="1:24" s="41" customFormat="1" x14ac:dyDescent="0.25">
      <c r="A784" s="60"/>
      <c r="B784" s="61"/>
      <c r="C784" s="62">
        <v>44888</v>
      </c>
      <c r="D784" s="62">
        <v>44998</v>
      </c>
      <c r="E784" s="62"/>
      <c r="F784" s="62"/>
      <c r="G784" s="62"/>
      <c r="H784" s="62"/>
      <c r="I784" s="62"/>
      <c r="J784" s="62"/>
      <c r="K784" s="62"/>
      <c r="L784" s="63"/>
      <c r="M784" s="63"/>
      <c r="N784" s="63"/>
      <c r="O784" s="63"/>
      <c r="P784" s="63"/>
      <c r="Q784" s="64"/>
      <c r="R784" s="64"/>
      <c r="S784" s="64"/>
      <c r="T784" s="64"/>
      <c r="U784" s="64"/>
      <c r="V784" s="64"/>
      <c r="W784" s="65"/>
      <c r="X784"/>
    </row>
    <row r="785" spans="1:24" s="41" customFormat="1" x14ac:dyDescent="0.25">
      <c r="A785" s="60">
        <v>176</v>
      </c>
      <c r="B785" s="70" t="s">
        <v>597</v>
      </c>
      <c r="C785" s="75">
        <v>273700</v>
      </c>
      <c r="D785" s="76">
        <v>9377.5</v>
      </c>
      <c r="E785" s="76"/>
      <c r="F785" s="76"/>
      <c r="G785" s="76"/>
      <c r="H785" s="76"/>
      <c r="I785" s="76"/>
      <c r="J785" s="76"/>
      <c r="K785" s="76"/>
      <c r="L785" s="76"/>
      <c r="M785" s="76"/>
      <c r="N785" s="76"/>
      <c r="O785" s="76"/>
      <c r="P785" s="76"/>
      <c r="Q785" s="77"/>
      <c r="R785" s="77"/>
      <c r="S785" s="64"/>
      <c r="T785" s="64"/>
      <c r="U785" s="64"/>
      <c r="V785" s="78"/>
      <c r="W785" s="67">
        <f>SUM(C785:U785)</f>
        <v>283077.5</v>
      </c>
      <c r="X785"/>
    </row>
    <row r="786" spans="1:24" x14ac:dyDescent="0.25">
      <c r="A786" s="6"/>
      <c r="B786" s="22"/>
      <c r="C786" s="53"/>
      <c r="D786" s="53"/>
      <c r="E786" s="53"/>
      <c r="F786" s="53"/>
      <c r="G786" s="53"/>
      <c r="H786" s="53"/>
      <c r="I786" s="53"/>
      <c r="J786" s="53"/>
      <c r="K786" s="53"/>
      <c r="L786" s="54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55"/>
    </row>
    <row r="787" spans="1:24" x14ac:dyDescent="0.25">
      <c r="A787" s="6"/>
      <c r="B787" s="245" t="s">
        <v>613</v>
      </c>
      <c r="C787" s="57">
        <v>108000</v>
      </c>
      <c r="D787" s="57"/>
      <c r="E787" s="57"/>
      <c r="F787" s="57"/>
      <c r="G787" s="57"/>
      <c r="H787" s="57"/>
      <c r="I787" s="57"/>
      <c r="J787" s="57"/>
      <c r="K787" s="57"/>
      <c r="L787" s="74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59">
        <f>SUM(C787:U787)</f>
        <v>108000</v>
      </c>
    </row>
    <row r="788" spans="1:24" s="41" customFormat="1" x14ac:dyDescent="0.25">
      <c r="A788" s="60"/>
      <c r="B788" s="61"/>
      <c r="C788" s="62"/>
      <c r="D788" s="62"/>
      <c r="E788" s="62"/>
      <c r="F788" s="62"/>
      <c r="G788" s="62"/>
      <c r="H788" s="62"/>
      <c r="I788" s="62"/>
      <c r="J788" s="62"/>
      <c r="K788" s="62"/>
      <c r="L788" s="63"/>
      <c r="M788" s="63"/>
      <c r="N788" s="63"/>
      <c r="O788" s="63"/>
      <c r="P788" s="63"/>
      <c r="Q788" s="64"/>
      <c r="R788" s="64"/>
      <c r="S788" s="64"/>
      <c r="T788" s="64"/>
      <c r="U788" s="64"/>
      <c r="V788" s="64"/>
      <c r="W788" s="65"/>
      <c r="X788"/>
    </row>
    <row r="789" spans="1:24" s="41" customFormat="1" x14ac:dyDescent="0.25">
      <c r="A789" s="60"/>
      <c r="B789" s="70"/>
      <c r="C789" s="75"/>
      <c r="D789" s="76"/>
      <c r="E789" s="76"/>
      <c r="F789" s="76"/>
      <c r="G789" s="76"/>
      <c r="H789" s="76"/>
      <c r="I789" s="76"/>
      <c r="J789" s="76"/>
      <c r="K789" s="76"/>
      <c r="L789" s="76"/>
      <c r="M789" s="76"/>
      <c r="N789" s="76"/>
      <c r="O789" s="76"/>
      <c r="P789" s="76"/>
      <c r="Q789" s="77"/>
      <c r="R789" s="77"/>
      <c r="S789" s="77"/>
      <c r="T789" s="77"/>
      <c r="U789" s="77"/>
      <c r="V789" s="78"/>
      <c r="W789" s="67">
        <f>SUM(C789:U789)</f>
        <v>0</v>
      </c>
      <c r="X789"/>
    </row>
    <row r="790" spans="1:24" x14ac:dyDescent="0.25">
      <c r="A790" s="6"/>
      <c r="B790" s="22"/>
      <c r="C790" s="53"/>
      <c r="D790" s="53"/>
      <c r="E790" s="53"/>
      <c r="F790" s="53"/>
      <c r="G790" s="53"/>
      <c r="H790" s="53"/>
      <c r="I790" s="53"/>
      <c r="J790" s="53"/>
      <c r="K790" s="53"/>
      <c r="L790" s="54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55"/>
    </row>
    <row r="791" spans="1:24" x14ac:dyDescent="0.25">
      <c r="A791" s="6"/>
      <c r="B791" s="245"/>
      <c r="C791" s="57"/>
      <c r="D791" s="57"/>
      <c r="E791" s="57"/>
      <c r="F791" s="57"/>
      <c r="G791" s="57"/>
      <c r="H791" s="57"/>
      <c r="I791" s="57"/>
      <c r="J791" s="57"/>
      <c r="K791" s="57"/>
      <c r="L791" s="74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59">
        <f>SUM(C791:U791)</f>
        <v>0</v>
      </c>
    </row>
    <row r="792" spans="1:24" s="41" customFormat="1" x14ac:dyDescent="0.25">
      <c r="A792" s="60"/>
      <c r="B792" s="341"/>
      <c r="C792" s="342"/>
      <c r="D792" s="63"/>
      <c r="E792" s="63"/>
      <c r="F792" s="63"/>
      <c r="G792" s="63"/>
      <c r="H792" s="63"/>
      <c r="I792" s="63"/>
      <c r="J792" s="63"/>
      <c r="K792" s="63"/>
      <c r="L792" s="63"/>
      <c r="M792" s="63"/>
      <c r="N792" s="63"/>
      <c r="O792" s="63"/>
      <c r="P792" s="63"/>
      <c r="Q792" s="64"/>
      <c r="R792" s="64"/>
      <c r="S792" s="64"/>
      <c r="T792" s="64"/>
      <c r="U792" s="64"/>
      <c r="V792" s="64"/>
      <c r="W792" s="65"/>
      <c r="X792"/>
    </row>
    <row r="793" spans="1:24" s="41" customFormat="1" x14ac:dyDescent="0.25">
      <c r="A793" s="60"/>
      <c r="B793" s="70"/>
      <c r="C793" s="75"/>
      <c r="D793" s="76"/>
      <c r="E793" s="76"/>
      <c r="F793" s="76"/>
      <c r="G793" s="76"/>
      <c r="H793" s="76"/>
      <c r="I793" s="76"/>
      <c r="J793" s="76"/>
      <c r="K793" s="76"/>
      <c r="L793" s="76"/>
      <c r="M793" s="76"/>
      <c r="N793" s="76"/>
      <c r="O793" s="76"/>
      <c r="P793" s="76"/>
      <c r="Q793" s="77"/>
      <c r="R793" s="77"/>
      <c r="S793" s="77"/>
      <c r="T793" s="77"/>
      <c r="U793" s="77"/>
      <c r="V793" s="78"/>
      <c r="W793" s="67">
        <f>SUM(C793:U793)</f>
        <v>0</v>
      </c>
      <c r="X793"/>
    </row>
    <row r="794" spans="1:24" s="41" customFormat="1" x14ac:dyDescent="0.25">
      <c r="A794" s="268"/>
      <c r="B794" s="269"/>
      <c r="C794" s="270">
        <v>44972</v>
      </c>
      <c r="D794" s="270"/>
      <c r="E794" s="270"/>
      <c r="F794" s="270"/>
      <c r="G794" s="270"/>
      <c r="H794" s="270"/>
      <c r="I794" s="270"/>
      <c r="J794" s="270"/>
      <c r="K794" s="270"/>
      <c r="L794" s="271"/>
      <c r="M794" s="271"/>
      <c r="N794" s="271"/>
      <c r="O794" s="271"/>
      <c r="P794" s="271"/>
      <c r="Q794" s="272"/>
      <c r="R794" s="272"/>
      <c r="S794" s="272"/>
      <c r="T794" s="272"/>
      <c r="U794" s="272"/>
      <c r="V794" s="272"/>
      <c r="W794" s="273"/>
      <c r="X794"/>
    </row>
    <row r="795" spans="1:24" s="41" customFormat="1" x14ac:dyDescent="0.25">
      <c r="A795" s="268">
        <v>1</v>
      </c>
      <c r="B795" s="274" t="s">
        <v>157</v>
      </c>
      <c r="C795" s="275">
        <v>3084656.53</v>
      </c>
      <c r="D795" s="271"/>
      <c r="E795" s="271"/>
      <c r="F795" s="271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2"/>
      <c r="R795" s="272"/>
      <c r="S795" s="272"/>
      <c r="T795" s="272"/>
      <c r="U795" s="272"/>
      <c r="V795" s="272"/>
      <c r="W795" s="276">
        <f>SUM(C795:U795)</f>
        <v>3084656.53</v>
      </c>
      <c r="X795"/>
    </row>
    <row r="796" spans="1:24" x14ac:dyDescent="0.25">
      <c r="A796" s="6"/>
      <c r="B796" s="72"/>
      <c r="C796" s="53"/>
      <c r="D796" s="53"/>
      <c r="E796" s="53"/>
      <c r="F796" s="53"/>
      <c r="G796" s="53"/>
      <c r="H796" s="53"/>
      <c r="I796" s="53"/>
      <c r="J796" s="53"/>
      <c r="K796" s="53"/>
      <c r="L796" s="54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55"/>
    </row>
    <row r="797" spans="1:24" x14ac:dyDescent="0.25">
      <c r="A797" s="6">
        <v>2</v>
      </c>
      <c r="B797" s="79" t="s">
        <v>158</v>
      </c>
      <c r="C797" s="57"/>
      <c r="D797" s="57"/>
      <c r="E797" s="57"/>
      <c r="F797" s="57"/>
      <c r="G797" s="57"/>
      <c r="H797" s="57"/>
      <c r="I797" s="57"/>
      <c r="J797" s="57"/>
      <c r="K797" s="57"/>
      <c r="L797" s="74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59">
        <f>SUM(C797:U797)</f>
        <v>0</v>
      </c>
    </row>
    <row r="798" spans="1:24" x14ac:dyDescent="0.25">
      <c r="A798" s="268"/>
      <c r="B798" s="269"/>
      <c r="C798" s="270"/>
      <c r="D798" s="270"/>
      <c r="E798" s="270"/>
      <c r="F798" s="270"/>
      <c r="G798" s="270"/>
      <c r="H798" s="270"/>
      <c r="I798" s="270"/>
      <c r="J798" s="270"/>
      <c r="K798" s="270"/>
      <c r="L798" s="271"/>
      <c r="M798" s="271"/>
      <c r="N798" s="271"/>
      <c r="O798" s="271"/>
      <c r="P798" s="271"/>
      <c r="Q798" s="272"/>
      <c r="R798" s="272"/>
      <c r="S798" s="272"/>
      <c r="T798" s="272"/>
      <c r="U798" s="272"/>
      <c r="V798" s="272"/>
      <c r="W798" s="273"/>
    </row>
    <row r="799" spans="1:24" x14ac:dyDescent="0.25">
      <c r="A799" s="268">
        <v>3</v>
      </c>
      <c r="B799" s="274" t="s">
        <v>159</v>
      </c>
      <c r="C799" s="275"/>
      <c r="D799" s="271"/>
      <c r="E799" s="271"/>
      <c r="F799" s="271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2"/>
      <c r="R799" s="272"/>
      <c r="S799" s="272"/>
      <c r="T799" s="272"/>
      <c r="U799" s="272"/>
      <c r="V799" s="272"/>
      <c r="W799" s="276">
        <f>SUM(C799:U799)</f>
        <v>0</v>
      </c>
    </row>
    <row r="800" spans="1:24" s="41" customFormat="1" x14ac:dyDescent="0.25">
      <c r="A800" s="6"/>
      <c r="B800" s="72"/>
      <c r="C800" s="53"/>
      <c r="D800" s="53"/>
      <c r="E800" s="53"/>
      <c r="F800" s="53"/>
      <c r="G800" s="53"/>
      <c r="H800" s="53"/>
      <c r="I800" s="53"/>
      <c r="J800" s="53"/>
      <c r="K800" s="53"/>
      <c r="L800" s="54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55"/>
      <c r="X800"/>
    </row>
    <row r="801" spans="1:24" s="41" customFormat="1" x14ac:dyDescent="0.25">
      <c r="A801" s="6">
        <v>4</v>
      </c>
      <c r="B801" s="79" t="s">
        <v>160</v>
      </c>
      <c r="C801" s="57"/>
      <c r="D801" s="57"/>
      <c r="E801" s="57"/>
      <c r="F801" s="57"/>
      <c r="G801" s="57"/>
      <c r="H801" s="57"/>
      <c r="I801" s="57"/>
      <c r="J801" s="57"/>
      <c r="K801" s="57"/>
      <c r="L801" s="74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59">
        <f>SUM(C801:U801)</f>
        <v>0</v>
      </c>
      <c r="X801"/>
    </row>
    <row r="802" spans="1:24" s="41" customFormat="1" x14ac:dyDescent="0.25">
      <c r="A802" s="268"/>
      <c r="B802" s="269"/>
      <c r="C802" s="270"/>
      <c r="D802" s="270"/>
      <c r="E802" s="270"/>
      <c r="F802" s="270"/>
      <c r="G802" s="270"/>
      <c r="H802" s="270"/>
      <c r="I802" s="270"/>
      <c r="J802" s="270"/>
      <c r="K802" s="270"/>
      <c r="L802" s="271"/>
      <c r="M802" s="271"/>
      <c r="N802" s="271"/>
      <c r="O802" s="271"/>
      <c r="P802" s="271"/>
      <c r="Q802" s="272"/>
      <c r="R802" s="272"/>
      <c r="S802" s="272"/>
      <c r="T802" s="272"/>
      <c r="U802" s="272"/>
      <c r="V802" s="272"/>
      <c r="W802" s="273"/>
      <c r="X802"/>
    </row>
    <row r="803" spans="1:24" s="41" customFormat="1" x14ac:dyDescent="0.25">
      <c r="A803" s="268">
        <v>5</v>
      </c>
      <c r="B803" s="274" t="s">
        <v>161</v>
      </c>
      <c r="C803" s="275"/>
      <c r="D803" s="271"/>
      <c r="E803" s="271"/>
      <c r="F803" s="271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2"/>
      <c r="R803" s="272"/>
      <c r="S803" s="272"/>
      <c r="T803" s="272"/>
      <c r="U803" s="272"/>
      <c r="V803" s="272"/>
      <c r="W803" s="276">
        <f>SUM(C803:U803)</f>
        <v>0</v>
      </c>
      <c r="X803"/>
    </row>
    <row r="804" spans="1:24" x14ac:dyDescent="0.25">
      <c r="A804" s="6"/>
      <c r="B804" s="72"/>
      <c r="C804" s="53"/>
      <c r="D804" s="53"/>
      <c r="E804" s="53"/>
      <c r="F804" s="53"/>
      <c r="G804" s="53"/>
      <c r="H804" s="53"/>
      <c r="I804" s="53"/>
      <c r="J804" s="53"/>
      <c r="K804" s="53"/>
      <c r="L804" s="54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55"/>
    </row>
    <row r="805" spans="1:24" x14ac:dyDescent="0.25">
      <c r="A805" s="6">
        <v>6</v>
      </c>
      <c r="B805" s="79" t="s">
        <v>162</v>
      </c>
      <c r="C805" s="57"/>
      <c r="D805" s="57"/>
      <c r="E805" s="57"/>
      <c r="F805" s="57"/>
      <c r="G805" s="57"/>
      <c r="H805" s="57"/>
      <c r="I805" s="57"/>
      <c r="J805" s="57"/>
      <c r="K805" s="57"/>
      <c r="L805" s="74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59">
        <f>SUM(C805:U805)</f>
        <v>0</v>
      </c>
    </row>
    <row r="806" spans="1:24" x14ac:dyDescent="0.25">
      <c r="A806" s="268"/>
      <c r="B806" s="269"/>
      <c r="C806" s="270"/>
      <c r="D806" s="270"/>
      <c r="E806" s="270"/>
      <c r="F806" s="270"/>
      <c r="G806" s="270"/>
      <c r="H806" s="270"/>
      <c r="I806" s="270"/>
      <c r="J806" s="270"/>
      <c r="K806" s="270"/>
      <c r="L806" s="271"/>
      <c r="M806" s="271"/>
      <c r="N806" s="271"/>
      <c r="O806" s="271"/>
      <c r="P806" s="271"/>
      <c r="Q806" s="272"/>
      <c r="R806" s="272"/>
      <c r="S806" s="272"/>
      <c r="T806" s="272"/>
      <c r="U806" s="272"/>
      <c r="V806" s="272"/>
      <c r="W806" s="273"/>
    </row>
    <row r="807" spans="1:24" x14ac:dyDescent="0.25">
      <c r="A807" s="268">
        <v>7</v>
      </c>
      <c r="B807" s="274" t="s">
        <v>163</v>
      </c>
      <c r="C807" s="275"/>
      <c r="D807" s="271"/>
      <c r="E807" s="271"/>
      <c r="F807" s="271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2"/>
      <c r="R807" s="272"/>
      <c r="S807" s="272"/>
      <c r="T807" s="272"/>
      <c r="U807" s="272"/>
      <c r="V807" s="272"/>
      <c r="W807" s="276">
        <f>SUM(C807:U807)</f>
        <v>0</v>
      </c>
    </row>
    <row r="808" spans="1:24" s="41" customFormat="1" x14ac:dyDescent="0.25">
      <c r="A808" s="6"/>
      <c r="B808" s="72"/>
      <c r="C808" s="53">
        <v>44755</v>
      </c>
      <c r="D808" s="53">
        <v>44944</v>
      </c>
      <c r="E808" s="53"/>
      <c r="F808" s="53"/>
      <c r="G808" s="53"/>
      <c r="H808" s="53"/>
      <c r="I808" s="53"/>
      <c r="J808" s="53"/>
      <c r="K808" s="53"/>
      <c r="L808" s="54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55"/>
      <c r="X808"/>
    </row>
    <row r="809" spans="1:24" s="41" customFormat="1" x14ac:dyDescent="0.25">
      <c r="A809" s="6">
        <v>8</v>
      </c>
      <c r="B809" s="79" t="s">
        <v>164</v>
      </c>
      <c r="C809" s="57">
        <v>3270267</v>
      </c>
      <c r="D809" s="57">
        <v>4516083</v>
      </c>
      <c r="E809" s="57"/>
      <c r="F809" s="57"/>
      <c r="G809" s="57"/>
      <c r="H809" s="57"/>
      <c r="I809" s="57"/>
      <c r="J809" s="57"/>
      <c r="K809" s="57"/>
      <c r="L809" s="74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59">
        <f>SUM(C809:U809)</f>
        <v>7786350</v>
      </c>
      <c r="X809"/>
    </row>
    <row r="810" spans="1:24" s="41" customFormat="1" x14ac:dyDescent="0.25">
      <c r="A810" s="268"/>
      <c r="B810" s="269"/>
      <c r="C810" s="270">
        <v>44760</v>
      </c>
      <c r="D810" s="270">
        <v>44764</v>
      </c>
      <c r="E810" s="270">
        <v>44789</v>
      </c>
      <c r="F810" s="270">
        <v>44790</v>
      </c>
      <c r="G810" s="270">
        <v>44824</v>
      </c>
      <c r="H810" s="270">
        <v>44926</v>
      </c>
      <c r="I810" s="270">
        <v>44957</v>
      </c>
      <c r="J810" s="270">
        <v>44933</v>
      </c>
      <c r="K810" s="270"/>
      <c r="L810" s="271"/>
      <c r="M810" s="271"/>
      <c r="N810" s="271"/>
      <c r="O810" s="271"/>
      <c r="P810" s="271"/>
      <c r="Q810" s="272"/>
      <c r="R810" s="272"/>
      <c r="S810" s="272"/>
      <c r="T810" s="272"/>
      <c r="U810" s="272"/>
      <c r="V810" s="272"/>
      <c r="W810" s="273"/>
      <c r="X810"/>
    </row>
    <row r="811" spans="1:24" s="41" customFormat="1" x14ac:dyDescent="0.25">
      <c r="A811" s="268">
        <v>9</v>
      </c>
      <c r="B811" s="274" t="s">
        <v>475</v>
      </c>
      <c r="C811" s="275">
        <v>70231.41</v>
      </c>
      <c r="D811" s="271">
        <v>29768.59</v>
      </c>
      <c r="E811" s="271">
        <v>70231.41</v>
      </c>
      <c r="F811" s="271">
        <v>29768.59</v>
      </c>
      <c r="G811" s="271">
        <v>100000</v>
      </c>
      <c r="H811" s="271">
        <v>300000</v>
      </c>
      <c r="I811" s="271">
        <v>93600</v>
      </c>
      <c r="J811" s="271">
        <v>100000</v>
      </c>
      <c r="K811" s="271"/>
      <c r="L811" s="271"/>
      <c r="M811" s="271"/>
      <c r="N811" s="271"/>
      <c r="O811" s="271"/>
      <c r="P811" s="271"/>
      <c r="Q811" s="272"/>
      <c r="R811" s="272"/>
      <c r="S811" s="272"/>
      <c r="T811" s="272"/>
      <c r="U811" s="272"/>
      <c r="V811" s="272"/>
      <c r="W811" s="276">
        <f>SUM(C811:U811)</f>
        <v>793600</v>
      </c>
      <c r="X811"/>
    </row>
    <row r="812" spans="1:24" x14ac:dyDescent="0.25">
      <c r="A812" s="6"/>
      <c r="B812" s="72"/>
      <c r="C812" s="53"/>
      <c r="D812" s="53"/>
      <c r="E812" s="53"/>
      <c r="F812" s="53"/>
      <c r="G812" s="53"/>
      <c r="H812" s="53"/>
      <c r="I812" s="53"/>
      <c r="J812" s="53"/>
      <c r="K812" s="53"/>
      <c r="L812" s="54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55"/>
    </row>
    <row r="813" spans="1:24" x14ac:dyDescent="0.25">
      <c r="A813" s="6">
        <v>10</v>
      </c>
      <c r="B813" s="79" t="s">
        <v>165</v>
      </c>
      <c r="C813" s="57"/>
      <c r="D813" s="57"/>
      <c r="E813" s="57"/>
      <c r="F813" s="57"/>
      <c r="G813" s="57"/>
      <c r="H813" s="57"/>
      <c r="I813" s="57"/>
      <c r="J813" s="57"/>
      <c r="K813" s="57"/>
      <c r="L813" s="74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59">
        <f>SUM(C813:U813)</f>
        <v>0</v>
      </c>
    </row>
    <row r="814" spans="1:24" x14ac:dyDescent="0.25">
      <c r="A814" s="268"/>
      <c r="B814" s="269"/>
      <c r="C814" s="270">
        <v>44762</v>
      </c>
      <c r="D814" s="270"/>
      <c r="E814" s="270"/>
      <c r="F814" s="270"/>
      <c r="G814" s="270"/>
      <c r="H814" s="270"/>
      <c r="I814" s="270"/>
      <c r="J814" s="270"/>
      <c r="K814" s="270"/>
      <c r="L814" s="271"/>
      <c r="M814" s="271"/>
      <c r="N814" s="271"/>
      <c r="O814" s="271"/>
      <c r="P814" s="271"/>
      <c r="Q814" s="272"/>
      <c r="R814" s="272"/>
      <c r="S814" s="272"/>
      <c r="T814" s="272"/>
      <c r="U814" s="272"/>
      <c r="V814" s="272"/>
      <c r="W814" s="273"/>
    </row>
    <row r="815" spans="1:24" x14ac:dyDescent="0.25">
      <c r="A815" s="268">
        <v>11</v>
      </c>
      <c r="B815" s="274" t="s">
        <v>166</v>
      </c>
      <c r="C815" s="275">
        <v>450000</v>
      </c>
      <c r="D815" s="271"/>
      <c r="E815" s="271"/>
      <c r="F815" s="271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2"/>
      <c r="R815" s="272"/>
      <c r="S815" s="272"/>
      <c r="T815" s="272"/>
      <c r="U815" s="272"/>
      <c r="V815" s="272"/>
      <c r="W815" s="276">
        <f>SUM(C815:U815)</f>
        <v>450000</v>
      </c>
    </row>
    <row r="816" spans="1:24" s="41" customFormat="1" x14ac:dyDescent="0.25">
      <c r="A816" s="6"/>
      <c r="B816" s="72"/>
      <c r="C816" s="53">
        <v>44984</v>
      </c>
      <c r="D816" s="53"/>
      <c r="E816" s="53"/>
      <c r="F816" s="53"/>
      <c r="G816" s="53"/>
      <c r="H816" s="53"/>
      <c r="I816" s="53"/>
      <c r="J816" s="53"/>
      <c r="K816" s="53"/>
      <c r="L816" s="54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55"/>
      <c r="X816"/>
    </row>
    <row r="817" spans="1:27" s="41" customFormat="1" x14ac:dyDescent="0.25">
      <c r="A817" s="6">
        <v>12</v>
      </c>
      <c r="B817" s="79" t="s">
        <v>167</v>
      </c>
      <c r="C817" s="57">
        <v>719640</v>
      </c>
      <c r="D817" s="57"/>
      <c r="E817" s="57"/>
      <c r="F817" s="57"/>
      <c r="G817" s="57"/>
      <c r="H817" s="57"/>
      <c r="I817" s="57"/>
      <c r="J817" s="57"/>
      <c r="K817" s="57"/>
      <c r="L817" s="74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59">
        <f>SUM(C817:U817)</f>
        <v>719640</v>
      </c>
      <c r="X817"/>
    </row>
    <row r="818" spans="1:27" s="41" customFormat="1" x14ac:dyDescent="0.25">
      <c r="A818" s="268"/>
      <c r="B818" s="269"/>
      <c r="C818" s="270"/>
      <c r="D818" s="270"/>
      <c r="E818" s="270"/>
      <c r="F818" s="270"/>
      <c r="G818" s="270"/>
      <c r="H818" s="270"/>
      <c r="I818" s="270"/>
      <c r="J818" s="270"/>
      <c r="K818" s="270"/>
      <c r="L818" s="271"/>
      <c r="M818" s="271"/>
      <c r="N818" s="271"/>
      <c r="O818" s="271"/>
      <c r="P818" s="271"/>
      <c r="Q818" s="272"/>
      <c r="R818" s="272"/>
      <c r="S818" s="272"/>
      <c r="T818" s="272"/>
      <c r="U818" s="272"/>
      <c r="V818" s="272"/>
      <c r="W818" s="273"/>
      <c r="X818"/>
    </row>
    <row r="819" spans="1:27" s="41" customFormat="1" x14ac:dyDescent="0.25">
      <c r="A819" s="268">
        <v>13</v>
      </c>
      <c r="B819" s="274" t="s">
        <v>168</v>
      </c>
      <c r="C819" s="275"/>
      <c r="D819" s="271"/>
      <c r="E819" s="271"/>
      <c r="F819" s="271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2"/>
      <c r="R819" s="272"/>
      <c r="S819" s="272"/>
      <c r="T819" s="272"/>
      <c r="U819" s="272"/>
      <c r="V819" s="272"/>
      <c r="W819" s="276">
        <f>SUM(C819:U819)</f>
        <v>0</v>
      </c>
      <c r="X819"/>
    </row>
    <row r="820" spans="1:27" x14ac:dyDescent="0.25">
      <c r="A820" s="6"/>
      <c r="B820" s="72"/>
      <c r="C820" s="53"/>
      <c r="D820" s="53"/>
      <c r="E820" s="53"/>
      <c r="F820" s="53"/>
      <c r="G820" s="53"/>
      <c r="H820" s="53"/>
      <c r="I820" s="53"/>
      <c r="J820" s="53"/>
      <c r="K820" s="53"/>
      <c r="L820" s="54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55"/>
    </row>
    <row r="821" spans="1:27" x14ac:dyDescent="0.25">
      <c r="A821" s="6">
        <v>14</v>
      </c>
      <c r="B821" s="79" t="s">
        <v>169</v>
      </c>
      <c r="C821" s="57"/>
      <c r="D821" s="57"/>
      <c r="E821" s="57"/>
      <c r="F821" s="57"/>
      <c r="G821" s="57"/>
      <c r="H821" s="57"/>
      <c r="I821" s="57"/>
      <c r="J821" s="57"/>
      <c r="K821" s="57"/>
      <c r="L821" s="74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59">
        <f>SUM(C821:U821)</f>
        <v>0</v>
      </c>
    </row>
    <row r="822" spans="1:27" x14ac:dyDescent="0.25">
      <c r="A822" s="268"/>
      <c r="B822" s="269"/>
      <c r="C822" s="270"/>
      <c r="D822" s="270"/>
      <c r="E822" s="270"/>
      <c r="F822" s="270"/>
      <c r="G822" s="270"/>
      <c r="H822" s="270"/>
      <c r="I822" s="270"/>
      <c r="J822" s="270"/>
      <c r="K822" s="270"/>
      <c r="L822" s="271"/>
      <c r="M822" s="271"/>
      <c r="N822" s="271"/>
      <c r="O822" s="271"/>
      <c r="P822" s="271"/>
      <c r="Q822" s="272"/>
      <c r="R822" s="272"/>
      <c r="S822" s="272"/>
      <c r="T822" s="272"/>
      <c r="U822" s="272"/>
      <c r="V822" s="272"/>
      <c r="W822" s="273"/>
    </row>
    <row r="823" spans="1:27" x14ac:dyDescent="0.25">
      <c r="A823" s="268">
        <v>15</v>
      </c>
      <c r="B823" s="274" t="s">
        <v>170</v>
      </c>
      <c r="C823" s="275"/>
      <c r="D823" s="271"/>
      <c r="E823" s="271"/>
      <c r="F823" s="271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2"/>
      <c r="R823" s="272"/>
      <c r="S823" s="272"/>
      <c r="T823" s="272"/>
      <c r="U823" s="272"/>
      <c r="V823" s="272"/>
      <c r="W823" s="276">
        <f>SUM(C823:U823)</f>
        <v>0</v>
      </c>
    </row>
    <row r="824" spans="1:27" s="41" customFormat="1" x14ac:dyDescent="0.25">
      <c r="A824" s="6"/>
      <c r="B824" s="72"/>
      <c r="C824" s="53"/>
      <c r="D824" s="53"/>
      <c r="E824" s="53"/>
      <c r="F824" s="53"/>
      <c r="G824" s="53"/>
      <c r="H824" s="53"/>
      <c r="I824" s="53"/>
      <c r="J824" s="53"/>
      <c r="K824" s="53"/>
      <c r="L824" s="54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55"/>
      <c r="X824"/>
    </row>
    <row r="825" spans="1:27" s="41" customFormat="1" x14ac:dyDescent="0.25">
      <c r="A825" s="6">
        <v>16</v>
      </c>
      <c r="B825" s="79"/>
      <c r="C825" s="57"/>
      <c r="D825" s="57"/>
      <c r="E825" s="57"/>
      <c r="F825" s="57"/>
      <c r="G825" s="57"/>
      <c r="H825" s="57"/>
      <c r="I825" s="57"/>
      <c r="J825" s="57"/>
      <c r="K825" s="57"/>
      <c r="L825" s="74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59">
        <f>SUM(C825:U825)</f>
        <v>0</v>
      </c>
      <c r="X825"/>
    </row>
    <row r="826" spans="1:27" x14ac:dyDescent="0.25">
      <c r="A826" s="268"/>
      <c r="B826" s="269"/>
      <c r="C826" s="270"/>
      <c r="D826" s="270"/>
      <c r="E826" s="270"/>
      <c r="F826" s="270"/>
      <c r="G826" s="270"/>
      <c r="H826" s="270"/>
      <c r="I826" s="270"/>
      <c r="J826" s="270"/>
      <c r="K826" s="270"/>
      <c r="L826" s="271"/>
      <c r="M826" s="271"/>
      <c r="N826" s="271"/>
      <c r="O826" s="271"/>
      <c r="P826" s="271"/>
      <c r="Q826" s="272"/>
      <c r="R826" s="272"/>
      <c r="S826" s="272"/>
      <c r="T826" s="272"/>
      <c r="U826" s="272"/>
      <c r="V826" s="272"/>
      <c r="W826" s="273"/>
    </row>
    <row r="827" spans="1:27" ht="15.75" thickBot="1" x14ac:dyDescent="0.3">
      <c r="A827" s="268"/>
      <c r="B827" s="274"/>
      <c r="C827" s="277"/>
      <c r="D827" s="278"/>
      <c r="E827" s="278"/>
      <c r="F827" s="278"/>
      <c r="G827" s="278"/>
      <c r="H827" s="278"/>
      <c r="I827" s="278"/>
      <c r="J827" s="278"/>
      <c r="K827" s="278"/>
      <c r="L827" s="278"/>
      <c r="M827" s="278"/>
      <c r="N827" s="278"/>
      <c r="O827" s="278"/>
      <c r="P827" s="278"/>
      <c r="Q827" s="279"/>
      <c r="R827" s="279"/>
      <c r="S827" s="279"/>
      <c r="T827" s="279"/>
      <c r="U827" s="279"/>
      <c r="V827" s="280"/>
      <c r="W827" s="276">
        <f>SUM(C827:U827)</f>
        <v>0</v>
      </c>
    </row>
    <row r="828" spans="1:27" ht="15.75" thickBot="1" x14ac:dyDescent="0.3">
      <c r="A828" s="6"/>
      <c r="R828" s="23"/>
      <c r="S828" s="23"/>
      <c r="T828" s="23"/>
      <c r="U828" s="80"/>
      <c r="V828" s="80" t="s">
        <v>181</v>
      </c>
      <c r="W828" s="81">
        <f>SUM(W434:W827)</f>
        <v>109040007.24999997</v>
      </c>
      <c r="X828">
        <f>Gráfico!K6</f>
        <v>-188050.38</v>
      </c>
      <c r="Y828" s="41">
        <f>W828+X828</f>
        <v>108851956.86999997</v>
      </c>
      <c r="Z828" s="41">
        <f>Gráfico!B20</f>
        <v>108851956.87</v>
      </c>
      <c r="AA828" s="41">
        <f>Y828-Z828</f>
        <v>0</v>
      </c>
    </row>
    <row r="829" spans="1:27" x14ac:dyDescent="0.25">
      <c r="A829" s="6"/>
      <c r="D829" s="82"/>
      <c r="X829" t="s">
        <v>466</v>
      </c>
      <c r="Y829" s="41"/>
      <c r="Z829" s="41"/>
      <c r="AA829" s="41"/>
    </row>
  </sheetData>
  <sortState xmlns:xlrd2="http://schemas.microsoft.com/office/spreadsheetml/2017/richdata2" ref="B411:F425">
    <sortCondition ref="B411:B425"/>
  </sortState>
  <mergeCells count="12">
    <mergeCell ref="W432:W433"/>
    <mergeCell ref="H409:H410"/>
    <mergeCell ref="G409:G410"/>
    <mergeCell ref="E409:E410"/>
    <mergeCell ref="C409:C410"/>
    <mergeCell ref="D409:D410"/>
    <mergeCell ref="F409:F410"/>
    <mergeCell ref="V206:V207"/>
    <mergeCell ref="A5:B5"/>
    <mergeCell ref="A206:B206"/>
    <mergeCell ref="C206:C207"/>
    <mergeCell ref="A207:B207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AD2379"/>
  <sheetViews>
    <sheetView tabSelected="1" zoomScaleNormal="100" workbookViewId="0">
      <pane ySplit="1" topLeftCell="A1324" activePane="bottomLeft" state="frozen"/>
      <selection pane="bottomLeft" activeCell="B1332" sqref="B1332"/>
    </sheetView>
  </sheetViews>
  <sheetFormatPr baseColWidth="10" defaultColWidth="9.140625" defaultRowHeight="15.75" x14ac:dyDescent="0.25"/>
  <cols>
    <col min="1" max="1" width="12.5703125" style="83" bestFit="1" customWidth="1"/>
    <col min="2" max="2" width="47.28515625" style="176" customWidth="1"/>
    <col min="3" max="3" width="18.28515625" style="175" customWidth="1"/>
    <col min="4" max="4" width="15.85546875" style="175" bestFit="1" customWidth="1"/>
    <col min="5" max="5" width="18" style="177" customWidth="1"/>
    <col min="6" max="6" width="17" style="84" customWidth="1"/>
    <col min="7" max="7" width="14.7109375" customWidth="1"/>
    <col min="8" max="8" width="14.85546875" customWidth="1"/>
    <col min="9" max="9" width="14.140625" customWidth="1"/>
    <col min="10" max="10" width="18.140625" bestFit="1" customWidth="1"/>
    <col min="11" max="14" width="14.7109375" customWidth="1"/>
    <col min="15" max="21" width="23.42578125" customWidth="1"/>
    <col min="22" max="22" width="19.85546875" customWidth="1"/>
    <col min="23" max="23" width="19.7109375" customWidth="1"/>
    <col min="24" max="24" width="28.140625" customWidth="1"/>
    <col min="25" max="27" width="24.7109375" bestFit="1" customWidth="1"/>
    <col min="28" max="28" width="21.85546875" bestFit="1" customWidth="1"/>
    <col min="29" max="29" width="21.7109375" bestFit="1" customWidth="1"/>
    <col min="30" max="30" width="29.42578125" bestFit="1" customWidth="1"/>
    <col min="31" max="256" width="11.42578125" customWidth="1"/>
  </cols>
  <sheetData>
    <row r="1" spans="1:30" ht="82.5" customHeight="1" thickBot="1" x14ac:dyDescent="0.3">
      <c r="A1" s="220" t="s">
        <v>182</v>
      </c>
      <c r="B1" s="221" t="s">
        <v>175</v>
      </c>
      <c r="C1" s="222" t="s">
        <v>183</v>
      </c>
      <c r="D1" s="223" t="s">
        <v>184</v>
      </c>
      <c r="E1" s="224" t="s">
        <v>185</v>
      </c>
      <c r="G1" s="85" t="s">
        <v>186</v>
      </c>
      <c r="H1" s="86" t="s">
        <v>184</v>
      </c>
      <c r="I1" s="87" t="s">
        <v>186</v>
      </c>
      <c r="J1" s="88" t="s">
        <v>184</v>
      </c>
      <c r="K1" s="284" t="s">
        <v>186</v>
      </c>
      <c r="L1" s="285" t="s">
        <v>184</v>
      </c>
      <c r="M1" s="286" t="s">
        <v>186</v>
      </c>
      <c r="N1" s="287" t="s">
        <v>184</v>
      </c>
    </row>
    <row r="2" spans="1:30" x14ac:dyDescent="0.3">
      <c r="A2" s="89" t="s">
        <v>505</v>
      </c>
      <c r="B2" s="90"/>
      <c r="C2" s="91">
        <v>28222525.695341915</v>
      </c>
      <c r="D2" s="92"/>
      <c r="E2" s="91">
        <f>C2</f>
        <v>28222525.695341915</v>
      </c>
      <c r="G2" s="93">
        <v>1389318.6199999996</v>
      </c>
      <c r="H2" s="94"/>
      <c r="I2" s="95">
        <v>8998369.7599999998</v>
      </c>
      <c r="J2" s="96"/>
      <c r="K2" s="97">
        <v>130421</v>
      </c>
      <c r="L2" s="98"/>
      <c r="M2" s="93">
        <v>9888038.3499999978</v>
      </c>
      <c r="N2" s="99"/>
    </row>
    <row r="3" spans="1:30" s="23" customFormat="1" ht="17.25" x14ac:dyDescent="0.35">
      <c r="A3" s="101"/>
      <c r="B3" s="101"/>
      <c r="C3" s="102"/>
      <c r="D3" s="103"/>
      <c r="E3" s="104"/>
      <c r="F3" s="84"/>
      <c r="G3" s="105"/>
      <c r="H3" s="106"/>
      <c r="I3" s="107"/>
      <c r="J3" s="106"/>
      <c r="K3" s="108"/>
      <c r="L3" s="109"/>
      <c r="M3" s="105"/>
      <c r="N3" s="110"/>
    </row>
    <row r="4" spans="1:30" s="23" customFormat="1" x14ac:dyDescent="0.3">
      <c r="A4" s="100"/>
      <c r="B4" s="119" t="s">
        <v>508</v>
      </c>
      <c r="C4" s="120"/>
      <c r="D4" s="121">
        <v>1564650</v>
      </c>
      <c r="E4" s="322">
        <f>E2+C4-D4</f>
        <v>26657875.695341915</v>
      </c>
      <c r="F4" s="84"/>
      <c r="G4" s="115"/>
      <c r="H4" s="122"/>
      <c r="I4" s="116"/>
      <c r="J4" s="123"/>
      <c r="K4" s="117"/>
      <c r="L4" s="118"/>
      <c r="M4" s="288"/>
      <c r="N4" s="289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23" customFormat="1" x14ac:dyDescent="0.3">
      <c r="A5" s="100"/>
      <c r="B5" s="119" t="s">
        <v>509</v>
      </c>
      <c r="C5" s="120"/>
      <c r="D5" s="121">
        <v>3682875</v>
      </c>
      <c r="E5" s="322">
        <f>E4+C5-D5</f>
        <v>22975000.695341915</v>
      </c>
      <c r="F5" s="84"/>
      <c r="G5" s="115"/>
      <c r="H5" s="122"/>
      <c r="I5" s="116"/>
      <c r="J5" s="123"/>
      <c r="K5" s="117"/>
      <c r="L5" s="118"/>
      <c r="M5" s="288"/>
      <c r="N5" s="289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23" customFormat="1" x14ac:dyDescent="0.3">
      <c r="B6" s="119" t="s">
        <v>187</v>
      </c>
      <c r="C6" s="124"/>
      <c r="D6" s="121">
        <v>654465</v>
      </c>
      <c r="E6" s="322">
        <f t="shared" ref="E6:E70" si="0">E5+C6-D6</f>
        <v>22320535.695341915</v>
      </c>
      <c r="F6" s="84"/>
      <c r="G6" s="115"/>
      <c r="H6" s="122"/>
      <c r="I6" s="116"/>
      <c r="J6" s="123"/>
      <c r="K6" s="117"/>
      <c r="L6" s="118"/>
      <c r="M6" s="288"/>
      <c r="N6" s="289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s="23" customFormat="1" x14ac:dyDescent="0.3">
      <c r="B7" s="119" t="s">
        <v>510</v>
      </c>
      <c r="C7" s="124"/>
      <c r="D7" s="121">
        <v>112500</v>
      </c>
      <c r="E7" s="322">
        <f t="shared" si="0"/>
        <v>22208035.695341915</v>
      </c>
      <c r="F7" s="84"/>
      <c r="G7" s="115"/>
      <c r="H7" s="122"/>
      <c r="I7" s="116"/>
      <c r="J7" s="123"/>
      <c r="K7" s="117"/>
      <c r="L7" s="118"/>
      <c r="M7" s="288"/>
      <c r="N7" s="289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23" customFormat="1" x14ac:dyDescent="0.3">
      <c r="A8" s="125"/>
      <c r="B8" s="125" t="s">
        <v>188</v>
      </c>
      <c r="C8" s="126"/>
      <c r="D8" s="127"/>
      <c r="E8" s="322">
        <f t="shared" si="0"/>
        <v>22208035.695341915</v>
      </c>
      <c r="G8" s="115"/>
      <c r="H8" s="122"/>
      <c r="I8" s="116">
        <v>650000</v>
      </c>
      <c r="J8" s="123"/>
      <c r="K8" s="117"/>
      <c r="L8" s="118"/>
      <c r="M8" s="288"/>
      <c r="N8" s="289"/>
      <c r="P8"/>
      <c r="Q8"/>
      <c r="R8"/>
      <c r="S8"/>
      <c r="T8"/>
      <c r="U8"/>
      <c r="V8"/>
      <c r="W8"/>
      <c r="X8"/>
    </row>
    <row r="9" spans="1:30" s="23" customFormat="1" x14ac:dyDescent="0.3">
      <c r="A9" s="316">
        <v>44998</v>
      </c>
      <c r="B9" s="317" t="s">
        <v>640</v>
      </c>
      <c r="C9" s="318"/>
      <c r="D9" s="319">
        <v>14556.3</v>
      </c>
      <c r="E9" s="322">
        <f t="shared" si="0"/>
        <v>22193479.395341914</v>
      </c>
      <c r="G9" s="115"/>
      <c r="H9" s="122"/>
      <c r="I9" s="116"/>
      <c r="J9" s="123"/>
      <c r="K9" s="117"/>
      <c r="L9" s="118"/>
      <c r="M9" s="288"/>
      <c r="N9" s="289"/>
      <c r="P9"/>
      <c r="Q9"/>
      <c r="R9"/>
      <c r="S9"/>
      <c r="T9"/>
      <c r="U9"/>
      <c r="V9"/>
      <c r="W9"/>
      <c r="X9"/>
    </row>
    <row r="10" spans="1:30" s="23" customFormat="1" x14ac:dyDescent="0.3">
      <c r="A10" s="316">
        <v>44755</v>
      </c>
      <c r="B10" s="317" t="s">
        <v>189</v>
      </c>
      <c r="C10" s="318">
        <v>116323.35</v>
      </c>
      <c r="D10" s="319"/>
      <c r="E10" s="322">
        <f t="shared" si="0"/>
        <v>22309802.745341916</v>
      </c>
      <c r="F10" s="41"/>
      <c r="G10" s="115"/>
      <c r="H10" s="129"/>
      <c r="I10" s="116"/>
      <c r="J10" s="123"/>
      <c r="K10" s="117"/>
      <c r="L10" s="118"/>
      <c r="M10" s="288"/>
      <c r="N10" s="289"/>
      <c r="P10"/>
      <c r="Q10"/>
      <c r="R10"/>
      <c r="S10"/>
      <c r="T10"/>
      <c r="U10"/>
      <c r="V10"/>
      <c r="W10"/>
      <c r="X10"/>
    </row>
    <row r="11" spans="1:30" s="23" customFormat="1" x14ac:dyDescent="0.3">
      <c r="A11" s="316">
        <v>44755</v>
      </c>
      <c r="B11" s="317" t="s">
        <v>289</v>
      </c>
      <c r="C11" s="318">
        <v>167756.82</v>
      </c>
      <c r="D11" s="319"/>
      <c r="E11" s="322">
        <f t="shared" si="0"/>
        <v>22477559.565341916</v>
      </c>
      <c r="G11" s="115"/>
      <c r="H11" s="122"/>
      <c r="I11" s="116"/>
      <c r="J11" s="123"/>
      <c r="K11" s="117"/>
      <c r="L11" s="118"/>
      <c r="M11" s="288"/>
      <c r="N11" s="289"/>
      <c r="O11"/>
      <c r="P11"/>
      <c r="Q11"/>
      <c r="R11"/>
      <c r="S11"/>
      <c r="T11"/>
      <c r="U11"/>
      <c r="V11"/>
      <c r="W11"/>
      <c r="X11"/>
    </row>
    <row r="12" spans="1:30" s="23" customFormat="1" x14ac:dyDescent="0.3">
      <c r="A12" s="316">
        <v>44755</v>
      </c>
      <c r="B12" s="317" t="s">
        <v>511</v>
      </c>
      <c r="C12" s="318">
        <v>12033.45</v>
      </c>
      <c r="D12" s="319"/>
      <c r="E12" s="322">
        <f t="shared" si="0"/>
        <v>22489593.015341915</v>
      </c>
      <c r="G12" s="115"/>
      <c r="H12" s="122"/>
      <c r="I12" s="116"/>
      <c r="J12" s="123"/>
      <c r="K12" s="117"/>
      <c r="L12" s="118"/>
      <c r="M12" s="288"/>
      <c r="N12" s="289"/>
      <c r="O12"/>
      <c r="P12"/>
      <c r="Q12"/>
      <c r="R12"/>
      <c r="S12"/>
      <c r="T12"/>
      <c r="U12"/>
      <c r="V12"/>
      <c r="W12"/>
      <c r="X12"/>
    </row>
    <row r="13" spans="1:30" s="23" customFormat="1" x14ac:dyDescent="0.3">
      <c r="A13" s="316">
        <v>44755</v>
      </c>
      <c r="B13" s="317" t="s">
        <v>497</v>
      </c>
      <c r="C13" s="318">
        <v>254000</v>
      </c>
      <c r="D13" s="319"/>
      <c r="E13" s="322">
        <f t="shared" si="0"/>
        <v>22743593.015341915</v>
      </c>
      <c r="G13" s="115"/>
      <c r="H13" s="129"/>
      <c r="I13" s="116"/>
      <c r="J13" s="123"/>
      <c r="K13" s="117"/>
      <c r="L13" s="118"/>
      <c r="M13" s="288"/>
      <c r="N13" s="289"/>
      <c r="O13"/>
      <c r="P13"/>
      <c r="Q13"/>
      <c r="R13"/>
      <c r="S13"/>
      <c r="T13"/>
      <c r="U13"/>
      <c r="V13"/>
      <c r="W13"/>
      <c r="X13"/>
    </row>
    <row r="14" spans="1:30" s="23" customFormat="1" x14ac:dyDescent="0.3">
      <c r="A14" s="133"/>
      <c r="B14" s="312" t="s">
        <v>512</v>
      </c>
      <c r="C14" s="313"/>
      <c r="D14" s="134">
        <v>63500</v>
      </c>
      <c r="E14" s="322">
        <f t="shared" si="0"/>
        <v>22680093.015341915</v>
      </c>
      <c r="F14" s="84"/>
      <c r="G14" s="115">
        <f>D14</f>
        <v>63500</v>
      </c>
      <c r="H14" s="122"/>
      <c r="I14" s="116"/>
      <c r="J14" s="123"/>
      <c r="K14" s="130"/>
      <c r="L14" s="118"/>
      <c r="M14" s="288"/>
      <c r="N14" s="289"/>
      <c r="O14"/>
      <c r="P14"/>
      <c r="Q14"/>
      <c r="R14"/>
      <c r="S14"/>
      <c r="T14"/>
      <c r="U14"/>
      <c r="V14"/>
      <c r="W14"/>
      <c r="X14"/>
    </row>
    <row r="15" spans="1:30" s="23" customFormat="1" x14ac:dyDescent="0.3">
      <c r="A15" s="316">
        <v>44755</v>
      </c>
      <c r="B15" s="317" t="s">
        <v>222</v>
      </c>
      <c r="C15" s="320">
        <v>252702.45</v>
      </c>
      <c r="D15" s="319"/>
      <c r="E15" s="322">
        <f t="shared" si="0"/>
        <v>22932795.465341914</v>
      </c>
      <c r="F15" s="84"/>
      <c r="G15" s="115"/>
      <c r="H15" s="122"/>
      <c r="I15" s="116"/>
      <c r="J15" s="123"/>
      <c r="K15" s="117"/>
      <c r="L15" s="118"/>
      <c r="M15" s="288"/>
      <c r="N15" s="289"/>
      <c r="O15"/>
      <c r="P15"/>
      <c r="Q15"/>
      <c r="R15"/>
      <c r="S15"/>
      <c r="T15"/>
      <c r="U15"/>
      <c r="V15"/>
      <c r="W15"/>
      <c r="X15"/>
    </row>
    <row r="16" spans="1:30" s="23" customFormat="1" x14ac:dyDescent="0.3">
      <c r="A16" s="316">
        <v>44755</v>
      </c>
      <c r="B16" s="321" t="s">
        <v>208</v>
      </c>
      <c r="C16" s="320">
        <v>5147.34</v>
      </c>
      <c r="D16" s="319"/>
      <c r="E16" s="322">
        <f t="shared" si="0"/>
        <v>22937942.805341914</v>
      </c>
      <c r="F16" s="84"/>
      <c r="G16" s="115"/>
      <c r="H16" s="122"/>
      <c r="I16" s="116"/>
      <c r="J16" s="123"/>
      <c r="K16" s="117"/>
      <c r="L16" s="118"/>
      <c r="M16" s="288"/>
      <c r="N16" s="289"/>
      <c r="O16"/>
      <c r="P16"/>
      <c r="Q16"/>
      <c r="R16"/>
      <c r="S16"/>
      <c r="T16"/>
      <c r="U16"/>
      <c r="V16"/>
      <c r="W16"/>
      <c r="X16"/>
    </row>
    <row r="17" spans="1:24" s="23" customFormat="1" x14ac:dyDescent="0.3">
      <c r="A17" s="316">
        <v>44755</v>
      </c>
      <c r="B17" s="314" t="s">
        <v>309</v>
      </c>
      <c r="C17" s="320">
        <v>3270267</v>
      </c>
      <c r="D17" s="319"/>
      <c r="E17" s="322">
        <f t="shared" si="0"/>
        <v>26208209.805341914</v>
      </c>
      <c r="F17" s="84"/>
      <c r="G17" s="115"/>
      <c r="H17" s="122"/>
      <c r="I17" s="116"/>
      <c r="J17" s="123"/>
      <c r="K17" s="117"/>
      <c r="L17" s="118"/>
      <c r="M17" s="288"/>
      <c r="N17" s="289"/>
      <c r="O17"/>
      <c r="P17"/>
      <c r="Q17"/>
      <c r="R17"/>
      <c r="S17"/>
      <c r="T17"/>
      <c r="U17"/>
      <c r="V17"/>
      <c r="W17"/>
      <c r="X17"/>
    </row>
    <row r="18" spans="1:24" s="23" customFormat="1" x14ac:dyDescent="0.3">
      <c r="A18" s="316">
        <v>44755</v>
      </c>
      <c r="B18" s="321" t="s">
        <v>198</v>
      </c>
      <c r="C18" s="320">
        <v>20055.75</v>
      </c>
      <c r="D18" s="319"/>
      <c r="E18" s="322">
        <f t="shared" si="0"/>
        <v>26228265.555341914</v>
      </c>
      <c r="F18" s="84"/>
      <c r="G18" s="115"/>
      <c r="H18" s="122"/>
      <c r="I18" s="116"/>
      <c r="J18" s="123"/>
      <c r="K18" s="117"/>
      <c r="L18" s="118"/>
      <c r="M18" s="288"/>
      <c r="N18" s="289"/>
      <c r="O18"/>
      <c r="P18"/>
      <c r="Q18"/>
      <c r="R18"/>
      <c r="S18"/>
      <c r="T18"/>
      <c r="U18"/>
      <c r="V18"/>
      <c r="W18"/>
      <c r="X18"/>
    </row>
    <row r="19" spans="1:24" s="23" customFormat="1" x14ac:dyDescent="0.3">
      <c r="A19" s="316">
        <v>44755</v>
      </c>
      <c r="B19" s="317" t="s">
        <v>277</v>
      </c>
      <c r="C19" s="320">
        <v>2674.1</v>
      </c>
      <c r="D19" s="319"/>
      <c r="E19" s="322">
        <f t="shared" si="0"/>
        <v>26230939.655341916</v>
      </c>
      <c r="F19" s="84"/>
      <c r="G19" s="115"/>
      <c r="H19" s="122"/>
      <c r="I19" s="116"/>
      <c r="J19" s="123"/>
      <c r="K19" s="117"/>
      <c r="L19" s="118"/>
      <c r="M19" s="288"/>
      <c r="N19" s="289"/>
      <c r="O19"/>
      <c r="P19"/>
      <c r="Q19"/>
      <c r="R19"/>
      <c r="S19"/>
      <c r="T19"/>
      <c r="U19"/>
      <c r="V19"/>
      <c r="W19"/>
      <c r="X19"/>
    </row>
    <row r="20" spans="1:24" s="23" customFormat="1" x14ac:dyDescent="0.3">
      <c r="A20" s="316">
        <v>44755</v>
      </c>
      <c r="B20" s="321" t="s">
        <v>226</v>
      </c>
      <c r="C20" s="320">
        <v>12033.45</v>
      </c>
      <c r="D20" s="319"/>
      <c r="E20" s="322">
        <f t="shared" si="0"/>
        <v>26242973.105341915</v>
      </c>
      <c r="F20" s="84"/>
      <c r="G20" s="115"/>
      <c r="H20" s="122"/>
      <c r="I20" s="116"/>
      <c r="J20" s="123"/>
      <c r="K20" s="117"/>
      <c r="L20" s="118"/>
      <c r="M20" s="288"/>
      <c r="N20" s="289"/>
      <c r="O20"/>
      <c r="P20"/>
      <c r="Q20"/>
      <c r="R20"/>
      <c r="S20"/>
      <c r="T20"/>
      <c r="U20"/>
      <c r="V20"/>
      <c r="W20"/>
      <c r="X20"/>
    </row>
    <row r="21" spans="1:24" s="23" customFormat="1" x14ac:dyDescent="0.3">
      <c r="A21" s="316">
        <v>44755</v>
      </c>
      <c r="B21" s="317" t="s">
        <v>281</v>
      </c>
      <c r="C21" s="320">
        <v>12033.45</v>
      </c>
      <c r="D21" s="319"/>
      <c r="E21" s="322">
        <f t="shared" si="0"/>
        <v>26255006.555341914</v>
      </c>
      <c r="F21" s="84"/>
      <c r="G21" s="115"/>
      <c r="H21" s="122"/>
      <c r="I21" s="116"/>
      <c r="J21" s="123"/>
      <c r="K21" s="117"/>
      <c r="L21" s="118"/>
      <c r="M21" s="288"/>
      <c r="N21" s="289"/>
      <c r="O21"/>
      <c r="P21"/>
      <c r="Q21"/>
      <c r="R21"/>
      <c r="S21"/>
      <c r="T21"/>
      <c r="U21"/>
      <c r="V21"/>
      <c r="W21"/>
      <c r="X21"/>
    </row>
    <row r="22" spans="1:24" s="23" customFormat="1" x14ac:dyDescent="0.3">
      <c r="A22" s="316">
        <v>44755</v>
      </c>
      <c r="B22" s="317" t="s">
        <v>199</v>
      </c>
      <c r="C22" s="320">
        <v>262061.8</v>
      </c>
      <c r="D22" s="319"/>
      <c r="E22" s="322">
        <f t="shared" si="0"/>
        <v>26517068.355341915</v>
      </c>
      <c r="F22" s="84"/>
      <c r="G22" s="115"/>
      <c r="H22" s="122"/>
      <c r="I22" s="116"/>
      <c r="J22" s="123"/>
      <c r="K22" s="117"/>
      <c r="L22" s="118"/>
      <c r="M22" s="288"/>
      <c r="N22" s="289"/>
      <c r="O22"/>
      <c r="P22"/>
      <c r="Q22"/>
      <c r="R22"/>
      <c r="S22"/>
      <c r="T22"/>
      <c r="U22"/>
      <c r="V22"/>
      <c r="W22"/>
      <c r="X22"/>
    </row>
    <row r="23" spans="1:24" s="23" customFormat="1" x14ac:dyDescent="0.3">
      <c r="A23" s="316">
        <v>44755</v>
      </c>
      <c r="B23" s="317" t="s">
        <v>293</v>
      </c>
      <c r="C23" s="320">
        <v>46796.75</v>
      </c>
      <c r="D23" s="319"/>
      <c r="E23" s="322">
        <f t="shared" si="0"/>
        <v>26563865.105341915</v>
      </c>
      <c r="F23" s="84"/>
      <c r="G23" s="115"/>
      <c r="H23" s="122"/>
      <c r="I23" s="116"/>
      <c r="J23" s="123"/>
      <c r="K23" s="117"/>
      <c r="L23" s="118"/>
      <c r="M23" s="288"/>
      <c r="N23" s="289"/>
      <c r="O23"/>
      <c r="P23"/>
      <c r="Q23"/>
      <c r="R23"/>
      <c r="S23"/>
      <c r="T23"/>
      <c r="U23"/>
      <c r="V23"/>
      <c r="W23"/>
      <c r="X23"/>
    </row>
    <row r="24" spans="1:24" s="23" customFormat="1" x14ac:dyDescent="0.3">
      <c r="A24" s="316">
        <v>44755</v>
      </c>
      <c r="B24" s="317" t="s">
        <v>315</v>
      </c>
      <c r="C24" s="320">
        <v>39948.15</v>
      </c>
      <c r="D24" s="319"/>
      <c r="E24" s="322">
        <f t="shared" si="0"/>
        <v>26603813.255341914</v>
      </c>
      <c r="F24" s="84"/>
      <c r="G24" s="115"/>
      <c r="H24" s="122"/>
      <c r="I24" s="116"/>
      <c r="J24" s="123"/>
      <c r="K24" s="117"/>
      <c r="L24" s="118"/>
      <c r="M24" s="288"/>
      <c r="N24" s="289"/>
      <c r="O24"/>
      <c r="P24"/>
      <c r="Q24"/>
      <c r="R24"/>
      <c r="S24"/>
      <c r="T24"/>
      <c r="U24"/>
      <c r="V24"/>
      <c r="W24"/>
      <c r="X24"/>
    </row>
    <row r="25" spans="1:24" s="23" customFormat="1" x14ac:dyDescent="0.3">
      <c r="A25" s="316">
        <v>44755</v>
      </c>
      <c r="B25" s="317" t="s">
        <v>513</v>
      </c>
      <c r="C25" s="320">
        <v>256000</v>
      </c>
      <c r="D25" s="319"/>
      <c r="E25" s="322">
        <f t="shared" si="0"/>
        <v>26859813.255341914</v>
      </c>
      <c r="F25" s="84"/>
      <c r="G25" s="115"/>
      <c r="H25" s="122"/>
      <c r="I25" s="116"/>
      <c r="J25" s="123"/>
      <c r="K25" s="117"/>
      <c r="L25" s="118"/>
      <c r="M25" s="288"/>
      <c r="N25" s="289"/>
      <c r="O25"/>
      <c r="P25"/>
      <c r="Q25"/>
      <c r="R25"/>
      <c r="S25"/>
      <c r="T25"/>
      <c r="U25"/>
      <c r="V25"/>
      <c r="W25"/>
      <c r="X25"/>
    </row>
    <row r="26" spans="1:24" s="23" customFormat="1" x14ac:dyDescent="0.3">
      <c r="A26" s="133"/>
      <c r="B26" s="312" t="s">
        <v>514</v>
      </c>
      <c r="C26" s="313"/>
      <c r="D26" s="134">
        <v>64000</v>
      </c>
      <c r="E26" s="322">
        <f t="shared" si="0"/>
        <v>26795813.255341914</v>
      </c>
      <c r="F26" s="84"/>
      <c r="G26" s="115">
        <f>D26</f>
        <v>64000</v>
      </c>
      <c r="H26" s="122"/>
      <c r="I26" s="116"/>
      <c r="J26" s="123"/>
      <c r="K26" s="117"/>
      <c r="L26" s="118"/>
      <c r="M26" s="288"/>
      <c r="N26" s="289"/>
      <c r="O26"/>
      <c r="P26"/>
      <c r="Q26"/>
      <c r="R26"/>
      <c r="S26"/>
      <c r="T26"/>
      <c r="U26"/>
      <c r="V26"/>
      <c r="W26"/>
      <c r="X26"/>
    </row>
    <row r="27" spans="1:24" s="23" customFormat="1" x14ac:dyDescent="0.3">
      <c r="A27" s="316">
        <v>44756</v>
      </c>
      <c r="B27" s="317" t="s">
        <v>217</v>
      </c>
      <c r="C27" s="320">
        <v>20818.05</v>
      </c>
      <c r="D27" s="319"/>
      <c r="E27" s="322">
        <f t="shared" si="0"/>
        <v>26816631.305341914</v>
      </c>
      <c r="F27" s="84"/>
      <c r="G27" s="115"/>
      <c r="H27" s="122"/>
      <c r="I27" s="116"/>
      <c r="J27" s="123"/>
      <c r="K27" s="117"/>
      <c r="L27" s="118"/>
      <c r="M27" s="288"/>
      <c r="N27" s="289"/>
      <c r="O27"/>
      <c r="P27"/>
      <c r="Q27"/>
      <c r="R27"/>
      <c r="S27"/>
      <c r="T27"/>
      <c r="U27"/>
      <c r="V27"/>
      <c r="W27"/>
      <c r="X27"/>
    </row>
    <row r="28" spans="1:24" s="23" customFormat="1" x14ac:dyDescent="0.3">
      <c r="A28" s="316">
        <v>44756</v>
      </c>
      <c r="B28" s="317" t="s">
        <v>218</v>
      </c>
      <c r="C28" s="320">
        <v>4163.6099999999997</v>
      </c>
      <c r="D28" s="319"/>
      <c r="E28" s="322">
        <f t="shared" si="0"/>
        <v>26820794.915341914</v>
      </c>
      <c r="F28" s="84"/>
      <c r="G28" s="115"/>
      <c r="H28" s="122"/>
      <c r="I28" s="116"/>
      <c r="J28" s="123"/>
      <c r="K28" s="117"/>
      <c r="L28" s="118"/>
      <c r="M28" s="288"/>
      <c r="N28" s="289"/>
      <c r="O28"/>
      <c r="P28"/>
      <c r="Q28"/>
      <c r="R28"/>
      <c r="S28"/>
      <c r="T28"/>
      <c r="U28"/>
      <c r="V28"/>
      <c r="W28"/>
      <c r="X28"/>
    </row>
    <row r="29" spans="1:24" s="23" customFormat="1" x14ac:dyDescent="0.3">
      <c r="A29" s="316">
        <v>44756</v>
      </c>
      <c r="B29" s="317" t="s">
        <v>273</v>
      </c>
      <c r="C29" s="320">
        <v>20818.05</v>
      </c>
      <c r="D29" s="319"/>
      <c r="E29" s="322">
        <f t="shared" si="0"/>
        <v>26841612.965341914</v>
      </c>
      <c r="F29" s="84"/>
      <c r="G29" s="115"/>
      <c r="H29" s="122"/>
      <c r="I29" s="116"/>
      <c r="J29" s="123"/>
      <c r="K29" s="117"/>
      <c r="L29" s="118"/>
      <c r="M29" s="288"/>
      <c r="N29" s="289"/>
      <c r="O29"/>
      <c r="P29"/>
      <c r="Q29"/>
      <c r="R29"/>
      <c r="S29"/>
      <c r="T29"/>
      <c r="U29"/>
      <c r="V29"/>
      <c r="W29"/>
      <c r="X29"/>
    </row>
    <row r="30" spans="1:24" s="23" customFormat="1" x14ac:dyDescent="0.3">
      <c r="A30" s="316">
        <v>44756</v>
      </c>
      <c r="B30" s="317" t="s">
        <v>206</v>
      </c>
      <c r="C30" s="320">
        <v>20818.05</v>
      </c>
      <c r="D30" s="319"/>
      <c r="E30" s="322">
        <f t="shared" si="0"/>
        <v>26862431.015341915</v>
      </c>
      <c r="F30" s="84"/>
      <c r="G30" s="115"/>
      <c r="H30" s="122"/>
      <c r="I30" s="116"/>
      <c r="J30" s="123"/>
      <c r="K30" s="117"/>
      <c r="L30" s="118"/>
      <c r="M30" s="288"/>
      <c r="N30" s="289"/>
      <c r="O30"/>
      <c r="P30"/>
      <c r="Q30"/>
      <c r="R30"/>
      <c r="S30"/>
      <c r="T30"/>
      <c r="U30"/>
      <c r="V30"/>
      <c r="W30"/>
      <c r="X30"/>
    </row>
    <row r="31" spans="1:24" s="23" customFormat="1" x14ac:dyDescent="0.3">
      <c r="A31" s="316">
        <v>44756</v>
      </c>
      <c r="B31" s="317" t="s">
        <v>515</v>
      </c>
      <c r="C31" s="320">
        <v>12490.83</v>
      </c>
      <c r="D31" s="319"/>
      <c r="E31" s="322">
        <f t="shared" si="0"/>
        <v>26874921.845341913</v>
      </c>
      <c r="F31" s="84"/>
      <c r="G31" s="115"/>
      <c r="H31" s="122"/>
      <c r="I31" s="116"/>
      <c r="J31" s="123"/>
      <c r="K31" s="117"/>
      <c r="L31" s="118"/>
      <c r="M31" s="288"/>
      <c r="N31" s="289"/>
      <c r="O31"/>
      <c r="P31"/>
      <c r="Q31"/>
      <c r="R31"/>
      <c r="S31"/>
      <c r="T31"/>
      <c r="U31"/>
      <c r="V31"/>
      <c r="W31"/>
      <c r="X31"/>
    </row>
    <row r="32" spans="1:24" s="23" customFormat="1" x14ac:dyDescent="0.3">
      <c r="A32" s="316">
        <v>44756</v>
      </c>
      <c r="B32" s="317" t="s">
        <v>516</v>
      </c>
      <c r="C32" s="320">
        <v>8327.2199999999993</v>
      </c>
      <c r="D32" s="319"/>
      <c r="E32" s="322">
        <f t="shared" si="0"/>
        <v>26883249.065341912</v>
      </c>
      <c r="F32" s="84"/>
      <c r="G32" s="115"/>
      <c r="H32" s="122"/>
      <c r="I32" s="116"/>
      <c r="J32" s="123"/>
      <c r="K32" s="117"/>
      <c r="L32" s="118"/>
      <c r="M32" s="288"/>
      <c r="N32" s="289"/>
      <c r="O32"/>
      <c r="P32"/>
      <c r="Q32"/>
      <c r="R32"/>
      <c r="S32"/>
      <c r="T32"/>
      <c r="U32"/>
      <c r="V32"/>
      <c r="W32"/>
      <c r="X32"/>
    </row>
    <row r="33" spans="1:24" s="23" customFormat="1" x14ac:dyDescent="0.3">
      <c r="A33" s="316">
        <v>44756</v>
      </c>
      <c r="B33" s="317" t="s">
        <v>191</v>
      </c>
      <c r="C33" s="320">
        <v>414348.48</v>
      </c>
      <c r="D33" s="319"/>
      <c r="E33" s="322">
        <f t="shared" si="0"/>
        <v>27297597.545341913</v>
      </c>
      <c r="F33" s="84"/>
      <c r="G33" s="115"/>
      <c r="H33" s="122"/>
      <c r="I33" s="116"/>
      <c r="J33" s="123"/>
      <c r="K33" s="117"/>
      <c r="L33" s="118"/>
      <c r="M33" s="288"/>
      <c r="N33" s="289"/>
      <c r="O33"/>
      <c r="P33"/>
      <c r="Q33"/>
      <c r="R33"/>
      <c r="S33"/>
      <c r="T33"/>
      <c r="U33"/>
      <c r="V33"/>
      <c r="W33"/>
      <c r="X33"/>
    </row>
    <row r="34" spans="1:24" s="23" customFormat="1" x14ac:dyDescent="0.3">
      <c r="A34" s="316">
        <v>44756</v>
      </c>
      <c r="B34" s="317" t="s">
        <v>283</v>
      </c>
      <c r="C34" s="320">
        <v>15266.57</v>
      </c>
      <c r="D34" s="319"/>
      <c r="E34" s="322">
        <f t="shared" si="0"/>
        <v>27312864.115341913</v>
      </c>
      <c r="F34" s="84"/>
      <c r="G34" s="115"/>
      <c r="H34" s="122"/>
      <c r="I34" s="116"/>
      <c r="J34" s="123"/>
      <c r="K34" s="117"/>
      <c r="L34" s="118"/>
      <c r="M34" s="288"/>
      <c r="N34" s="289"/>
      <c r="O34"/>
      <c r="P34"/>
      <c r="Q34"/>
      <c r="R34"/>
      <c r="S34"/>
      <c r="T34"/>
      <c r="U34"/>
      <c r="V34"/>
      <c r="W34"/>
      <c r="X34"/>
    </row>
    <row r="35" spans="1:24" s="23" customFormat="1" x14ac:dyDescent="0.3">
      <c r="A35" s="316">
        <v>44756</v>
      </c>
      <c r="B35" s="317" t="s">
        <v>439</v>
      </c>
      <c r="C35" s="320">
        <v>20818.05</v>
      </c>
      <c r="D35" s="319"/>
      <c r="E35" s="322">
        <f t="shared" si="0"/>
        <v>27333682.165341914</v>
      </c>
      <c r="F35" s="84"/>
      <c r="G35" s="115"/>
      <c r="H35" s="122"/>
      <c r="I35" s="116"/>
      <c r="J35" s="123"/>
      <c r="K35" s="117"/>
      <c r="L35" s="118"/>
      <c r="M35" s="288"/>
      <c r="N35" s="289"/>
      <c r="O35"/>
      <c r="P35"/>
      <c r="Q35"/>
      <c r="R35"/>
      <c r="S35"/>
      <c r="T35"/>
      <c r="U35"/>
      <c r="V35"/>
      <c r="W35"/>
      <c r="X35"/>
    </row>
    <row r="36" spans="1:24" s="23" customFormat="1" x14ac:dyDescent="0.3">
      <c r="A36" s="316">
        <v>44756</v>
      </c>
      <c r="B36" s="317" t="s">
        <v>207</v>
      </c>
      <c r="C36" s="320">
        <v>27757.4</v>
      </c>
      <c r="D36" s="319"/>
      <c r="E36" s="322">
        <f t="shared" si="0"/>
        <v>27361439.565341912</v>
      </c>
      <c r="F36" s="84"/>
      <c r="G36" s="115"/>
      <c r="H36" s="122"/>
      <c r="I36" s="116"/>
      <c r="J36" s="123"/>
      <c r="K36" s="117"/>
      <c r="L36" s="118"/>
      <c r="M36" s="288"/>
      <c r="N36" s="289"/>
      <c r="O36"/>
      <c r="P36"/>
      <c r="Q36"/>
      <c r="R36"/>
      <c r="S36"/>
      <c r="T36"/>
      <c r="U36"/>
      <c r="V36"/>
      <c r="W36"/>
      <c r="X36"/>
    </row>
    <row r="37" spans="1:24" s="23" customFormat="1" x14ac:dyDescent="0.3">
      <c r="A37" s="316">
        <v>44756</v>
      </c>
      <c r="B37" s="317" t="s">
        <v>428</v>
      </c>
      <c r="C37" s="320">
        <v>20818.05</v>
      </c>
      <c r="D37" s="319"/>
      <c r="E37" s="322">
        <f t="shared" si="0"/>
        <v>27382257.615341913</v>
      </c>
      <c r="F37" s="84"/>
      <c r="G37" s="115"/>
      <c r="H37" s="122"/>
      <c r="I37" s="116"/>
      <c r="J37" s="123"/>
      <c r="K37" s="117"/>
      <c r="L37" s="118"/>
      <c r="M37" s="288"/>
      <c r="N37" s="289"/>
      <c r="O37"/>
      <c r="P37"/>
      <c r="Q37"/>
      <c r="R37"/>
      <c r="S37"/>
      <c r="T37"/>
      <c r="U37"/>
      <c r="V37"/>
      <c r="W37"/>
      <c r="X37"/>
    </row>
    <row r="38" spans="1:24" s="23" customFormat="1" x14ac:dyDescent="0.3">
      <c r="A38" s="316">
        <v>44756</v>
      </c>
      <c r="B38" s="317" t="s">
        <v>210</v>
      </c>
      <c r="C38" s="320">
        <v>5551.48</v>
      </c>
      <c r="D38" s="319"/>
      <c r="E38" s="322">
        <f t="shared" si="0"/>
        <v>27387809.095341913</v>
      </c>
      <c r="F38" s="84"/>
      <c r="G38" s="115"/>
      <c r="H38" s="122"/>
      <c r="I38" s="116"/>
      <c r="J38" s="123"/>
      <c r="K38" s="117"/>
      <c r="L38" s="118"/>
      <c r="M38" s="288"/>
      <c r="N38" s="289"/>
      <c r="O38"/>
      <c r="P38"/>
      <c r="Q38"/>
      <c r="R38"/>
      <c r="S38"/>
      <c r="T38"/>
      <c r="U38"/>
      <c r="V38"/>
      <c r="W38"/>
      <c r="X38"/>
    </row>
    <row r="39" spans="1:24" s="23" customFormat="1" x14ac:dyDescent="0.3">
      <c r="A39" s="316">
        <v>44756</v>
      </c>
      <c r="B39" s="317" t="s">
        <v>297</v>
      </c>
      <c r="C39" s="320">
        <v>27757.4</v>
      </c>
      <c r="D39" s="319"/>
      <c r="E39" s="322">
        <f t="shared" si="0"/>
        <v>27415566.495341912</v>
      </c>
      <c r="F39" s="84"/>
      <c r="G39" s="115"/>
      <c r="H39" s="122"/>
      <c r="I39" s="116"/>
      <c r="J39" s="123"/>
      <c r="K39" s="117"/>
      <c r="L39" s="118"/>
      <c r="M39" s="288"/>
      <c r="N39" s="289"/>
      <c r="O39"/>
      <c r="P39"/>
      <c r="Q39"/>
      <c r="R39"/>
      <c r="S39"/>
      <c r="T39"/>
      <c r="U39"/>
      <c r="V39"/>
      <c r="W39"/>
      <c r="X39"/>
    </row>
    <row r="40" spans="1:24" s="23" customFormat="1" x14ac:dyDescent="0.3">
      <c r="A40" s="316">
        <v>44756</v>
      </c>
      <c r="B40" s="317" t="s">
        <v>237</v>
      </c>
      <c r="C40" s="320">
        <v>27757.4</v>
      </c>
      <c r="D40" s="319"/>
      <c r="E40" s="322">
        <f t="shared" si="0"/>
        <v>27443323.89534191</v>
      </c>
      <c r="F40" s="84"/>
      <c r="G40" s="115"/>
      <c r="H40" s="122"/>
      <c r="I40" s="116"/>
      <c r="J40" s="123"/>
      <c r="K40" s="117"/>
      <c r="L40" s="118"/>
      <c r="M40" s="288"/>
      <c r="N40" s="289"/>
      <c r="O40"/>
      <c r="P40"/>
      <c r="Q40"/>
      <c r="R40"/>
      <c r="S40"/>
      <c r="T40"/>
      <c r="U40"/>
      <c r="V40"/>
      <c r="W40"/>
      <c r="X40"/>
    </row>
    <row r="41" spans="1:24" s="23" customFormat="1" x14ac:dyDescent="0.3">
      <c r="A41" s="316">
        <v>44757</v>
      </c>
      <c r="B41" s="317" t="s">
        <v>208</v>
      </c>
      <c r="C41" s="320">
        <v>2674.1</v>
      </c>
      <c r="D41" s="319"/>
      <c r="E41" s="322">
        <f t="shared" si="0"/>
        <v>27445997.995341912</v>
      </c>
      <c r="F41" s="84"/>
      <c r="G41" s="115"/>
      <c r="H41" s="122"/>
      <c r="I41" s="116"/>
      <c r="J41" s="123"/>
      <c r="K41" s="117"/>
      <c r="L41" s="118"/>
      <c r="M41" s="288"/>
      <c r="N41" s="289"/>
      <c r="O41"/>
      <c r="P41"/>
      <c r="Q41"/>
      <c r="R41"/>
      <c r="S41"/>
      <c r="T41"/>
      <c r="U41"/>
      <c r="V41"/>
      <c r="W41"/>
      <c r="X41"/>
    </row>
    <row r="42" spans="1:24" s="23" customFormat="1" x14ac:dyDescent="0.3">
      <c r="A42" s="316">
        <v>44757</v>
      </c>
      <c r="B42" s="317" t="s">
        <v>256</v>
      </c>
      <c r="C42" s="320">
        <v>58290.54</v>
      </c>
      <c r="D42" s="319"/>
      <c r="E42" s="322">
        <f t="shared" si="0"/>
        <v>27504288.535341911</v>
      </c>
      <c r="F42" s="84"/>
      <c r="G42" s="115"/>
      <c r="H42" s="122"/>
      <c r="I42" s="116"/>
      <c r="J42" s="123"/>
      <c r="K42" s="117"/>
      <c r="L42" s="118"/>
      <c r="M42" s="288"/>
      <c r="N42" s="289"/>
      <c r="O42"/>
      <c r="P42"/>
      <c r="Q42"/>
      <c r="R42"/>
      <c r="S42"/>
      <c r="T42"/>
      <c r="U42"/>
      <c r="V42"/>
      <c r="W42"/>
      <c r="X42"/>
    </row>
    <row r="43" spans="1:24" s="23" customFormat="1" x14ac:dyDescent="0.3">
      <c r="A43" s="316">
        <v>44757</v>
      </c>
      <c r="B43" s="317" t="s">
        <v>320</v>
      </c>
      <c r="C43" s="320">
        <v>20818.05</v>
      </c>
      <c r="D43" s="319"/>
      <c r="E43" s="322">
        <f t="shared" si="0"/>
        <v>27525106.585341912</v>
      </c>
      <c r="F43" s="84"/>
      <c r="G43" s="115"/>
      <c r="H43" s="122"/>
      <c r="I43" s="116"/>
      <c r="J43" s="123"/>
      <c r="K43" s="117"/>
      <c r="L43" s="118"/>
      <c r="M43" s="288"/>
      <c r="N43" s="289"/>
      <c r="O43"/>
      <c r="P43"/>
      <c r="Q43"/>
      <c r="R43"/>
      <c r="S43"/>
      <c r="T43"/>
      <c r="U43"/>
      <c r="V43"/>
      <c r="W43"/>
      <c r="X43"/>
    </row>
    <row r="44" spans="1:24" s="23" customFormat="1" x14ac:dyDescent="0.3">
      <c r="A44" s="316">
        <v>44757</v>
      </c>
      <c r="B44" s="317" t="s">
        <v>294</v>
      </c>
      <c r="C44" s="320">
        <v>30533.14</v>
      </c>
      <c r="D44" s="319"/>
      <c r="E44" s="322">
        <f t="shared" si="0"/>
        <v>27555639.725341912</v>
      </c>
      <c r="F44" s="84"/>
      <c r="G44" s="115"/>
      <c r="H44" s="122"/>
      <c r="I44" s="116"/>
      <c r="J44" s="123"/>
      <c r="K44" s="117"/>
      <c r="L44" s="118"/>
      <c r="M44" s="288"/>
      <c r="N44" s="289"/>
      <c r="O44"/>
      <c r="P44"/>
      <c r="Q44"/>
      <c r="R44"/>
      <c r="S44"/>
      <c r="T44"/>
      <c r="U44"/>
      <c r="V44"/>
      <c r="W44"/>
      <c r="X44"/>
    </row>
    <row r="45" spans="1:24" s="23" customFormat="1" x14ac:dyDescent="0.3">
      <c r="A45" s="316">
        <v>44760</v>
      </c>
      <c r="B45" s="315" t="s">
        <v>486</v>
      </c>
      <c r="C45" s="320">
        <v>70231.41</v>
      </c>
      <c r="D45" s="319"/>
      <c r="E45" s="322">
        <f t="shared" si="0"/>
        <v>27625871.135341913</v>
      </c>
      <c r="F45" s="84"/>
      <c r="G45" s="115"/>
      <c r="H45" s="122"/>
      <c r="I45" s="116"/>
      <c r="J45" s="123"/>
      <c r="K45" s="117"/>
      <c r="L45" s="118"/>
      <c r="M45" s="288"/>
      <c r="N45" s="289"/>
      <c r="O45"/>
      <c r="P45"/>
      <c r="Q45"/>
      <c r="R45"/>
      <c r="S45"/>
      <c r="T45"/>
      <c r="U45"/>
      <c r="V45"/>
      <c r="W45"/>
      <c r="X45"/>
    </row>
    <row r="46" spans="1:24" s="23" customFormat="1" x14ac:dyDescent="0.3">
      <c r="A46" s="316">
        <v>44760</v>
      </c>
      <c r="B46" s="317" t="s">
        <v>451</v>
      </c>
      <c r="C46" s="320">
        <v>4163.6099999999997</v>
      </c>
      <c r="D46" s="319"/>
      <c r="E46" s="322">
        <f t="shared" si="0"/>
        <v>27630034.745341912</v>
      </c>
      <c r="F46" s="84"/>
      <c r="G46" s="115"/>
      <c r="H46" s="122"/>
      <c r="I46" s="116"/>
      <c r="J46" s="123"/>
      <c r="K46" s="117"/>
      <c r="L46" s="118"/>
      <c r="M46" s="288"/>
      <c r="N46" s="289"/>
      <c r="O46"/>
      <c r="P46"/>
      <c r="Q46"/>
      <c r="R46"/>
      <c r="S46"/>
      <c r="T46"/>
      <c r="U46"/>
      <c r="V46"/>
      <c r="W46"/>
      <c r="X46"/>
    </row>
    <row r="47" spans="1:24" s="23" customFormat="1" x14ac:dyDescent="0.3">
      <c r="A47" s="316">
        <v>44760</v>
      </c>
      <c r="B47" s="317" t="s">
        <v>438</v>
      </c>
      <c r="C47" s="320">
        <v>12490.83</v>
      </c>
      <c r="D47" s="319"/>
      <c r="E47" s="322">
        <f t="shared" si="0"/>
        <v>27642525.57534191</v>
      </c>
      <c r="F47" s="84"/>
      <c r="G47" s="115"/>
      <c r="H47" s="122"/>
      <c r="I47" s="116"/>
      <c r="J47" s="123"/>
      <c r="K47" s="117"/>
      <c r="L47" s="118"/>
      <c r="M47" s="288"/>
      <c r="N47" s="289"/>
      <c r="O47"/>
      <c r="P47"/>
      <c r="Q47"/>
      <c r="R47"/>
      <c r="S47"/>
      <c r="T47"/>
      <c r="U47"/>
      <c r="V47"/>
      <c r="W47"/>
      <c r="X47"/>
    </row>
    <row r="48" spans="1:24" s="23" customFormat="1" x14ac:dyDescent="0.3">
      <c r="A48" s="316">
        <v>44760</v>
      </c>
      <c r="B48" s="317" t="s">
        <v>274</v>
      </c>
      <c r="C48" s="320">
        <v>20055.75</v>
      </c>
      <c r="D48" s="319"/>
      <c r="E48" s="322">
        <f t="shared" si="0"/>
        <v>27662581.32534191</v>
      </c>
      <c r="F48" s="84"/>
      <c r="G48" s="115"/>
      <c r="H48" s="122"/>
      <c r="I48" s="116"/>
      <c r="J48" s="123"/>
      <c r="K48" s="117"/>
      <c r="L48" s="118"/>
      <c r="M48" s="288"/>
      <c r="N48" s="289"/>
      <c r="O48"/>
      <c r="P48"/>
      <c r="Q48"/>
      <c r="R48"/>
      <c r="S48"/>
      <c r="T48"/>
      <c r="U48"/>
      <c r="V48"/>
      <c r="W48"/>
      <c r="X48"/>
    </row>
    <row r="49" spans="1:24" s="23" customFormat="1" x14ac:dyDescent="0.3">
      <c r="A49" s="316">
        <v>44760</v>
      </c>
      <c r="B49" s="317" t="s">
        <v>308</v>
      </c>
      <c r="C49" s="320">
        <v>27757.4</v>
      </c>
      <c r="D49" s="319"/>
      <c r="E49" s="322">
        <f t="shared" si="0"/>
        <v>27690338.725341909</v>
      </c>
      <c r="F49" s="84"/>
      <c r="G49" s="115"/>
      <c r="H49" s="122"/>
      <c r="I49" s="116"/>
      <c r="J49" s="123"/>
      <c r="K49" s="117"/>
      <c r="L49" s="118"/>
      <c r="M49" s="288"/>
      <c r="N49" s="289"/>
      <c r="O49"/>
      <c r="P49"/>
      <c r="Q49"/>
      <c r="R49"/>
      <c r="S49"/>
      <c r="T49"/>
      <c r="U49"/>
      <c r="V49"/>
      <c r="W49"/>
      <c r="X49"/>
    </row>
    <row r="50" spans="1:24" s="23" customFormat="1" x14ac:dyDescent="0.3">
      <c r="A50" s="316">
        <v>44760</v>
      </c>
      <c r="B50" s="317" t="s">
        <v>234</v>
      </c>
      <c r="C50" s="320">
        <v>107659.75</v>
      </c>
      <c r="D50" s="319"/>
      <c r="E50" s="322">
        <f t="shared" si="0"/>
        <v>27797998.475341909</v>
      </c>
      <c r="F50" s="132"/>
      <c r="G50" s="115"/>
      <c r="H50" s="122"/>
      <c r="I50" s="116"/>
      <c r="J50" s="123"/>
      <c r="K50" s="117"/>
      <c r="L50" s="118"/>
      <c r="M50" s="288"/>
      <c r="N50" s="289"/>
      <c r="O50"/>
      <c r="P50"/>
      <c r="Q50"/>
      <c r="R50"/>
      <c r="S50"/>
      <c r="T50"/>
      <c r="U50"/>
      <c r="V50"/>
      <c r="W50"/>
      <c r="X50"/>
    </row>
    <row r="51" spans="1:24" s="23" customFormat="1" x14ac:dyDescent="0.3">
      <c r="A51" s="316">
        <v>44760</v>
      </c>
      <c r="B51" s="317" t="s">
        <v>445</v>
      </c>
      <c r="C51" s="320">
        <v>442260</v>
      </c>
      <c r="D51" s="319"/>
      <c r="E51" s="322">
        <f t="shared" si="0"/>
        <v>28240258.475341909</v>
      </c>
      <c r="F51" s="84"/>
      <c r="G51" s="115"/>
      <c r="H51" s="122"/>
      <c r="I51" s="116"/>
      <c r="J51" s="123"/>
      <c r="K51" s="117"/>
      <c r="L51" s="118"/>
      <c r="M51" s="288"/>
      <c r="N51" s="289"/>
      <c r="O51"/>
      <c r="P51"/>
      <c r="Q51"/>
      <c r="R51"/>
      <c r="S51"/>
      <c r="T51"/>
      <c r="U51"/>
      <c r="V51"/>
      <c r="W51"/>
      <c r="X51"/>
    </row>
    <row r="52" spans="1:24" s="23" customFormat="1" x14ac:dyDescent="0.3">
      <c r="A52" s="316">
        <v>44760</v>
      </c>
      <c r="B52" s="317" t="s">
        <v>209</v>
      </c>
      <c r="C52" s="320">
        <v>12490.83</v>
      </c>
      <c r="D52" s="319"/>
      <c r="E52" s="322">
        <f t="shared" si="0"/>
        <v>28252749.305341907</v>
      </c>
      <c r="F52" s="84"/>
      <c r="G52" s="115"/>
      <c r="H52" s="122"/>
      <c r="I52" s="116"/>
      <c r="J52" s="123"/>
      <c r="K52" s="117"/>
      <c r="L52" s="118"/>
      <c r="M52" s="288"/>
      <c r="N52" s="289"/>
      <c r="O52"/>
      <c r="P52"/>
      <c r="Q52"/>
      <c r="R52"/>
      <c r="S52"/>
      <c r="T52"/>
      <c r="U52"/>
      <c r="V52"/>
      <c r="W52"/>
      <c r="X52"/>
    </row>
    <row r="53" spans="1:24" s="23" customFormat="1" x14ac:dyDescent="0.3">
      <c r="A53" s="316">
        <v>44760</v>
      </c>
      <c r="B53" s="317" t="s">
        <v>195</v>
      </c>
      <c r="C53" s="320">
        <v>8327.2199999999993</v>
      </c>
      <c r="D53" s="319"/>
      <c r="E53" s="322">
        <f t="shared" si="0"/>
        <v>28261076.525341906</v>
      </c>
      <c r="F53" s="84"/>
      <c r="G53" s="115"/>
      <c r="H53" s="122"/>
      <c r="I53" s="116"/>
      <c r="J53" s="123"/>
      <c r="K53" s="117"/>
      <c r="L53" s="118"/>
      <c r="M53" s="288"/>
      <c r="N53" s="289"/>
      <c r="O53"/>
      <c r="P53"/>
      <c r="Q53"/>
      <c r="R53"/>
      <c r="S53"/>
      <c r="T53"/>
      <c r="U53"/>
      <c r="V53"/>
      <c r="W53"/>
      <c r="X53"/>
    </row>
    <row r="54" spans="1:24" s="23" customFormat="1" x14ac:dyDescent="0.3">
      <c r="A54" s="316">
        <v>44760</v>
      </c>
      <c r="B54" s="317" t="s">
        <v>211</v>
      </c>
      <c r="C54" s="320">
        <v>6939.35</v>
      </c>
      <c r="D54" s="319"/>
      <c r="E54" s="322">
        <f t="shared" si="0"/>
        <v>28268015.875341907</v>
      </c>
      <c r="F54" s="84"/>
      <c r="G54" s="115"/>
      <c r="H54" s="122"/>
      <c r="I54" s="116"/>
      <c r="J54" s="123"/>
      <c r="K54" s="117"/>
      <c r="L54" s="118"/>
      <c r="M54" s="288"/>
      <c r="N54" s="289"/>
      <c r="O54"/>
      <c r="P54"/>
      <c r="Q54"/>
      <c r="R54"/>
      <c r="S54"/>
      <c r="T54"/>
      <c r="U54"/>
      <c r="V54"/>
      <c r="W54"/>
      <c r="X54"/>
    </row>
    <row r="55" spans="1:24" s="23" customFormat="1" x14ac:dyDescent="0.3">
      <c r="A55" s="316">
        <v>44760</v>
      </c>
      <c r="B55" s="317" t="s">
        <v>292</v>
      </c>
      <c r="C55" s="320">
        <v>47187.58</v>
      </c>
      <c r="D55" s="319"/>
      <c r="E55" s="322">
        <f t="shared" si="0"/>
        <v>28315203.455341905</v>
      </c>
      <c r="F55" s="84"/>
      <c r="G55" s="115"/>
      <c r="H55" s="122"/>
      <c r="I55" s="116"/>
      <c r="J55" s="123"/>
      <c r="K55" s="117"/>
      <c r="L55" s="118"/>
      <c r="M55" s="288"/>
      <c r="N55" s="289"/>
      <c r="O55"/>
      <c r="P55"/>
      <c r="Q55"/>
      <c r="R55"/>
      <c r="S55"/>
      <c r="T55"/>
      <c r="U55"/>
      <c r="V55"/>
      <c r="W55"/>
      <c r="X55"/>
    </row>
    <row r="56" spans="1:24" s="23" customFormat="1" x14ac:dyDescent="0.3">
      <c r="A56" s="316">
        <v>44760</v>
      </c>
      <c r="B56" s="317" t="s">
        <v>285</v>
      </c>
      <c r="C56" s="320">
        <v>27757.4</v>
      </c>
      <c r="D56" s="319"/>
      <c r="E56" s="322">
        <f t="shared" si="0"/>
        <v>28342960.855341904</v>
      </c>
      <c r="F56" s="84"/>
      <c r="G56" s="115"/>
      <c r="H56" s="122"/>
      <c r="I56" s="116"/>
      <c r="J56" s="123"/>
      <c r="K56" s="117"/>
      <c r="L56" s="118"/>
      <c r="M56" s="288"/>
      <c r="N56" s="289"/>
      <c r="O56"/>
      <c r="P56"/>
      <c r="Q56"/>
      <c r="R56"/>
      <c r="S56"/>
      <c r="T56"/>
      <c r="U56"/>
      <c r="V56"/>
      <c r="W56"/>
      <c r="X56"/>
    </row>
    <row r="57" spans="1:24" s="23" customFormat="1" x14ac:dyDescent="0.3">
      <c r="A57" s="316">
        <v>44760</v>
      </c>
      <c r="B57" s="317" t="s">
        <v>480</v>
      </c>
      <c r="C57" s="320">
        <f>150579+662.79</f>
        <v>151241.79</v>
      </c>
      <c r="D57" s="319"/>
      <c r="E57" s="322">
        <f t="shared" si="0"/>
        <v>28494202.645341903</v>
      </c>
      <c r="F57" s="84"/>
      <c r="G57" s="115"/>
      <c r="H57" s="122"/>
      <c r="I57" s="116"/>
      <c r="J57" s="123"/>
      <c r="K57" s="117"/>
      <c r="L57" s="118"/>
      <c r="M57" s="288"/>
      <c r="N57" s="289"/>
      <c r="O57"/>
      <c r="P57"/>
      <c r="Q57"/>
      <c r="R57"/>
      <c r="S57"/>
      <c r="T57"/>
      <c r="U57"/>
      <c r="V57"/>
      <c r="W57"/>
      <c r="X57"/>
    </row>
    <row r="58" spans="1:24" s="23" customFormat="1" x14ac:dyDescent="0.3">
      <c r="A58" s="316">
        <v>44760</v>
      </c>
      <c r="B58" s="317" t="s">
        <v>494</v>
      </c>
      <c r="C58" s="320">
        <v>12490.83</v>
      </c>
      <c r="D58" s="319"/>
      <c r="E58" s="322">
        <f t="shared" si="0"/>
        <v>28506693.475341901</v>
      </c>
      <c r="F58" s="84"/>
      <c r="G58" s="115"/>
      <c r="H58" s="122"/>
      <c r="I58" s="116"/>
      <c r="J58" s="123"/>
      <c r="K58" s="117"/>
      <c r="L58" s="118"/>
      <c r="M58" s="288"/>
      <c r="N58" s="289"/>
      <c r="O58"/>
      <c r="P58"/>
      <c r="Q58"/>
      <c r="R58"/>
      <c r="S58"/>
      <c r="T58"/>
      <c r="U58"/>
      <c r="V58"/>
      <c r="W58"/>
      <c r="X58"/>
    </row>
    <row r="59" spans="1:24" s="23" customFormat="1" x14ac:dyDescent="0.3">
      <c r="A59" s="316">
        <v>44760</v>
      </c>
      <c r="B59" s="317" t="s">
        <v>325</v>
      </c>
      <c r="C59" s="320">
        <v>36084.620000000003</v>
      </c>
      <c r="D59" s="319"/>
      <c r="E59" s="322">
        <f t="shared" si="0"/>
        <v>28542778.095341902</v>
      </c>
      <c r="F59" s="84"/>
      <c r="G59" s="115"/>
      <c r="H59" s="122"/>
      <c r="I59" s="116"/>
      <c r="J59" s="123"/>
      <c r="K59" s="117"/>
      <c r="L59" s="118"/>
      <c r="M59" s="288"/>
      <c r="N59" s="289"/>
      <c r="O59"/>
      <c r="P59"/>
      <c r="Q59"/>
      <c r="R59"/>
      <c r="S59"/>
      <c r="T59"/>
      <c r="U59"/>
      <c r="V59"/>
      <c r="W59"/>
      <c r="X59"/>
    </row>
    <row r="60" spans="1:24" s="23" customFormat="1" x14ac:dyDescent="0.3">
      <c r="A60" s="316">
        <v>44762</v>
      </c>
      <c r="B60" s="317" t="s">
        <v>203</v>
      </c>
      <c r="C60" s="320">
        <v>20818.05</v>
      </c>
      <c r="D60" s="319"/>
      <c r="E60" s="322">
        <f t="shared" si="0"/>
        <v>28563596.145341903</v>
      </c>
      <c r="F60" s="84"/>
      <c r="G60" s="115"/>
      <c r="H60" s="122"/>
      <c r="I60" s="116"/>
      <c r="J60" s="123"/>
      <c r="K60" s="117"/>
      <c r="L60" s="118"/>
      <c r="M60" s="288"/>
      <c r="N60" s="289"/>
      <c r="O60"/>
      <c r="P60"/>
      <c r="Q60"/>
      <c r="R60"/>
      <c r="S60"/>
      <c r="T60"/>
      <c r="U60"/>
      <c r="V60"/>
      <c r="W60"/>
      <c r="X60"/>
    </row>
    <row r="61" spans="1:24" s="23" customFormat="1" x14ac:dyDescent="0.3">
      <c r="A61" s="316">
        <v>44762</v>
      </c>
      <c r="B61" s="317" t="s">
        <v>233</v>
      </c>
      <c r="C61" s="320">
        <v>262307.43</v>
      </c>
      <c r="D61" s="319"/>
      <c r="E61" s="322">
        <f t="shared" si="0"/>
        <v>28825903.575341903</v>
      </c>
      <c r="F61" s="84"/>
      <c r="G61" s="115"/>
      <c r="H61" s="122"/>
      <c r="I61" s="116"/>
      <c r="J61" s="123"/>
      <c r="K61" s="117"/>
      <c r="L61" s="118"/>
      <c r="M61" s="288"/>
      <c r="N61" s="289"/>
      <c r="O61"/>
      <c r="P61"/>
      <c r="Q61"/>
      <c r="R61"/>
      <c r="S61"/>
      <c r="T61"/>
      <c r="U61"/>
      <c r="V61"/>
      <c r="W61"/>
      <c r="X61"/>
    </row>
    <row r="62" spans="1:24" s="23" customFormat="1" x14ac:dyDescent="0.3">
      <c r="A62" s="316">
        <v>44762</v>
      </c>
      <c r="B62" s="317" t="s">
        <v>288</v>
      </c>
      <c r="C62" s="320">
        <v>442260</v>
      </c>
      <c r="D62" s="319"/>
      <c r="E62" s="322">
        <f t="shared" si="0"/>
        <v>29268163.575341903</v>
      </c>
      <c r="F62" s="84"/>
      <c r="G62" s="115"/>
      <c r="H62" s="122"/>
      <c r="I62" s="116"/>
      <c r="J62" s="123"/>
      <c r="K62" s="117"/>
      <c r="L62" s="118"/>
      <c r="M62" s="288"/>
      <c r="N62" s="289"/>
      <c r="O62"/>
      <c r="P62"/>
      <c r="Q62"/>
      <c r="R62"/>
      <c r="S62"/>
      <c r="T62"/>
      <c r="U62"/>
      <c r="V62"/>
      <c r="W62"/>
      <c r="X62"/>
    </row>
    <row r="63" spans="1:24" s="23" customFormat="1" x14ac:dyDescent="0.3">
      <c r="A63" s="316">
        <v>44762</v>
      </c>
      <c r="B63" s="317" t="s">
        <v>517</v>
      </c>
      <c r="C63" s="320">
        <v>20818.05</v>
      </c>
      <c r="D63" s="319"/>
      <c r="E63" s="322">
        <f t="shared" si="0"/>
        <v>29288981.625341903</v>
      </c>
      <c r="F63" s="84"/>
      <c r="G63" s="115"/>
      <c r="H63" s="122"/>
      <c r="I63" s="116"/>
      <c r="J63" s="123"/>
      <c r="K63" s="117"/>
      <c r="L63" s="118"/>
      <c r="M63" s="288"/>
      <c r="N63" s="289"/>
      <c r="O63"/>
      <c r="P63"/>
      <c r="Q63"/>
      <c r="R63"/>
      <c r="S63"/>
      <c r="T63"/>
      <c r="U63"/>
      <c r="V63"/>
      <c r="W63"/>
      <c r="X63"/>
    </row>
    <row r="64" spans="1:24" s="23" customFormat="1" x14ac:dyDescent="0.3">
      <c r="A64" s="316">
        <v>44762</v>
      </c>
      <c r="B64" s="317" t="s">
        <v>518</v>
      </c>
      <c r="C64" s="320">
        <v>27757.4</v>
      </c>
      <c r="D64" s="319"/>
      <c r="E64" s="322">
        <f t="shared" si="0"/>
        <v>29316739.025341902</v>
      </c>
      <c r="F64" s="84"/>
      <c r="G64" s="115"/>
      <c r="H64" s="122"/>
      <c r="I64" s="116"/>
      <c r="J64" s="123"/>
      <c r="K64" s="117"/>
      <c r="L64" s="118"/>
      <c r="M64" s="288"/>
      <c r="N64" s="289"/>
      <c r="O64"/>
      <c r="P64"/>
      <c r="Q64"/>
      <c r="R64"/>
      <c r="S64"/>
      <c r="T64"/>
      <c r="U64"/>
      <c r="V64"/>
      <c r="W64"/>
      <c r="X64"/>
    </row>
    <row r="65" spans="1:24" s="23" customFormat="1" x14ac:dyDescent="0.3">
      <c r="A65" s="316">
        <v>44762</v>
      </c>
      <c r="B65" s="317" t="s">
        <v>221</v>
      </c>
      <c r="C65" s="320">
        <v>8327.2199999999993</v>
      </c>
      <c r="D65" s="319"/>
      <c r="E65" s="322">
        <f t="shared" si="0"/>
        <v>29325066.245341901</v>
      </c>
      <c r="F65" s="84"/>
      <c r="G65" s="115"/>
      <c r="H65" s="122"/>
      <c r="I65" s="116"/>
      <c r="J65" s="123"/>
      <c r="K65" s="117"/>
      <c r="L65" s="118"/>
      <c r="M65" s="288"/>
      <c r="N65" s="289"/>
      <c r="O65"/>
      <c r="P65"/>
      <c r="Q65"/>
      <c r="R65"/>
      <c r="S65"/>
      <c r="T65"/>
      <c r="U65"/>
      <c r="V65"/>
      <c r="W65"/>
      <c r="X65"/>
    </row>
    <row r="66" spans="1:24" s="23" customFormat="1" x14ac:dyDescent="0.3">
      <c r="A66" s="316">
        <v>44762</v>
      </c>
      <c r="B66" s="317" t="s">
        <v>290</v>
      </c>
      <c r="C66" s="320">
        <v>12033.45</v>
      </c>
      <c r="D66" s="319"/>
      <c r="E66" s="322">
        <f t="shared" si="0"/>
        <v>29337099.6953419</v>
      </c>
      <c r="F66" s="84"/>
      <c r="G66" s="115"/>
      <c r="H66" s="122"/>
      <c r="I66" s="116"/>
      <c r="J66" s="123"/>
      <c r="K66" s="117"/>
      <c r="L66" s="118"/>
      <c r="M66" s="288"/>
      <c r="N66" s="289"/>
      <c r="O66"/>
      <c r="P66"/>
      <c r="Q66"/>
      <c r="R66"/>
      <c r="S66"/>
      <c r="T66"/>
      <c r="U66"/>
      <c r="V66"/>
      <c r="W66"/>
      <c r="X66"/>
    </row>
    <row r="67" spans="1:24" s="23" customFormat="1" x14ac:dyDescent="0.3">
      <c r="A67" s="316">
        <v>44762</v>
      </c>
      <c r="B67" s="317" t="s">
        <v>227</v>
      </c>
      <c r="C67" s="320">
        <v>20818.05</v>
      </c>
      <c r="D67" s="319"/>
      <c r="E67" s="322">
        <f t="shared" si="0"/>
        <v>29357917.745341901</v>
      </c>
      <c r="F67" s="84"/>
      <c r="G67" s="115"/>
      <c r="H67" s="122"/>
      <c r="I67" s="116"/>
      <c r="J67" s="123"/>
      <c r="K67" s="117"/>
      <c r="L67" s="118"/>
      <c r="M67" s="288"/>
      <c r="N67" s="289"/>
      <c r="O67"/>
      <c r="P67"/>
      <c r="Q67"/>
      <c r="R67"/>
      <c r="S67"/>
      <c r="T67"/>
      <c r="U67"/>
      <c r="V67"/>
      <c r="W67"/>
      <c r="X67"/>
    </row>
    <row r="68" spans="1:24" s="23" customFormat="1" x14ac:dyDescent="0.3">
      <c r="A68" s="316">
        <v>44762</v>
      </c>
      <c r="B68" s="317" t="s">
        <v>192</v>
      </c>
      <c r="C68" s="320">
        <v>2775.74</v>
      </c>
      <c r="D68" s="319"/>
      <c r="E68" s="322">
        <f t="shared" si="0"/>
        <v>29360693.485341899</v>
      </c>
      <c r="F68" s="84"/>
      <c r="G68" s="115"/>
      <c r="H68" s="122"/>
      <c r="I68" s="116"/>
      <c r="J68" s="123"/>
      <c r="K68" s="117"/>
      <c r="L68" s="118"/>
      <c r="M68" s="288"/>
      <c r="N68" s="289"/>
      <c r="O68"/>
      <c r="P68"/>
      <c r="Q68"/>
      <c r="R68"/>
      <c r="S68"/>
      <c r="T68"/>
      <c r="U68"/>
      <c r="V68"/>
      <c r="W68"/>
      <c r="X68"/>
    </row>
    <row r="69" spans="1:24" s="23" customFormat="1" x14ac:dyDescent="0.3">
      <c r="A69" s="316">
        <v>44762</v>
      </c>
      <c r="B69" s="317" t="s">
        <v>223</v>
      </c>
      <c r="C69" s="320">
        <v>20818.05</v>
      </c>
      <c r="D69" s="319"/>
      <c r="E69" s="322">
        <f t="shared" si="0"/>
        <v>29381511.5353419</v>
      </c>
      <c r="F69" s="84"/>
      <c r="G69" s="115"/>
      <c r="H69" s="122"/>
      <c r="I69" s="116"/>
      <c r="J69" s="123"/>
      <c r="K69" s="117"/>
      <c r="L69" s="118"/>
      <c r="M69" s="288"/>
      <c r="N69" s="289"/>
      <c r="O69"/>
      <c r="P69"/>
      <c r="Q69"/>
      <c r="R69"/>
      <c r="S69"/>
      <c r="T69"/>
      <c r="U69"/>
      <c r="V69"/>
      <c r="W69"/>
      <c r="X69"/>
    </row>
    <row r="70" spans="1:24" s="23" customFormat="1" x14ac:dyDescent="0.3">
      <c r="A70" s="316">
        <v>44762</v>
      </c>
      <c r="B70" s="317" t="s">
        <v>276</v>
      </c>
      <c r="C70" s="320">
        <v>94375.16</v>
      </c>
      <c r="D70" s="319"/>
      <c r="E70" s="322">
        <f t="shared" si="0"/>
        <v>29475886.6953419</v>
      </c>
      <c r="F70" s="84"/>
      <c r="G70" s="115"/>
      <c r="H70" s="122"/>
      <c r="I70" s="116"/>
      <c r="J70" s="123"/>
      <c r="K70" s="117"/>
      <c r="L70" s="118"/>
      <c r="M70" s="288"/>
      <c r="N70" s="289"/>
      <c r="O70"/>
      <c r="P70"/>
      <c r="Q70"/>
      <c r="R70"/>
      <c r="S70"/>
      <c r="T70"/>
      <c r="U70"/>
      <c r="V70"/>
      <c r="W70"/>
      <c r="X70"/>
    </row>
    <row r="71" spans="1:24" s="23" customFormat="1" x14ac:dyDescent="0.3">
      <c r="A71" s="316">
        <v>44762</v>
      </c>
      <c r="B71" s="317" t="s">
        <v>400</v>
      </c>
      <c r="C71" s="320">
        <v>27757.4</v>
      </c>
      <c r="D71" s="319"/>
      <c r="E71" s="322">
        <f t="shared" ref="E71:E134" si="1">E70+C71-D71</f>
        <v>29503644.095341899</v>
      </c>
      <c r="F71" s="84"/>
      <c r="G71" s="115"/>
      <c r="H71" s="122"/>
      <c r="I71" s="116"/>
      <c r="J71" s="123"/>
      <c r="K71" s="117"/>
      <c r="L71" s="118"/>
      <c r="M71" s="288"/>
      <c r="N71" s="289"/>
      <c r="O71"/>
      <c r="P71"/>
      <c r="Q71"/>
      <c r="R71"/>
      <c r="S71"/>
      <c r="T71"/>
      <c r="U71"/>
      <c r="V71"/>
      <c r="W71"/>
      <c r="X71"/>
    </row>
    <row r="72" spans="1:24" s="23" customFormat="1" x14ac:dyDescent="0.3">
      <c r="A72" s="316">
        <v>44762</v>
      </c>
      <c r="B72" s="317" t="s">
        <v>225</v>
      </c>
      <c r="C72" s="320">
        <v>20818.05</v>
      </c>
      <c r="D72" s="319"/>
      <c r="E72" s="322">
        <f t="shared" si="1"/>
        <v>29524462.145341899</v>
      </c>
      <c r="F72" s="84"/>
      <c r="G72" s="115"/>
      <c r="H72" s="122"/>
      <c r="I72" s="116"/>
      <c r="J72" s="123"/>
      <c r="K72" s="117"/>
      <c r="L72" s="118"/>
      <c r="M72" s="288"/>
      <c r="N72" s="289"/>
      <c r="O72"/>
      <c r="P72"/>
      <c r="Q72"/>
      <c r="R72"/>
      <c r="S72"/>
      <c r="T72"/>
      <c r="U72"/>
      <c r="V72"/>
      <c r="W72"/>
      <c r="X72"/>
    </row>
    <row r="73" spans="1:24" s="23" customFormat="1" x14ac:dyDescent="0.3">
      <c r="A73" s="316">
        <v>44762</v>
      </c>
      <c r="B73" s="317" t="s">
        <v>196</v>
      </c>
      <c r="C73" s="320">
        <v>24284.76</v>
      </c>
      <c r="D73" s="319"/>
      <c r="E73" s="322">
        <f t="shared" si="1"/>
        <v>29548746.905341901</v>
      </c>
      <c r="F73" s="84"/>
      <c r="G73" s="115"/>
      <c r="H73" s="122"/>
      <c r="I73" s="116"/>
      <c r="J73" s="123"/>
      <c r="K73" s="117"/>
      <c r="L73" s="118"/>
      <c r="M73" s="288"/>
      <c r="N73" s="289"/>
      <c r="O73"/>
      <c r="P73"/>
      <c r="Q73"/>
      <c r="R73"/>
      <c r="S73"/>
      <c r="T73"/>
      <c r="U73"/>
      <c r="V73"/>
      <c r="W73"/>
      <c r="X73"/>
    </row>
    <row r="74" spans="1:24" s="23" customFormat="1" x14ac:dyDescent="0.3">
      <c r="A74" s="316">
        <v>44762</v>
      </c>
      <c r="B74" s="317" t="s">
        <v>197</v>
      </c>
      <c r="C74" s="320">
        <v>38219.449999999997</v>
      </c>
      <c r="D74" s="319"/>
      <c r="E74" s="322">
        <f t="shared" si="1"/>
        <v>29586966.3553419</v>
      </c>
      <c r="F74" s="84"/>
      <c r="G74" s="115"/>
      <c r="H74" s="122"/>
      <c r="I74" s="116"/>
      <c r="J74" s="123"/>
      <c r="K74" s="117"/>
      <c r="L74" s="118"/>
      <c r="M74" s="288"/>
      <c r="N74" s="289"/>
      <c r="O74"/>
      <c r="P74"/>
      <c r="Q74"/>
      <c r="R74"/>
      <c r="S74"/>
      <c r="T74"/>
      <c r="U74"/>
      <c r="V74"/>
      <c r="W74"/>
      <c r="X74"/>
    </row>
    <row r="75" spans="1:24" s="23" customFormat="1" x14ac:dyDescent="0.3">
      <c r="A75" s="316">
        <v>44762</v>
      </c>
      <c r="B75" s="315" t="s">
        <v>312</v>
      </c>
      <c r="C75" s="320">
        <v>450000</v>
      </c>
      <c r="D75" s="319"/>
      <c r="E75" s="322">
        <f t="shared" si="1"/>
        <v>30036966.3553419</v>
      </c>
      <c r="F75" s="84"/>
      <c r="G75" s="115"/>
      <c r="H75" s="122"/>
      <c r="I75" s="116"/>
      <c r="J75" s="123"/>
      <c r="K75" s="117"/>
      <c r="L75" s="118"/>
      <c r="M75" s="288"/>
      <c r="N75" s="289"/>
      <c r="O75"/>
      <c r="P75"/>
      <c r="Q75"/>
      <c r="R75"/>
      <c r="S75"/>
      <c r="T75"/>
      <c r="U75"/>
      <c r="V75"/>
      <c r="W75"/>
      <c r="X75"/>
    </row>
    <row r="76" spans="1:24" s="23" customFormat="1" x14ac:dyDescent="0.3">
      <c r="A76" s="316">
        <v>44762</v>
      </c>
      <c r="B76" s="317" t="s">
        <v>213</v>
      </c>
      <c r="C76" s="320">
        <v>90211.55</v>
      </c>
      <c r="D76" s="319"/>
      <c r="E76" s="322">
        <f t="shared" si="1"/>
        <v>30127177.905341901</v>
      </c>
      <c r="F76" s="84"/>
      <c r="G76" s="115"/>
      <c r="H76" s="122"/>
      <c r="I76" s="116"/>
      <c r="J76" s="123"/>
      <c r="K76" s="117"/>
      <c r="L76" s="118"/>
      <c r="M76" s="288"/>
      <c r="N76" s="289"/>
      <c r="O76"/>
      <c r="P76"/>
      <c r="Q76"/>
      <c r="R76"/>
      <c r="S76"/>
      <c r="T76"/>
      <c r="U76"/>
      <c r="V76"/>
      <c r="W76"/>
      <c r="X76"/>
    </row>
    <row r="77" spans="1:24" s="23" customFormat="1" x14ac:dyDescent="0.3">
      <c r="A77" s="316">
        <v>44762</v>
      </c>
      <c r="B77" s="317" t="s">
        <v>261</v>
      </c>
      <c r="C77" s="320">
        <v>92987.29</v>
      </c>
      <c r="D77" s="319"/>
      <c r="E77" s="322">
        <f t="shared" si="1"/>
        <v>30220165.1953419</v>
      </c>
      <c r="F77" s="84"/>
      <c r="G77" s="115"/>
      <c r="H77" s="122"/>
      <c r="I77" s="116"/>
      <c r="J77" s="123"/>
      <c r="K77" s="117"/>
      <c r="L77" s="118"/>
      <c r="M77" s="288"/>
      <c r="N77" s="289"/>
      <c r="O77"/>
      <c r="P77"/>
      <c r="Q77"/>
      <c r="R77"/>
      <c r="S77"/>
      <c r="T77"/>
      <c r="U77"/>
      <c r="V77"/>
      <c r="W77"/>
      <c r="X77"/>
    </row>
    <row r="78" spans="1:24" s="23" customFormat="1" x14ac:dyDescent="0.3">
      <c r="A78" s="316">
        <v>44762</v>
      </c>
      <c r="B78" s="317" t="s">
        <v>231</v>
      </c>
      <c r="C78" s="320">
        <v>534084.31999999995</v>
      </c>
      <c r="D78" s="319"/>
      <c r="E78" s="322">
        <f t="shared" si="1"/>
        <v>30754249.5153419</v>
      </c>
      <c r="F78" s="84"/>
      <c r="G78" s="115"/>
      <c r="H78" s="122"/>
      <c r="I78" s="116"/>
      <c r="J78" s="123"/>
      <c r="K78" s="117"/>
      <c r="L78" s="118"/>
      <c r="M78" s="288"/>
      <c r="N78" s="289"/>
      <c r="O78"/>
      <c r="P78"/>
      <c r="Q78"/>
      <c r="R78"/>
      <c r="S78"/>
      <c r="T78"/>
      <c r="U78"/>
      <c r="V78"/>
      <c r="W78"/>
      <c r="X78"/>
    </row>
    <row r="79" spans="1:24" s="23" customFormat="1" x14ac:dyDescent="0.3">
      <c r="A79" s="316">
        <v>44762</v>
      </c>
      <c r="B79" s="317" t="s">
        <v>310</v>
      </c>
      <c r="C79" s="320">
        <v>194810</v>
      </c>
      <c r="D79" s="319"/>
      <c r="E79" s="322">
        <f t="shared" si="1"/>
        <v>30949059.5153419</v>
      </c>
      <c r="F79" s="84"/>
      <c r="G79" s="115"/>
      <c r="H79" s="122"/>
      <c r="I79" s="116"/>
      <c r="J79" s="123"/>
      <c r="K79" s="117"/>
      <c r="L79" s="118"/>
      <c r="M79" s="288"/>
      <c r="N79" s="289"/>
      <c r="O79"/>
      <c r="P79"/>
      <c r="Q79"/>
      <c r="R79"/>
      <c r="S79"/>
      <c r="T79"/>
      <c r="U79"/>
      <c r="V79"/>
      <c r="W79"/>
      <c r="X79"/>
    </row>
    <row r="80" spans="1:24" s="23" customFormat="1" x14ac:dyDescent="0.3">
      <c r="A80" s="316">
        <v>44763</v>
      </c>
      <c r="B80" s="317" t="s">
        <v>519</v>
      </c>
      <c r="C80" s="320">
        <v>36084.620000000003</v>
      </c>
      <c r="D80" s="319"/>
      <c r="E80" s="322">
        <f t="shared" si="1"/>
        <v>30985144.135341901</v>
      </c>
      <c r="F80" s="84"/>
      <c r="G80" s="115"/>
      <c r="H80" s="122"/>
      <c r="I80" s="116"/>
      <c r="J80" s="123"/>
      <c r="K80" s="117"/>
      <c r="L80" s="118"/>
      <c r="M80" s="288"/>
      <c r="N80" s="289"/>
      <c r="O80"/>
      <c r="P80"/>
      <c r="Q80"/>
      <c r="R80"/>
      <c r="S80"/>
      <c r="T80"/>
      <c r="U80"/>
      <c r="V80"/>
      <c r="W80"/>
      <c r="X80"/>
    </row>
    <row r="81" spans="1:24" s="23" customFormat="1" x14ac:dyDescent="0.3">
      <c r="A81" s="316">
        <v>44763</v>
      </c>
      <c r="B81" s="317" t="s">
        <v>247</v>
      </c>
      <c r="C81" s="320">
        <v>4163.6099999999997</v>
      </c>
      <c r="D81" s="319"/>
      <c r="E81" s="322">
        <f t="shared" si="1"/>
        <v>30989307.745341901</v>
      </c>
      <c r="F81" s="84"/>
      <c r="G81" s="115"/>
      <c r="H81" s="122"/>
      <c r="I81" s="116"/>
      <c r="J81" s="123"/>
      <c r="K81" s="117"/>
      <c r="L81" s="118"/>
      <c r="M81" s="288"/>
      <c r="N81" s="289"/>
      <c r="O81"/>
      <c r="P81"/>
      <c r="Q81"/>
      <c r="R81"/>
      <c r="S81"/>
      <c r="T81"/>
      <c r="U81"/>
      <c r="V81"/>
      <c r="W81"/>
      <c r="X81"/>
    </row>
    <row r="82" spans="1:24" s="23" customFormat="1" x14ac:dyDescent="0.3">
      <c r="A82" s="316">
        <v>44763</v>
      </c>
      <c r="B82" s="317" t="s">
        <v>278</v>
      </c>
      <c r="C82" s="320">
        <v>36084.620000000003</v>
      </c>
      <c r="D82" s="319"/>
      <c r="E82" s="322">
        <f t="shared" si="1"/>
        <v>31025392.365341902</v>
      </c>
      <c r="F82" s="84"/>
      <c r="G82" s="115"/>
      <c r="H82" s="122"/>
      <c r="I82" s="116"/>
      <c r="J82" s="123"/>
      <c r="K82" s="117"/>
      <c r="L82" s="118"/>
      <c r="M82" s="288"/>
      <c r="N82" s="289"/>
      <c r="O82"/>
      <c r="P82"/>
      <c r="Q82"/>
      <c r="R82"/>
      <c r="S82"/>
      <c r="T82"/>
      <c r="U82"/>
      <c r="V82"/>
      <c r="W82"/>
      <c r="X82"/>
    </row>
    <row r="83" spans="1:24" s="23" customFormat="1" x14ac:dyDescent="0.3">
      <c r="A83" s="316">
        <v>44763</v>
      </c>
      <c r="B83" s="317" t="s">
        <v>270</v>
      </c>
      <c r="C83" s="320">
        <v>12490.83</v>
      </c>
      <c r="D83" s="319"/>
      <c r="E83" s="322">
        <f t="shared" si="1"/>
        <v>31037883.1953419</v>
      </c>
      <c r="F83" s="84"/>
      <c r="G83" s="115"/>
      <c r="H83" s="122"/>
      <c r="I83" s="116"/>
      <c r="J83" s="123"/>
      <c r="K83" s="117"/>
      <c r="L83" s="118"/>
      <c r="M83" s="288"/>
      <c r="N83" s="289"/>
      <c r="O83"/>
      <c r="P83"/>
      <c r="Q83"/>
      <c r="R83"/>
      <c r="S83"/>
      <c r="T83"/>
      <c r="U83"/>
      <c r="V83"/>
      <c r="W83"/>
      <c r="X83"/>
    </row>
    <row r="84" spans="1:24" s="23" customFormat="1" x14ac:dyDescent="0.3">
      <c r="A84" s="316">
        <v>44763</v>
      </c>
      <c r="B84" s="317" t="s">
        <v>462</v>
      </c>
      <c r="C84" s="320">
        <v>150579</v>
      </c>
      <c r="D84" s="319"/>
      <c r="E84" s="322">
        <f t="shared" si="1"/>
        <v>31188462.1953419</v>
      </c>
      <c r="F84" s="84"/>
      <c r="G84" s="115"/>
      <c r="H84" s="122"/>
      <c r="I84" s="116"/>
      <c r="J84" s="123"/>
      <c r="K84" s="117"/>
      <c r="L84" s="118"/>
      <c r="M84" s="288"/>
      <c r="N84" s="289"/>
      <c r="O84"/>
      <c r="P84"/>
      <c r="Q84"/>
      <c r="R84"/>
      <c r="S84"/>
      <c r="T84"/>
      <c r="U84"/>
      <c r="V84"/>
      <c r="W84"/>
      <c r="X84"/>
    </row>
    <row r="85" spans="1:24" s="23" customFormat="1" x14ac:dyDescent="0.3">
      <c r="A85" s="316">
        <v>44763</v>
      </c>
      <c r="B85" s="317" t="s">
        <v>310</v>
      </c>
      <c r="C85" s="320">
        <v>98030.57</v>
      </c>
      <c r="D85" s="319"/>
      <c r="E85" s="322">
        <f t="shared" si="1"/>
        <v>31286492.7653419</v>
      </c>
      <c r="F85" s="84"/>
      <c r="G85" s="115"/>
      <c r="H85" s="122"/>
      <c r="I85" s="116"/>
      <c r="J85" s="123"/>
      <c r="K85" s="117"/>
      <c r="L85" s="118"/>
      <c r="M85" s="288"/>
      <c r="N85" s="289"/>
      <c r="O85"/>
      <c r="P85"/>
      <c r="Q85"/>
      <c r="R85"/>
      <c r="S85"/>
      <c r="T85"/>
      <c r="U85"/>
      <c r="V85"/>
      <c r="W85"/>
      <c r="X85"/>
    </row>
    <row r="86" spans="1:24" s="23" customFormat="1" x14ac:dyDescent="0.3">
      <c r="A86" s="316">
        <v>44763</v>
      </c>
      <c r="B86" s="317" t="s">
        <v>215</v>
      </c>
      <c r="C86" s="320">
        <v>4163.6099999999997</v>
      </c>
      <c r="D86" s="319"/>
      <c r="E86" s="322">
        <f t="shared" si="1"/>
        <v>31290656.3753419</v>
      </c>
      <c r="F86" s="84"/>
      <c r="G86" s="115"/>
      <c r="H86" s="122"/>
      <c r="I86" s="116"/>
      <c r="J86" s="123"/>
      <c r="K86" s="117"/>
      <c r="L86" s="118"/>
      <c r="M86" s="288"/>
      <c r="N86" s="289"/>
      <c r="O86"/>
      <c r="P86"/>
      <c r="Q86"/>
      <c r="R86"/>
      <c r="S86"/>
      <c r="T86"/>
      <c r="U86"/>
      <c r="V86"/>
      <c r="W86"/>
      <c r="X86"/>
    </row>
    <row r="87" spans="1:24" s="23" customFormat="1" x14ac:dyDescent="0.3">
      <c r="A87" s="316">
        <v>44764</v>
      </c>
      <c r="B87" s="315" t="s">
        <v>486</v>
      </c>
      <c r="C87" s="320">
        <v>29768.59</v>
      </c>
      <c r="D87" s="319"/>
      <c r="E87" s="322">
        <f t="shared" si="1"/>
        <v>31320424.9653419</v>
      </c>
      <c r="F87" s="84"/>
      <c r="G87" s="115"/>
      <c r="H87" s="122"/>
      <c r="I87" s="116"/>
      <c r="J87" s="123"/>
      <c r="K87" s="117"/>
      <c r="L87" s="118"/>
      <c r="M87" s="288"/>
      <c r="N87" s="289"/>
      <c r="O87"/>
      <c r="P87"/>
      <c r="Q87"/>
      <c r="R87"/>
      <c r="S87"/>
      <c r="T87"/>
      <c r="U87"/>
      <c r="V87"/>
      <c r="W87"/>
      <c r="X87"/>
    </row>
    <row r="88" spans="1:24" s="23" customFormat="1" x14ac:dyDescent="0.3">
      <c r="A88" s="316">
        <v>44764</v>
      </c>
      <c r="B88" s="317" t="s">
        <v>267</v>
      </c>
      <c r="C88" s="320">
        <v>54126.93</v>
      </c>
      <c r="D88" s="319"/>
      <c r="E88" s="322">
        <f t="shared" si="1"/>
        <v>31374551.895341899</v>
      </c>
      <c r="F88" s="84"/>
      <c r="G88" s="115"/>
      <c r="H88" s="122"/>
      <c r="I88" s="116"/>
      <c r="J88" s="123"/>
      <c r="K88" s="117"/>
      <c r="L88" s="118"/>
      <c r="M88" s="288"/>
      <c r="N88" s="289"/>
      <c r="O88"/>
      <c r="P88"/>
      <c r="Q88"/>
      <c r="R88"/>
      <c r="S88"/>
      <c r="T88"/>
      <c r="U88"/>
      <c r="V88"/>
      <c r="W88"/>
      <c r="X88"/>
    </row>
    <row r="89" spans="1:24" s="23" customFormat="1" x14ac:dyDescent="0.3">
      <c r="A89" s="316">
        <v>44764</v>
      </c>
      <c r="B89" s="317" t="s">
        <v>189</v>
      </c>
      <c r="C89" s="320">
        <v>120744.69</v>
      </c>
      <c r="D89" s="319"/>
      <c r="E89" s="322">
        <f t="shared" si="1"/>
        <v>31495296.585341901</v>
      </c>
      <c r="F89" s="84"/>
      <c r="G89" s="115"/>
      <c r="H89" s="122"/>
      <c r="I89" s="116"/>
      <c r="J89" s="123"/>
      <c r="K89" s="117"/>
      <c r="L89" s="118"/>
      <c r="M89" s="288"/>
      <c r="N89" s="289"/>
      <c r="O89"/>
      <c r="P89"/>
      <c r="Q89"/>
      <c r="R89"/>
      <c r="S89"/>
      <c r="T89"/>
      <c r="U89"/>
      <c r="V89"/>
      <c r="W89"/>
      <c r="X89"/>
    </row>
    <row r="90" spans="1:24" s="23" customFormat="1" x14ac:dyDescent="0.3">
      <c r="A90" s="316">
        <v>44764</v>
      </c>
      <c r="B90" s="317" t="s">
        <v>296</v>
      </c>
      <c r="C90" s="320">
        <v>220613.25</v>
      </c>
      <c r="D90" s="319"/>
      <c r="E90" s="322">
        <f t="shared" si="1"/>
        <v>31715909.835341901</v>
      </c>
      <c r="F90" s="132"/>
      <c r="G90" s="115"/>
      <c r="H90" s="122"/>
      <c r="I90" s="116"/>
      <c r="J90" s="123"/>
      <c r="K90" s="117"/>
      <c r="L90" s="118"/>
      <c r="M90" s="288"/>
      <c r="N90" s="289"/>
      <c r="O90"/>
      <c r="P90"/>
      <c r="Q90"/>
      <c r="R90"/>
      <c r="S90"/>
      <c r="T90"/>
      <c r="U90"/>
      <c r="V90"/>
      <c r="W90"/>
      <c r="X90"/>
    </row>
    <row r="91" spans="1:24" s="23" customFormat="1" x14ac:dyDescent="0.3">
      <c r="A91" s="316">
        <v>44764</v>
      </c>
      <c r="B91" s="317" t="s">
        <v>433</v>
      </c>
      <c r="C91" s="320">
        <v>36084.620000000003</v>
      </c>
      <c r="D91" s="319"/>
      <c r="E91" s="322">
        <f t="shared" si="1"/>
        <v>31751994.455341902</v>
      </c>
      <c r="F91" s="84"/>
      <c r="G91" s="115"/>
      <c r="H91" s="122"/>
      <c r="I91" s="116"/>
      <c r="J91" s="123"/>
      <c r="K91" s="117"/>
      <c r="L91" s="118"/>
      <c r="M91" s="288"/>
      <c r="N91" s="289"/>
      <c r="O91"/>
      <c r="P91"/>
      <c r="Q91"/>
      <c r="R91"/>
      <c r="S91"/>
      <c r="T91"/>
      <c r="U91"/>
      <c r="V91"/>
      <c r="W91"/>
      <c r="X91"/>
    </row>
    <row r="92" spans="1:24" s="23" customFormat="1" x14ac:dyDescent="0.3">
      <c r="A92" s="316">
        <v>44764</v>
      </c>
      <c r="B92" s="317" t="s">
        <v>238</v>
      </c>
      <c r="C92" s="320">
        <v>4163.6099999999997</v>
      </c>
      <c r="D92" s="319"/>
      <c r="E92" s="322">
        <f t="shared" si="1"/>
        <v>31756158.065341901</v>
      </c>
      <c r="F92" s="84"/>
      <c r="G92" s="115"/>
      <c r="H92" s="122"/>
      <c r="I92" s="116"/>
      <c r="J92" s="123"/>
      <c r="K92" s="117"/>
      <c r="L92" s="118"/>
      <c r="M92" s="288"/>
      <c r="N92" s="289"/>
      <c r="O92"/>
      <c r="P92"/>
      <c r="Q92"/>
      <c r="R92"/>
      <c r="S92"/>
      <c r="T92"/>
      <c r="U92"/>
      <c r="V92"/>
      <c r="W92"/>
      <c r="X92"/>
    </row>
    <row r="93" spans="1:24" s="23" customFormat="1" x14ac:dyDescent="0.3">
      <c r="A93" s="316">
        <v>44764</v>
      </c>
      <c r="B93" s="317" t="s">
        <v>199</v>
      </c>
      <c r="C93" s="320">
        <v>272022.52</v>
      </c>
      <c r="D93" s="319"/>
      <c r="E93" s="322">
        <f t="shared" si="1"/>
        <v>32028180.585341901</v>
      </c>
      <c r="F93" s="84"/>
      <c r="G93" s="115"/>
      <c r="H93" s="122"/>
      <c r="I93" s="116"/>
      <c r="J93" s="123"/>
      <c r="K93" s="117"/>
      <c r="L93" s="118"/>
      <c r="M93" s="288"/>
      <c r="N93" s="289"/>
      <c r="O93"/>
      <c r="P93"/>
      <c r="Q93"/>
      <c r="R93"/>
      <c r="S93"/>
      <c r="T93"/>
      <c r="U93"/>
      <c r="V93"/>
      <c r="W93"/>
      <c r="X93"/>
    </row>
    <row r="94" spans="1:24" s="23" customFormat="1" x14ac:dyDescent="0.3">
      <c r="A94" s="316">
        <v>44767</v>
      </c>
      <c r="B94" s="317" t="s">
        <v>443</v>
      </c>
      <c r="C94" s="320">
        <v>12490.83</v>
      </c>
      <c r="D94" s="319"/>
      <c r="E94" s="322">
        <f t="shared" si="1"/>
        <v>32040671.415341899</v>
      </c>
      <c r="F94" s="84"/>
      <c r="G94" s="115"/>
      <c r="H94" s="122"/>
      <c r="I94" s="116"/>
      <c r="J94" s="123"/>
      <c r="K94" s="117"/>
      <c r="L94" s="118"/>
      <c r="M94" s="288"/>
      <c r="N94" s="289"/>
      <c r="O94"/>
      <c r="P94"/>
      <c r="Q94"/>
      <c r="R94"/>
      <c r="S94"/>
      <c r="T94"/>
      <c r="U94"/>
      <c r="V94"/>
      <c r="W94"/>
      <c r="X94"/>
    </row>
    <row r="95" spans="1:24" s="23" customFormat="1" x14ac:dyDescent="0.3">
      <c r="A95" s="316">
        <v>44767</v>
      </c>
      <c r="B95" s="317" t="s">
        <v>295</v>
      </c>
      <c r="C95" s="320">
        <v>36084.620000000003</v>
      </c>
      <c r="D95" s="319"/>
      <c r="E95" s="322">
        <f t="shared" si="1"/>
        <v>32076756.0353419</v>
      </c>
      <c r="F95" s="84"/>
      <c r="G95" s="115"/>
      <c r="H95" s="122"/>
      <c r="I95" s="116"/>
      <c r="J95" s="123"/>
      <c r="K95" s="117"/>
      <c r="L95" s="118"/>
      <c r="M95" s="288"/>
      <c r="N95" s="289"/>
      <c r="O95"/>
      <c r="P95"/>
      <c r="Q95"/>
      <c r="R95"/>
      <c r="S95"/>
      <c r="T95"/>
      <c r="U95"/>
      <c r="V95"/>
      <c r="W95"/>
      <c r="X95"/>
    </row>
    <row r="96" spans="1:24" s="23" customFormat="1" x14ac:dyDescent="0.3">
      <c r="A96" s="316">
        <v>44767</v>
      </c>
      <c r="B96" s="317" t="s">
        <v>316</v>
      </c>
      <c r="C96" s="320">
        <v>48652.89</v>
      </c>
      <c r="D96" s="319"/>
      <c r="E96" s="322">
        <f t="shared" si="1"/>
        <v>32125408.9253419</v>
      </c>
      <c r="F96" s="84"/>
      <c r="G96" s="115"/>
      <c r="H96" s="122"/>
      <c r="I96" s="116"/>
      <c r="J96" s="123"/>
      <c r="K96" s="117"/>
      <c r="L96" s="118"/>
      <c r="M96" s="288"/>
      <c r="N96" s="289"/>
      <c r="O96"/>
      <c r="P96"/>
      <c r="Q96"/>
      <c r="R96"/>
      <c r="S96"/>
      <c r="T96"/>
      <c r="U96"/>
      <c r="V96"/>
      <c r="W96"/>
      <c r="X96"/>
    </row>
    <row r="97" spans="1:24" s="23" customFormat="1" x14ac:dyDescent="0.3">
      <c r="A97" s="316">
        <v>44767</v>
      </c>
      <c r="B97" s="317" t="s">
        <v>472</v>
      </c>
      <c r="C97" s="320">
        <v>12490.83</v>
      </c>
      <c r="D97" s="319"/>
      <c r="E97" s="322">
        <f t="shared" si="1"/>
        <v>32137899.755341899</v>
      </c>
      <c r="F97" s="84"/>
      <c r="G97" s="115"/>
      <c r="H97" s="122"/>
      <c r="I97" s="116"/>
      <c r="J97" s="123"/>
      <c r="K97" s="117"/>
      <c r="L97" s="118"/>
      <c r="M97" s="288"/>
      <c r="N97" s="289"/>
      <c r="O97"/>
      <c r="P97"/>
      <c r="Q97"/>
      <c r="R97"/>
      <c r="S97"/>
      <c r="T97"/>
      <c r="U97"/>
      <c r="V97"/>
      <c r="W97"/>
      <c r="X97"/>
    </row>
    <row r="98" spans="1:24" s="23" customFormat="1" x14ac:dyDescent="0.3">
      <c r="A98" s="316">
        <v>44767</v>
      </c>
      <c r="B98" s="317" t="s">
        <v>194</v>
      </c>
      <c r="C98" s="320">
        <v>2775.74</v>
      </c>
      <c r="D98" s="319"/>
      <c r="E98" s="322">
        <f t="shared" si="1"/>
        <v>32140675.495341897</v>
      </c>
      <c r="F98" s="84"/>
      <c r="G98" s="115"/>
      <c r="H98" s="122"/>
      <c r="I98" s="116"/>
      <c r="J98" s="123"/>
      <c r="K98" s="117"/>
      <c r="L98" s="118"/>
      <c r="M98" s="288"/>
      <c r="N98" s="289"/>
      <c r="O98"/>
      <c r="P98"/>
      <c r="Q98"/>
      <c r="R98"/>
      <c r="S98"/>
      <c r="T98"/>
      <c r="U98"/>
      <c r="V98"/>
      <c r="W98"/>
      <c r="X98"/>
    </row>
    <row r="99" spans="1:24" s="23" customFormat="1" ht="15.75" customHeight="1" x14ac:dyDescent="0.3">
      <c r="A99" s="316">
        <v>44767</v>
      </c>
      <c r="B99" s="317" t="s">
        <v>262</v>
      </c>
      <c r="C99" s="320">
        <v>27757.4</v>
      </c>
      <c r="D99" s="319"/>
      <c r="E99" s="322">
        <f t="shared" si="1"/>
        <v>32168432.895341896</v>
      </c>
      <c r="F99" s="84"/>
      <c r="G99" s="115"/>
      <c r="H99" s="122"/>
      <c r="I99" s="116"/>
      <c r="J99" s="123"/>
      <c r="K99" s="117"/>
      <c r="L99" s="118"/>
      <c r="M99" s="288"/>
      <c r="N99" s="289"/>
      <c r="O99"/>
      <c r="P99"/>
      <c r="Q99"/>
      <c r="R99"/>
      <c r="S99"/>
      <c r="T99"/>
      <c r="U99"/>
      <c r="V99"/>
      <c r="W99"/>
      <c r="X99"/>
    </row>
    <row r="100" spans="1:24" s="23" customFormat="1" x14ac:dyDescent="0.3">
      <c r="A100" s="316">
        <v>44767</v>
      </c>
      <c r="B100" s="317" t="s">
        <v>426</v>
      </c>
      <c r="C100" s="320">
        <v>8327.2199999999993</v>
      </c>
      <c r="D100" s="319"/>
      <c r="E100" s="322">
        <f t="shared" si="1"/>
        <v>32176760.115341894</v>
      </c>
      <c r="F100" s="84"/>
      <c r="G100" s="115"/>
      <c r="H100" s="122"/>
      <c r="I100" s="116"/>
      <c r="J100" s="123"/>
      <c r="K100" s="117"/>
      <c r="L100" s="118"/>
      <c r="M100" s="288"/>
      <c r="N100" s="289"/>
      <c r="O100"/>
      <c r="P100"/>
      <c r="Q100"/>
      <c r="R100"/>
      <c r="S100"/>
      <c r="T100"/>
      <c r="U100"/>
      <c r="V100"/>
      <c r="W100"/>
      <c r="X100"/>
    </row>
    <row r="101" spans="1:24" s="23" customFormat="1" x14ac:dyDescent="0.3">
      <c r="A101" s="316">
        <v>44767</v>
      </c>
      <c r="B101" s="317" t="s">
        <v>282</v>
      </c>
      <c r="C101" s="320">
        <v>61066.28</v>
      </c>
      <c r="D101" s="319"/>
      <c r="E101" s="322">
        <f t="shared" si="1"/>
        <v>32237826.395341896</v>
      </c>
      <c r="F101" s="84"/>
      <c r="G101" s="115"/>
      <c r="H101" s="122"/>
      <c r="I101" s="116"/>
      <c r="J101" s="123"/>
      <c r="K101" s="117"/>
      <c r="L101" s="118"/>
      <c r="M101" s="288"/>
      <c r="N101" s="289"/>
      <c r="O101"/>
      <c r="P101"/>
      <c r="Q101"/>
      <c r="R101"/>
      <c r="S101"/>
      <c r="T101"/>
      <c r="U101"/>
      <c r="V101"/>
      <c r="W101"/>
      <c r="X101"/>
    </row>
    <row r="102" spans="1:24" s="23" customFormat="1" x14ac:dyDescent="0.3">
      <c r="A102" s="316">
        <v>44768</v>
      </c>
      <c r="B102" s="317" t="s">
        <v>204</v>
      </c>
      <c r="C102" s="320">
        <v>20818.05</v>
      </c>
      <c r="D102" s="319"/>
      <c r="E102" s="322">
        <f t="shared" si="1"/>
        <v>32258644.445341896</v>
      </c>
      <c r="F102" s="84"/>
      <c r="G102" s="115"/>
      <c r="H102" s="122"/>
      <c r="I102" s="116"/>
      <c r="J102" s="123"/>
      <c r="K102" s="117"/>
      <c r="L102" s="118"/>
      <c r="M102" s="288"/>
      <c r="N102" s="289"/>
      <c r="O102"/>
      <c r="P102"/>
      <c r="Q102"/>
      <c r="R102"/>
      <c r="S102"/>
      <c r="T102"/>
      <c r="U102"/>
      <c r="V102"/>
      <c r="W102"/>
      <c r="X102"/>
    </row>
    <row r="103" spans="1:24" s="23" customFormat="1" x14ac:dyDescent="0.3">
      <c r="A103" s="316">
        <v>44768</v>
      </c>
      <c r="B103" s="317" t="s">
        <v>522</v>
      </c>
      <c r="C103" s="320">
        <v>20818.05</v>
      </c>
      <c r="D103" s="319"/>
      <c r="E103" s="322">
        <f t="shared" si="1"/>
        <v>32279462.495341897</v>
      </c>
      <c r="F103" s="84"/>
      <c r="G103" s="115"/>
      <c r="H103" s="122"/>
      <c r="I103" s="116"/>
      <c r="J103" s="123"/>
      <c r="K103" s="117"/>
      <c r="L103" s="118"/>
      <c r="M103" s="288"/>
      <c r="N103" s="289"/>
      <c r="O103"/>
      <c r="P103"/>
      <c r="Q103"/>
      <c r="R103"/>
      <c r="S103"/>
      <c r="T103"/>
      <c r="U103"/>
      <c r="V103"/>
      <c r="W103"/>
      <c r="X103"/>
    </row>
    <row r="104" spans="1:24" s="23" customFormat="1" x14ac:dyDescent="0.3">
      <c r="A104" s="316">
        <v>44768</v>
      </c>
      <c r="B104" s="317" t="s">
        <v>268</v>
      </c>
      <c r="C104" s="320">
        <v>137399.13</v>
      </c>
      <c r="D104" s="319"/>
      <c r="E104" s="322">
        <f t="shared" si="1"/>
        <v>32416861.625341896</v>
      </c>
      <c r="F104" s="84"/>
      <c r="G104" s="115"/>
      <c r="H104" s="122"/>
      <c r="I104" s="116"/>
      <c r="J104" s="123"/>
      <c r="K104" s="117"/>
      <c r="L104" s="118"/>
      <c r="M104" s="288"/>
      <c r="N104" s="289"/>
      <c r="O104"/>
      <c r="P104"/>
      <c r="Q104"/>
      <c r="R104"/>
      <c r="S104"/>
      <c r="T104"/>
      <c r="U104"/>
      <c r="V104"/>
      <c r="W104"/>
      <c r="X104"/>
    </row>
    <row r="105" spans="1:24" s="23" customFormat="1" x14ac:dyDescent="0.3">
      <c r="A105" s="316">
        <v>44768</v>
      </c>
      <c r="B105" s="317" t="s">
        <v>447</v>
      </c>
      <c r="C105" s="320">
        <v>62454.15</v>
      </c>
      <c r="D105" s="319"/>
      <c r="E105" s="322">
        <f t="shared" si="1"/>
        <v>32479315.775341894</v>
      </c>
      <c r="F105" s="84"/>
      <c r="G105" s="115"/>
      <c r="H105" s="122"/>
      <c r="I105" s="116"/>
      <c r="J105" s="123"/>
      <c r="K105" s="117"/>
      <c r="L105" s="118"/>
      <c r="M105" s="288"/>
      <c r="N105" s="289"/>
      <c r="O105"/>
      <c r="P105"/>
      <c r="Q105"/>
      <c r="R105"/>
      <c r="S105"/>
      <c r="T105"/>
      <c r="U105"/>
      <c r="V105"/>
      <c r="W105"/>
      <c r="X105"/>
    </row>
    <row r="106" spans="1:24" s="23" customFormat="1" x14ac:dyDescent="0.3">
      <c r="A106" s="316">
        <v>44768</v>
      </c>
      <c r="B106" s="317" t="s">
        <v>427</v>
      </c>
      <c r="C106" s="320">
        <v>29484</v>
      </c>
      <c r="D106" s="319"/>
      <c r="E106" s="322">
        <f t="shared" si="1"/>
        <v>32508799.775341894</v>
      </c>
      <c r="F106" s="84"/>
      <c r="G106" s="115"/>
      <c r="H106" s="122"/>
      <c r="I106" s="116"/>
      <c r="J106" s="123"/>
      <c r="K106" s="117"/>
      <c r="L106" s="118"/>
      <c r="M106" s="288"/>
      <c r="N106" s="289"/>
      <c r="O106"/>
      <c r="P106"/>
      <c r="Q106"/>
      <c r="R106"/>
      <c r="S106"/>
      <c r="T106"/>
      <c r="U106"/>
      <c r="V106"/>
      <c r="W106"/>
      <c r="X106"/>
    </row>
    <row r="107" spans="1:24" s="23" customFormat="1" x14ac:dyDescent="0.3">
      <c r="A107" s="316">
        <v>44769</v>
      </c>
      <c r="B107" s="317" t="s">
        <v>239</v>
      </c>
      <c r="C107" s="320">
        <v>40873.800000000003</v>
      </c>
      <c r="D107" s="319"/>
      <c r="E107" s="322">
        <f t="shared" si="1"/>
        <v>32549673.575341895</v>
      </c>
      <c r="F107" s="84"/>
      <c r="G107" s="115"/>
      <c r="H107" s="122"/>
      <c r="I107" s="116"/>
      <c r="J107" s="123"/>
      <c r="K107" s="117"/>
      <c r="L107" s="118"/>
      <c r="M107" s="288"/>
      <c r="N107" s="289"/>
      <c r="O107"/>
      <c r="P107"/>
      <c r="Q107"/>
      <c r="R107"/>
      <c r="S107"/>
      <c r="T107"/>
      <c r="U107"/>
      <c r="V107"/>
      <c r="W107"/>
      <c r="X107"/>
    </row>
    <row r="108" spans="1:24" s="23" customFormat="1" x14ac:dyDescent="0.3">
      <c r="A108" s="316">
        <v>44769</v>
      </c>
      <c r="B108" s="317" t="s">
        <v>240</v>
      </c>
      <c r="C108" s="320">
        <v>90211.55</v>
      </c>
      <c r="D108" s="319"/>
      <c r="E108" s="322">
        <f t="shared" si="1"/>
        <v>32639885.125341896</v>
      </c>
      <c r="F108" s="84"/>
      <c r="G108" s="115"/>
      <c r="H108" s="122"/>
      <c r="I108" s="116"/>
      <c r="J108" s="123"/>
      <c r="K108" s="117"/>
      <c r="L108" s="118"/>
      <c r="M108" s="288"/>
      <c r="N108" s="289"/>
      <c r="O108"/>
      <c r="P108"/>
      <c r="Q108"/>
      <c r="R108"/>
      <c r="S108"/>
      <c r="T108"/>
      <c r="U108"/>
      <c r="V108"/>
      <c r="W108"/>
      <c r="X108"/>
    </row>
    <row r="109" spans="1:24" s="23" customFormat="1" x14ac:dyDescent="0.3">
      <c r="A109" s="316">
        <v>44769</v>
      </c>
      <c r="B109" s="317" t="s">
        <v>242</v>
      </c>
      <c r="C109" s="320">
        <v>12490.83</v>
      </c>
      <c r="D109" s="319"/>
      <c r="E109" s="322">
        <f t="shared" si="1"/>
        <v>32652375.955341894</v>
      </c>
      <c r="F109" s="132"/>
      <c r="G109" s="115"/>
      <c r="H109" s="122"/>
      <c r="I109" s="116"/>
      <c r="J109" s="123"/>
      <c r="K109" s="117"/>
      <c r="L109" s="118"/>
      <c r="M109" s="288"/>
      <c r="N109" s="289"/>
      <c r="O109"/>
      <c r="P109"/>
      <c r="Q109"/>
      <c r="R109"/>
      <c r="S109"/>
      <c r="T109"/>
      <c r="U109"/>
      <c r="V109"/>
      <c r="W109"/>
      <c r="X109"/>
    </row>
    <row r="110" spans="1:24" s="23" customFormat="1" x14ac:dyDescent="0.3">
      <c r="A110" s="316">
        <v>44769</v>
      </c>
      <c r="B110" s="317" t="s">
        <v>205</v>
      </c>
      <c r="C110" s="320">
        <v>8327.2199999999993</v>
      </c>
      <c r="D110" s="319"/>
      <c r="E110" s="322">
        <f t="shared" si="1"/>
        <v>32660703.175341893</v>
      </c>
      <c r="F110" s="84"/>
      <c r="G110" s="115"/>
      <c r="H110" s="122"/>
      <c r="I110" s="116"/>
      <c r="J110" s="123"/>
      <c r="K110" s="117"/>
      <c r="L110" s="118"/>
      <c r="M110" s="288"/>
      <c r="N110" s="289"/>
      <c r="O110"/>
      <c r="P110"/>
      <c r="Q110"/>
      <c r="R110"/>
      <c r="S110"/>
      <c r="T110"/>
      <c r="U110"/>
      <c r="V110"/>
      <c r="W110"/>
      <c r="X110"/>
    </row>
    <row r="111" spans="1:24" s="23" customFormat="1" x14ac:dyDescent="0.3">
      <c r="A111" s="316">
        <v>44769</v>
      </c>
      <c r="B111" s="317" t="s">
        <v>243</v>
      </c>
      <c r="C111" s="320">
        <v>12490.83</v>
      </c>
      <c r="D111" s="319"/>
      <c r="E111" s="322">
        <f t="shared" si="1"/>
        <v>32673194.005341891</v>
      </c>
      <c r="F111" s="84"/>
      <c r="G111" s="115"/>
      <c r="H111" s="122"/>
      <c r="I111" s="116"/>
      <c r="J111" s="123"/>
      <c r="K111" s="117"/>
      <c r="L111" s="118"/>
      <c r="M111" s="288"/>
      <c r="N111" s="289"/>
      <c r="O111"/>
      <c r="P111"/>
      <c r="Q111"/>
      <c r="R111"/>
      <c r="S111"/>
      <c r="T111"/>
      <c r="U111"/>
      <c r="V111"/>
      <c r="W111"/>
      <c r="X111"/>
    </row>
    <row r="112" spans="1:24" s="23" customFormat="1" x14ac:dyDescent="0.3">
      <c r="A112" s="316">
        <v>44769</v>
      </c>
      <c r="B112" s="317" t="s">
        <v>289</v>
      </c>
      <c r="C112" s="320">
        <v>58290.54</v>
      </c>
      <c r="D112" s="319"/>
      <c r="E112" s="322">
        <f t="shared" si="1"/>
        <v>32731484.54534189</v>
      </c>
      <c r="F112" s="84"/>
      <c r="G112" s="115"/>
      <c r="H112" s="122"/>
      <c r="I112" s="116"/>
      <c r="J112" s="123"/>
      <c r="K112" s="117"/>
      <c r="L112" s="118"/>
      <c r="M112" s="288"/>
      <c r="N112" s="289"/>
      <c r="O112"/>
      <c r="P112"/>
      <c r="Q112"/>
      <c r="R112"/>
      <c r="S112"/>
      <c r="T112"/>
      <c r="U112"/>
      <c r="V112"/>
      <c r="W112"/>
      <c r="X112"/>
    </row>
    <row r="113" spans="1:24" s="23" customFormat="1" x14ac:dyDescent="0.3">
      <c r="A113" s="316">
        <v>44769</v>
      </c>
      <c r="B113" s="317" t="s">
        <v>244</v>
      </c>
      <c r="C113" s="320">
        <v>54126.93</v>
      </c>
      <c r="D113" s="319"/>
      <c r="E113" s="322">
        <f t="shared" si="1"/>
        <v>32785611.47534189</v>
      </c>
      <c r="F113" s="84"/>
      <c r="G113" s="115"/>
      <c r="H113" s="122"/>
      <c r="I113" s="116"/>
      <c r="J113" s="123"/>
      <c r="K113" s="117"/>
      <c r="L113" s="118"/>
      <c r="M113" s="288"/>
      <c r="N113" s="289"/>
      <c r="O113"/>
      <c r="P113"/>
      <c r="Q113"/>
      <c r="R113"/>
      <c r="S113"/>
      <c r="T113"/>
      <c r="U113"/>
      <c r="V113"/>
      <c r="W113"/>
      <c r="X113"/>
    </row>
    <row r="114" spans="1:24" s="23" customFormat="1" x14ac:dyDescent="0.3">
      <c r="A114" s="316">
        <v>44769</v>
      </c>
      <c r="B114" s="317" t="s">
        <v>246</v>
      </c>
      <c r="C114" s="320">
        <v>38860.36</v>
      </c>
      <c r="D114" s="319"/>
      <c r="E114" s="322">
        <f t="shared" si="1"/>
        <v>32824471.835341889</v>
      </c>
      <c r="F114" s="84"/>
      <c r="G114" s="115"/>
      <c r="H114" s="122"/>
      <c r="I114" s="116"/>
      <c r="J114" s="123"/>
      <c r="K114" s="117"/>
      <c r="L114" s="118"/>
      <c r="M114" s="288"/>
      <c r="N114" s="289"/>
      <c r="O114"/>
      <c r="P114"/>
      <c r="Q114"/>
      <c r="R114"/>
      <c r="S114"/>
      <c r="T114"/>
      <c r="U114"/>
      <c r="V114"/>
      <c r="W114"/>
      <c r="X114"/>
    </row>
    <row r="115" spans="1:24" s="23" customFormat="1" x14ac:dyDescent="0.3">
      <c r="A115" s="316">
        <v>44769</v>
      </c>
      <c r="B115" s="317" t="s">
        <v>511</v>
      </c>
      <c r="C115" s="320">
        <v>15266.57</v>
      </c>
      <c r="D115" s="319"/>
      <c r="E115" s="322">
        <f t="shared" si="1"/>
        <v>32839738.40534189</v>
      </c>
      <c r="F115" s="84"/>
      <c r="G115" s="115"/>
      <c r="H115" s="122"/>
      <c r="I115" s="116"/>
      <c r="J115" s="123"/>
      <c r="K115" s="117"/>
      <c r="L115" s="118"/>
      <c r="M115" s="288"/>
      <c r="N115" s="289"/>
      <c r="O115"/>
      <c r="P115"/>
      <c r="Q115"/>
      <c r="R115"/>
      <c r="S115"/>
      <c r="T115"/>
      <c r="U115"/>
      <c r="V115"/>
      <c r="W115"/>
      <c r="X115"/>
    </row>
    <row r="116" spans="1:24" s="23" customFormat="1" x14ac:dyDescent="0.3">
      <c r="A116" s="316">
        <v>44769</v>
      </c>
      <c r="B116" s="317" t="s">
        <v>248</v>
      </c>
      <c r="C116" s="320">
        <v>12490.83</v>
      </c>
      <c r="D116" s="319"/>
      <c r="E116" s="322">
        <f t="shared" si="1"/>
        <v>32852229.235341888</v>
      </c>
      <c r="F116" s="84"/>
      <c r="G116" s="115"/>
      <c r="H116" s="122"/>
      <c r="I116" s="116"/>
      <c r="J116" s="123"/>
      <c r="K116" s="117"/>
      <c r="L116" s="118"/>
      <c r="M116" s="288"/>
      <c r="N116" s="289"/>
      <c r="O116"/>
      <c r="P116"/>
      <c r="Q116"/>
      <c r="R116"/>
      <c r="S116"/>
      <c r="T116"/>
      <c r="U116"/>
      <c r="V116"/>
      <c r="W116"/>
      <c r="X116"/>
    </row>
    <row r="117" spans="1:24" s="23" customFormat="1" x14ac:dyDescent="0.3">
      <c r="A117" s="316">
        <v>44769</v>
      </c>
      <c r="B117" s="317" t="s">
        <v>228</v>
      </c>
      <c r="C117" s="320">
        <v>4163.6099999999997</v>
      </c>
      <c r="D117" s="319"/>
      <c r="E117" s="322">
        <f t="shared" si="1"/>
        <v>32856392.845341887</v>
      </c>
      <c r="F117" s="84"/>
      <c r="G117" s="115"/>
      <c r="H117" s="122"/>
      <c r="I117" s="116"/>
      <c r="J117" s="123"/>
      <c r="K117" s="117"/>
      <c r="L117" s="118"/>
      <c r="M117" s="288"/>
      <c r="N117" s="289"/>
      <c r="O117"/>
      <c r="P117"/>
      <c r="Q117"/>
      <c r="R117"/>
      <c r="S117"/>
      <c r="T117"/>
      <c r="U117"/>
      <c r="V117"/>
      <c r="W117"/>
      <c r="X117"/>
    </row>
    <row r="118" spans="1:24" s="23" customFormat="1" x14ac:dyDescent="0.3">
      <c r="A118" s="316">
        <v>44769</v>
      </c>
      <c r="B118" s="317" t="s">
        <v>249</v>
      </c>
      <c r="C118" s="320">
        <v>27757.4</v>
      </c>
      <c r="D118" s="319"/>
      <c r="E118" s="322">
        <f t="shared" si="1"/>
        <v>32884150.245341886</v>
      </c>
      <c r="F118" s="84"/>
      <c r="G118" s="115"/>
      <c r="H118" s="122"/>
      <c r="I118" s="116"/>
      <c r="J118" s="123"/>
      <c r="K118" s="117"/>
      <c r="L118" s="118"/>
      <c r="M118" s="288"/>
      <c r="N118" s="289"/>
      <c r="O118"/>
      <c r="P118"/>
      <c r="Q118"/>
      <c r="R118"/>
      <c r="S118"/>
      <c r="T118"/>
      <c r="U118"/>
      <c r="V118"/>
      <c r="W118"/>
      <c r="X118"/>
    </row>
    <row r="119" spans="1:24" s="23" customFormat="1" x14ac:dyDescent="0.3">
      <c r="A119" s="316">
        <v>44769</v>
      </c>
      <c r="B119" s="317" t="s">
        <v>482</v>
      </c>
      <c r="C119" s="320">
        <v>12490.83</v>
      </c>
      <c r="D119" s="319"/>
      <c r="E119" s="322">
        <f t="shared" si="1"/>
        <v>32896641.075341884</v>
      </c>
      <c r="F119" s="84"/>
      <c r="G119" s="115"/>
      <c r="H119" s="122"/>
      <c r="I119" s="116"/>
      <c r="J119" s="123"/>
      <c r="K119" s="117"/>
      <c r="L119" s="118"/>
      <c r="M119" s="288"/>
      <c r="N119" s="289"/>
      <c r="O119"/>
      <c r="P119"/>
      <c r="Q119"/>
      <c r="R119"/>
      <c r="S119"/>
      <c r="T119"/>
      <c r="U119"/>
      <c r="V119"/>
      <c r="W119"/>
      <c r="X119"/>
    </row>
    <row r="120" spans="1:24" s="23" customFormat="1" x14ac:dyDescent="0.3">
      <c r="A120" s="316">
        <v>44769</v>
      </c>
      <c r="B120" s="317" t="s">
        <v>275</v>
      </c>
      <c r="C120" s="320">
        <v>6939.35</v>
      </c>
      <c r="D120" s="319"/>
      <c r="E120" s="322">
        <f t="shared" si="1"/>
        <v>32903580.425341886</v>
      </c>
      <c r="F120" s="84"/>
      <c r="G120" s="115"/>
      <c r="H120" s="122"/>
      <c r="I120" s="116"/>
      <c r="J120" s="123"/>
      <c r="K120" s="117"/>
      <c r="L120" s="118"/>
      <c r="M120" s="288"/>
      <c r="N120" s="289"/>
      <c r="O120"/>
      <c r="P120"/>
      <c r="Q120"/>
      <c r="R120"/>
      <c r="S120"/>
      <c r="T120"/>
      <c r="U120"/>
      <c r="V120"/>
      <c r="W120"/>
      <c r="X120"/>
    </row>
    <row r="121" spans="1:24" s="23" customFormat="1" x14ac:dyDescent="0.3">
      <c r="A121" s="316">
        <v>44769</v>
      </c>
      <c r="B121" s="317" t="s">
        <v>311</v>
      </c>
      <c r="C121" s="320">
        <v>6939.35</v>
      </c>
      <c r="D121" s="319"/>
      <c r="E121" s="322">
        <f t="shared" si="1"/>
        <v>32910519.775341887</v>
      </c>
      <c r="F121" s="84"/>
      <c r="G121" s="115"/>
      <c r="H121" s="122"/>
      <c r="I121" s="116"/>
      <c r="J121" s="123"/>
      <c r="K121" s="117"/>
      <c r="L121" s="135"/>
      <c r="M121" s="288"/>
      <c r="N121" s="289"/>
      <c r="O121"/>
      <c r="P121"/>
      <c r="Q121"/>
      <c r="R121"/>
      <c r="S121"/>
      <c r="T121"/>
      <c r="U121"/>
      <c r="V121"/>
      <c r="W121"/>
      <c r="X121"/>
    </row>
    <row r="122" spans="1:24" s="23" customFormat="1" x14ac:dyDescent="0.3">
      <c r="A122" s="316">
        <v>44769</v>
      </c>
      <c r="B122" s="317" t="s">
        <v>250</v>
      </c>
      <c r="C122" s="320">
        <v>54126.93</v>
      </c>
      <c r="D122" s="319"/>
      <c r="E122" s="322">
        <f t="shared" si="1"/>
        <v>32964646.705341887</v>
      </c>
      <c r="F122" s="84"/>
      <c r="G122" s="115"/>
      <c r="H122" s="122"/>
      <c r="I122" s="116"/>
      <c r="J122" s="123"/>
      <c r="K122" s="117"/>
      <c r="L122" s="118"/>
      <c r="M122" s="288"/>
      <c r="N122" s="289"/>
      <c r="O122"/>
      <c r="P122"/>
      <c r="Q122"/>
      <c r="R122"/>
      <c r="S122"/>
      <c r="T122"/>
      <c r="U122"/>
      <c r="V122"/>
      <c r="W122"/>
      <c r="X122"/>
    </row>
    <row r="123" spans="1:24" s="23" customFormat="1" x14ac:dyDescent="0.3">
      <c r="A123" s="316">
        <v>44769</v>
      </c>
      <c r="B123" s="317" t="s">
        <v>251</v>
      </c>
      <c r="C123" s="320">
        <v>123520.43</v>
      </c>
      <c r="D123" s="319"/>
      <c r="E123" s="322">
        <f t="shared" si="1"/>
        <v>33088167.135341886</v>
      </c>
      <c r="F123" s="84"/>
      <c r="G123" s="115"/>
      <c r="H123" s="122"/>
      <c r="I123" s="116"/>
      <c r="J123" s="123"/>
      <c r="K123" s="117"/>
      <c r="L123" s="118"/>
      <c r="M123" s="288"/>
      <c r="N123" s="289"/>
      <c r="O123"/>
      <c r="P123"/>
      <c r="Q123"/>
      <c r="R123"/>
      <c r="S123"/>
      <c r="T123"/>
      <c r="U123"/>
      <c r="V123"/>
      <c r="W123"/>
      <c r="X123"/>
    </row>
    <row r="124" spans="1:24" s="23" customFormat="1" x14ac:dyDescent="0.3">
      <c r="A124" s="316">
        <v>44769</v>
      </c>
      <c r="B124" s="317" t="s">
        <v>269</v>
      </c>
      <c r="C124" s="320">
        <v>15266.57</v>
      </c>
      <c r="D124" s="319"/>
      <c r="E124" s="322">
        <f t="shared" si="1"/>
        <v>33103433.705341887</v>
      </c>
      <c r="F124" s="84"/>
      <c r="G124" s="115"/>
      <c r="H124" s="122"/>
      <c r="I124" s="116"/>
      <c r="J124" s="123"/>
      <c r="K124" s="117"/>
      <c r="L124" s="118"/>
      <c r="M124" s="288"/>
      <c r="N124" s="289"/>
      <c r="O124"/>
      <c r="P124"/>
      <c r="Q124"/>
      <c r="R124"/>
      <c r="S124"/>
      <c r="T124"/>
      <c r="U124"/>
      <c r="V124"/>
      <c r="W124"/>
      <c r="X124"/>
    </row>
    <row r="125" spans="1:24" s="23" customFormat="1" x14ac:dyDescent="0.3">
      <c r="A125" s="316">
        <v>44769</v>
      </c>
      <c r="B125" s="317" t="s">
        <v>523</v>
      </c>
      <c r="C125" s="320">
        <v>4163.6099999999997</v>
      </c>
      <c r="D125" s="319"/>
      <c r="E125" s="322">
        <f t="shared" si="1"/>
        <v>33107597.315341886</v>
      </c>
      <c r="F125" s="84"/>
      <c r="G125" s="115"/>
      <c r="H125" s="122"/>
      <c r="I125" s="116"/>
      <c r="J125" s="123"/>
      <c r="K125" s="117"/>
      <c r="L125" s="118"/>
      <c r="M125" s="288"/>
      <c r="N125" s="289"/>
      <c r="O125"/>
      <c r="P125"/>
      <c r="Q125"/>
      <c r="R125"/>
      <c r="S125"/>
      <c r="T125"/>
      <c r="U125"/>
      <c r="V125"/>
      <c r="W125"/>
      <c r="X125"/>
    </row>
    <row r="126" spans="1:24" s="23" customFormat="1" x14ac:dyDescent="0.3">
      <c r="A126" s="316">
        <v>44769</v>
      </c>
      <c r="B126" s="317" t="s">
        <v>235</v>
      </c>
      <c r="C126" s="320">
        <v>14252.83</v>
      </c>
      <c r="D126" s="319"/>
      <c r="E126" s="322">
        <f t="shared" si="1"/>
        <v>33121850.145341884</v>
      </c>
      <c r="F126" s="84"/>
      <c r="G126" s="115"/>
      <c r="H126" s="122"/>
      <c r="I126" s="116"/>
      <c r="J126" s="123"/>
      <c r="K126" s="117"/>
      <c r="L126" s="118"/>
      <c r="M126" s="288"/>
      <c r="N126" s="289"/>
      <c r="O126"/>
      <c r="P126"/>
      <c r="Q126"/>
      <c r="R126"/>
      <c r="S126"/>
      <c r="T126"/>
      <c r="U126"/>
      <c r="V126"/>
      <c r="W126"/>
      <c r="X126"/>
    </row>
    <row r="127" spans="1:24" s="23" customFormat="1" x14ac:dyDescent="0.3">
      <c r="A127" s="316">
        <v>44769</v>
      </c>
      <c r="B127" s="317" t="s">
        <v>253</v>
      </c>
      <c r="C127" s="320">
        <v>61066.28</v>
      </c>
      <c r="D127" s="319"/>
      <c r="E127" s="322">
        <f t="shared" si="1"/>
        <v>33182916.425341886</v>
      </c>
      <c r="F127" s="84"/>
      <c r="G127" s="115"/>
      <c r="H127" s="122"/>
      <c r="I127" s="116"/>
      <c r="J127" s="123"/>
      <c r="K127" s="117"/>
      <c r="L127" s="118"/>
      <c r="M127" s="288"/>
      <c r="N127" s="289"/>
      <c r="O127"/>
      <c r="P127"/>
      <c r="Q127"/>
      <c r="R127"/>
      <c r="S127"/>
      <c r="T127"/>
      <c r="U127"/>
      <c r="V127"/>
      <c r="W127"/>
      <c r="X127"/>
    </row>
    <row r="128" spans="1:24" s="23" customFormat="1" x14ac:dyDescent="0.3">
      <c r="A128" s="316">
        <v>44769</v>
      </c>
      <c r="B128" s="317" t="s">
        <v>254</v>
      </c>
      <c r="C128" s="320">
        <v>106865.99</v>
      </c>
      <c r="D128" s="319"/>
      <c r="E128" s="322">
        <f t="shared" si="1"/>
        <v>33289782.415341884</v>
      </c>
      <c r="F128" s="84"/>
      <c r="G128" s="115"/>
      <c r="H128" s="122"/>
      <c r="I128" s="116"/>
      <c r="J128" s="123"/>
      <c r="K128" s="117"/>
      <c r="L128" s="118"/>
      <c r="M128" s="288"/>
      <c r="N128" s="289"/>
      <c r="O128"/>
      <c r="P128"/>
      <c r="Q128"/>
      <c r="R128"/>
      <c r="S128"/>
      <c r="T128"/>
      <c r="U128"/>
      <c r="V128"/>
      <c r="W128"/>
      <c r="X128"/>
    </row>
    <row r="129" spans="1:24" s="23" customFormat="1" x14ac:dyDescent="0.3">
      <c r="A129" s="316">
        <v>44769</v>
      </c>
      <c r="B129" s="317" t="s">
        <v>104</v>
      </c>
      <c r="C129" s="320">
        <v>8327.2199999999993</v>
      </c>
      <c r="D129" s="319"/>
      <c r="E129" s="322">
        <f t="shared" si="1"/>
        <v>33298109.635341883</v>
      </c>
      <c r="F129" s="84"/>
      <c r="G129" s="115"/>
      <c r="H129" s="122"/>
      <c r="I129" s="116"/>
      <c r="J129" s="123"/>
      <c r="K129" s="117"/>
      <c r="L129" s="118"/>
      <c r="M129" s="288"/>
      <c r="N129" s="289"/>
      <c r="O129"/>
      <c r="P129"/>
      <c r="Q129"/>
      <c r="R129"/>
      <c r="S129"/>
      <c r="T129"/>
      <c r="U129"/>
      <c r="V129"/>
      <c r="W129"/>
      <c r="X129"/>
    </row>
    <row r="130" spans="1:24" s="23" customFormat="1" x14ac:dyDescent="0.3">
      <c r="A130" s="316">
        <v>44769</v>
      </c>
      <c r="B130" s="317" t="s">
        <v>324</v>
      </c>
      <c r="C130" s="320">
        <v>27757.4</v>
      </c>
      <c r="D130" s="319"/>
      <c r="E130" s="322">
        <f t="shared" si="1"/>
        <v>33325867.035341881</v>
      </c>
      <c r="F130" s="84"/>
      <c r="G130" s="115"/>
      <c r="H130" s="122"/>
      <c r="I130" s="116"/>
      <c r="J130" s="123"/>
      <c r="K130" s="117"/>
      <c r="L130" s="118"/>
      <c r="M130" s="288"/>
      <c r="N130" s="289"/>
      <c r="O130"/>
      <c r="P130"/>
      <c r="Q130"/>
      <c r="R130"/>
      <c r="S130"/>
      <c r="T130"/>
      <c r="U130"/>
      <c r="V130"/>
      <c r="W130"/>
      <c r="X130"/>
    </row>
    <row r="131" spans="1:24" s="23" customFormat="1" x14ac:dyDescent="0.3">
      <c r="A131" s="316">
        <v>44769</v>
      </c>
      <c r="B131" s="317" t="s">
        <v>257</v>
      </c>
      <c r="C131" s="320">
        <v>6939.35</v>
      </c>
      <c r="D131" s="319"/>
      <c r="E131" s="322">
        <f t="shared" si="1"/>
        <v>33332806.385341883</v>
      </c>
      <c r="F131" s="84"/>
      <c r="G131" s="115"/>
      <c r="H131" s="122"/>
      <c r="I131" s="116"/>
      <c r="J131" s="123"/>
      <c r="K131" s="117"/>
      <c r="L131" s="118"/>
      <c r="M131" s="288"/>
      <c r="N131" s="289"/>
      <c r="O131"/>
      <c r="P131"/>
      <c r="Q131"/>
      <c r="R131"/>
      <c r="S131"/>
      <c r="T131"/>
      <c r="U131"/>
      <c r="V131"/>
      <c r="W131"/>
      <c r="X131"/>
    </row>
    <row r="132" spans="1:24" s="23" customFormat="1" x14ac:dyDescent="0.3">
      <c r="A132" s="316">
        <v>44769</v>
      </c>
      <c r="B132" s="317" t="s">
        <v>258</v>
      </c>
      <c r="C132" s="320">
        <v>226222.81</v>
      </c>
      <c r="D132" s="319"/>
      <c r="E132" s="322">
        <f t="shared" si="1"/>
        <v>33559029.195341885</v>
      </c>
      <c r="F132" s="84"/>
      <c r="G132" s="115"/>
      <c r="H132" s="122"/>
      <c r="I132" s="116"/>
      <c r="J132" s="123"/>
      <c r="K132" s="117"/>
      <c r="L132" s="118"/>
      <c r="M132" s="288"/>
      <c r="N132" s="289"/>
      <c r="O132"/>
      <c r="P132"/>
      <c r="Q132"/>
      <c r="R132"/>
      <c r="S132"/>
      <c r="T132"/>
      <c r="U132"/>
      <c r="V132"/>
      <c r="W132"/>
      <c r="X132"/>
    </row>
    <row r="133" spans="1:24" s="23" customFormat="1" x14ac:dyDescent="0.3">
      <c r="A133" s="316">
        <v>44769</v>
      </c>
      <c r="B133" s="317" t="s">
        <v>259</v>
      </c>
      <c r="C133" s="320">
        <v>20818.05</v>
      </c>
      <c r="D133" s="319"/>
      <c r="E133" s="322">
        <f t="shared" si="1"/>
        <v>33579847.245341882</v>
      </c>
      <c r="F133" s="84"/>
      <c r="G133" s="115"/>
      <c r="H133" s="122"/>
      <c r="I133" s="116"/>
      <c r="J133" s="123"/>
      <c r="K133" s="117"/>
      <c r="L133" s="118"/>
      <c r="M133" s="288"/>
      <c r="N133" s="289"/>
      <c r="O133"/>
      <c r="P133"/>
      <c r="Q133"/>
      <c r="R133"/>
      <c r="S133"/>
      <c r="T133"/>
      <c r="U133"/>
      <c r="V133"/>
      <c r="W133"/>
      <c r="X133"/>
    </row>
    <row r="134" spans="1:24" s="23" customFormat="1" x14ac:dyDescent="0.3">
      <c r="A134" s="316">
        <v>44769</v>
      </c>
      <c r="B134" s="317" t="s">
        <v>260</v>
      </c>
      <c r="C134" s="320">
        <v>76332.850000000006</v>
      </c>
      <c r="D134" s="319"/>
      <c r="E134" s="322">
        <f t="shared" si="1"/>
        <v>33656180.095341884</v>
      </c>
      <c r="F134" s="121"/>
      <c r="G134" s="115"/>
      <c r="H134" s="122"/>
      <c r="I134" s="116"/>
      <c r="J134" s="123"/>
      <c r="K134" s="117"/>
      <c r="L134" s="118"/>
      <c r="M134" s="288"/>
      <c r="N134" s="289"/>
      <c r="O134"/>
      <c r="P134"/>
      <c r="Q134"/>
      <c r="R134"/>
      <c r="S134"/>
      <c r="T134"/>
      <c r="U134"/>
      <c r="V134"/>
      <c r="W134"/>
      <c r="X134"/>
    </row>
    <row r="135" spans="1:24" s="23" customFormat="1" x14ac:dyDescent="0.3">
      <c r="A135" s="316">
        <v>44769</v>
      </c>
      <c r="B135" s="317" t="s">
        <v>271</v>
      </c>
      <c r="C135" s="320">
        <v>20818.05</v>
      </c>
      <c r="D135" s="319"/>
      <c r="E135" s="322">
        <f t="shared" ref="E135:E136" si="2">E134+C135-D135</f>
        <v>33676998.145341881</v>
      </c>
      <c r="F135" s="84"/>
      <c r="G135" s="115"/>
      <c r="H135" s="122"/>
      <c r="I135" s="116"/>
      <c r="J135" s="123"/>
      <c r="K135" s="117"/>
      <c r="L135" s="118"/>
      <c r="M135" s="288"/>
      <c r="N135" s="289"/>
      <c r="O135"/>
      <c r="P135"/>
      <c r="Q135"/>
      <c r="R135"/>
      <c r="S135"/>
      <c r="T135"/>
      <c r="U135"/>
      <c r="V135"/>
      <c r="W135"/>
      <c r="X135"/>
    </row>
    <row r="136" spans="1:24" s="23" customFormat="1" x14ac:dyDescent="0.3">
      <c r="A136" s="316">
        <v>44769</v>
      </c>
      <c r="B136" s="317" t="s">
        <v>435</v>
      </c>
      <c r="C136" s="320">
        <v>91599.42</v>
      </c>
      <c r="D136" s="319"/>
      <c r="E136" s="322">
        <f t="shared" si="2"/>
        <v>33768597.565341882</v>
      </c>
      <c r="F136" s="84"/>
      <c r="G136" s="115"/>
      <c r="H136" s="122"/>
      <c r="I136" s="116"/>
      <c r="J136" s="123"/>
      <c r="K136" s="117"/>
      <c r="L136" s="118"/>
      <c r="M136" s="288"/>
      <c r="N136" s="289"/>
      <c r="O136"/>
      <c r="P136"/>
      <c r="Q136"/>
      <c r="R136"/>
      <c r="S136"/>
      <c r="T136"/>
      <c r="U136"/>
      <c r="V136"/>
      <c r="W136"/>
      <c r="X136"/>
    </row>
    <row r="137" spans="1:24" s="23" customFormat="1" x14ac:dyDescent="0.3">
      <c r="A137" s="316">
        <v>44769</v>
      </c>
      <c r="B137" s="317" t="s">
        <v>287</v>
      </c>
      <c r="C137" s="320">
        <v>8327.2199999999993</v>
      </c>
      <c r="D137" s="319"/>
      <c r="E137" s="322">
        <f t="shared" ref="E137:E138" si="3">E136+C137-D137</f>
        <v>33776924.785341881</v>
      </c>
      <c r="F137" s="84"/>
      <c r="G137" s="115"/>
      <c r="H137" s="122"/>
      <c r="I137" s="116"/>
      <c r="J137" s="123"/>
      <c r="K137" s="117"/>
      <c r="L137" s="118"/>
      <c r="M137" s="288"/>
      <c r="N137" s="289"/>
      <c r="O137"/>
      <c r="P137"/>
      <c r="Q137"/>
      <c r="R137"/>
      <c r="S137"/>
      <c r="T137"/>
      <c r="U137"/>
      <c r="V137"/>
      <c r="W137"/>
      <c r="X137"/>
    </row>
    <row r="138" spans="1:24" s="23" customFormat="1" x14ac:dyDescent="0.3">
      <c r="A138" s="316">
        <v>44769</v>
      </c>
      <c r="B138" s="317" t="s">
        <v>265</v>
      </c>
      <c r="C138" s="320">
        <v>4163.6099999999997</v>
      </c>
      <c r="D138" s="319"/>
      <c r="E138" s="322">
        <f t="shared" si="3"/>
        <v>33781088.395341881</v>
      </c>
      <c r="F138" s="84"/>
      <c r="G138" s="115"/>
      <c r="H138" s="122"/>
      <c r="I138" s="116"/>
      <c r="J138" s="123"/>
      <c r="K138" s="117"/>
      <c r="L138" s="118"/>
      <c r="M138" s="288"/>
      <c r="N138" s="289"/>
      <c r="O138"/>
      <c r="P138"/>
      <c r="Q138"/>
      <c r="R138"/>
      <c r="S138"/>
      <c r="T138"/>
      <c r="U138"/>
      <c r="V138"/>
      <c r="W138"/>
      <c r="X138"/>
    </row>
    <row r="139" spans="1:24" s="23" customFormat="1" x14ac:dyDescent="0.3">
      <c r="A139" s="316">
        <v>44769</v>
      </c>
      <c r="B139" s="317" t="s">
        <v>232</v>
      </c>
      <c r="C139" s="320">
        <v>20818.05</v>
      </c>
      <c r="D139" s="319"/>
      <c r="E139" s="322">
        <f t="shared" ref="E139:E200" si="4">E138+C139-D139</f>
        <v>33801906.445341878</v>
      </c>
      <c r="F139" s="84"/>
      <c r="G139" s="115"/>
      <c r="H139" s="122"/>
      <c r="I139" s="116"/>
      <c r="J139" s="123"/>
      <c r="K139" s="117"/>
      <c r="L139" s="118"/>
      <c r="M139" s="288"/>
      <c r="N139" s="289"/>
      <c r="O139"/>
      <c r="P139"/>
      <c r="Q139"/>
      <c r="R139"/>
      <c r="S139"/>
      <c r="T139"/>
      <c r="U139"/>
      <c r="V139"/>
      <c r="W139"/>
      <c r="X139"/>
    </row>
    <row r="140" spans="1:24" s="23" customFormat="1" x14ac:dyDescent="0.3">
      <c r="A140" s="316">
        <v>44769</v>
      </c>
      <c r="B140" s="317" t="s">
        <v>202</v>
      </c>
      <c r="C140" s="320">
        <v>12490.83</v>
      </c>
      <c r="D140" s="319"/>
      <c r="E140" s="322">
        <f t="shared" si="4"/>
        <v>33814397.275341876</v>
      </c>
      <c r="F140" s="84"/>
      <c r="G140" s="115"/>
      <c r="H140" s="122"/>
      <c r="I140" s="116"/>
      <c r="J140" s="123"/>
      <c r="K140" s="117"/>
      <c r="L140" s="118"/>
      <c r="M140" s="288"/>
      <c r="N140" s="289"/>
      <c r="O140"/>
      <c r="P140"/>
      <c r="Q140"/>
      <c r="R140"/>
      <c r="S140"/>
      <c r="T140"/>
      <c r="U140"/>
      <c r="V140"/>
      <c r="W140"/>
      <c r="X140"/>
    </row>
    <row r="141" spans="1:24" s="23" customFormat="1" x14ac:dyDescent="0.3">
      <c r="A141" s="316">
        <v>44769</v>
      </c>
      <c r="B141" s="317" t="s">
        <v>266</v>
      </c>
      <c r="C141" s="320">
        <v>8327.2199999999993</v>
      </c>
      <c r="D141" s="319"/>
      <c r="E141" s="322">
        <f t="shared" si="4"/>
        <v>33822724.495341875</v>
      </c>
      <c r="F141" s="84"/>
      <c r="G141" s="115"/>
      <c r="H141" s="122"/>
      <c r="I141" s="116"/>
      <c r="J141" s="123"/>
      <c r="K141" s="117"/>
      <c r="L141" s="118"/>
      <c r="M141" s="288"/>
      <c r="N141" s="289"/>
      <c r="O141"/>
      <c r="P141"/>
      <c r="Q141"/>
      <c r="R141"/>
      <c r="S141"/>
      <c r="T141"/>
      <c r="U141"/>
      <c r="V141"/>
      <c r="W141"/>
      <c r="X141"/>
    </row>
    <row r="142" spans="1:24" s="23" customFormat="1" x14ac:dyDescent="0.3">
      <c r="A142" s="316">
        <v>44769</v>
      </c>
      <c r="B142" s="317" t="s">
        <v>323</v>
      </c>
      <c r="C142" s="320">
        <v>36084.620000000003</v>
      </c>
      <c r="D142" s="319"/>
      <c r="E142" s="322">
        <f t="shared" si="4"/>
        <v>33858809.115341872</v>
      </c>
      <c r="F142" s="84"/>
      <c r="G142" s="115"/>
      <c r="H142" s="122"/>
      <c r="I142" s="116"/>
      <c r="J142" s="123"/>
      <c r="K142" s="117"/>
      <c r="L142" s="118"/>
      <c r="M142" s="288"/>
      <c r="N142" s="289"/>
      <c r="O142"/>
      <c r="P142"/>
      <c r="Q142"/>
      <c r="R142"/>
      <c r="S142"/>
      <c r="T142"/>
      <c r="U142"/>
      <c r="V142"/>
      <c r="W142"/>
      <c r="X142"/>
    </row>
    <row r="143" spans="1:24" s="23" customFormat="1" x14ac:dyDescent="0.3">
      <c r="A143" s="316">
        <v>44770</v>
      </c>
      <c r="B143" s="317" t="s">
        <v>302</v>
      </c>
      <c r="C143" s="320">
        <v>2775.74</v>
      </c>
      <c r="D143" s="319"/>
      <c r="E143" s="322">
        <f t="shared" si="4"/>
        <v>33861584.855341874</v>
      </c>
      <c r="F143" s="41"/>
      <c r="G143" s="115"/>
      <c r="H143" s="122"/>
      <c r="I143" s="116"/>
      <c r="J143" s="123"/>
      <c r="K143" s="117"/>
      <c r="L143" s="118"/>
      <c r="M143" s="288"/>
      <c r="N143" s="289"/>
      <c r="O143"/>
      <c r="P143"/>
      <c r="Q143"/>
      <c r="R143"/>
      <c r="S143"/>
      <c r="T143"/>
      <c r="U143"/>
      <c r="V143"/>
      <c r="W143"/>
      <c r="X143"/>
    </row>
    <row r="144" spans="1:24" s="23" customFormat="1" x14ac:dyDescent="0.3">
      <c r="A144" s="316">
        <v>44770</v>
      </c>
      <c r="B144" s="317" t="s">
        <v>190</v>
      </c>
      <c r="C144" s="320">
        <v>8327.2199999999993</v>
      </c>
      <c r="D144" s="319"/>
      <c r="E144" s="322">
        <f t="shared" si="4"/>
        <v>33869912.075341873</v>
      </c>
      <c r="F144" s="41"/>
      <c r="G144" s="115"/>
      <c r="H144" s="122"/>
      <c r="I144" s="116"/>
      <c r="J144" s="123"/>
      <c r="K144" s="117"/>
      <c r="L144" s="118"/>
      <c r="M144" s="288"/>
      <c r="N144" s="289"/>
      <c r="O144"/>
      <c r="P144"/>
      <c r="Q144"/>
      <c r="R144"/>
      <c r="S144"/>
      <c r="T144"/>
      <c r="U144"/>
      <c r="V144"/>
      <c r="W144"/>
      <c r="X144"/>
    </row>
    <row r="145" spans="1:24" s="23" customFormat="1" x14ac:dyDescent="0.3">
      <c r="A145" s="316">
        <v>44770</v>
      </c>
      <c r="B145" s="317" t="s">
        <v>298</v>
      </c>
      <c r="C145" s="320">
        <v>54126.93</v>
      </c>
      <c r="D145" s="319"/>
      <c r="E145" s="322">
        <f t="shared" si="4"/>
        <v>33924039.005341873</v>
      </c>
      <c r="F145" s="41"/>
      <c r="G145" s="115"/>
      <c r="H145" s="122"/>
      <c r="I145" s="116"/>
      <c r="J145" s="123"/>
      <c r="K145" s="117"/>
      <c r="L145" s="135"/>
      <c r="M145" s="288"/>
      <c r="N145" s="289"/>
      <c r="O145"/>
      <c r="P145"/>
      <c r="Q145"/>
      <c r="R145"/>
      <c r="S145"/>
      <c r="T145"/>
      <c r="U145"/>
      <c r="V145"/>
      <c r="W145"/>
      <c r="X145"/>
    </row>
    <row r="146" spans="1:24" s="23" customFormat="1" x14ac:dyDescent="0.3">
      <c r="A146" s="316">
        <v>44770</v>
      </c>
      <c r="B146" s="317" t="s">
        <v>201</v>
      </c>
      <c r="C146" s="320">
        <v>350307.1</v>
      </c>
      <c r="D146" s="319"/>
      <c r="E146" s="322">
        <f t="shared" si="4"/>
        <v>34274346.105341874</v>
      </c>
      <c r="F146" s="84"/>
      <c r="G146" s="115"/>
      <c r="H146" s="122"/>
      <c r="I146" s="116"/>
      <c r="J146" s="123"/>
      <c r="K146" s="117"/>
      <c r="L146" s="118"/>
      <c r="M146" s="288"/>
      <c r="N146" s="289"/>
      <c r="O146"/>
      <c r="P146"/>
      <c r="Q146"/>
      <c r="R146"/>
      <c r="S146"/>
      <c r="T146"/>
      <c r="U146"/>
      <c r="V146"/>
      <c r="W146"/>
      <c r="X146"/>
    </row>
    <row r="147" spans="1:24" s="23" customFormat="1" x14ac:dyDescent="0.3">
      <c r="A147" s="316">
        <v>44770</v>
      </c>
      <c r="B147" s="317" t="s">
        <v>291</v>
      </c>
      <c r="C147" s="320">
        <v>58290.54</v>
      </c>
      <c r="D147" s="319"/>
      <c r="E147" s="322">
        <f t="shared" si="4"/>
        <v>34332636.645341873</v>
      </c>
      <c r="F147" s="84"/>
      <c r="G147" s="115"/>
      <c r="H147" s="122"/>
      <c r="I147" s="116"/>
      <c r="J147" s="228"/>
      <c r="K147" s="117"/>
      <c r="L147" s="118"/>
      <c r="M147" s="288"/>
      <c r="N147" s="289"/>
      <c r="O147"/>
      <c r="P147"/>
      <c r="Q147"/>
      <c r="R147"/>
      <c r="S147"/>
      <c r="T147"/>
      <c r="U147"/>
      <c r="V147"/>
      <c r="W147"/>
      <c r="X147"/>
    </row>
    <row r="148" spans="1:24" s="23" customFormat="1" x14ac:dyDescent="0.3">
      <c r="A148" s="316">
        <v>44770</v>
      </c>
      <c r="B148" s="317" t="s">
        <v>264</v>
      </c>
      <c r="C148" s="320">
        <v>4163.6099999999997</v>
      </c>
      <c r="D148" s="319"/>
      <c r="E148" s="322">
        <f t="shared" si="4"/>
        <v>34336800.255341873</v>
      </c>
      <c r="F148" s="84"/>
      <c r="G148" s="115"/>
      <c r="H148" s="122"/>
      <c r="I148" s="116"/>
      <c r="J148" s="123"/>
      <c r="K148" s="117"/>
      <c r="L148" s="118"/>
      <c r="M148" s="288"/>
      <c r="N148" s="289"/>
      <c r="O148"/>
      <c r="P148"/>
      <c r="Q148"/>
      <c r="R148"/>
      <c r="S148"/>
      <c r="T148"/>
      <c r="U148"/>
      <c r="V148"/>
      <c r="W148"/>
      <c r="X148"/>
    </row>
    <row r="149" spans="1:24" s="23" customFormat="1" x14ac:dyDescent="0.3">
      <c r="A149" s="316">
        <v>44771</v>
      </c>
      <c r="B149" s="317" t="s">
        <v>245</v>
      </c>
      <c r="C149" s="320">
        <v>26741</v>
      </c>
      <c r="D149" s="319"/>
      <c r="E149" s="322">
        <f t="shared" si="4"/>
        <v>34363541.255341873</v>
      </c>
      <c r="F149" s="84"/>
      <c r="G149" s="115"/>
      <c r="H149" s="122"/>
      <c r="I149" s="116"/>
      <c r="J149" s="123"/>
      <c r="K149" s="117"/>
      <c r="L149" s="118"/>
      <c r="M149" s="288"/>
      <c r="N149" s="289"/>
      <c r="O149"/>
      <c r="P149"/>
      <c r="Q149"/>
      <c r="R149"/>
      <c r="S149"/>
      <c r="T149"/>
      <c r="U149"/>
      <c r="V149"/>
      <c r="W149"/>
      <c r="X149"/>
    </row>
    <row r="150" spans="1:24" s="23" customFormat="1" x14ac:dyDescent="0.3">
      <c r="A150" s="316">
        <v>44771</v>
      </c>
      <c r="B150" s="317" t="s">
        <v>230</v>
      </c>
      <c r="C150" s="320">
        <v>2775.74</v>
      </c>
      <c r="D150" s="319"/>
      <c r="E150" s="322">
        <f t="shared" si="4"/>
        <v>34366316.995341875</v>
      </c>
      <c r="F150" s="132"/>
      <c r="G150" s="115"/>
      <c r="H150" s="122"/>
      <c r="I150" s="116"/>
      <c r="J150" s="123"/>
      <c r="K150" s="117"/>
      <c r="L150" s="118"/>
      <c r="M150" s="288"/>
      <c r="N150" s="289"/>
      <c r="O150"/>
      <c r="P150"/>
      <c r="Q150"/>
      <c r="R150"/>
      <c r="S150"/>
      <c r="T150"/>
      <c r="U150"/>
      <c r="V150"/>
      <c r="W150"/>
      <c r="X150"/>
    </row>
    <row r="151" spans="1:24" s="23" customFormat="1" x14ac:dyDescent="0.3">
      <c r="A151" s="316">
        <v>44771</v>
      </c>
      <c r="B151" s="317" t="s">
        <v>299</v>
      </c>
      <c r="C151" s="320">
        <v>15266.57</v>
      </c>
      <c r="D151" s="319"/>
      <c r="E151" s="322">
        <f t="shared" si="4"/>
        <v>34381583.565341875</v>
      </c>
      <c r="F151" s="84"/>
      <c r="G151" s="115"/>
      <c r="H151" s="122"/>
      <c r="I151" s="116"/>
      <c r="J151" s="123"/>
      <c r="K151" s="117"/>
      <c r="L151" s="118"/>
      <c r="M151" s="288"/>
      <c r="N151" s="289"/>
      <c r="O151"/>
      <c r="P151"/>
      <c r="Q151"/>
      <c r="R151"/>
      <c r="S151"/>
      <c r="T151"/>
      <c r="U151"/>
      <c r="V151"/>
      <c r="W151"/>
      <c r="X151"/>
    </row>
    <row r="152" spans="1:24" s="23" customFormat="1" x14ac:dyDescent="0.3">
      <c r="A152" s="316">
        <v>44771</v>
      </c>
      <c r="B152" s="317" t="s">
        <v>216</v>
      </c>
      <c r="C152" s="320">
        <v>69393.5</v>
      </c>
      <c r="D152" s="319"/>
      <c r="E152" s="322">
        <f t="shared" si="4"/>
        <v>34450977.065341875</v>
      </c>
      <c r="F152" s="84"/>
      <c r="G152" s="115"/>
      <c r="H152" s="122"/>
      <c r="I152" s="116"/>
      <c r="J152" s="123"/>
      <c r="K152" s="117"/>
      <c r="L152" s="118"/>
      <c r="M152" s="288"/>
      <c r="N152" s="289"/>
      <c r="O152"/>
      <c r="P152"/>
      <c r="Q152"/>
      <c r="R152"/>
      <c r="S152"/>
      <c r="T152"/>
      <c r="U152"/>
      <c r="V152"/>
      <c r="W152"/>
      <c r="X152"/>
    </row>
    <row r="153" spans="1:24" s="23" customFormat="1" x14ac:dyDescent="0.3">
      <c r="A153" s="316">
        <v>44771</v>
      </c>
      <c r="B153" s="317" t="s">
        <v>274</v>
      </c>
      <c r="C153" s="320">
        <v>20818.05</v>
      </c>
      <c r="D153" s="319"/>
      <c r="E153" s="322">
        <f t="shared" si="4"/>
        <v>34471795.115341872</v>
      </c>
      <c r="F153" s="84"/>
      <c r="G153" s="115"/>
      <c r="H153" s="122"/>
      <c r="I153" s="116"/>
      <c r="J153" s="123"/>
      <c r="K153" s="117"/>
      <c r="L153" s="118"/>
      <c r="M153" s="288"/>
      <c r="N153" s="289"/>
      <c r="O153"/>
      <c r="P153"/>
      <c r="Q153"/>
      <c r="R153"/>
      <c r="S153"/>
      <c r="T153"/>
      <c r="U153"/>
      <c r="V153"/>
      <c r="W153"/>
      <c r="X153"/>
    </row>
    <row r="154" spans="1:24" s="23" customFormat="1" x14ac:dyDescent="0.3">
      <c r="A154" s="316">
        <v>44771</v>
      </c>
      <c r="B154" s="317" t="s">
        <v>229</v>
      </c>
      <c r="C154" s="320">
        <v>56156.1</v>
      </c>
      <c r="D154" s="319"/>
      <c r="E154" s="322">
        <f t="shared" si="4"/>
        <v>34527951.215341873</v>
      </c>
      <c r="F154" s="84"/>
      <c r="G154" s="115"/>
      <c r="H154" s="122"/>
      <c r="I154" s="116"/>
      <c r="J154" s="123"/>
      <c r="K154" s="117"/>
      <c r="L154" s="118"/>
      <c r="M154" s="288"/>
      <c r="N154" s="289"/>
      <c r="O154"/>
      <c r="P154"/>
      <c r="Q154"/>
      <c r="R154"/>
      <c r="S154"/>
      <c r="T154"/>
      <c r="U154"/>
      <c r="V154"/>
      <c r="W154"/>
      <c r="X154"/>
    </row>
    <row r="155" spans="1:24" s="23" customFormat="1" x14ac:dyDescent="0.3">
      <c r="A155" s="316">
        <v>44771</v>
      </c>
      <c r="B155" s="317" t="s">
        <v>300</v>
      </c>
      <c r="C155" s="320">
        <v>20818.05</v>
      </c>
      <c r="D155" s="319"/>
      <c r="E155" s="322">
        <f t="shared" si="4"/>
        <v>34548769.26534187</v>
      </c>
      <c r="F155" s="84"/>
      <c r="G155" s="115"/>
      <c r="H155" s="122"/>
      <c r="I155" s="116"/>
      <c r="J155" s="123"/>
      <c r="K155" s="117"/>
      <c r="L155" s="118"/>
      <c r="M155" s="288"/>
      <c r="N155" s="289"/>
      <c r="O155"/>
      <c r="P155"/>
      <c r="Q155"/>
      <c r="R155"/>
      <c r="S155"/>
      <c r="T155"/>
      <c r="U155"/>
      <c r="V155"/>
      <c r="W155"/>
      <c r="X155"/>
    </row>
    <row r="156" spans="1:24" s="23" customFormat="1" x14ac:dyDescent="0.3">
      <c r="A156" s="316">
        <v>44771</v>
      </c>
      <c r="B156" s="317" t="s">
        <v>314</v>
      </c>
      <c r="C156" s="320">
        <v>8022.3</v>
      </c>
      <c r="D156" s="319"/>
      <c r="E156" s="322">
        <f t="shared" si="4"/>
        <v>34556791.565341868</v>
      </c>
      <c r="F156" s="84"/>
      <c r="G156" s="115"/>
      <c r="H156" s="122"/>
      <c r="I156" s="116"/>
      <c r="J156" s="123"/>
      <c r="K156" s="117"/>
      <c r="L156" s="118"/>
      <c r="M156" s="288"/>
      <c r="N156" s="289"/>
      <c r="O156"/>
      <c r="P156"/>
      <c r="Q156"/>
      <c r="R156"/>
      <c r="S156"/>
      <c r="T156"/>
      <c r="U156"/>
      <c r="V156"/>
      <c r="W156"/>
      <c r="X156"/>
    </row>
    <row r="157" spans="1:24" s="23" customFormat="1" x14ac:dyDescent="0.3">
      <c r="A157" s="316">
        <v>44771</v>
      </c>
      <c r="B157" s="317" t="s">
        <v>224</v>
      </c>
      <c r="C157" s="320">
        <v>12490.83</v>
      </c>
      <c r="D157" s="319"/>
      <c r="E157" s="322">
        <f t="shared" si="4"/>
        <v>34569282.395341866</v>
      </c>
      <c r="F157" s="84"/>
      <c r="G157" s="115"/>
      <c r="H157" s="122"/>
      <c r="I157" s="116"/>
      <c r="J157" s="123"/>
      <c r="K157" s="117"/>
      <c r="L157" s="118"/>
      <c r="M157" s="288"/>
      <c r="N157" s="289"/>
      <c r="O157"/>
      <c r="P157"/>
      <c r="Q157"/>
      <c r="R157"/>
      <c r="S157"/>
      <c r="T157"/>
      <c r="U157"/>
      <c r="V157"/>
      <c r="W157"/>
      <c r="X157"/>
    </row>
    <row r="158" spans="1:24" s="23" customFormat="1" x14ac:dyDescent="0.3">
      <c r="A158" s="316">
        <v>44771</v>
      </c>
      <c r="B158" s="317" t="s">
        <v>236</v>
      </c>
      <c r="C158" s="320">
        <v>16204.32</v>
      </c>
      <c r="D158" s="319"/>
      <c r="E158" s="322">
        <f t="shared" si="4"/>
        <v>34585486.715341866</v>
      </c>
      <c r="F158" s="84"/>
      <c r="G158" s="115"/>
      <c r="H158" s="122"/>
      <c r="I158" s="116"/>
      <c r="J158" s="123"/>
      <c r="K158" s="117"/>
      <c r="L158" s="118"/>
      <c r="M158" s="288"/>
      <c r="N158" s="289"/>
      <c r="O158"/>
      <c r="P158"/>
      <c r="Q158"/>
      <c r="R158"/>
      <c r="S158"/>
      <c r="T158"/>
      <c r="U158"/>
      <c r="V158"/>
      <c r="W158"/>
      <c r="X158"/>
    </row>
    <row r="159" spans="1:24" s="23" customFormat="1" x14ac:dyDescent="0.3">
      <c r="A159" s="316">
        <v>44771</v>
      </c>
      <c r="B159" s="317" t="s">
        <v>286</v>
      </c>
      <c r="C159" s="320">
        <v>8327.2199999999993</v>
      </c>
      <c r="D159" s="319"/>
      <c r="E159" s="322">
        <f t="shared" si="4"/>
        <v>34593813.935341865</v>
      </c>
      <c r="F159" s="84"/>
      <c r="G159" s="115"/>
      <c r="H159" s="122"/>
      <c r="I159" s="116"/>
      <c r="J159" s="123"/>
      <c r="K159" s="117"/>
      <c r="L159" s="118"/>
      <c r="M159" s="288"/>
      <c r="N159" s="289"/>
      <c r="O159"/>
      <c r="P159"/>
      <c r="Q159"/>
      <c r="R159"/>
      <c r="S159"/>
      <c r="T159"/>
      <c r="U159"/>
      <c r="V159"/>
      <c r="W159"/>
      <c r="X159"/>
    </row>
    <row r="160" spans="1:24" s="23" customFormat="1" x14ac:dyDescent="0.3">
      <c r="A160" s="100"/>
      <c r="B160" s="23" t="s">
        <v>525</v>
      </c>
      <c r="C160" s="323"/>
      <c r="D160" s="141">
        <v>1101980.25</v>
      </c>
      <c r="E160" s="322">
        <f t="shared" si="4"/>
        <v>33491833.685341865</v>
      </c>
      <c r="F160" s="84"/>
      <c r="G160" s="115"/>
      <c r="H160" s="122"/>
      <c r="I160" s="116"/>
      <c r="J160" s="123"/>
      <c r="K160" s="117"/>
      <c r="L160" s="118"/>
      <c r="M160" s="288"/>
      <c r="N160" s="289"/>
      <c r="O160"/>
      <c r="P160"/>
      <c r="Q160"/>
      <c r="R160"/>
      <c r="S160"/>
      <c r="T160"/>
      <c r="U160"/>
      <c r="V160"/>
      <c r="W160"/>
      <c r="X160"/>
    </row>
    <row r="161" spans="1:24" s="23" customFormat="1" x14ac:dyDescent="0.3">
      <c r="A161" s="100"/>
      <c r="B161" s="324" t="s">
        <v>526</v>
      </c>
      <c r="C161" s="325">
        <v>1260864.57</v>
      </c>
      <c r="D161" s="141"/>
      <c r="E161" s="322">
        <f t="shared" si="4"/>
        <v>34752698.255341865</v>
      </c>
      <c r="F161" s="84"/>
      <c r="G161" s="115"/>
      <c r="H161" s="122"/>
      <c r="I161" s="116"/>
      <c r="J161" s="123"/>
      <c r="K161" s="117"/>
      <c r="L161" s="118"/>
      <c r="M161" s="288"/>
      <c r="N161" s="289"/>
      <c r="O161"/>
      <c r="P161"/>
      <c r="Q161"/>
      <c r="R161"/>
      <c r="S161"/>
      <c r="T161"/>
      <c r="U161"/>
      <c r="V161"/>
      <c r="W161"/>
      <c r="X161"/>
    </row>
    <row r="162" spans="1:24" s="23" customFormat="1" x14ac:dyDescent="0.3">
      <c r="B162" s="324" t="s">
        <v>527</v>
      </c>
      <c r="C162" s="326">
        <f>72.17*5388</f>
        <v>388851.96</v>
      </c>
      <c r="D162" s="141"/>
      <c r="E162" s="227">
        <f t="shared" si="4"/>
        <v>35141550.215341866</v>
      </c>
      <c r="F162" s="84"/>
      <c r="G162" s="115"/>
      <c r="H162" s="122"/>
      <c r="I162" s="116"/>
      <c r="J162" s="123"/>
      <c r="K162" s="117"/>
      <c r="L162" s="118"/>
      <c r="M162" s="288"/>
      <c r="N162" s="289"/>
      <c r="O162"/>
      <c r="P162"/>
      <c r="Q162"/>
      <c r="R162"/>
      <c r="S162"/>
      <c r="T162"/>
      <c r="U162"/>
      <c r="V162"/>
      <c r="W162"/>
      <c r="X162"/>
    </row>
    <row r="163" spans="1:24" s="23" customFormat="1" x14ac:dyDescent="0.3">
      <c r="A163" s="327">
        <v>44774</v>
      </c>
      <c r="B163" s="328" t="s">
        <v>456</v>
      </c>
      <c r="C163" s="329"/>
      <c r="D163" s="329"/>
      <c r="E163" s="322">
        <f t="shared" si="4"/>
        <v>35141550.215341866</v>
      </c>
      <c r="F163" s="84"/>
      <c r="G163" s="115"/>
      <c r="H163" s="122"/>
      <c r="I163" s="116"/>
      <c r="J163" s="123"/>
      <c r="K163" s="117"/>
      <c r="L163" s="118"/>
      <c r="M163" s="288">
        <v>474084.03</v>
      </c>
      <c r="N163" s="289"/>
      <c r="O163"/>
      <c r="P163"/>
      <c r="Q163"/>
      <c r="R163"/>
      <c r="S163"/>
      <c r="T163"/>
      <c r="U163"/>
      <c r="V163"/>
      <c r="W163"/>
      <c r="X163"/>
    </row>
    <row r="164" spans="1:24" s="23" customFormat="1" x14ac:dyDescent="0.3">
      <c r="A164" s="316">
        <v>44775</v>
      </c>
      <c r="B164" s="317" t="s">
        <v>201</v>
      </c>
      <c r="C164" s="320">
        <v>363621.94</v>
      </c>
      <c r="D164" s="319"/>
      <c r="E164" s="322">
        <f t="shared" si="4"/>
        <v>35505172.155341864</v>
      </c>
      <c r="F164" s="84"/>
      <c r="G164" s="115"/>
      <c r="H164" s="122"/>
      <c r="I164" s="116"/>
      <c r="J164" s="123"/>
      <c r="K164" s="117"/>
      <c r="L164" s="118"/>
      <c r="M164" s="288"/>
      <c r="N164" s="289"/>
      <c r="O164"/>
      <c r="P164"/>
      <c r="Q164"/>
      <c r="R164"/>
      <c r="S164"/>
      <c r="T164"/>
      <c r="U164"/>
      <c r="V164"/>
      <c r="W164"/>
      <c r="X164"/>
    </row>
    <row r="165" spans="1:24" s="23" customFormat="1" x14ac:dyDescent="0.3">
      <c r="A165" s="316">
        <v>44775</v>
      </c>
      <c r="B165" s="317" t="s">
        <v>293</v>
      </c>
      <c r="C165" s="320">
        <v>48575.45</v>
      </c>
      <c r="D165" s="319"/>
      <c r="E165" s="322">
        <f t="shared" si="4"/>
        <v>35553747.605341867</v>
      </c>
      <c r="F165" s="84"/>
      <c r="G165" s="115"/>
      <c r="H165" s="122"/>
      <c r="I165" s="116"/>
      <c r="J165" s="123"/>
      <c r="K165" s="117"/>
      <c r="L165" s="118"/>
      <c r="M165" s="288"/>
      <c r="N165" s="289"/>
      <c r="O165"/>
      <c r="P165"/>
      <c r="Q165"/>
      <c r="R165"/>
      <c r="S165"/>
      <c r="T165"/>
      <c r="U165"/>
      <c r="V165"/>
      <c r="W165"/>
      <c r="X165"/>
    </row>
    <row r="166" spans="1:24" s="23" customFormat="1" x14ac:dyDescent="0.3">
      <c r="A166" s="316">
        <v>44776</v>
      </c>
      <c r="B166" s="317" t="s">
        <v>279</v>
      </c>
      <c r="C166" s="320">
        <v>12490.83</v>
      </c>
      <c r="D166" s="319"/>
      <c r="E166" s="322">
        <f t="shared" si="4"/>
        <v>35566238.435341865</v>
      </c>
      <c r="F166" s="84"/>
      <c r="G166" s="115"/>
      <c r="H166" s="122"/>
      <c r="I166" s="116"/>
      <c r="J166" s="123"/>
      <c r="K166" s="117"/>
      <c r="L166" s="118"/>
      <c r="M166" s="288"/>
      <c r="N166" s="289"/>
      <c r="O166"/>
      <c r="P166"/>
      <c r="Q166"/>
      <c r="R166"/>
      <c r="S166"/>
      <c r="T166"/>
      <c r="U166"/>
      <c r="V166"/>
      <c r="W166"/>
      <c r="X166"/>
    </row>
    <row r="167" spans="1:24" s="23" customFormat="1" x14ac:dyDescent="0.3">
      <c r="A167" s="316">
        <v>44777</v>
      </c>
      <c r="B167" s="317" t="s">
        <v>272</v>
      </c>
      <c r="C167" s="320">
        <v>23968.89</v>
      </c>
      <c r="D167" s="319"/>
      <c r="E167" s="322">
        <f t="shared" si="4"/>
        <v>35590207.325341865</v>
      </c>
      <c r="F167" s="84"/>
      <c r="G167" s="115"/>
      <c r="H167" s="122"/>
      <c r="I167" s="116"/>
      <c r="J167" s="123"/>
      <c r="K167" s="117"/>
      <c r="L167" s="118"/>
      <c r="M167" s="288"/>
      <c r="N167" s="289"/>
      <c r="O167"/>
      <c r="P167"/>
      <c r="Q167"/>
      <c r="R167"/>
      <c r="S167"/>
      <c r="T167"/>
      <c r="U167"/>
      <c r="V167"/>
      <c r="W167"/>
      <c r="X167"/>
    </row>
    <row r="168" spans="1:24" s="23" customFormat="1" x14ac:dyDescent="0.3">
      <c r="A168" s="316">
        <v>44777</v>
      </c>
      <c r="B168" s="317" t="s">
        <v>191</v>
      </c>
      <c r="C168" s="320">
        <v>430097.47</v>
      </c>
      <c r="D168" s="319"/>
      <c r="E168" s="322">
        <f t="shared" si="4"/>
        <v>36020304.795341864</v>
      </c>
      <c r="F168" s="132"/>
      <c r="G168" s="115"/>
      <c r="H168" s="122"/>
      <c r="I168" s="116"/>
      <c r="J168" s="123"/>
      <c r="K168" s="117"/>
      <c r="L168" s="118"/>
      <c r="M168" s="288"/>
      <c r="N168" s="289"/>
      <c r="O168"/>
      <c r="P168"/>
      <c r="Q168"/>
      <c r="R168"/>
      <c r="S168"/>
      <c r="T168"/>
      <c r="U168"/>
      <c r="V168"/>
      <c r="W168"/>
      <c r="X168"/>
    </row>
    <row r="169" spans="1:24" s="23" customFormat="1" x14ac:dyDescent="0.3">
      <c r="A169" s="316">
        <v>44778</v>
      </c>
      <c r="B169" s="317" t="s">
        <v>315</v>
      </c>
      <c r="C169" s="320">
        <v>20818.05</v>
      </c>
      <c r="D169" s="319"/>
      <c r="E169" s="322">
        <f t="shared" si="4"/>
        <v>36041122.845341861</v>
      </c>
      <c r="F169" s="84"/>
      <c r="G169" s="115"/>
      <c r="H169" s="122"/>
      <c r="I169" s="116"/>
      <c r="J169" s="123"/>
      <c r="K169" s="117"/>
      <c r="L169" s="118"/>
      <c r="M169" s="288"/>
      <c r="N169" s="289"/>
      <c r="O169"/>
      <c r="P169"/>
      <c r="Q169"/>
      <c r="R169"/>
      <c r="S169"/>
      <c r="T169"/>
      <c r="U169"/>
      <c r="V169"/>
      <c r="W169"/>
      <c r="X169"/>
    </row>
    <row r="170" spans="1:24" s="23" customFormat="1" x14ac:dyDescent="0.3">
      <c r="A170" s="100"/>
      <c r="B170" s="119" t="s">
        <v>530</v>
      </c>
      <c r="C170" s="120"/>
      <c r="D170" s="121">
        <v>1669640</v>
      </c>
      <c r="E170" s="322">
        <f t="shared" si="4"/>
        <v>34371482.845341861</v>
      </c>
      <c r="F170" s="84"/>
      <c r="G170" s="115"/>
      <c r="H170" s="122"/>
      <c r="I170" s="116"/>
      <c r="J170" s="123"/>
      <c r="K170" s="117"/>
      <c r="L170" s="118"/>
      <c r="M170" s="288"/>
      <c r="N170" s="289"/>
      <c r="O170"/>
      <c r="P170"/>
      <c r="Q170"/>
      <c r="R170"/>
      <c r="S170"/>
      <c r="T170"/>
      <c r="U170"/>
      <c r="V170"/>
      <c r="W170"/>
      <c r="X170"/>
    </row>
    <row r="171" spans="1:24" s="23" customFormat="1" x14ac:dyDescent="0.3">
      <c r="A171" s="100"/>
      <c r="B171" s="119" t="s">
        <v>531</v>
      </c>
      <c r="C171" s="120"/>
      <c r="D171" s="121">
        <v>4891670</v>
      </c>
      <c r="E171" s="322">
        <f t="shared" si="4"/>
        <v>29479812.845341861</v>
      </c>
      <c r="F171" s="84"/>
      <c r="G171" s="115"/>
      <c r="H171" s="122"/>
      <c r="I171" s="116"/>
      <c r="J171" s="123"/>
      <c r="K171" s="117"/>
      <c r="L171" s="118"/>
      <c r="M171" s="288"/>
      <c r="N171" s="289"/>
      <c r="O171"/>
      <c r="P171"/>
      <c r="Q171"/>
      <c r="R171"/>
      <c r="S171"/>
      <c r="T171"/>
      <c r="U171"/>
      <c r="V171"/>
      <c r="W171"/>
      <c r="X171"/>
    </row>
    <row r="172" spans="1:24" s="23" customFormat="1" x14ac:dyDescent="0.3">
      <c r="B172" s="119" t="s">
        <v>187</v>
      </c>
      <c r="C172" s="124"/>
      <c r="D172" s="121">
        <v>847959</v>
      </c>
      <c r="E172" s="322">
        <f t="shared" si="4"/>
        <v>28631853.845341861</v>
      </c>
      <c r="F172" s="84"/>
      <c r="G172" s="115"/>
      <c r="H172" s="122"/>
      <c r="I172" s="116"/>
      <c r="J172" s="123"/>
      <c r="K172" s="117"/>
      <c r="L172" s="118"/>
      <c r="M172" s="288"/>
      <c r="N172" s="289"/>
      <c r="O172"/>
      <c r="P172"/>
      <c r="Q172"/>
      <c r="R172"/>
      <c r="S172"/>
      <c r="T172"/>
      <c r="U172"/>
      <c r="V172"/>
      <c r="W172"/>
      <c r="X172"/>
    </row>
    <row r="173" spans="1:24" s="23" customFormat="1" x14ac:dyDescent="0.3">
      <c r="A173" s="125"/>
      <c r="B173" s="125" t="s">
        <v>532</v>
      </c>
      <c r="C173" s="126"/>
      <c r="D173" s="333"/>
      <c r="E173" s="322">
        <f t="shared" si="4"/>
        <v>28631853.845341861</v>
      </c>
      <c r="F173" s="84"/>
      <c r="G173" s="115"/>
      <c r="H173" s="122"/>
      <c r="I173" s="116"/>
      <c r="J173" s="228">
        <v>318580</v>
      </c>
      <c r="K173" s="117"/>
      <c r="L173" s="118"/>
      <c r="M173" s="288"/>
      <c r="N173" s="289"/>
      <c r="O173"/>
      <c r="P173"/>
      <c r="Q173"/>
      <c r="R173"/>
      <c r="S173"/>
      <c r="T173"/>
      <c r="U173"/>
      <c r="V173"/>
      <c r="W173"/>
      <c r="X173"/>
    </row>
    <row r="174" spans="1:24" s="23" customFormat="1" x14ac:dyDescent="0.3">
      <c r="A174" s="125"/>
      <c r="B174" s="125" t="s">
        <v>533</v>
      </c>
      <c r="C174" s="126"/>
      <c r="D174" s="333"/>
      <c r="E174" s="322">
        <f t="shared" si="4"/>
        <v>28631853.845341861</v>
      </c>
      <c r="F174" s="84"/>
      <c r="G174" s="115"/>
      <c r="H174" s="122"/>
      <c r="I174" s="116"/>
      <c r="J174" s="228">
        <v>67300</v>
      </c>
      <c r="K174" s="117"/>
      <c r="L174" s="118"/>
      <c r="M174" s="288"/>
      <c r="N174" s="289"/>
      <c r="O174"/>
      <c r="P174"/>
      <c r="Q174"/>
      <c r="R174"/>
      <c r="S174"/>
      <c r="T174"/>
      <c r="U174"/>
      <c r="V174"/>
      <c r="W174"/>
      <c r="X174"/>
    </row>
    <row r="175" spans="1:24" s="23" customFormat="1" x14ac:dyDescent="0.3">
      <c r="A175" s="125"/>
      <c r="B175" s="125" t="s">
        <v>534</v>
      </c>
      <c r="C175" s="126"/>
      <c r="D175" s="333"/>
      <c r="E175" s="322">
        <f t="shared" si="4"/>
        <v>28631853.845341861</v>
      </c>
      <c r="F175" s="347"/>
      <c r="G175" s="115"/>
      <c r="H175" s="122"/>
      <c r="I175" s="116"/>
      <c r="J175" s="228">
        <v>8963988.2799999993</v>
      </c>
      <c r="K175" s="117"/>
      <c r="L175" s="118"/>
      <c r="M175" s="288"/>
      <c r="N175" s="289"/>
      <c r="O175"/>
      <c r="P175"/>
      <c r="Q175"/>
      <c r="R175"/>
      <c r="S175"/>
      <c r="T175"/>
      <c r="U175"/>
      <c r="V175"/>
      <c r="W175"/>
      <c r="X175"/>
    </row>
    <row r="176" spans="1:24" s="23" customFormat="1" x14ac:dyDescent="0.3">
      <c r="A176" s="125"/>
      <c r="B176" s="125" t="s">
        <v>188</v>
      </c>
      <c r="C176" s="126"/>
      <c r="D176" s="127"/>
      <c r="E176" s="322">
        <f t="shared" si="4"/>
        <v>28631853.845341861</v>
      </c>
      <c r="F176" s="84"/>
      <c r="G176" s="115"/>
      <c r="H176" s="122"/>
      <c r="I176" s="116">
        <v>700000</v>
      </c>
      <c r="J176" s="123"/>
      <c r="K176" s="117"/>
      <c r="L176" s="118"/>
      <c r="M176" s="288"/>
      <c r="N176" s="289"/>
      <c r="O176"/>
      <c r="P176"/>
      <c r="Q176"/>
      <c r="R176"/>
      <c r="S176"/>
      <c r="T176"/>
      <c r="U176"/>
      <c r="V176"/>
      <c r="W176"/>
      <c r="X176"/>
    </row>
    <row r="177" spans="1:24" s="23" customFormat="1" x14ac:dyDescent="0.3">
      <c r="A177" s="316">
        <v>44782</v>
      </c>
      <c r="B177" s="317" t="s">
        <v>206</v>
      </c>
      <c r="C177" s="320">
        <v>25391.85</v>
      </c>
      <c r="D177" s="319"/>
      <c r="E177" s="322">
        <f t="shared" si="4"/>
        <v>28657245.695341863</v>
      </c>
      <c r="F177" s="84"/>
      <c r="G177" s="115"/>
      <c r="H177" s="122"/>
      <c r="I177" s="116"/>
      <c r="J177" s="123"/>
      <c r="K177" s="117"/>
      <c r="L177" s="118"/>
      <c r="M177" s="288"/>
      <c r="N177" s="289"/>
      <c r="O177"/>
      <c r="P177"/>
      <c r="Q177"/>
      <c r="R177"/>
      <c r="S177"/>
      <c r="T177"/>
      <c r="U177"/>
      <c r="V177"/>
      <c r="W177"/>
      <c r="X177"/>
    </row>
    <row r="178" spans="1:24" s="23" customFormat="1" x14ac:dyDescent="0.3">
      <c r="A178" s="316">
        <v>44782</v>
      </c>
      <c r="B178" s="317" t="s">
        <v>439</v>
      </c>
      <c r="C178" s="320">
        <v>33855.800000000003</v>
      </c>
      <c r="D178" s="319"/>
      <c r="E178" s="322">
        <f t="shared" si="4"/>
        <v>28691101.495341863</v>
      </c>
      <c r="F178" s="84"/>
      <c r="G178" s="115"/>
      <c r="H178" s="122"/>
      <c r="I178" s="116"/>
      <c r="J178" s="123"/>
      <c r="K178" s="117"/>
      <c r="L178" s="118"/>
      <c r="M178" s="288"/>
      <c r="N178" s="289"/>
      <c r="O178"/>
      <c r="P178"/>
      <c r="Q178"/>
      <c r="R178"/>
      <c r="S178"/>
      <c r="T178"/>
      <c r="U178"/>
      <c r="V178"/>
      <c r="W178"/>
      <c r="X178"/>
    </row>
    <row r="179" spans="1:24" s="23" customFormat="1" x14ac:dyDescent="0.3">
      <c r="A179" s="316">
        <v>44782</v>
      </c>
      <c r="B179" s="317" t="s">
        <v>428</v>
      </c>
      <c r="C179" s="320">
        <v>25391.85</v>
      </c>
      <c r="D179" s="319"/>
      <c r="E179" s="322">
        <f t="shared" si="4"/>
        <v>28716493.345341865</v>
      </c>
      <c r="F179" s="84"/>
      <c r="G179" s="115"/>
      <c r="H179" s="122"/>
      <c r="I179" s="116"/>
      <c r="J179" s="123"/>
      <c r="K179" s="117"/>
      <c r="L179" s="118"/>
      <c r="M179" s="288"/>
      <c r="N179" s="289"/>
      <c r="O179"/>
      <c r="P179"/>
      <c r="Q179"/>
      <c r="R179"/>
      <c r="S179"/>
      <c r="T179"/>
      <c r="U179"/>
      <c r="V179"/>
      <c r="W179"/>
      <c r="X179"/>
    </row>
    <row r="180" spans="1:24" s="23" customFormat="1" x14ac:dyDescent="0.3">
      <c r="A180" s="316">
        <v>44782</v>
      </c>
      <c r="B180" s="317" t="s">
        <v>210</v>
      </c>
      <c r="C180" s="320">
        <v>6771.16</v>
      </c>
      <c r="D180" s="319"/>
      <c r="E180" s="322">
        <f t="shared" si="4"/>
        <v>28723264.505341865</v>
      </c>
      <c r="F180" s="84"/>
      <c r="G180" s="115"/>
      <c r="H180" s="122"/>
      <c r="I180" s="116"/>
      <c r="J180" s="123"/>
      <c r="K180" s="117"/>
      <c r="L180" s="118"/>
      <c r="M180" s="288"/>
      <c r="N180" s="289"/>
      <c r="O180"/>
      <c r="P180"/>
      <c r="Q180"/>
      <c r="R180"/>
      <c r="S180"/>
      <c r="T180"/>
      <c r="U180"/>
      <c r="V180"/>
      <c r="W180"/>
      <c r="X180"/>
    </row>
    <row r="181" spans="1:24" s="23" customFormat="1" x14ac:dyDescent="0.3">
      <c r="A181" s="316">
        <v>44782</v>
      </c>
      <c r="B181" s="317" t="s">
        <v>211</v>
      </c>
      <c r="C181" s="320">
        <v>8463.9500000000007</v>
      </c>
      <c r="D181" s="319"/>
      <c r="E181" s="322">
        <f t="shared" si="4"/>
        <v>28731728.455341864</v>
      </c>
      <c r="F181" s="84"/>
      <c r="G181" s="115"/>
      <c r="H181" s="122"/>
      <c r="I181" s="116"/>
      <c r="J181" s="123"/>
      <c r="K181" s="117"/>
      <c r="L181" s="118"/>
      <c r="M181" s="288"/>
      <c r="N181" s="289"/>
      <c r="O181"/>
      <c r="P181"/>
      <c r="Q181"/>
      <c r="R181"/>
      <c r="S181"/>
      <c r="T181"/>
      <c r="U181"/>
      <c r="V181"/>
      <c r="W181"/>
      <c r="X181"/>
    </row>
    <row r="182" spans="1:24" s="23" customFormat="1" x14ac:dyDescent="0.3">
      <c r="A182" s="316">
        <v>44782</v>
      </c>
      <c r="B182" s="317" t="s">
        <v>277</v>
      </c>
      <c r="C182" s="320">
        <v>2775.74</v>
      </c>
      <c r="D182" s="319"/>
      <c r="E182" s="322">
        <f t="shared" si="4"/>
        <v>28734504.195341863</v>
      </c>
      <c r="F182" s="84"/>
      <c r="G182" s="115"/>
      <c r="H182" s="122"/>
      <c r="I182" s="116"/>
      <c r="J182" s="123"/>
      <c r="K182" s="117"/>
      <c r="L182" s="118"/>
      <c r="M182" s="288"/>
      <c r="N182" s="289"/>
      <c r="O182"/>
      <c r="P182"/>
      <c r="Q182"/>
      <c r="R182"/>
      <c r="S182"/>
      <c r="T182"/>
      <c r="U182"/>
      <c r="V182"/>
      <c r="W182"/>
      <c r="X182"/>
    </row>
    <row r="183" spans="1:24" s="23" customFormat="1" x14ac:dyDescent="0.3">
      <c r="A183" s="316">
        <v>44782</v>
      </c>
      <c r="B183" s="317" t="s">
        <v>226</v>
      </c>
      <c r="C183" s="320">
        <v>12490.83</v>
      </c>
      <c r="D183" s="319"/>
      <c r="E183" s="322">
        <f t="shared" si="4"/>
        <v>28746995.025341861</v>
      </c>
      <c r="F183" s="84"/>
      <c r="G183" s="115"/>
      <c r="H183" s="122"/>
      <c r="I183" s="116"/>
      <c r="J183" s="123"/>
      <c r="K183" s="117"/>
      <c r="L183" s="118"/>
      <c r="M183" s="288"/>
      <c r="N183" s="289"/>
      <c r="O183"/>
      <c r="P183"/>
      <c r="Q183"/>
      <c r="R183"/>
      <c r="S183"/>
      <c r="T183"/>
      <c r="U183"/>
      <c r="V183"/>
      <c r="W183"/>
      <c r="X183"/>
    </row>
    <row r="184" spans="1:24" s="23" customFormat="1" x14ac:dyDescent="0.3">
      <c r="A184" s="316">
        <v>44783</v>
      </c>
      <c r="B184" s="317" t="s">
        <v>217</v>
      </c>
      <c r="C184" s="320">
        <v>25391.85</v>
      </c>
      <c r="D184" s="319"/>
      <c r="E184" s="322">
        <f t="shared" si="4"/>
        <v>28772386.875341862</v>
      </c>
      <c r="F184" s="84"/>
      <c r="G184" s="115"/>
      <c r="H184" s="122"/>
      <c r="I184" s="116"/>
      <c r="J184" s="123"/>
      <c r="K184" s="117"/>
      <c r="L184" s="118"/>
      <c r="M184" s="288"/>
      <c r="N184" s="289"/>
      <c r="O184"/>
      <c r="P184"/>
      <c r="Q184"/>
      <c r="R184"/>
      <c r="S184"/>
      <c r="T184"/>
      <c r="U184"/>
      <c r="V184"/>
      <c r="W184"/>
      <c r="X184"/>
    </row>
    <row r="185" spans="1:24" s="23" customFormat="1" x14ac:dyDescent="0.3">
      <c r="A185" s="316">
        <v>44783</v>
      </c>
      <c r="B185" s="317" t="s">
        <v>451</v>
      </c>
      <c r="C185" s="320">
        <v>5078.37</v>
      </c>
      <c r="D185" s="319"/>
      <c r="E185" s="322">
        <f t="shared" si="4"/>
        <v>28777465.245341863</v>
      </c>
      <c r="F185" s="84"/>
      <c r="G185" s="115"/>
      <c r="H185" s="122"/>
      <c r="I185" s="116"/>
      <c r="J185" s="123"/>
      <c r="K185" s="117"/>
      <c r="L185" s="118"/>
      <c r="M185" s="288"/>
      <c r="N185" s="289"/>
      <c r="O185"/>
      <c r="P185"/>
      <c r="Q185"/>
      <c r="R185"/>
      <c r="S185"/>
      <c r="T185"/>
      <c r="U185"/>
      <c r="V185"/>
      <c r="W185"/>
      <c r="X185"/>
    </row>
    <row r="186" spans="1:24" s="23" customFormat="1" x14ac:dyDescent="0.3">
      <c r="A186" s="316">
        <v>44783</v>
      </c>
      <c r="B186" s="317" t="s">
        <v>360</v>
      </c>
      <c r="C186" s="320">
        <v>277500</v>
      </c>
      <c r="D186" s="319"/>
      <c r="E186" s="322">
        <f t="shared" si="4"/>
        <v>29054965.245341863</v>
      </c>
      <c r="F186" s="84"/>
      <c r="G186" s="115"/>
      <c r="H186" s="122"/>
      <c r="I186" s="116"/>
      <c r="J186" s="123"/>
      <c r="K186" s="117"/>
      <c r="L186" s="118"/>
      <c r="M186" s="288"/>
      <c r="N186" s="289"/>
      <c r="O186"/>
      <c r="P186"/>
      <c r="Q186"/>
      <c r="R186"/>
      <c r="S186"/>
      <c r="T186"/>
      <c r="U186"/>
      <c r="V186"/>
      <c r="W186"/>
      <c r="X186"/>
    </row>
    <row r="187" spans="1:24" s="23" customFormat="1" x14ac:dyDescent="0.3">
      <c r="A187" s="133"/>
      <c r="B187" s="312" t="s">
        <v>540</v>
      </c>
      <c r="C187" s="313"/>
      <c r="D187" s="134">
        <v>69375</v>
      </c>
      <c r="E187" s="322">
        <f t="shared" si="4"/>
        <v>28985590.245341863</v>
      </c>
      <c r="F187" s="84"/>
      <c r="G187" s="115">
        <f>D187</f>
        <v>69375</v>
      </c>
      <c r="H187" s="122"/>
      <c r="I187" s="116"/>
      <c r="J187" s="123"/>
      <c r="K187" s="117"/>
      <c r="L187" s="118"/>
      <c r="M187" s="288"/>
      <c r="N187" s="289"/>
      <c r="O187"/>
      <c r="P187"/>
      <c r="Q187"/>
      <c r="R187"/>
      <c r="S187"/>
      <c r="T187"/>
      <c r="U187"/>
      <c r="V187"/>
      <c r="W187"/>
      <c r="X187"/>
    </row>
    <row r="188" spans="1:24" s="23" customFormat="1" x14ac:dyDescent="0.3">
      <c r="A188" s="316">
        <v>44783</v>
      </c>
      <c r="B188" s="317" t="s">
        <v>498</v>
      </c>
      <c r="C188" s="320">
        <v>15235.11</v>
      </c>
      <c r="D188" s="319"/>
      <c r="E188" s="322">
        <f t="shared" si="4"/>
        <v>29000825.355341863</v>
      </c>
      <c r="F188" s="84"/>
      <c r="G188" s="115"/>
      <c r="H188" s="122"/>
      <c r="I188" s="116"/>
      <c r="J188" s="123"/>
      <c r="K188" s="117"/>
      <c r="L188" s="118"/>
      <c r="M188" s="288"/>
      <c r="N188" s="289"/>
      <c r="O188"/>
      <c r="P188"/>
      <c r="Q188"/>
      <c r="R188"/>
      <c r="S188"/>
      <c r="T188"/>
      <c r="U188"/>
      <c r="V188"/>
      <c r="W188"/>
      <c r="X188"/>
    </row>
    <row r="189" spans="1:24" s="23" customFormat="1" x14ac:dyDescent="0.3">
      <c r="A189" s="316">
        <v>44783</v>
      </c>
      <c r="B189" s="317" t="s">
        <v>283</v>
      </c>
      <c r="C189" s="320">
        <v>18620.689999999999</v>
      </c>
      <c r="D189" s="319"/>
      <c r="E189" s="322">
        <f t="shared" si="4"/>
        <v>29019446.045341864</v>
      </c>
      <c r="F189" s="84"/>
      <c r="G189" s="115"/>
      <c r="H189" s="122"/>
      <c r="I189" s="116"/>
      <c r="J189" s="123"/>
      <c r="K189" s="117"/>
      <c r="L189" s="118"/>
      <c r="M189" s="288"/>
      <c r="N189" s="289"/>
      <c r="O189"/>
      <c r="P189"/>
      <c r="Q189"/>
      <c r="R189"/>
      <c r="S189"/>
      <c r="T189"/>
      <c r="U189"/>
      <c r="V189"/>
      <c r="W189"/>
      <c r="X189"/>
    </row>
    <row r="190" spans="1:24" s="23" customFormat="1" x14ac:dyDescent="0.3">
      <c r="A190" s="316">
        <v>44783</v>
      </c>
      <c r="B190" s="317" t="s">
        <v>234</v>
      </c>
      <c r="C190" s="320">
        <v>66018.81</v>
      </c>
      <c r="D190" s="319"/>
      <c r="E190" s="322">
        <f t="shared" si="4"/>
        <v>29085464.855341863</v>
      </c>
      <c r="F190" s="84"/>
      <c r="G190" s="115"/>
      <c r="H190" s="122"/>
      <c r="I190" s="116"/>
      <c r="J190" s="123"/>
      <c r="K190" s="117"/>
      <c r="L190" s="118"/>
      <c r="M190" s="288"/>
      <c r="N190" s="289"/>
      <c r="O190"/>
      <c r="P190"/>
      <c r="Q190"/>
      <c r="R190"/>
      <c r="S190"/>
      <c r="T190"/>
      <c r="U190"/>
      <c r="V190"/>
      <c r="W190"/>
      <c r="X190"/>
    </row>
    <row r="191" spans="1:24" s="23" customFormat="1" x14ac:dyDescent="0.3">
      <c r="A191" s="316">
        <v>44783</v>
      </c>
      <c r="B191" s="317" t="s">
        <v>207</v>
      </c>
      <c r="C191" s="320">
        <v>33855.800000000003</v>
      </c>
      <c r="D191" s="319"/>
      <c r="E191" s="322">
        <f t="shared" si="4"/>
        <v>29119320.655341864</v>
      </c>
      <c r="F191" s="84"/>
      <c r="G191" s="115"/>
      <c r="H191" s="122"/>
      <c r="I191" s="116"/>
      <c r="J191" s="123"/>
      <c r="K191" s="117"/>
      <c r="L191" s="118"/>
      <c r="M191" s="288"/>
      <c r="N191" s="289"/>
      <c r="O191"/>
      <c r="P191"/>
      <c r="Q191"/>
      <c r="R191"/>
      <c r="S191"/>
      <c r="T191"/>
      <c r="U191"/>
      <c r="V191"/>
      <c r="W191"/>
      <c r="X191"/>
    </row>
    <row r="192" spans="1:24" s="23" customFormat="1" x14ac:dyDescent="0.3">
      <c r="A192" s="316">
        <v>44783</v>
      </c>
      <c r="B192" s="317" t="s">
        <v>297</v>
      </c>
      <c r="C192" s="320">
        <v>33855.800000000003</v>
      </c>
      <c r="D192" s="319"/>
      <c r="E192" s="322">
        <f t="shared" si="4"/>
        <v>29153176.455341864</v>
      </c>
      <c r="F192" s="84"/>
      <c r="G192" s="115"/>
      <c r="H192" s="122"/>
      <c r="I192" s="116"/>
      <c r="J192" s="123"/>
      <c r="K192" s="117"/>
      <c r="L192" s="118"/>
      <c r="M192" s="288"/>
      <c r="N192" s="289"/>
      <c r="O192"/>
      <c r="P192"/>
      <c r="Q192"/>
      <c r="R192"/>
      <c r="S192"/>
      <c r="T192"/>
      <c r="U192"/>
      <c r="V192"/>
      <c r="W192"/>
      <c r="X192"/>
    </row>
    <row r="193" spans="1:24" s="23" customFormat="1" x14ac:dyDescent="0.3">
      <c r="A193" s="316">
        <v>44783</v>
      </c>
      <c r="B193" s="317" t="s">
        <v>197</v>
      </c>
      <c r="C193" s="320">
        <v>24147.58</v>
      </c>
      <c r="D193" s="319"/>
      <c r="E193" s="322">
        <f t="shared" si="4"/>
        <v>29177324.035341863</v>
      </c>
      <c r="F193" s="84"/>
      <c r="G193" s="115"/>
      <c r="H193" s="122"/>
      <c r="I193" s="116"/>
      <c r="J193" s="123"/>
      <c r="K193" s="117"/>
      <c r="L193" s="118"/>
      <c r="M193" s="288"/>
      <c r="N193" s="289"/>
      <c r="O193"/>
      <c r="P193"/>
      <c r="Q193"/>
      <c r="R193"/>
      <c r="S193"/>
      <c r="T193"/>
      <c r="U193"/>
      <c r="V193"/>
      <c r="W193"/>
      <c r="X193"/>
    </row>
    <row r="194" spans="1:24" s="23" customFormat="1" x14ac:dyDescent="0.3">
      <c r="A194" s="316">
        <v>44783</v>
      </c>
      <c r="B194" s="317" t="s">
        <v>255</v>
      </c>
      <c r="C194" s="320">
        <v>119925</v>
      </c>
      <c r="D194" s="319"/>
      <c r="E194" s="322">
        <f t="shared" si="4"/>
        <v>29297249.035341863</v>
      </c>
      <c r="F194" s="84"/>
      <c r="G194" s="115"/>
      <c r="H194" s="122"/>
      <c r="I194" s="116"/>
      <c r="J194" s="123"/>
      <c r="K194" s="117"/>
      <c r="L194" s="118"/>
      <c r="M194" s="288"/>
      <c r="N194" s="289"/>
      <c r="O194"/>
      <c r="P194"/>
      <c r="Q194"/>
      <c r="R194"/>
      <c r="S194"/>
      <c r="T194"/>
      <c r="U194"/>
      <c r="V194"/>
      <c r="W194"/>
      <c r="X194"/>
    </row>
    <row r="195" spans="1:24" s="23" customFormat="1" x14ac:dyDescent="0.3">
      <c r="A195" s="316">
        <v>44783</v>
      </c>
      <c r="B195" s="317" t="s">
        <v>256</v>
      </c>
      <c r="C195" s="320">
        <v>71097.179999999993</v>
      </c>
      <c r="D195" s="319"/>
      <c r="E195" s="322">
        <f t="shared" si="4"/>
        <v>29368346.215341862</v>
      </c>
      <c r="F195" s="84"/>
      <c r="G195" s="115"/>
      <c r="H195" s="122"/>
      <c r="I195" s="116"/>
      <c r="J195" s="123"/>
      <c r="K195" s="117"/>
      <c r="L195" s="118"/>
      <c r="M195" s="288"/>
      <c r="N195" s="289"/>
      <c r="O195"/>
      <c r="P195"/>
      <c r="Q195"/>
      <c r="R195"/>
      <c r="S195"/>
      <c r="T195"/>
      <c r="U195"/>
      <c r="V195"/>
      <c r="W195"/>
      <c r="X195"/>
    </row>
    <row r="196" spans="1:24" s="23" customFormat="1" x14ac:dyDescent="0.3">
      <c r="A196" s="316">
        <v>44783</v>
      </c>
      <c r="B196" s="317" t="s">
        <v>320</v>
      </c>
      <c r="C196" s="320">
        <v>25391.85</v>
      </c>
      <c r="D196" s="319"/>
      <c r="E196" s="322">
        <f t="shared" si="4"/>
        <v>29393738.065341864</v>
      </c>
      <c r="F196" s="84"/>
      <c r="G196" s="115"/>
      <c r="H196" s="122"/>
      <c r="I196" s="116"/>
      <c r="J196" s="123"/>
      <c r="K196" s="117"/>
      <c r="L196" s="118"/>
      <c r="M196" s="288"/>
      <c r="N196" s="289"/>
      <c r="O196"/>
      <c r="P196"/>
      <c r="Q196"/>
      <c r="R196"/>
      <c r="S196"/>
      <c r="T196"/>
      <c r="U196"/>
      <c r="V196"/>
      <c r="W196"/>
      <c r="X196"/>
    </row>
    <row r="197" spans="1:24" s="23" customFormat="1" x14ac:dyDescent="0.3">
      <c r="A197" s="316">
        <v>44783</v>
      </c>
      <c r="B197" s="317" t="s">
        <v>480</v>
      </c>
      <c r="C197" s="320">
        <v>160566.15</v>
      </c>
      <c r="D197" s="319"/>
      <c r="E197" s="322">
        <f t="shared" si="4"/>
        <v>29554304.215341862</v>
      </c>
      <c r="F197" s="84"/>
      <c r="G197" s="115"/>
      <c r="H197" s="122"/>
      <c r="I197" s="116"/>
      <c r="J197" s="123"/>
      <c r="K197" s="117"/>
      <c r="L197" s="118"/>
      <c r="M197" s="288"/>
      <c r="N197" s="289"/>
      <c r="O197"/>
      <c r="P197"/>
      <c r="Q197"/>
      <c r="R197"/>
      <c r="S197"/>
      <c r="T197"/>
      <c r="U197"/>
      <c r="V197"/>
      <c r="W197"/>
      <c r="X197"/>
    </row>
    <row r="198" spans="1:24" s="23" customFormat="1" x14ac:dyDescent="0.3">
      <c r="A198" s="316">
        <v>44784</v>
      </c>
      <c r="B198" s="317" t="s">
        <v>218</v>
      </c>
      <c r="C198" s="320">
        <v>5078.37</v>
      </c>
      <c r="D198" s="319"/>
      <c r="E198" s="322">
        <f t="shared" si="4"/>
        <v>29559382.585341863</v>
      </c>
      <c r="F198" s="84"/>
      <c r="G198" s="115"/>
      <c r="H198" s="122"/>
      <c r="I198" s="116"/>
      <c r="J198" s="123"/>
      <c r="K198" s="117"/>
      <c r="L198" s="118"/>
      <c r="M198" s="288"/>
      <c r="N198" s="289"/>
      <c r="O198"/>
      <c r="P198"/>
      <c r="Q198"/>
      <c r="R198"/>
      <c r="S198"/>
      <c r="T198"/>
      <c r="U198"/>
      <c r="V198"/>
      <c r="W198"/>
      <c r="X198"/>
    </row>
    <row r="199" spans="1:24" s="23" customFormat="1" x14ac:dyDescent="0.3">
      <c r="A199" s="316">
        <v>44784</v>
      </c>
      <c r="B199" s="317" t="s">
        <v>515</v>
      </c>
      <c r="C199" s="320">
        <v>15235.11</v>
      </c>
      <c r="D199" s="319"/>
      <c r="E199" s="322">
        <f t="shared" si="4"/>
        <v>29574617.695341863</v>
      </c>
      <c r="F199" s="84"/>
      <c r="G199" s="115"/>
      <c r="H199" s="122"/>
      <c r="I199" s="116"/>
      <c r="J199" s="123"/>
      <c r="K199" s="117"/>
      <c r="L199" s="118"/>
      <c r="M199" s="288"/>
      <c r="N199" s="289"/>
      <c r="O199"/>
      <c r="P199"/>
      <c r="Q199"/>
      <c r="R199"/>
      <c r="S199"/>
      <c r="T199"/>
      <c r="U199"/>
      <c r="V199"/>
      <c r="W199"/>
      <c r="X199"/>
    </row>
    <row r="200" spans="1:24" s="23" customFormat="1" x14ac:dyDescent="0.3">
      <c r="A200" s="316">
        <v>44784</v>
      </c>
      <c r="B200" s="317" t="s">
        <v>290</v>
      </c>
      <c r="C200" s="320">
        <v>12490.83</v>
      </c>
      <c r="D200" s="319"/>
      <c r="E200" s="322">
        <f t="shared" si="4"/>
        <v>29587108.525341861</v>
      </c>
      <c r="F200" s="84"/>
      <c r="G200" s="115"/>
      <c r="H200" s="122"/>
      <c r="I200" s="116"/>
      <c r="J200" s="123"/>
      <c r="K200" s="117"/>
      <c r="L200" s="118"/>
      <c r="M200" s="288"/>
      <c r="N200" s="289"/>
      <c r="O200"/>
      <c r="P200"/>
      <c r="Q200"/>
      <c r="R200"/>
      <c r="S200"/>
      <c r="T200"/>
      <c r="U200"/>
      <c r="V200"/>
      <c r="W200"/>
      <c r="X200"/>
    </row>
    <row r="201" spans="1:24" s="23" customFormat="1" x14ac:dyDescent="0.3">
      <c r="A201" s="316">
        <v>44784</v>
      </c>
      <c r="B201" s="317" t="s">
        <v>472</v>
      </c>
      <c r="C201" s="320">
        <v>15235.11</v>
      </c>
      <c r="D201" s="319"/>
      <c r="E201" s="322">
        <f t="shared" ref="E201:E262" si="5">E200+C201-D201</f>
        <v>29602343.63534186</v>
      </c>
      <c r="F201" s="84"/>
      <c r="G201" s="115"/>
      <c r="H201" s="122"/>
      <c r="I201" s="116"/>
      <c r="J201" s="123"/>
      <c r="K201" s="117"/>
      <c r="L201" s="118"/>
      <c r="M201" s="288"/>
      <c r="N201" s="289"/>
      <c r="O201"/>
      <c r="P201"/>
      <c r="Q201"/>
      <c r="R201"/>
      <c r="S201"/>
      <c r="T201"/>
      <c r="U201"/>
      <c r="V201"/>
      <c r="W201"/>
      <c r="X201"/>
    </row>
    <row r="202" spans="1:24" s="23" customFormat="1" x14ac:dyDescent="0.3">
      <c r="A202" s="316">
        <v>44784</v>
      </c>
      <c r="B202" s="317" t="s">
        <v>303</v>
      </c>
      <c r="C202" s="320">
        <v>86258.48</v>
      </c>
      <c r="D202" s="319"/>
      <c r="E202" s="322">
        <f t="shared" si="5"/>
        <v>29688602.115341861</v>
      </c>
      <c r="F202" s="84"/>
      <c r="G202" s="115"/>
      <c r="H202" s="122"/>
      <c r="I202" s="116"/>
      <c r="J202" s="123"/>
      <c r="K202" s="117"/>
      <c r="L202" s="118"/>
      <c r="M202" s="288"/>
      <c r="N202" s="289"/>
      <c r="O202"/>
      <c r="P202"/>
      <c r="Q202"/>
      <c r="R202"/>
      <c r="S202"/>
      <c r="T202"/>
      <c r="U202"/>
      <c r="V202"/>
      <c r="W202"/>
      <c r="X202"/>
    </row>
    <row r="203" spans="1:24" s="23" customFormat="1" x14ac:dyDescent="0.3">
      <c r="A203" s="316">
        <v>44784</v>
      </c>
      <c r="B203" s="317" t="s">
        <v>237</v>
      </c>
      <c r="C203" s="320">
        <v>25391.85</v>
      </c>
      <c r="D203" s="319"/>
      <c r="E203" s="322">
        <f t="shared" si="5"/>
        <v>29713993.965341862</v>
      </c>
      <c r="F203" s="84"/>
      <c r="G203" s="115"/>
      <c r="H203" s="122"/>
      <c r="I203" s="116"/>
      <c r="J203" s="123"/>
      <c r="K203" s="117"/>
      <c r="L203" s="118"/>
      <c r="M203" s="288"/>
      <c r="N203" s="289"/>
      <c r="O203"/>
      <c r="P203"/>
      <c r="Q203"/>
      <c r="R203"/>
      <c r="S203"/>
      <c r="T203"/>
      <c r="U203"/>
      <c r="V203"/>
      <c r="W203"/>
      <c r="X203"/>
    </row>
    <row r="204" spans="1:24" s="23" customFormat="1" x14ac:dyDescent="0.3">
      <c r="A204" s="316">
        <v>44784</v>
      </c>
      <c r="B204" s="317" t="s">
        <v>433</v>
      </c>
      <c r="C204" s="320">
        <v>44012.54</v>
      </c>
      <c r="D204" s="319"/>
      <c r="E204" s="322">
        <f t="shared" si="5"/>
        <v>29758006.505341861</v>
      </c>
      <c r="F204" s="84"/>
      <c r="G204" s="115"/>
      <c r="H204" s="122"/>
      <c r="I204" s="116"/>
      <c r="J204" s="123"/>
      <c r="K204" s="117"/>
      <c r="L204" s="118"/>
      <c r="M204" s="288"/>
      <c r="N204" s="289"/>
      <c r="O204"/>
      <c r="P204"/>
      <c r="Q204"/>
      <c r="R204"/>
      <c r="S204"/>
      <c r="T204"/>
      <c r="U204"/>
      <c r="V204"/>
      <c r="W204"/>
      <c r="X204"/>
    </row>
    <row r="205" spans="1:24" s="23" customFormat="1" x14ac:dyDescent="0.3">
      <c r="A205" s="316">
        <v>44784</v>
      </c>
      <c r="B205" s="317" t="s">
        <v>494</v>
      </c>
      <c r="C205" s="320">
        <v>15235.11</v>
      </c>
      <c r="D205" s="319"/>
      <c r="E205" s="322">
        <f t="shared" si="5"/>
        <v>29773241.615341861</v>
      </c>
      <c r="F205" s="84"/>
      <c r="G205" s="115"/>
      <c r="H205" s="122"/>
      <c r="I205" s="116"/>
      <c r="J205" s="123"/>
      <c r="K205" s="117"/>
      <c r="L205" s="118"/>
      <c r="M205" s="288"/>
      <c r="N205" s="289"/>
      <c r="O205"/>
      <c r="P205"/>
      <c r="Q205"/>
      <c r="R205"/>
      <c r="S205"/>
      <c r="T205"/>
      <c r="U205"/>
      <c r="V205"/>
      <c r="W205"/>
      <c r="X205"/>
    </row>
    <row r="206" spans="1:24" s="23" customFormat="1" x14ac:dyDescent="0.3">
      <c r="A206" s="316">
        <v>44785</v>
      </c>
      <c r="B206" s="317" t="s">
        <v>518</v>
      </c>
      <c r="C206" s="320">
        <v>25391.85</v>
      </c>
      <c r="D206" s="319"/>
      <c r="E206" s="322">
        <f t="shared" si="5"/>
        <v>29798633.465341862</v>
      </c>
      <c r="F206" s="84"/>
      <c r="G206" s="115"/>
      <c r="H206" s="122"/>
      <c r="I206" s="116"/>
      <c r="J206" s="123"/>
      <c r="K206" s="117"/>
      <c r="L206" s="118"/>
      <c r="M206" s="288"/>
      <c r="N206" s="289"/>
      <c r="O206"/>
      <c r="P206"/>
      <c r="Q206"/>
      <c r="R206"/>
      <c r="S206"/>
      <c r="T206"/>
      <c r="U206"/>
      <c r="V206"/>
      <c r="W206"/>
      <c r="X206"/>
    </row>
    <row r="207" spans="1:24" s="23" customFormat="1" x14ac:dyDescent="0.3">
      <c r="A207" s="316">
        <v>44785</v>
      </c>
      <c r="B207" s="317" t="s">
        <v>482</v>
      </c>
      <c r="C207" s="320">
        <v>33855.800000000003</v>
      </c>
      <c r="D207" s="319"/>
      <c r="E207" s="322">
        <f t="shared" si="5"/>
        <v>29832489.265341863</v>
      </c>
      <c r="F207" s="84"/>
      <c r="G207" s="115"/>
      <c r="H207" s="122"/>
      <c r="I207" s="116"/>
      <c r="J207" s="123"/>
      <c r="K207" s="117"/>
      <c r="L207" s="118"/>
      <c r="M207" s="288"/>
      <c r="N207" s="289"/>
      <c r="O207"/>
      <c r="P207"/>
      <c r="Q207"/>
      <c r="R207"/>
      <c r="S207"/>
      <c r="T207"/>
      <c r="U207"/>
      <c r="V207"/>
      <c r="W207"/>
      <c r="X207"/>
    </row>
    <row r="208" spans="1:24" s="23" customFormat="1" x14ac:dyDescent="0.3">
      <c r="A208" s="316">
        <v>44785</v>
      </c>
      <c r="B208" s="317" t="s">
        <v>325</v>
      </c>
      <c r="C208" s="320">
        <v>44012.54</v>
      </c>
      <c r="D208" s="319"/>
      <c r="E208" s="322">
        <f t="shared" si="5"/>
        <v>29876501.805341862</v>
      </c>
      <c r="F208" s="84"/>
      <c r="G208" s="115"/>
      <c r="H208" s="122"/>
      <c r="I208" s="116"/>
      <c r="J208" s="123"/>
      <c r="K208" s="117"/>
      <c r="L208" s="118"/>
      <c r="M208" s="288"/>
      <c r="N208" s="289"/>
      <c r="O208"/>
      <c r="P208"/>
      <c r="Q208"/>
      <c r="R208"/>
      <c r="S208"/>
      <c r="T208"/>
      <c r="U208"/>
      <c r="V208"/>
      <c r="W208"/>
      <c r="X208"/>
    </row>
    <row r="209" spans="1:24" s="23" customFormat="1" x14ac:dyDescent="0.3">
      <c r="A209" s="316">
        <v>44785</v>
      </c>
      <c r="B209" s="317" t="s">
        <v>198</v>
      </c>
      <c r="C209" s="320">
        <v>20818.05</v>
      </c>
      <c r="D209" s="319"/>
      <c r="E209" s="322">
        <f t="shared" si="5"/>
        <v>29897319.855341863</v>
      </c>
      <c r="F209" s="84"/>
      <c r="G209" s="115"/>
      <c r="H209" s="122"/>
      <c r="I209" s="116"/>
      <c r="J209" s="123"/>
      <c r="K209" s="117"/>
      <c r="L209" s="118"/>
      <c r="M209" s="288"/>
      <c r="N209" s="289"/>
      <c r="O209"/>
      <c r="P209"/>
      <c r="Q209"/>
      <c r="R209"/>
      <c r="S209"/>
      <c r="T209"/>
      <c r="U209"/>
      <c r="V209"/>
      <c r="W209"/>
      <c r="X209"/>
    </row>
    <row r="210" spans="1:24" s="23" customFormat="1" x14ac:dyDescent="0.3">
      <c r="A210" s="316">
        <v>44785</v>
      </c>
      <c r="B210" s="317" t="s">
        <v>541</v>
      </c>
      <c r="C210" s="320">
        <v>254000</v>
      </c>
      <c r="D210" s="319"/>
      <c r="E210" s="322">
        <f t="shared" si="5"/>
        <v>30151319.855341863</v>
      </c>
      <c r="F210" s="84"/>
      <c r="G210" s="115"/>
      <c r="H210" s="122"/>
      <c r="I210" s="116"/>
      <c r="J210" s="123"/>
      <c r="K210" s="117"/>
      <c r="L210" s="118"/>
      <c r="M210" s="288"/>
      <c r="N210" s="289"/>
      <c r="O210"/>
      <c r="P210"/>
      <c r="Q210"/>
      <c r="R210"/>
      <c r="S210"/>
      <c r="T210"/>
      <c r="U210"/>
      <c r="V210"/>
      <c r="W210"/>
      <c r="X210"/>
    </row>
    <row r="211" spans="1:24" s="23" customFormat="1" x14ac:dyDescent="0.3">
      <c r="A211" s="133"/>
      <c r="B211" s="312" t="s">
        <v>542</v>
      </c>
      <c r="C211" s="313"/>
      <c r="D211" s="134">
        <v>69500</v>
      </c>
      <c r="E211" s="322">
        <f t="shared" si="5"/>
        <v>30081819.855341863</v>
      </c>
      <c r="F211" s="84"/>
      <c r="G211" s="115">
        <f>D211</f>
        <v>69500</v>
      </c>
      <c r="H211" s="122"/>
      <c r="I211" s="116"/>
      <c r="J211" s="123"/>
      <c r="K211" s="117"/>
      <c r="L211" s="118"/>
      <c r="M211" s="288"/>
      <c r="N211" s="289"/>
      <c r="O211"/>
      <c r="P211"/>
      <c r="Q211"/>
      <c r="R211"/>
      <c r="S211"/>
      <c r="T211"/>
      <c r="U211"/>
      <c r="V211"/>
      <c r="W211"/>
      <c r="X211"/>
    </row>
    <row r="212" spans="1:24" s="23" customFormat="1" x14ac:dyDescent="0.3">
      <c r="A212" s="316">
        <v>44785</v>
      </c>
      <c r="B212" s="317" t="s">
        <v>208</v>
      </c>
      <c r="C212" s="320">
        <v>2775.74</v>
      </c>
      <c r="D212" s="319"/>
      <c r="E212" s="322">
        <f t="shared" si="5"/>
        <v>30084595.595341861</v>
      </c>
      <c r="F212" s="84"/>
      <c r="G212" s="115"/>
      <c r="H212" s="122"/>
      <c r="I212" s="116"/>
      <c r="J212" s="123"/>
      <c r="K212" s="117"/>
      <c r="L212" s="118"/>
      <c r="M212" s="288"/>
      <c r="N212" s="289"/>
      <c r="O212"/>
      <c r="P212"/>
      <c r="Q212"/>
      <c r="R212"/>
      <c r="S212"/>
      <c r="T212"/>
      <c r="U212"/>
      <c r="V212"/>
      <c r="W212"/>
      <c r="X212"/>
    </row>
    <row r="213" spans="1:24" s="23" customFormat="1" x14ac:dyDescent="0.3">
      <c r="A213" s="316">
        <v>44789</v>
      </c>
      <c r="B213" s="317" t="s">
        <v>222</v>
      </c>
      <c r="C213" s="320">
        <v>262307.43</v>
      </c>
      <c r="D213" s="319"/>
      <c r="E213" s="322">
        <f t="shared" si="5"/>
        <v>30346903.025341861</v>
      </c>
      <c r="F213" s="84"/>
      <c r="G213" s="115"/>
      <c r="H213" s="122"/>
      <c r="I213" s="116"/>
      <c r="J213" s="123"/>
      <c r="K213" s="117"/>
      <c r="L213" s="118"/>
      <c r="M213" s="288"/>
      <c r="N213" s="289"/>
      <c r="O213"/>
      <c r="P213"/>
      <c r="Q213"/>
      <c r="R213"/>
      <c r="S213"/>
      <c r="T213"/>
      <c r="U213"/>
      <c r="V213"/>
      <c r="W213"/>
      <c r="X213"/>
    </row>
    <row r="214" spans="1:24" s="23" customFormat="1" x14ac:dyDescent="0.3">
      <c r="A214" s="316">
        <v>44789</v>
      </c>
      <c r="B214" s="317" t="s">
        <v>445</v>
      </c>
      <c r="C214" s="320">
        <v>464940</v>
      </c>
      <c r="D214" s="319"/>
      <c r="E214" s="322">
        <f t="shared" si="5"/>
        <v>30811843.025341861</v>
      </c>
      <c r="F214" s="84"/>
      <c r="G214" s="115"/>
      <c r="H214" s="122"/>
      <c r="I214" s="116"/>
      <c r="J214" s="123"/>
      <c r="K214" s="117"/>
      <c r="L214" s="118"/>
      <c r="M214" s="288"/>
      <c r="N214" s="289"/>
      <c r="O214"/>
      <c r="P214"/>
      <c r="Q214"/>
      <c r="R214"/>
      <c r="S214"/>
      <c r="T214"/>
      <c r="U214"/>
      <c r="V214"/>
      <c r="W214"/>
      <c r="X214"/>
    </row>
    <row r="215" spans="1:24" s="23" customFormat="1" x14ac:dyDescent="0.3">
      <c r="A215" s="316">
        <v>44789</v>
      </c>
      <c r="B215" s="317" t="s">
        <v>276</v>
      </c>
      <c r="C215" s="320">
        <v>162507.84</v>
      </c>
      <c r="D215" s="319"/>
      <c r="E215" s="322">
        <f t="shared" si="5"/>
        <v>30974350.865341861</v>
      </c>
      <c r="F215" s="84"/>
      <c r="G215" s="115"/>
      <c r="H215" s="122"/>
      <c r="I215" s="116"/>
      <c r="J215" s="123"/>
      <c r="K215" s="117"/>
      <c r="L215" s="118"/>
      <c r="M215" s="288"/>
      <c r="N215" s="289"/>
      <c r="O215"/>
      <c r="P215"/>
      <c r="Q215"/>
      <c r="R215"/>
      <c r="S215"/>
      <c r="T215"/>
      <c r="U215"/>
      <c r="V215"/>
      <c r="W215"/>
      <c r="X215"/>
    </row>
    <row r="216" spans="1:24" s="23" customFormat="1" x14ac:dyDescent="0.3">
      <c r="A216" s="316">
        <v>44789</v>
      </c>
      <c r="B216" s="317" t="s">
        <v>237</v>
      </c>
      <c r="C216" s="320">
        <v>26523.200000000001</v>
      </c>
      <c r="D216" s="319"/>
      <c r="E216" s="322">
        <f t="shared" si="5"/>
        <v>31000874.06534186</v>
      </c>
      <c r="F216" s="84"/>
      <c r="G216" s="115"/>
      <c r="H216" s="122"/>
      <c r="I216" s="116"/>
      <c r="J216" s="137"/>
      <c r="K216" s="130"/>
      <c r="L216" s="118"/>
      <c r="M216" s="288"/>
      <c r="N216" s="289"/>
      <c r="O216"/>
      <c r="P216"/>
      <c r="Q216"/>
      <c r="R216"/>
      <c r="S216"/>
      <c r="T216"/>
      <c r="U216"/>
      <c r="V216"/>
      <c r="W216"/>
      <c r="X216"/>
    </row>
    <row r="217" spans="1:24" s="23" customFormat="1" x14ac:dyDescent="0.3">
      <c r="A217" s="316">
        <v>44789</v>
      </c>
      <c r="B217" s="317" t="s">
        <v>262</v>
      </c>
      <c r="C217" s="320">
        <v>44012.54</v>
      </c>
      <c r="D217" s="319"/>
      <c r="E217" s="322">
        <f t="shared" si="5"/>
        <v>31044886.605341859</v>
      </c>
      <c r="F217" s="84"/>
      <c r="G217" s="115"/>
      <c r="H217" s="122"/>
      <c r="I217" s="116"/>
      <c r="J217" s="123"/>
      <c r="K217" s="136"/>
      <c r="L217" s="118"/>
      <c r="M217" s="288"/>
      <c r="N217" s="289"/>
      <c r="O217"/>
      <c r="P217"/>
      <c r="Q217"/>
      <c r="R217"/>
      <c r="S217"/>
      <c r="T217"/>
      <c r="U217"/>
      <c r="V217"/>
      <c r="W217"/>
      <c r="X217"/>
    </row>
    <row r="218" spans="1:24" s="23" customFormat="1" x14ac:dyDescent="0.3">
      <c r="A218" s="316">
        <v>44789</v>
      </c>
      <c r="B218" s="317" t="s">
        <v>285</v>
      </c>
      <c r="C218" s="320">
        <v>44012.54</v>
      </c>
      <c r="D218" s="319"/>
      <c r="E218" s="322">
        <f t="shared" si="5"/>
        <v>31088899.145341858</v>
      </c>
      <c r="F218" s="84"/>
      <c r="G218" s="115"/>
      <c r="H218" s="122"/>
      <c r="I218" s="116"/>
      <c r="J218" s="123"/>
      <c r="K218" s="117"/>
      <c r="L218" s="118"/>
      <c r="M218" s="288"/>
      <c r="N218" s="289"/>
      <c r="O218"/>
      <c r="P218"/>
      <c r="Q218"/>
      <c r="R218"/>
      <c r="S218"/>
      <c r="T218"/>
      <c r="U218"/>
      <c r="V218"/>
      <c r="W218"/>
      <c r="X218"/>
    </row>
    <row r="219" spans="1:24" s="23" customFormat="1" x14ac:dyDescent="0.3">
      <c r="A219" s="316">
        <v>44789</v>
      </c>
      <c r="B219" s="317" t="s">
        <v>464</v>
      </c>
      <c r="C219" s="320">
        <v>511434</v>
      </c>
      <c r="D219" s="319"/>
      <c r="E219" s="322">
        <f t="shared" si="5"/>
        <v>31600333.145341858</v>
      </c>
      <c r="F219" s="84"/>
      <c r="G219" s="115"/>
      <c r="H219" s="122"/>
      <c r="I219" s="116"/>
      <c r="J219" s="123"/>
      <c r="K219" s="117"/>
      <c r="L219" s="118"/>
      <c r="M219" s="288"/>
      <c r="N219" s="289"/>
      <c r="O219"/>
      <c r="P219"/>
      <c r="Q219"/>
      <c r="R219"/>
      <c r="S219"/>
      <c r="T219"/>
      <c r="U219"/>
      <c r="V219"/>
      <c r="W219"/>
      <c r="X219"/>
    </row>
    <row r="220" spans="1:24" s="23" customFormat="1" x14ac:dyDescent="0.3">
      <c r="A220" s="316">
        <v>44789</v>
      </c>
      <c r="B220" s="315" t="s">
        <v>486</v>
      </c>
      <c r="C220" s="320">
        <v>70231.41</v>
      </c>
      <c r="D220" s="319"/>
      <c r="E220" s="322">
        <f t="shared" si="5"/>
        <v>31670564.555341858</v>
      </c>
      <c r="F220" s="84"/>
      <c r="G220" s="115"/>
      <c r="H220" s="122"/>
      <c r="I220" s="116"/>
      <c r="J220" s="123"/>
      <c r="K220" s="117"/>
      <c r="L220" s="118"/>
      <c r="M220" s="288"/>
      <c r="N220" s="289"/>
      <c r="O220"/>
      <c r="P220"/>
      <c r="Q220"/>
      <c r="R220"/>
      <c r="S220"/>
      <c r="T220"/>
      <c r="U220"/>
      <c r="V220"/>
      <c r="W220"/>
      <c r="X220"/>
    </row>
    <row r="221" spans="1:24" s="23" customFormat="1" x14ac:dyDescent="0.3">
      <c r="A221" s="316">
        <v>44790</v>
      </c>
      <c r="B221" s="317" t="s">
        <v>209</v>
      </c>
      <c r="C221" s="320">
        <v>15235.11</v>
      </c>
      <c r="D221" s="319"/>
      <c r="E221" s="322">
        <f t="shared" si="5"/>
        <v>31685799.665341858</v>
      </c>
      <c r="F221" s="84"/>
      <c r="G221" s="115"/>
      <c r="H221" s="122"/>
      <c r="I221" s="116"/>
      <c r="J221" s="123"/>
      <c r="K221" s="117"/>
      <c r="L221" s="118"/>
      <c r="M221" s="288"/>
      <c r="N221" s="289"/>
      <c r="O221"/>
      <c r="P221"/>
      <c r="Q221"/>
      <c r="R221"/>
      <c r="S221"/>
      <c r="T221"/>
      <c r="U221"/>
      <c r="V221"/>
      <c r="W221"/>
      <c r="X221"/>
    </row>
    <row r="222" spans="1:24" s="23" customFormat="1" x14ac:dyDescent="0.3">
      <c r="A222" s="316">
        <v>44790</v>
      </c>
      <c r="B222" s="317" t="s">
        <v>225</v>
      </c>
      <c r="C222" s="320">
        <v>33855.800000000003</v>
      </c>
      <c r="D222" s="319"/>
      <c r="E222" s="322">
        <f t="shared" si="5"/>
        <v>31719655.465341859</v>
      </c>
      <c r="F222" s="84"/>
      <c r="G222" s="115"/>
      <c r="H222" s="122"/>
      <c r="I222" s="116"/>
      <c r="J222" s="123"/>
      <c r="K222" s="117"/>
      <c r="L222" s="118"/>
      <c r="M222" s="288"/>
      <c r="N222" s="289"/>
      <c r="O222"/>
      <c r="P222"/>
      <c r="Q222"/>
      <c r="R222"/>
      <c r="S222"/>
      <c r="T222"/>
      <c r="U222"/>
      <c r="V222"/>
      <c r="W222"/>
      <c r="X222"/>
    </row>
    <row r="223" spans="1:24" s="23" customFormat="1" x14ac:dyDescent="0.3">
      <c r="A223" s="316">
        <v>44790</v>
      </c>
      <c r="B223" s="317" t="s">
        <v>267</v>
      </c>
      <c r="C223" s="320">
        <v>66018.81</v>
      </c>
      <c r="D223" s="319"/>
      <c r="E223" s="322">
        <f t="shared" si="5"/>
        <v>31785674.275341857</v>
      </c>
      <c r="F223" s="84"/>
      <c r="G223" s="115"/>
      <c r="H223" s="122"/>
      <c r="I223" s="116"/>
      <c r="J223" s="123"/>
      <c r="K223" s="117"/>
      <c r="L223" s="118"/>
      <c r="M223" s="288"/>
      <c r="N223" s="289"/>
      <c r="O223"/>
      <c r="P223"/>
      <c r="Q223"/>
      <c r="R223"/>
      <c r="S223"/>
      <c r="T223"/>
      <c r="U223"/>
      <c r="V223"/>
      <c r="W223"/>
      <c r="X223"/>
    </row>
    <row r="224" spans="1:24" s="23" customFormat="1" x14ac:dyDescent="0.3">
      <c r="A224" s="316">
        <v>44790</v>
      </c>
      <c r="B224" s="317" t="s">
        <v>203</v>
      </c>
      <c r="C224" s="320">
        <v>25391.85</v>
      </c>
      <c r="D224" s="319"/>
      <c r="E224" s="322">
        <f t="shared" si="5"/>
        <v>31811066.125341859</v>
      </c>
      <c r="F224" s="84"/>
      <c r="G224" s="115"/>
      <c r="H224" s="122"/>
      <c r="I224" s="116"/>
      <c r="J224" s="123"/>
      <c r="K224" s="117"/>
      <c r="L224" s="135"/>
      <c r="M224" s="288"/>
      <c r="N224" s="289"/>
      <c r="O224"/>
      <c r="P224"/>
      <c r="Q224"/>
      <c r="R224"/>
      <c r="S224"/>
      <c r="T224"/>
      <c r="U224"/>
      <c r="V224"/>
      <c r="W224"/>
      <c r="X224"/>
    </row>
    <row r="225" spans="1:24" s="23" customFormat="1" x14ac:dyDescent="0.3">
      <c r="A225" s="316">
        <v>44790</v>
      </c>
      <c r="B225" s="317" t="s">
        <v>223</v>
      </c>
      <c r="C225" s="320">
        <v>25391.85</v>
      </c>
      <c r="D225" s="319"/>
      <c r="E225" s="322">
        <f t="shared" si="5"/>
        <v>31836457.97534186</v>
      </c>
      <c r="F225" s="84"/>
      <c r="G225" s="115"/>
      <c r="H225" s="122"/>
      <c r="I225" s="116"/>
      <c r="J225" s="123"/>
      <c r="K225" s="117"/>
      <c r="L225" s="118"/>
      <c r="M225" s="288"/>
      <c r="N225" s="289"/>
      <c r="O225"/>
      <c r="P225"/>
      <c r="Q225"/>
      <c r="R225"/>
      <c r="S225"/>
      <c r="T225"/>
      <c r="U225"/>
      <c r="V225"/>
      <c r="W225"/>
      <c r="X225"/>
    </row>
    <row r="226" spans="1:24" s="23" customFormat="1" x14ac:dyDescent="0.3">
      <c r="A226" s="316">
        <v>44790</v>
      </c>
      <c r="B226" s="317" t="s">
        <v>305</v>
      </c>
      <c r="C226" s="320">
        <v>198919.16</v>
      </c>
      <c r="D226" s="319"/>
      <c r="E226" s="322">
        <f t="shared" si="5"/>
        <v>32035377.13534186</v>
      </c>
      <c r="F226" s="84"/>
      <c r="G226" s="115"/>
      <c r="H226" s="122"/>
      <c r="I226" s="116"/>
      <c r="J226" s="123"/>
      <c r="K226" s="117"/>
      <c r="L226" s="118"/>
      <c r="M226" s="288"/>
      <c r="N226" s="289"/>
      <c r="O226"/>
      <c r="P226"/>
      <c r="Q226"/>
      <c r="R226"/>
      <c r="S226"/>
      <c r="T226"/>
      <c r="U226"/>
      <c r="V226"/>
      <c r="W226"/>
      <c r="X226"/>
    </row>
    <row r="227" spans="1:24" s="23" customFormat="1" x14ac:dyDescent="0.3">
      <c r="A227" s="316">
        <v>44790</v>
      </c>
      <c r="B227" s="317" t="s">
        <v>279</v>
      </c>
      <c r="C227" s="320">
        <v>23914.44</v>
      </c>
      <c r="D227" s="319"/>
      <c r="E227" s="322">
        <f t="shared" si="5"/>
        <v>32059291.575341862</v>
      </c>
      <c r="F227" s="84"/>
      <c r="G227" s="115"/>
      <c r="H227" s="122"/>
      <c r="I227" s="116"/>
      <c r="J227" s="123"/>
      <c r="K227" s="117"/>
      <c r="L227" s="118"/>
      <c r="M227" s="288"/>
      <c r="N227" s="289"/>
      <c r="O227"/>
      <c r="P227"/>
      <c r="Q227"/>
      <c r="R227"/>
      <c r="S227"/>
      <c r="T227"/>
      <c r="U227"/>
      <c r="V227"/>
      <c r="W227"/>
      <c r="X227"/>
    </row>
    <row r="228" spans="1:24" s="23" customFormat="1" x14ac:dyDescent="0.3">
      <c r="A228" s="316">
        <v>44790</v>
      </c>
      <c r="B228" s="317" t="s">
        <v>543</v>
      </c>
      <c r="C228" s="320">
        <v>94906.35</v>
      </c>
      <c r="D228" s="319"/>
      <c r="E228" s="322">
        <f t="shared" si="5"/>
        <v>32154197.925341863</v>
      </c>
      <c r="F228" s="84"/>
      <c r="G228" s="115"/>
      <c r="H228" s="122"/>
      <c r="I228" s="116"/>
      <c r="J228" s="123"/>
      <c r="K228" s="117"/>
      <c r="L228" s="118"/>
      <c r="M228" s="288"/>
      <c r="N228" s="289"/>
      <c r="O228"/>
      <c r="P228"/>
      <c r="Q228"/>
      <c r="R228"/>
      <c r="S228"/>
      <c r="T228"/>
      <c r="U228"/>
      <c r="V228"/>
      <c r="W228"/>
      <c r="X228"/>
    </row>
    <row r="229" spans="1:24" s="23" customFormat="1" x14ac:dyDescent="0.3">
      <c r="A229" s="316">
        <v>44790</v>
      </c>
      <c r="B229" s="315" t="s">
        <v>486</v>
      </c>
      <c r="C229" s="320">
        <v>29768.59</v>
      </c>
      <c r="D229" s="319"/>
      <c r="E229" s="322">
        <f t="shared" si="5"/>
        <v>32183966.515341863</v>
      </c>
      <c r="F229" s="84"/>
      <c r="G229" s="115"/>
      <c r="H229" s="122"/>
      <c r="I229" s="116"/>
      <c r="J229" s="123"/>
      <c r="K229" s="117"/>
      <c r="L229" s="118"/>
      <c r="M229" s="288"/>
      <c r="N229" s="289"/>
      <c r="O229"/>
      <c r="P229"/>
      <c r="Q229"/>
      <c r="R229"/>
      <c r="S229"/>
      <c r="T229"/>
      <c r="U229"/>
      <c r="V229"/>
      <c r="W229"/>
      <c r="X229"/>
    </row>
    <row r="230" spans="1:24" s="23" customFormat="1" x14ac:dyDescent="0.3">
      <c r="A230" s="316">
        <v>44791</v>
      </c>
      <c r="B230" s="317" t="s">
        <v>522</v>
      </c>
      <c r="C230" s="320">
        <v>25391.85</v>
      </c>
      <c r="D230" s="319"/>
      <c r="E230" s="322">
        <f t="shared" si="5"/>
        <v>32209358.365341865</v>
      </c>
      <c r="F230" s="84"/>
      <c r="G230" s="115"/>
      <c r="H230" s="122"/>
      <c r="I230" s="116"/>
      <c r="J230" s="123"/>
      <c r="K230" s="117"/>
      <c r="L230" s="118"/>
      <c r="M230" s="288"/>
      <c r="N230" s="289"/>
      <c r="O230"/>
      <c r="P230"/>
      <c r="Q230"/>
      <c r="R230"/>
      <c r="S230"/>
      <c r="T230"/>
      <c r="U230"/>
      <c r="V230"/>
      <c r="W230"/>
      <c r="X230"/>
    </row>
    <row r="231" spans="1:24" s="23" customFormat="1" x14ac:dyDescent="0.3">
      <c r="A231" s="316">
        <v>44791</v>
      </c>
      <c r="B231" s="317" t="s">
        <v>519</v>
      </c>
      <c r="C231" s="320">
        <v>44012.54</v>
      </c>
      <c r="D231" s="319"/>
      <c r="E231" s="322">
        <f t="shared" si="5"/>
        <v>32253370.905341864</v>
      </c>
      <c r="F231" s="84"/>
      <c r="G231" s="115"/>
      <c r="H231" s="122"/>
      <c r="I231" s="116"/>
      <c r="J231" s="123"/>
      <c r="K231" s="117"/>
      <c r="L231" s="118"/>
      <c r="M231" s="288"/>
      <c r="N231" s="289"/>
      <c r="O231"/>
      <c r="P231"/>
      <c r="Q231"/>
      <c r="R231"/>
      <c r="S231"/>
      <c r="T231"/>
      <c r="U231"/>
      <c r="V231"/>
      <c r="W231"/>
      <c r="X231"/>
    </row>
    <row r="232" spans="1:24" s="23" customFormat="1" x14ac:dyDescent="0.3">
      <c r="A232" s="316">
        <v>44791</v>
      </c>
      <c r="B232" s="317" t="s">
        <v>517</v>
      </c>
      <c r="C232" s="320">
        <v>15235.11</v>
      </c>
      <c r="D232" s="319"/>
      <c r="E232" s="322">
        <f t="shared" si="5"/>
        <v>32268606.015341863</v>
      </c>
      <c r="F232" s="84"/>
      <c r="G232" s="115"/>
      <c r="H232" s="122"/>
      <c r="I232" s="116"/>
      <c r="J232" s="123"/>
      <c r="K232" s="117"/>
      <c r="L232" s="118"/>
      <c r="M232" s="288"/>
      <c r="N232" s="289"/>
      <c r="O232"/>
      <c r="P232"/>
      <c r="Q232"/>
      <c r="R232"/>
      <c r="S232"/>
      <c r="T232"/>
      <c r="U232"/>
      <c r="V232"/>
      <c r="W232"/>
      <c r="X232"/>
    </row>
    <row r="233" spans="1:24" s="23" customFormat="1" x14ac:dyDescent="0.3">
      <c r="A233" s="316">
        <v>44791</v>
      </c>
      <c r="B233" s="317" t="s">
        <v>318</v>
      </c>
      <c r="C233" s="320">
        <v>114860.46</v>
      </c>
      <c r="D233" s="319"/>
      <c r="E233" s="322">
        <f t="shared" si="5"/>
        <v>32383466.475341864</v>
      </c>
      <c r="F233" s="84"/>
      <c r="G233" s="115"/>
      <c r="H233" s="122"/>
      <c r="I233" s="116"/>
      <c r="J233" s="123"/>
      <c r="K233" s="117"/>
      <c r="L233" s="118"/>
      <c r="M233" s="288"/>
      <c r="N233" s="289"/>
      <c r="O233"/>
      <c r="P233"/>
      <c r="Q233"/>
      <c r="R233"/>
      <c r="S233"/>
      <c r="T233"/>
      <c r="U233"/>
      <c r="V233"/>
      <c r="W233"/>
      <c r="X233"/>
    </row>
    <row r="234" spans="1:24" s="23" customFormat="1" x14ac:dyDescent="0.3">
      <c r="A234" s="316">
        <v>44791</v>
      </c>
      <c r="B234" s="317" t="s">
        <v>447</v>
      </c>
      <c r="C234" s="320">
        <v>76175.55</v>
      </c>
      <c r="D234" s="319"/>
      <c r="E234" s="322">
        <f t="shared" si="5"/>
        <v>32459642.025341865</v>
      </c>
      <c r="F234" s="84"/>
      <c r="G234" s="115"/>
      <c r="H234" s="122"/>
      <c r="I234" s="116"/>
      <c r="J234" s="123"/>
      <c r="K234" s="117"/>
      <c r="L234" s="118"/>
      <c r="M234" s="288"/>
      <c r="N234" s="289"/>
      <c r="O234"/>
      <c r="P234"/>
      <c r="Q234"/>
      <c r="R234"/>
      <c r="S234"/>
      <c r="T234"/>
      <c r="U234"/>
      <c r="V234"/>
      <c r="W234"/>
      <c r="X234"/>
    </row>
    <row r="235" spans="1:24" s="23" customFormat="1" x14ac:dyDescent="0.3">
      <c r="A235" s="316">
        <v>44791</v>
      </c>
      <c r="B235" s="317" t="s">
        <v>292</v>
      </c>
      <c r="C235" s="320">
        <v>57554.86</v>
      </c>
      <c r="D235" s="319"/>
      <c r="E235" s="322">
        <f t="shared" si="5"/>
        <v>32517196.885341864</v>
      </c>
      <c r="F235" s="84"/>
      <c r="G235" s="115"/>
      <c r="H235" s="122"/>
      <c r="I235" s="116"/>
      <c r="J235" s="123"/>
      <c r="K235" s="117"/>
      <c r="L235" s="118"/>
      <c r="M235" s="288"/>
      <c r="N235" s="289"/>
      <c r="O235"/>
      <c r="P235"/>
      <c r="Q235"/>
      <c r="R235"/>
      <c r="S235"/>
      <c r="T235"/>
      <c r="U235"/>
      <c r="V235"/>
      <c r="W235"/>
      <c r="X235"/>
    </row>
    <row r="236" spans="1:24" s="23" customFormat="1" x14ac:dyDescent="0.3">
      <c r="A236" s="316">
        <v>44791</v>
      </c>
      <c r="B236" s="317" t="s">
        <v>213</v>
      </c>
      <c r="C236" s="320">
        <v>110031.35</v>
      </c>
      <c r="D236" s="319"/>
      <c r="E236" s="322">
        <f t="shared" si="5"/>
        <v>32627228.235341866</v>
      </c>
      <c r="F236" s="84"/>
      <c r="G236" s="115"/>
      <c r="H236" s="122"/>
      <c r="I236" s="116"/>
      <c r="J236" s="123"/>
      <c r="K236" s="117"/>
      <c r="L236" s="118"/>
      <c r="M236" s="288"/>
      <c r="N236" s="289"/>
      <c r="O236"/>
      <c r="P236"/>
      <c r="Q236"/>
      <c r="R236"/>
      <c r="S236"/>
      <c r="T236"/>
      <c r="U236"/>
      <c r="V236"/>
      <c r="W236"/>
      <c r="X236"/>
    </row>
    <row r="237" spans="1:24" s="23" customFormat="1" x14ac:dyDescent="0.3">
      <c r="A237" s="316">
        <v>44791</v>
      </c>
      <c r="B237" s="317" t="s">
        <v>310</v>
      </c>
      <c r="C237" s="320">
        <v>357178.69</v>
      </c>
      <c r="D237" s="319"/>
      <c r="E237" s="322">
        <f t="shared" si="5"/>
        <v>32984406.925341867</v>
      </c>
      <c r="F237" s="84"/>
      <c r="G237" s="115"/>
      <c r="H237" s="122"/>
      <c r="I237" s="116"/>
      <c r="J237" s="123"/>
      <c r="K237" s="117"/>
      <c r="L237" s="118"/>
      <c r="M237" s="288"/>
      <c r="N237" s="289"/>
      <c r="O237"/>
      <c r="P237"/>
      <c r="Q237"/>
      <c r="R237"/>
      <c r="S237"/>
      <c r="T237"/>
      <c r="U237"/>
      <c r="V237"/>
      <c r="W237"/>
      <c r="X237"/>
    </row>
    <row r="238" spans="1:24" s="23" customFormat="1" x14ac:dyDescent="0.3">
      <c r="A238" s="316">
        <v>44792</v>
      </c>
      <c r="B238" s="317" t="s">
        <v>233</v>
      </c>
      <c r="C238" s="320">
        <v>319937.31</v>
      </c>
      <c r="D238" s="319"/>
      <c r="E238" s="322">
        <f t="shared" si="5"/>
        <v>33304344.235341866</v>
      </c>
      <c r="F238" s="84"/>
      <c r="G238" s="115"/>
      <c r="H238" s="122"/>
      <c r="I238" s="116"/>
      <c r="J238" s="123"/>
      <c r="K238" s="117"/>
      <c r="L238" s="118"/>
      <c r="M238" s="288"/>
      <c r="N238" s="289"/>
      <c r="O238"/>
      <c r="P238"/>
      <c r="Q238"/>
      <c r="R238"/>
      <c r="S238"/>
      <c r="T238"/>
      <c r="U238"/>
      <c r="V238"/>
      <c r="W238"/>
      <c r="X238"/>
    </row>
    <row r="239" spans="1:24" s="23" customFormat="1" x14ac:dyDescent="0.3">
      <c r="A239" s="316">
        <v>44792</v>
      </c>
      <c r="B239" s="317" t="s">
        <v>273</v>
      </c>
      <c r="C239" s="320">
        <v>33855.800000000003</v>
      </c>
      <c r="D239" s="319"/>
      <c r="E239" s="322">
        <f t="shared" si="5"/>
        <v>33338200.035341866</v>
      </c>
      <c r="F239" s="84"/>
      <c r="G239" s="115"/>
      <c r="H239" s="122"/>
      <c r="I239" s="116"/>
      <c r="J239" s="123"/>
      <c r="K239" s="117"/>
      <c r="L239" s="118"/>
      <c r="M239" s="288"/>
      <c r="N239" s="289"/>
      <c r="O239"/>
      <c r="P239"/>
      <c r="Q239"/>
      <c r="R239"/>
      <c r="S239"/>
      <c r="T239"/>
      <c r="U239"/>
      <c r="V239"/>
      <c r="W239"/>
      <c r="X239"/>
    </row>
    <row r="240" spans="1:24" s="23" customFormat="1" x14ac:dyDescent="0.3">
      <c r="A240" s="316">
        <v>44792</v>
      </c>
      <c r="B240" s="317" t="s">
        <v>220</v>
      </c>
      <c r="C240" s="320">
        <v>4011.15</v>
      </c>
      <c r="D240" s="319"/>
      <c r="E240" s="322">
        <f t="shared" si="5"/>
        <v>33342211.185341865</v>
      </c>
      <c r="F240" s="84"/>
      <c r="G240" s="115"/>
      <c r="H240" s="122"/>
      <c r="I240" s="116"/>
      <c r="J240" s="123"/>
      <c r="K240" s="117"/>
      <c r="L240" s="118"/>
      <c r="M240" s="288"/>
      <c r="N240" s="289"/>
      <c r="O240"/>
      <c r="P240"/>
      <c r="Q240"/>
      <c r="R240"/>
      <c r="S240"/>
      <c r="T240"/>
      <c r="U240"/>
      <c r="V240"/>
      <c r="W240"/>
      <c r="X240"/>
    </row>
    <row r="241" spans="1:24" s="23" customFormat="1" x14ac:dyDescent="0.3">
      <c r="A241" s="316">
        <v>44792</v>
      </c>
      <c r="B241" s="317" t="s">
        <v>278</v>
      </c>
      <c r="C241" s="320">
        <v>47398.12</v>
      </c>
      <c r="D241" s="319"/>
      <c r="E241" s="322">
        <f t="shared" si="5"/>
        <v>33389609.305341866</v>
      </c>
      <c r="F241" s="84"/>
      <c r="G241" s="115"/>
      <c r="H241" s="122"/>
      <c r="I241" s="116"/>
      <c r="J241" s="123"/>
      <c r="K241" s="117"/>
      <c r="L241" s="118"/>
      <c r="M241" s="288"/>
      <c r="N241" s="289"/>
      <c r="O241"/>
      <c r="P241"/>
      <c r="Q241"/>
      <c r="R241"/>
      <c r="S241"/>
      <c r="T241"/>
      <c r="U241"/>
      <c r="V241"/>
      <c r="W241"/>
      <c r="X241"/>
    </row>
    <row r="242" spans="1:24" s="23" customFormat="1" x14ac:dyDescent="0.3">
      <c r="A242" s="316">
        <v>44792</v>
      </c>
      <c r="B242" s="317" t="s">
        <v>230</v>
      </c>
      <c r="C242" s="320">
        <v>3385.58</v>
      </c>
      <c r="D242" s="319"/>
      <c r="E242" s="322">
        <f t="shared" si="5"/>
        <v>33392994.885341864</v>
      </c>
      <c r="F242" s="84"/>
      <c r="G242" s="115"/>
      <c r="H242" s="122"/>
      <c r="I242" s="116"/>
      <c r="J242" s="123"/>
      <c r="K242" s="117"/>
      <c r="L242" s="118"/>
      <c r="M242" s="288"/>
      <c r="N242" s="289"/>
      <c r="O242"/>
      <c r="P242"/>
      <c r="Q242"/>
      <c r="R242"/>
      <c r="S242"/>
      <c r="T242"/>
      <c r="U242"/>
      <c r="V242"/>
      <c r="W242"/>
      <c r="X242"/>
    </row>
    <row r="243" spans="1:24" s="23" customFormat="1" x14ac:dyDescent="0.3">
      <c r="A243" s="316">
        <v>44792</v>
      </c>
      <c r="B243" s="317" t="s">
        <v>496</v>
      </c>
      <c r="C243" s="320">
        <v>214200</v>
      </c>
      <c r="D243" s="319"/>
      <c r="E243" s="322">
        <f t="shared" si="5"/>
        <v>33607194.885341868</v>
      </c>
      <c r="F243" s="84"/>
      <c r="G243" s="115"/>
      <c r="H243" s="122"/>
      <c r="I243" s="116"/>
      <c r="J243" s="123"/>
      <c r="K243" s="117"/>
      <c r="L243" s="118"/>
      <c r="M243" s="288"/>
      <c r="N243" s="289"/>
      <c r="O243"/>
      <c r="P243"/>
      <c r="Q243"/>
      <c r="R243"/>
      <c r="S243"/>
      <c r="T243"/>
      <c r="U243"/>
      <c r="V243"/>
      <c r="W243"/>
      <c r="X243"/>
    </row>
    <row r="244" spans="1:24" s="23" customFormat="1" x14ac:dyDescent="0.3">
      <c r="A244" s="133"/>
      <c r="B244" s="312" t="s">
        <v>544</v>
      </c>
      <c r="C244" s="313"/>
      <c r="D244" s="134">
        <v>63000</v>
      </c>
      <c r="E244" s="322">
        <f t="shared" si="5"/>
        <v>33544194.885341868</v>
      </c>
      <c r="F244" s="84"/>
      <c r="G244" s="115">
        <f>D244</f>
        <v>63000</v>
      </c>
      <c r="H244" s="122"/>
      <c r="I244" s="116"/>
      <c r="J244" s="123"/>
      <c r="K244" s="117"/>
      <c r="L244" s="118"/>
      <c r="M244" s="288"/>
      <c r="N244" s="289"/>
      <c r="O244"/>
      <c r="P244"/>
      <c r="Q244"/>
      <c r="R244"/>
      <c r="S244"/>
      <c r="T244"/>
      <c r="U244"/>
      <c r="V244"/>
      <c r="W244"/>
      <c r="X244"/>
    </row>
    <row r="245" spans="1:24" s="23" customFormat="1" x14ac:dyDescent="0.3">
      <c r="A245" s="316">
        <v>44792</v>
      </c>
      <c r="B245" s="317" t="s">
        <v>301</v>
      </c>
      <c r="C245" s="320">
        <v>44561.88</v>
      </c>
      <c r="D245" s="319"/>
      <c r="E245" s="322">
        <f t="shared" si="5"/>
        <v>33588756.76534187</v>
      </c>
      <c r="F245" s="84"/>
      <c r="G245" s="115"/>
      <c r="H245" s="122"/>
      <c r="I245" s="116"/>
      <c r="J245" s="123"/>
      <c r="K245" s="117"/>
      <c r="L245" s="118"/>
      <c r="M245" s="288"/>
      <c r="N245" s="289"/>
      <c r="O245"/>
      <c r="P245"/>
      <c r="Q245"/>
      <c r="R245"/>
      <c r="S245"/>
      <c r="T245"/>
      <c r="U245"/>
      <c r="V245"/>
      <c r="W245"/>
      <c r="X245"/>
    </row>
    <row r="246" spans="1:24" s="23" customFormat="1" x14ac:dyDescent="0.3">
      <c r="A246" s="316">
        <v>44792</v>
      </c>
      <c r="B246" s="317" t="s">
        <v>494</v>
      </c>
      <c r="C246" s="320">
        <v>500</v>
      </c>
      <c r="D246" s="319"/>
      <c r="E246" s="322">
        <f t="shared" si="5"/>
        <v>33589256.76534187</v>
      </c>
      <c r="F246" s="84"/>
      <c r="G246" s="115"/>
      <c r="H246" s="122"/>
      <c r="I246" s="116"/>
      <c r="J246" s="123"/>
      <c r="K246" s="117"/>
      <c r="L246" s="118"/>
      <c r="M246" s="288"/>
      <c r="N246" s="289"/>
      <c r="O246"/>
      <c r="P246"/>
      <c r="Q246"/>
      <c r="R246"/>
      <c r="S246"/>
      <c r="T246"/>
      <c r="U246"/>
      <c r="V246"/>
      <c r="W246"/>
      <c r="X246"/>
    </row>
    <row r="247" spans="1:24" s="23" customFormat="1" x14ac:dyDescent="0.3">
      <c r="A247" s="316">
        <v>44792</v>
      </c>
      <c r="B247" s="317" t="s">
        <v>435</v>
      </c>
      <c r="C247" s="320">
        <v>110031.35</v>
      </c>
      <c r="D247" s="319"/>
      <c r="E247" s="322">
        <f t="shared" si="5"/>
        <v>33699288.115341872</v>
      </c>
      <c r="F247" s="84"/>
      <c r="G247" s="115"/>
      <c r="H247" s="122"/>
      <c r="I247" s="116"/>
      <c r="J247" s="123"/>
      <c r="K247" s="117"/>
      <c r="L247" s="118"/>
      <c r="M247" s="288"/>
      <c r="N247" s="289"/>
      <c r="O247"/>
      <c r="P247"/>
      <c r="Q247"/>
      <c r="R247"/>
      <c r="S247"/>
      <c r="T247"/>
      <c r="U247"/>
      <c r="V247"/>
      <c r="W247"/>
      <c r="X247"/>
    </row>
    <row r="248" spans="1:24" s="23" customFormat="1" x14ac:dyDescent="0.3">
      <c r="A248" s="316">
        <v>44792</v>
      </c>
      <c r="B248" s="317" t="s">
        <v>264</v>
      </c>
      <c r="C248" s="320">
        <v>5078.37</v>
      </c>
      <c r="D248" s="319"/>
      <c r="E248" s="322">
        <f t="shared" si="5"/>
        <v>33704366.485341869</v>
      </c>
      <c r="F248" s="84"/>
      <c r="G248" s="115"/>
      <c r="H248" s="122"/>
      <c r="I248" s="116"/>
      <c r="J248" s="123"/>
      <c r="K248" s="117"/>
      <c r="L248" s="118"/>
      <c r="M248" s="288"/>
      <c r="N248" s="289"/>
      <c r="O248"/>
      <c r="P248"/>
      <c r="Q248"/>
      <c r="R248"/>
      <c r="S248"/>
      <c r="T248"/>
      <c r="U248"/>
      <c r="V248"/>
      <c r="W248"/>
      <c r="X248"/>
    </row>
    <row r="249" spans="1:24" s="23" customFormat="1" x14ac:dyDescent="0.3">
      <c r="A249" s="316">
        <v>44792</v>
      </c>
      <c r="B249" s="317" t="s">
        <v>315</v>
      </c>
      <c r="C249" s="320">
        <v>25391.85</v>
      </c>
      <c r="D249" s="319"/>
      <c r="E249" s="322">
        <f t="shared" si="5"/>
        <v>33729758.335341871</v>
      </c>
      <c r="F249" s="84"/>
      <c r="G249" s="115"/>
      <c r="H249" s="122"/>
      <c r="I249" s="116"/>
      <c r="J249" s="123"/>
      <c r="K249" s="117"/>
      <c r="L249" s="118"/>
      <c r="M249" s="288"/>
      <c r="N249" s="289"/>
      <c r="O249"/>
      <c r="P249"/>
      <c r="Q249"/>
      <c r="R249"/>
      <c r="S249"/>
      <c r="T249"/>
      <c r="U249"/>
      <c r="V249"/>
      <c r="W249"/>
      <c r="X249"/>
    </row>
    <row r="250" spans="1:24" s="23" customFormat="1" x14ac:dyDescent="0.3">
      <c r="A250" s="316">
        <v>44795</v>
      </c>
      <c r="B250" s="317" t="s">
        <v>204</v>
      </c>
      <c r="C250" s="320">
        <v>25391.85</v>
      </c>
      <c r="D250" s="319"/>
      <c r="E250" s="322">
        <f t="shared" si="5"/>
        <v>33755150.185341872</v>
      </c>
      <c r="F250" s="84"/>
      <c r="G250" s="115"/>
      <c r="H250" s="122"/>
      <c r="I250" s="116"/>
      <c r="J250" s="123"/>
      <c r="K250" s="117"/>
      <c r="L250" s="118"/>
      <c r="M250" s="288"/>
      <c r="N250" s="289"/>
      <c r="O250"/>
      <c r="P250"/>
      <c r="Q250"/>
      <c r="R250"/>
      <c r="S250"/>
      <c r="T250"/>
      <c r="U250"/>
      <c r="V250"/>
      <c r="W250"/>
      <c r="X250"/>
    </row>
    <row r="251" spans="1:24" s="23" customFormat="1" ht="15" customHeight="1" x14ac:dyDescent="0.3">
      <c r="A251" s="316">
        <v>44795</v>
      </c>
      <c r="B251" s="317" t="s">
        <v>290</v>
      </c>
      <c r="C251" s="320">
        <v>15235.11</v>
      </c>
      <c r="D251" s="319"/>
      <c r="E251" s="322">
        <f t="shared" si="5"/>
        <v>33770385.295341872</v>
      </c>
      <c r="F251" s="84"/>
      <c r="G251" s="115"/>
      <c r="H251" s="122"/>
      <c r="I251" s="116"/>
      <c r="J251" s="123"/>
      <c r="K251" s="117"/>
      <c r="L251" s="118"/>
      <c r="M251" s="288"/>
      <c r="N251" s="289"/>
      <c r="O251"/>
      <c r="P251"/>
      <c r="Q251"/>
      <c r="R251"/>
      <c r="S251"/>
      <c r="T251"/>
      <c r="U251"/>
      <c r="V251"/>
      <c r="W251"/>
      <c r="X251"/>
    </row>
    <row r="252" spans="1:24" s="23" customFormat="1" ht="15" customHeight="1" x14ac:dyDescent="0.3">
      <c r="A252" s="316">
        <v>44795</v>
      </c>
      <c r="B252" s="317" t="s">
        <v>227</v>
      </c>
      <c r="C252" s="320">
        <v>25391.85</v>
      </c>
      <c r="D252" s="319"/>
      <c r="E252" s="322">
        <f t="shared" si="5"/>
        <v>33795777.145341873</v>
      </c>
      <c r="F252" s="84"/>
      <c r="G252" s="115"/>
      <c r="H252" s="122"/>
      <c r="I252" s="116"/>
      <c r="J252" s="123"/>
      <c r="K252" s="117"/>
      <c r="L252" s="118"/>
      <c r="M252" s="288"/>
      <c r="N252" s="289"/>
      <c r="O252"/>
      <c r="P252"/>
      <c r="Q252"/>
      <c r="R252"/>
      <c r="S252"/>
      <c r="T252"/>
      <c r="U252"/>
      <c r="V252"/>
      <c r="W252"/>
      <c r="X252"/>
    </row>
    <row r="253" spans="1:24" s="23" customFormat="1" ht="15" customHeight="1" x14ac:dyDescent="0.3">
      <c r="A253" s="316">
        <v>44795</v>
      </c>
      <c r="B253" s="317" t="s">
        <v>268</v>
      </c>
      <c r="C253" s="320">
        <v>17756.21</v>
      </c>
      <c r="D253" s="319"/>
      <c r="E253" s="322">
        <f t="shared" si="5"/>
        <v>33813533.355341874</v>
      </c>
      <c r="F253" s="84"/>
      <c r="G253" s="115"/>
      <c r="H253" s="122"/>
      <c r="I253" s="116"/>
      <c r="J253" s="123"/>
      <c r="K253" s="117"/>
      <c r="L253" s="118"/>
      <c r="M253" s="288"/>
      <c r="N253" s="289"/>
      <c r="O253"/>
      <c r="P253"/>
      <c r="Q253"/>
      <c r="R253"/>
      <c r="S253"/>
      <c r="T253"/>
      <c r="U253"/>
      <c r="V253"/>
      <c r="W253"/>
      <c r="X253"/>
    </row>
    <row r="254" spans="1:24" s="23" customFormat="1" ht="15" customHeight="1" x14ac:dyDescent="0.3">
      <c r="A254" s="316">
        <v>44795</v>
      </c>
      <c r="B254" s="317" t="s">
        <v>275</v>
      </c>
      <c r="C254" s="320">
        <v>8463.9500000000007</v>
      </c>
      <c r="D254" s="319"/>
      <c r="E254" s="322">
        <f t="shared" si="5"/>
        <v>33821997.305341877</v>
      </c>
      <c r="F254" s="84"/>
      <c r="G254" s="115"/>
      <c r="H254" s="122"/>
      <c r="I254" s="116"/>
      <c r="J254" s="123"/>
      <c r="K254" s="117"/>
      <c r="L254" s="118"/>
      <c r="M254" s="288"/>
      <c r="N254" s="289"/>
      <c r="O254"/>
      <c r="P254"/>
      <c r="Q254"/>
      <c r="R254"/>
      <c r="S254"/>
      <c r="T254"/>
      <c r="U254"/>
      <c r="V254"/>
      <c r="W254"/>
      <c r="X254"/>
    </row>
    <row r="255" spans="1:24" s="23" customFormat="1" ht="15" customHeight="1" x14ac:dyDescent="0.3">
      <c r="A255" s="316">
        <v>44795</v>
      </c>
      <c r="B255" s="317" t="s">
        <v>277</v>
      </c>
      <c r="C255" s="320">
        <v>3385.58</v>
      </c>
      <c r="D255" s="319"/>
      <c r="E255" s="322">
        <f t="shared" si="5"/>
        <v>33825382.885341875</v>
      </c>
      <c r="F255" s="84"/>
      <c r="G255" s="115"/>
      <c r="H255" s="122"/>
      <c r="I255" s="116"/>
      <c r="J255" s="123"/>
      <c r="K255" s="117"/>
      <c r="L255" s="118"/>
      <c r="M255" s="288"/>
      <c r="N255" s="289"/>
      <c r="O255"/>
      <c r="P255"/>
      <c r="Q255"/>
      <c r="R255"/>
      <c r="S255"/>
      <c r="T255"/>
      <c r="U255"/>
      <c r="V255"/>
      <c r="W255"/>
      <c r="X255"/>
    </row>
    <row r="256" spans="1:24" s="23" customFormat="1" ht="15" customHeight="1" x14ac:dyDescent="0.3">
      <c r="A256" s="316">
        <v>44796</v>
      </c>
      <c r="B256" s="317" t="s">
        <v>268</v>
      </c>
      <c r="C256" s="320">
        <v>149830</v>
      </c>
      <c r="D256" s="319"/>
      <c r="E256" s="322">
        <f t="shared" si="5"/>
        <v>33975212.885341875</v>
      </c>
      <c r="F256" s="84"/>
      <c r="G256" s="115"/>
      <c r="H256" s="122"/>
      <c r="I256" s="116"/>
      <c r="J256" s="123"/>
      <c r="K256" s="117"/>
      <c r="L256" s="118"/>
      <c r="M256" s="288"/>
      <c r="N256" s="289"/>
      <c r="O256"/>
      <c r="P256"/>
      <c r="Q256"/>
      <c r="R256"/>
      <c r="S256"/>
      <c r="T256"/>
      <c r="U256"/>
      <c r="V256"/>
      <c r="W256"/>
      <c r="X256"/>
    </row>
    <row r="257" spans="1:24" s="23" customFormat="1" ht="15" customHeight="1" x14ac:dyDescent="0.3">
      <c r="A257" s="316">
        <v>44796</v>
      </c>
      <c r="B257" s="317" t="s">
        <v>308</v>
      </c>
      <c r="C257" s="320">
        <v>33855.800000000003</v>
      </c>
      <c r="D257" s="319"/>
      <c r="E257" s="322">
        <f t="shared" si="5"/>
        <v>34009068.685341872</v>
      </c>
      <c r="F257" s="84"/>
      <c r="G257" s="115"/>
      <c r="H257" s="122"/>
      <c r="I257" s="116"/>
      <c r="J257" s="123"/>
      <c r="K257" s="117"/>
      <c r="L257" s="118"/>
      <c r="M257" s="288"/>
      <c r="N257" s="289"/>
      <c r="O257"/>
      <c r="P257"/>
      <c r="Q257"/>
      <c r="R257"/>
      <c r="S257"/>
      <c r="T257"/>
      <c r="U257"/>
      <c r="V257"/>
      <c r="W257"/>
      <c r="X257"/>
    </row>
    <row r="258" spans="1:24" s="23" customFormat="1" ht="15" customHeight="1" x14ac:dyDescent="0.3">
      <c r="A258" s="316">
        <v>44796</v>
      </c>
      <c r="B258" s="317" t="s">
        <v>279</v>
      </c>
      <c r="C258" s="320">
        <v>15235.11</v>
      </c>
      <c r="D258" s="319"/>
      <c r="E258" s="322">
        <f t="shared" si="5"/>
        <v>34024303.795341872</v>
      </c>
      <c r="F258" s="84"/>
      <c r="G258" s="115"/>
      <c r="H258" s="122"/>
      <c r="I258" s="116"/>
      <c r="J258" s="123"/>
      <c r="K258" s="117"/>
      <c r="L258" s="118"/>
      <c r="M258" s="288"/>
      <c r="N258" s="289"/>
      <c r="O258"/>
      <c r="P258"/>
      <c r="Q258"/>
      <c r="R258"/>
      <c r="S258"/>
      <c r="T258"/>
      <c r="U258"/>
      <c r="V258"/>
      <c r="W258"/>
      <c r="X258"/>
    </row>
    <row r="259" spans="1:24" s="23" customFormat="1" ht="15" customHeight="1" x14ac:dyDescent="0.3">
      <c r="A259" s="316">
        <v>44796</v>
      </c>
      <c r="B259" s="317" t="s">
        <v>400</v>
      </c>
      <c r="C259" s="320">
        <v>33855.800000000003</v>
      </c>
      <c r="D259" s="319"/>
      <c r="E259" s="322">
        <f t="shared" si="5"/>
        <v>34058159.595341869</v>
      </c>
      <c r="F259" s="84"/>
      <c r="G259" s="115"/>
      <c r="H259" s="122"/>
      <c r="I259" s="116"/>
      <c r="J259" s="123"/>
      <c r="K259" s="117"/>
      <c r="L259" s="118"/>
      <c r="M259" s="288"/>
      <c r="N259" s="289"/>
      <c r="O259"/>
      <c r="P259"/>
      <c r="Q259"/>
      <c r="R259"/>
      <c r="S259"/>
      <c r="T259"/>
      <c r="U259"/>
      <c r="V259"/>
      <c r="W259"/>
      <c r="X259"/>
    </row>
    <row r="260" spans="1:24" s="23" customFormat="1" ht="15" customHeight="1" x14ac:dyDescent="0.3">
      <c r="A260" s="316">
        <v>44796</v>
      </c>
      <c r="B260" s="317" t="s">
        <v>286</v>
      </c>
      <c r="C260" s="320">
        <v>10156.74</v>
      </c>
      <c r="D260" s="319"/>
      <c r="E260" s="322">
        <f t="shared" si="5"/>
        <v>34068316.335341871</v>
      </c>
      <c r="F260" s="84"/>
      <c r="G260" s="115"/>
      <c r="H260" s="122"/>
      <c r="I260" s="116"/>
      <c r="J260" s="123"/>
      <c r="K260" s="117"/>
      <c r="L260" s="118"/>
      <c r="M260" s="288"/>
      <c r="N260" s="289"/>
      <c r="O260"/>
      <c r="P260"/>
      <c r="Q260"/>
      <c r="R260"/>
      <c r="S260"/>
      <c r="T260"/>
      <c r="U260"/>
      <c r="V260"/>
      <c r="W260"/>
      <c r="X260"/>
    </row>
    <row r="261" spans="1:24" s="23" customFormat="1" ht="15" customHeight="1" x14ac:dyDescent="0.3">
      <c r="A261" s="316">
        <v>44796</v>
      </c>
      <c r="B261" s="317" t="s">
        <v>215</v>
      </c>
      <c r="C261" s="320">
        <v>5078.37</v>
      </c>
      <c r="D261" s="319"/>
      <c r="E261" s="322">
        <f t="shared" si="5"/>
        <v>34073394.705341868</v>
      </c>
      <c r="F261" s="84"/>
      <c r="G261" s="115"/>
      <c r="H261" s="122"/>
      <c r="I261" s="116"/>
      <c r="J261" s="123"/>
      <c r="K261" s="117"/>
      <c r="L261" s="118"/>
      <c r="M261" s="288"/>
      <c r="N261" s="289"/>
      <c r="O261"/>
      <c r="P261"/>
      <c r="Q261"/>
      <c r="R261"/>
      <c r="S261"/>
      <c r="T261"/>
      <c r="U261"/>
      <c r="V261"/>
      <c r="W261"/>
      <c r="X261"/>
    </row>
    <row r="262" spans="1:24" s="23" customFormat="1" ht="15" customHeight="1" x14ac:dyDescent="0.3">
      <c r="A262" s="316">
        <v>44797</v>
      </c>
      <c r="B262" s="317" t="s">
        <v>240</v>
      </c>
      <c r="C262" s="320">
        <v>110031.35</v>
      </c>
      <c r="D262" s="319"/>
      <c r="E262" s="322">
        <f t="shared" si="5"/>
        <v>34183426.05534187</v>
      </c>
      <c r="F262" s="84"/>
      <c r="G262" s="115"/>
      <c r="H262" s="122"/>
      <c r="I262" s="116"/>
      <c r="J262" s="123"/>
      <c r="K262" s="117"/>
      <c r="L262" s="118"/>
      <c r="M262" s="288"/>
      <c r="N262" s="289"/>
      <c r="O262"/>
      <c r="P262"/>
      <c r="Q262"/>
      <c r="R262"/>
      <c r="S262"/>
      <c r="T262"/>
      <c r="U262"/>
      <c r="V262"/>
      <c r="W262"/>
      <c r="X262"/>
    </row>
    <row r="263" spans="1:24" s="23" customFormat="1" ht="15" customHeight="1" x14ac:dyDescent="0.3">
      <c r="A263" s="316">
        <v>44797</v>
      </c>
      <c r="B263" s="317" t="s">
        <v>242</v>
      </c>
      <c r="C263" s="320">
        <v>15235.11</v>
      </c>
      <c r="D263" s="319"/>
      <c r="E263" s="322">
        <f t="shared" ref="E263:E327" si="6">E262+C263-D263</f>
        <v>34198661.165341869</v>
      </c>
      <c r="F263" s="84"/>
      <c r="G263" s="115"/>
      <c r="H263" s="122"/>
      <c r="I263" s="116"/>
      <c r="J263" s="123"/>
      <c r="K263" s="117"/>
      <c r="L263" s="118"/>
      <c r="M263" s="288"/>
      <c r="N263" s="289"/>
      <c r="O263"/>
      <c r="P263"/>
      <c r="Q263"/>
      <c r="R263"/>
      <c r="S263"/>
      <c r="T263"/>
      <c r="U263"/>
      <c r="V263"/>
      <c r="W263"/>
      <c r="X263"/>
    </row>
    <row r="264" spans="1:24" s="23" customFormat="1" ht="15" customHeight="1" x14ac:dyDescent="0.3">
      <c r="A264" s="316">
        <v>44797</v>
      </c>
      <c r="B264" s="317" t="s">
        <v>243</v>
      </c>
      <c r="C264" s="320">
        <v>15235.11</v>
      </c>
      <c r="D264" s="319"/>
      <c r="E264" s="322">
        <f t="shared" si="6"/>
        <v>34213896.275341868</v>
      </c>
      <c r="F264" s="84"/>
      <c r="G264" s="115"/>
      <c r="H264" s="122"/>
      <c r="I264" s="116"/>
      <c r="J264" s="123"/>
      <c r="K264" s="117"/>
      <c r="L264" s="118"/>
      <c r="M264" s="288"/>
      <c r="N264" s="289"/>
      <c r="O264"/>
      <c r="P264"/>
      <c r="Q264"/>
      <c r="R264"/>
      <c r="S264"/>
      <c r="T264"/>
      <c r="U264"/>
      <c r="V264"/>
      <c r="W264"/>
      <c r="X264"/>
    </row>
    <row r="265" spans="1:24" s="23" customFormat="1" ht="15" customHeight="1" x14ac:dyDescent="0.3">
      <c r="A265" s="316">
        <v>44797</v>
      </c>
      <c r="B265" s="317" t="s">
        <v>443</v>
      </c>
      <c r="C265" s="320">
        <v>15235.11</v>
      </c>
      <c r="D265" s="319"/>
      <c r="E265" s="322">
        <f t="shared" si="6"/>
        <v>34229131.385341868</v>
      </c>
      <c r="F265" s="84"/>
      <c r="G265" s="115"/>
      <c r="H265" s="122"/>
      <c r="I265" s="116"/>
      <c r="J265" s="123"/>
      <c r="K265" s="117"/>
      <c r="L265" s="118"/>
      <c r="M265" s="288"/>
      <c r="N265" s="289"/>
      <c r="O265"/>
      <c r="P265"/>
      <c r="Q265"/>
      <c r="R265"/>
      <c r="S265"/>
      <c r="T265"/>
      <c r="U265"/>
      <c r="V265"/>
      <c r="W265"/>
      <c r="X265"/>
    </row>
    <row r="266" spans="1:24" s="23" customFormat="1" ht="15" customHeight="1" x14ac:dyDescent="0.3">
      <c r="A266" s="316">
        <v>44797</v>
      </c>
      <c r="B266" s="317" t="s">
        <v>244</v>
      </c>
      <c r="C266" s="320">
        <v>66018.81</v>
      </c>
      <c r="D266" s="319"/>
      <c r="E266" s="322">
        <f t="shared" si="6"/>
        <v>34295150.19534187</v>
      </c>
      <c r="F266" s="84"/>
      <c r="G266" s="115"/>
      <c r="H266" s="122"/>
      <c r="I266" s="116"/>
      <c r="J266" s="123"/>
      <c r="K266" s="117"/>
      <c r="L266" s="118"/>
      <c r="M266" s="288"/>
      <c r="N266" s="289"/>
      <c r="O266"/>
      <c r="P266"/>
      <c r="Q266"/>
      <c r="R266"/>
      <c r="S266"/>
      <c r="T266"/>
      <c r="U266"/>
      <c r="V266"/>
      <c r="W266"/>
      <c r="X266"/>
    </row>
    <row r="267" spans="1:24" s="23" customFormat="1" ht="15" customHeight="1" x14ac:dyDescent="0.3">
      <c r="A267" s="316">
        <v>44797</v>
      </c>
      <c r="B267" s="317" t="s">
        <v>298</v>
      </c>
      <c r="C267" s="320">
        <v>44012.54</v>
      </c>
      <c r="D267" s="319"/>
      <c r="E267" s="322">
        <f t="shared" si="6"/>
        <v>34339162.735341869</v>
      </c>
      <c r="F267" s="84"/>
      <c r="G267" s="115"/>
      <c r="H267" s="122"/>
      <c r="I267" s="116"/>
      <c r="J267" s="123"/>
      <c r="K267" s="117"/>
      <c r="L267" s="118"/>
      <c r="M267" s="288"/>
      <c r="N267" s="289"/>
      <c r="O267"/>
      <c r="P267"/>
      <c r="Q267"/>
      <c r="R267"/>
      <c r="S267"/>
      <c r="T267"/>
      <c r="U267"/>
      <c r="V267"/>
      <c r="W267"/>
      <c r="X267"/>
    </row>
    <row r="268" spans="1:24" s="23" customFormat="1" ht="15" customHeight="1" x14ac:dyDescent="0.3">
      <c r="A268" s="316">
        <v>44797</v>
      </c>
      <c r="B268" s="317" t="s">
        <v>246</v>
      </c>
      <c r="C268" s="320">
        <v>37241.379999999997</v>
      </c>
      <c r="D268" s="319"/>
      <c r="E268" s="322">
        <f t="shared" si="6"/>
        <v>34376404.115341872</v>
      </c>
      <c r="F268" s="84"/>
      <c r="G268" s="115"/>
      <c r="H268" s="122"/>
      <c r="I268" s="116"/>
      <c r="J268" s="123"/>
      <c r="K268" s="117"/>
      <c r="L268" s="118"/>
      <c r="M268" s="288"/>
      <c r="N268" s="289"/>
      <c r="O268"/>
      <c r="P268"/>
      <c r="Q268"/>
      <c r="R268"/>
      <c r="S268"/>
      <c r="T268"/>
      <c r="U268"/>
      <c r="V268"/>
      <c r="W268"/>
      <c r="X268"/>
    </row>
    <row r="269" spans="1:24" s="23" customFormat="1" ht="15" customHeight="1" x14ac:dyDescent="0.3">
      <c r="A269" s="316">
        <v>44797</v>
      </c>
      <c r="B269" s="317" t="s">
        <v>221</v>
      </c>
      <c r="C269" s="320">
        <v>10156.74</v>
      </c>
      <c r="D269" s="319"/>
      <c r="E269" s="322">
        <f t="shared" si="6"/>
        <v>34386560.855341874</v>
      </c>
      <c r="F269" s="84"/>
      <c r="G269" s="115"/>
      <c r="H269" s="122"/>
      <c r="I269" s="116"/>
      <c r="J269" s="123"/>
      <c r="K269" s="117"/>
      <c r="L269" s="118"/>
      <c r="M269" s="288"/>
      <c r="N269" s="289"/>
      <c r="O269"/>
      <c r="P269"/>
      <c r="Q269"/>
      <c r="R269"/>
      <c r="S269"/>
      <c r="T269"/>
      <c r="U269"/>
      <c r="V269"/>
      <c r="W269"/>
      <c r="X269"/>
    </row>
    <row r="270" spans="1:24" s="23" customFormat="1" ht="15" customHeight="1" x14ac:dyDescent="0.3">
      <c r="A270" s="316">
        <v>44797</v>
      </c>
      <c r="B270" s="317" t="s">
        <v>247</v>
      </c>
      <c r="C270" s="320">
        <v>5078.37</v>
      </c>
      <c r="D270" s="319"/>
      <c r="E270" s="322">
        <f t="shared" si="6"/>
        <v>34391639.225341871</v>
      </c>
      <c r="F270" s="84"/>
      <c r="G270" s="115"/>
      <c r="H270" s="122"/>
      <c r="I270" s="116"/>
      <c r="J270" s="123"/>
      <c r="K270" s="117"/>
      <c r="L270" s="118"/>
      <c r="M270" s="288"/>
      <c r="N270" s="289"/>
      <c r="O270"/>
      <c r="P270"/>
      <c r="Q270"/>
      <c r="R270"/>
      <c r="S270"/>
      <c r="T270"/>
      <c r="U270"/>
      <c r="V270"/>
      <c r="W270"/>
      <c r="X270"/>
    </row>
    <row r="271" spans="1:24" s="23" customFormat="1" ht="15" customHeight="1" x14ac:dyDescent="0.3">
      <c r="A271" s="316">
        <v>44797</v>
      </c>
      <c r="B271" s="317" t="s">
        <v>248</v>
      </c>
      <c r="C271" s="320">
        <v>15235.11</v>
      </c>
      <c r="D271" s="319"/>
      <c r="E271" s="322">
        <f t="shared" si="6"/>
        <v>34406874.335341871</v>
      </c>
      <c r="F271" s="84"/>
      <c r="G271" s="115"/>
      <c r="H271" s="122"/>
      <c r="I271" s="116"/>
      <c r="J271" s="123"/>
      <c r="K271" s="117"/>
      <c r="L271" s="118"/>
      <c r="M271" s="288"/>
      <c r="N271" s="289"/>
      <c r="O271"/>
      <c r="P271"/>
      <c r="Q271"/>
      <c r="R271"/>
      <c r="S271"/>
      <c r="T271"/>
      <c r="U271"/>
      <c r="V271"/>
      <c r="W271"/>
      <c r="X271"/>
    </row>
    <row r="272" spans="1:24" s="23" customFormat="1" ht="15" customHeight="1" x14ac:dyDescent="0.3">
      <c r="A272" s="316">
        <v>44797</v>
      </c>
      <c r="B272" s="317" t="s">
        <v>228</v>
      </c>
      <c r="C272" s="320">
        <v>5078.37</v>
      </c>
      <c r="D272" s="319"/>
      <c r="E272" s="322">
        <f t="shared" si="6"/>
        <v>34411952.705341868</v>
      </c>
      <c r="F272" s="84"/>
      <c r="G272" s="115"/>
      <c r="H272" s="122"/>
      <c r="I272" s="116"/>
      <c r="J272" s="123"/>
      <c r="K272" s="117"/>
      <c r="L272" s="118"/>
      <c r="M272" s="288"/>
      <c r="N272" s="289"/>
      <c r="O272"/>
      <c r="P272"/>
      <c r="Q272"/>
      <c r="R272"/>
      <c r="S272"/>
      <c r="T272"/>
      <c r="U272"/>
      <c r="V272"/>
      <c r="W272"/>
      <c r="X272"/>
    </row>
    <row r="273" spans="1:24" s="23" customFormat="1" ht="15" customHeight="1" x14ac:dyDescent="0.3">
      <c r="A273" s="316">
        <v>44797</v>
      </c>
      <c r="B273" s="317" t="s">
        <v>249</v>
      </c>
      <c r="C273" s="320">
        <v>33855.800000000003</v>
      </c>
      <c r="D273" s="319"/>
      <c r="E273" s="322">
        <f t="shared" si="6"/>
        <v>34445808.505341865</v>
      </c>
      <c r="F273" s="84"/>
      <c r="G273" s="115"/>
      <c r="H273" s="122"/>
      <c r="I273" s="116"/>
      <c r="J273" s="123"/>
      <c r="K273" s="117"/>
      <c r="L273" s="118"/>
      <c r="M273" s="288"/>
      <c r="N273" s="289"/>
      <c r="O273"/>
      <c r="P273"/>
      <c r="Q273"/>
      <c r="R273"/>
      <c r="S273"/>
      <c r="T273"/>
      <c r="U273"/>
      <c r="V273"/>
      <c r="W273"/>
      <c r="X273"/>
    </row>
    <row r="274" spans="1:24" s="23" customFormat="1" ht="15" customHeight="1" x14ac:dyDescent="0.3">
      <c r="A274" s="316">
        <v>44797</v>
      </c>
      <c r="B274" s="317" t="s">
        <v>314</v>
      </c>
      <c r="C274" s="320">
        <v>18483.96</v>
      </c>
      <c r="D274" s="319"/>
      <c r="E274" s="322">
        <f t="shared" si="6"/>
        <v>34464292.465341866</v>
      </c>
      <c r="F274" s="84"/>
      <c r="G274" s="115"/>
      <c r="H274" s="122"/>
      <c r="I274" s="116"/>
      <c r="J274" s="123"/>
      <c r="K274" s="117"/>
      <c r="L274" s="118"/>
      <c r="M274" s="288"/>
      <c r="N274" s="289"/>
      <c r="O274"/>
      <c r="P274"/>
      <c r="Q274"/>
      <c r="R274"/>
      <c r="S274"/>
      <c r="T274"/>
      <c r="U274"/>
      <c r="V274"/>
      <c r="W274"/>
      <c r="X274"/>
    </row>
    <row r="275" spans="1:24" s="23" customFormat="1" ht="15" customHeight="1" x14ac:dyDescent="0.3">
      <c r="A275" s="316">
        <v>44797</v>
      </c>
      <c r="B275" s="317" t="s">
        <v>250</v>
      </c>
      <c r="C275" s="320">
        <v>66018.81</v>
      </c>
      <c r="D275" s="319"/>
      <c r="E275" s="322">
        <f t="shared" si="6"/>
        <v>34530311.275341868</v>
      </c>
      <c r="F275" s="84"/>
      <c r="G275" s="115"/>
      <c r="H275" s="122"/>
      <c r="I275" s="116"/>
      <c r="J275" s="123"/>
      <c r="K275" s="117"/>
      <c r="L275" s="118"/>
      <c r="M275" s="288"/>
      <c r="N275" s="289"/>
      <c r="O275"/>
      <c r="P275"/>
      <c r="Q275"/>
      <c r="R275"/>
      <c r="S275"/>
      <c r="T275"/>
      <c r="U275"/>
      <c r="V275"/>
      <c r="W275"/>
      <c r="X275"/>
    </row>
    <row r="276" spans="1:24" s="23" customFormat="1" ht="15" customHeight="1" x14ac:dyDescent="0.3">
      <c r="A276" s="316">
        <v>44797</v>
      </c>
      <c r="B276" s="317" t="s">
        <v>296</v>
      </c>
      <c r="C276" s="320">
        <v>228998.55</v>
      </c>
      <c r="D276" s="319"/>
      <c r="E276" s="322">
        <f t="shared" si="6"/>
        <v>34759309.825341865</v>
      </c>
      <c r="F276" s="84"/>
      <c r="G276" s="115"/>
      <c r="H276" s="122"/>
      <c r="I276" s="116"/>
      <c r="J276" s="123"/>
      <c r="K276" s="117"/>
      <c r="L276" s="118"/>
      <c r="M276" s="288"/>
      <c r="N276" s="289"/>
      <c r="O276"/>
      <c r="P276"/>
      <c r="Q276"/>
      <c r="R276"/>
      <c r="S276"/>
      <c r="T276"/>
      <c r="U276"/>
      <c r="V276"/>
      <c r="W276"/>
      <c r="X276"/>
    </row>
    <row r="277" spans="1:24" s="23" customFormat="1" ht="15" customHeight="1" x14ac:dyDescent="0.3">
      <c r="A277" s="316">
        <v>44797</v>
      </c>
      <c r="B277" s="317" t="s">
        <v>251</v>
      </c>
      <c r="C277" s="320">
        <v>150658.31</v>
      </c>
      <c r="D277" s="319"/>
      <c r="E277" s="322">
        <f t="shared" si="6"/>
        <v>34909968.135341868</v>
      </c>
      <c r="F277" s="84"/>
      <c r="G277" s="115"/>
      <c r="H277" s="122"/>
      <c r="I277" s="116"/>
      <c r="J277" s="123"/>
      <c r="K277" s="117"/>
      <c r="L277" s="118"/>
      <c r="M277" s="288"/>
      <c r="N277" s="289"/>
      <c r="O277"/>
      <c r="P277"/>
      <c r="Q277"/>
      <c r="R277"/>
      <c r="S277"/>
      <c r="T277"/>
      <c r="U277"/>
      <c r="V277"/>
      <c r="W277"/>
      <c r="X277"/>
    </row>
    <row r="278" spans="1:24" s="23" customFormat="1" ht="15" customHeight="1" x14ac:dyDescent="0.3">
      <c r="A278" s="316">
        <v>44797</v>
      </c>
      <c r="B278" s="317" t="s">
        <v>269</v>
      </c>
      <c r="C278" s="320">
        <v>18620.689999999999</v>
      </c>
      <c r="D278" s="319"/>
      <c r="E278" s="322">
        <f t="shared" si="6"/>
        <v>34928588.825341865</v>
      </c>
      <c r="F278" s="84"/>
      <c r="G278" s="115"/>
      <c r="H278" s="122"/>
      <c r="I278" s="116"/>
      <c r="J278" s="123"/>
      <c r="K278" s="117"/>
      <c r="L278" s="118"/>
      <c r="M278" s="288"/>
      <c r="N278" s="289"/>
      <c r="O278"/>
      <c r="P278"/>
      <c r="Q278"/>
      <c r="R278"/>
      <c r="S278"/>
      <c r="T278"/>
      <c r="U278"/>
      <c r="V278"/>
      <c r="W278"/>
      <c r="X278"/>
    </row>
    <row r="279" spans="1:24" s="23" customFormat="1" ht="15" customHeight="1" x14ac:dyDescent="0.3">
      <c r="A279" s="316">
        <v>44797</v>
      </c>
      <c r="B279" s="317" t="s">
        <v>235</v>
      </c>
      <c r="C279" s="320">
        <v>10271.450000000001</v>
      </c>
      <c r="D279" s="319"/>
      <c r="E279" s="322">
        <f t="shared" si="6"/>
        <v>34938860.275341868</v>
      </c>
      <c r="F279" s="84"/>
      <c r="G279" s="115"/>
      <c r="H279" s="122"/>
      <c r="I279" s="116"/>
      <c r="J279" s="123"/>
      <c r="K279" s="117"/>
      <c r="L279" s="118"/>
      <c r="M279" s="288"/>
      <c r="N279" s="289"/>
      <c r="O279"/>
      <c r="P279"/>
      <c r="Q279"/>
      <c r="R279"/>
      <c r="S279"/>
      <c r="T279"/>
      <c r="U279"/>
      <c r="V279"/>
      <c r="W279"/>
      <c r="X279"/>
    </row>
    <row r="280" spans="1:24" s="23" customFormat="1" ht="15" customHeight="1" x14ac:dyDescent="0.3">
      <c r="A280" s="316">
        <v>44797</v>
      </c>
      <c r="B280" s="317" t="s">
        <v>194</v>
      </c>
      <c r="C280" s="320">
        <v>3385.58</v>
      </c>
      <c r="D280" s="319"/>
      <c r="E280" s="322">
        <f t="shared" si="6"/>
        <v>34942245.855341867</v>
      </c>
      <c r="F280" s="84"/>
      <c r="G280" s="115"/>
      <c r="H280" s="122"/>
      <c r="I280" s="116"/>
      <c r="J280" s="123"/>
      <c r="K280" s="117"/>
      <c r="L280" s="118"/>
      <c r="M280" s="288"/>
      <c r="N280" s="289"/>
      <c r="O280"/>
      <c r="P280"/>
      <c r="Q280"/>
      <c r="R280"/>
      <c r="S280"/>
      <c r="T280"/>
      <c r="U280"/>
      <c r="V280"/>
      <c r="W280"/>
      <c r="X280"/>
    </row>
    <row r="281" spans="1:24" s="23" customFormat="1" ht="15" customHeight="1" x14ac:dyDescent="0.3">
      <c r="A281" s="316">
        <v>44797</v>
      </c>
      <c r="B281" s="317" t="s">
        <v>195</v>
      </c>
      <c r="C281" s="320">
        <v>10156.74</v>
      </c>
      <c r="D281" s="319"/>
      <c r="E281" s="322">
        <f t="shared" si="6"/>
        <v>34952402.595341869</v>
      </c>
      <c r="F281" s="84"/>
      <c r="G281" s="115"/>
      <c r="H281" s="122"/>
      <c r="I281" s="116"/>
      <c r="J281" s="123"/>
      <c r="K281" s="117"/>
      <c r="L281" s="118"/>
      <c r="M281" s="288"/>
      <c r="N281" s="289"/>
      <c r="O281"/>
      <c r="P281"/>
      <c r="Q281"/>
      <c r="R281"/>
      <c r="S281"/>
      <c r="T281"/>
      <c r="U281"/>
      <c r="V281"/>
      <c r="W281"/>
      <c r="X281"/>
    </row>
    <row r="282" spans="1:24" s="23" customFormat="1" ht="17.25" customHeight="1" x14ac:dyDescent="0.3">
      <c r="A282" s="316">
        <v>44797</v>
      </c>
      <c r="B282" s="317" t="s">
        <v>253</v>
      </c>
      <c r="C282" s="320">
        <v>74482.759999999995</v>
      </c>
      <c r="D282" s="319"/>
      <c r="E282" s="322">
        <f t="shared" si="6"/>
        <v>35026885.355341867</v>
      </c>
      <c r="F282" s="84"/>
      <c r="G282" s="115"/>
      <c r="H282" s="122"/>
      <c r="I282" s="116"/>
      <c r="J282" s="123"/>
      <c r="K282" s="117"/>
      <c r="L282" s="118"/>
      <c r="M282" s="288"/>
      <c r="N282" s="289"/>
      <c r="O282"/>
      <c r="P282"/>
      <c r="Q282"/>
      <c r="R282"/>
      <c r="S282"/>
      <c r="T282"/>
      <c r="U282"/>
      <c r="V282"/>
      <c r="W282"/>
      <c r="X282"/>
    </row>
    <row r="283" spans="1:24" s="23" customFormat="1" ht="17.25" customHeight="1" x14ac:dyDescent="0.3">
      <c r="A283" s="316">
        <v>44797</v>
      </c>
      <c r="B283" s="317" t="s">
        <v>254</v>
      </c>
      <c r="C283" s="320">
        <v>86332.29</v>
      </c>
      <c r="D283" s="319"/>
      <c r="E283" s="322">
        <f t="shared" si="6"/>
        <v>35113217.645341866</v>
      </c>
      <c r="F283" s="84"/>
      <c r="G283" s="115"/>
      <c r="H283" s="122"/>
      <c r="I283" s="116"/>
      <c r="J283" s="123"/>
      <c r="K283" s="117"/>
      <c r="L283" s="118"/>
      <c r="M283" s="288"/>
      <c r="N283" s="289"/>
      <c r="O283"/>
      <c r="P283"/>
      <c r="Q283"/>
      <c r="R283"/>
      <c r="S283"/>
      <c r="T283"/>
      <c r="U283"/>
      <c r="V283"/>
      <c r="W283"/>
      <c r="X283"/>
    </row>
    <row r="284" spans="1:24" s="23" customFormat="1" ht="17.25" customHeight="1" x14ac:dyDescent="0.3">
      <c r="A284" s="316">
        <v>44797</v>
      </c>
      <c r="B284" s="317" t="s">
        <v>104</v>
      </c>
      <c r="C284" s="320">
        <v>10156.74</v>
      </c>
      <c r="D284" s="319"/>
      <c r="E284" s="322">
        <f t="shared" si="6"/>
        <v>35123374.385341868</v>
      </c>
      <c r="F284" s="84"/>
      <c r="G284" s="115"/>
      <c r="H284" s="122"/>
      <c r="I284" s="116"/>
      <c r="J284" s="123"/>
      <c r="K284" s="117"/>
      <c r="L284" s="118"/>
      <c r="M284" s="288"/>
      <c r="N284" s="289"/>
      <c r="O284"/>
      <c r="P284"/>
      <c r="Q284"/>
      <c r="R284"/>
      <c r="S284"/>
      <c r="T284"/>
      <c r="U284"/>
      <c r="V284"/>
      <c r="W284"/>
      <c r="X284"/>
    </row>
    <row r="285" spans="1:24" s="23" customFormat="1" ht="17.25" customHeight="1" x14ac:dyDescent="0.3">
      <c r="A285" s="316">
        <v>44797</v>
      </c>
      <c r="B285" s="317" t="s">
        <v>324</v>
      </c>
      <c r="C285" s="320">
        <v>44012.54</v>
      </c>
      <c r="D285" s="319"/>
      <c r="E285" s="322">
        <f t="shared" si="6"/>
        <v>35167386.925341867</v>
      </c>
      <c r="F285" s="84"/>
      <c r="G285" s="115"/>
      <c r="H285" s="122"/>
      <c r="I285" s="116"/>
      <c r="J285" s="123"/>
      <c r="K285" s="117"/>
      <c r="L285" s="118"/>
      <c r="M285" s="288"/>
      <c r="N285" s="289"/>
      <c r="O285"/>
      <c r="P285"/>
      <c r="Q285"/>
      <c r="R285"/>
      <c r="S285"/>
      <c r="T285"/>
      <c r="U285"/>
      <c r="V285"/>
      <c r="W285"/>
      <c r="X285"/>
    </row>
    <row r="286" spans="1:24" s="23" customFormat="1" ht="17.25" customHeight="1" x14ac:dyDescent="0.3">
      <c r="A286" s="316">
        <v>44797</v>
      </c>
      <c r="B286" s="317" t="s">
        <v>270</v>
      </c>
      <c r="C286" s="320">
        <v>15235.11</v>
      </c>
      <c r="D286" s="319"/>
      <c r="E286" s="322">
        <f t="shared" si="6"/>
        <v>35182622.035341866</v>
      </c>
      <c r="F286" s="84"/>
      <c r="G286" s="115"/>
      <c r="H286" s="122"/>
      <c r="I286" s="116"/>
      <c r="J286" s="123"/>
      <c r="K286" s="117"/>
      <c r="L286" s="118"/>
      <c r="M286" s="288"/>
      <c r="N286" s="289"/>
      <c r="O286"/>
      <c r="P286"/>
      <c r="Q286"/>
      <c r="R286"/>
      <c r="S286"/>
      <c r="T286"/>
      <c r="U286"/>
      <c r="V286"/>
      <c r="W286"/>
      <c r="X286"/>
    </row>
    <row r="287" spans="1:24" s="23" customFormat="1" ht="15" customHeight="1" x14ac:dyDescent="0.3">
      <c r="A287" s="316">
        <v>44797</v>
      </c>
      <c r="B287" s="317" t="s">
        <v>238</v>
      </c>
      <c r="C287" s="320">
        <v>5078.37</v>
      </c>
      <c r="D287" s="319"/>
      <c r="E287" s="322">
        <f t="shared" si="6"/>
        <v>35187700.405341864</v>
      </c>
      <c r="F287" s="84"/>
      <c r="G287" s="115"/>
      <c r="H287" s="122"/>
      <c r="I287" s="116"/>
      <c r="J287" s="123"/>
      <c r="K287" s="117"/>
      <c r="L287" s="118"/>
      <c r="M287" s="288"/>
      <c r="N287" s="289"/>
      <c r="O287"/>
      <c r="P287"/>
      <c r="Q287"/>
      <c r="R287"/>
      <c r="S287"/>
      <c r="T287"/>
      <c r="U287"/>
      <c r="V287"/>
      <c r="W287"/>
      <c r="X287"/>
    </row>
    <row r="288" spans="1:24" s="23" customFormat="1" ht="15" customHeight="1" x14ac:dyDescent="0.3">
      <c r="A288" s="316">
        <v>44797</v>
      </c>
      <c r="B288" s="317" t="s">
        <v>257</v>
      </c>
      <c r="C288" s="320">
        <v>8463.9500000000007</v>
      </c>
      <c r="D288" s="319"/>
      <c r="E288" s="322">
        <f t="shared" si="6"/>
        <v>35196164.355341867</v>
      </c>
      <c r="F288" s="84"/>
      <c r="G288" s="115"/>
      <c r="H288" s="122"/>
      <c r="I288" s="116"/>
      <c r="J288" s="123"/>
      <c r="K288" s="117"/>
      <c r="L288" s="118"/>
      <c r="M288" s="288"/>
      <c r="N288" s="289"/>
      <c r="O288"/>
      <c r="P288"/>
      <c r="Q288"/>
      <c r="R288"/>
      <c r="S288"/>
      <c r="T288"/>
      <c r="U288"/>
      <c r="V288"/>
      <c r="W288"/>
      <c r="X288"/>
    </row>
    <row r="289" spans="1:24" s="23" customFormat="1" ht="15" customHeight="1" x14ac:dyDescent="0.3">
      <c r="A289" s="316">
        <v>44797</v>
      </c>
      <c r="B289" s="317" t="s">
        <v>258</v>
      </c>
      <c r="C289" s="320">
        <v>275924.77</v>
      </c>
      <c r="D289" s="319"/>
      <c r="E289" s="322">
        <f t="shared" si="6"/>
        <v>35472089.12534187</v>
      </c>
      <c r="F289" s="84"/>
      <c r="G289" s="115"/>
      <c r="H289" s="122"/>
      <c r="I289" s="116"/>
      <c r="J289" s="123"/>
      <c r="K289" s="117"/>
      <c r="L289" s="118"/>
      <c r="M289" s="288"/>
      <c r="N289" s="289"/>
      <c r="O289"/>
      <c r="P289"/>
      <c r="Q289"/>
      <c r="R289"/>
      <c r="S289"/>
      <c r="T289"/>
      <c r="U289"/>
      <c r="V289"/>
      <c r="W289"/>
      <c r="X289"/>
    </row>
    <row r="290" spans="1:24" s="23" customFormat="1" ht="15" customHeight="1" x14ac:dyDescent="0.3">
      <c r="A290" s="316">
        <v>44797</v>
      </c>
      <c r="B290" s="317" t="s">
        <v>259</v>
      </c>
      <c r="C290" s="320">
        <v>25391.85</v>
      </c>
      <c r="D290" s="319"/>
      <c r="E290" s="322">
        <f t="shared" si="6"/>
        <v>35497480.975341871</v>
      </c>
      <c r="F290" s="84"/>
      <c r="G290" s="115"/>
      <c r="H290" s="122"/>
      <c r="I290" s="116"/>
      <c r="J290" s="123"/>
      <c r="K290" s="117"/>
      <c r="L290" s="118"/>
      <c r="M290" s="288"/>
      <c r="N290" s="289"/>
      <c r="O290"/>
      <c r="P290"/>
      <c r="Q290"/>
      <c r="R290"/>
      <c r="S290"/>
      <c r="T290"/>
      <c r="U290"/>
      <c r="V290"/>
      <c r="W290"/>
      <c r="X290"/>
    </row>
    <row r="291" spans="1:24" s="23" customFormat="1" ht="15" customHeight="1" x14ac:dyDescent="0.3">
      <c r="A291" s="316">
        <v>44797</v>
      </c>
      <c r="B291" s="317" t="s">
        <v>260</v>
      </c>
      <c r="C291" s="320">
        <v>93103.45</v>
      </c>
      <c r="D291" s="319"/>
      <c r="E291" s="322">
        <f t="shared" si="6"/>
        <v>35590584.425341874</v>
      </c>
      <c r="F291" s="84"/>
      <c r="G291" s="115"/>
      <c r="H291" s="122"/>
      <c r="I291" s="116"/>
      <c r="J291" s="123"/>
      <c r="K291" s="117"/>
      <c r="L291" s="118"/>
      <c r="M291" s="288"/>
      <c r="N291" s="289"/>
      <c r="O291"/>
      <c r="P291"/>
      <c r="Q291"/>
      <c r="R291"/>
      <c r="S291"/>
      <c r="T291"/>
      <c r="U291"/>
      <c r="V291"/>
      <c r="W291"/>
      <c r="X291"/>
    </row>
    <row r="292" spans="1:24" s="23" customFormat="1" ht="15" customHeight="1" x14ac:dyDescent="0.3">
      <c r="A292" s="316">
        <v>44797</v>
      </c>
      <c r="B292" s="317" t="s">
        <v>537</v>
      </c>
      <c r="C292" s="320">
        <v>277500</v>
      </c>
      <c r="D292" s="319"/>
      <c r="E292" s="322">
        <f t="shared" si="6"/>
        <v>35868084.425341874</v>
      </c>
      <c r="F292" s="84"/>
      <c r="G292" s="115"/>
      <c r="H292" s="122"/>
      <c r="I292" s="116"/>
      <c r="J292" s="123"/>
      <c r="K292" s="117"/>
      <c r="L292" s="118"/>
      <c r="M292" s="288"/>
      <c r="N292" s="289"/>
      <c r="O292"/>
      <c r="P292"/>
      <c r="Q292"/>
      <c r="R292"/>
      <c r="S292"/>
      <c r="T292"/>
      <c r="U292"/>
      <c r="V292"/>
      <c r="W292"/>
      <c r="X292"/>
    </row>
    <row r="293" spans="1:24" s="23" customFormat="1" ht="15" customHeight="1" x14ac:dyDescent="0.3">
      <c r="A293" s="133"/>
      <c r="B293" s="312" t="s">
        <v>545</v>
      </c>
      <c r="C293" s="313"/>
      <c r="D293" s="134">
        <v>69375</v>
      </c>
      <c r="E293" s="322">
        <f t="shared" si="6"/>
        <v>35798709.425341874</v>
      </c>
      <c r="F293" s="84"/>
      <c r="G293" s="115">
        <f>D293</f>
        <v>69375</v>
      </c>
      <c r="H293" s="122"/>
      <c r="I293" s="116"/>
      <c r="J293" s="123"/>
      <c r="K293" s="117"/>
      <c r="L293" s="118"/>
      <c r="M293" s="288"/>
      <c r="N293" s="289"/>
      <c r="O293"/>
      <c r="P293"/>
      <c r="Q293"/>
      <c r="R293"/>
      <c r="S293"/>
      <c r="T293"/>
      <c r="U293"/>
      <c r="V293"/>
      <c r="W293"/>
      <c r="X293"/>
    </row>
    <row r="294" spans="1:24" s="23" customFormat="1" ht="15" customHeight="1" x14ac:dyDescent="0.3">
      <c r="A294" s="316">
        <v>44797</v>
      </c>
      <c r="B294" s="317" t="s">
        <v>271</v>
      </c>
      <c r="C294" s="320">
        <v>25391.85</v>
      </c>
      <c r="D294" s="319"/>
      <c r="E294" s="322">
        <f t="shared" si="6"/>
        <v>35824101.275341876</v>
      </c>
      <c r="F294" s="84"/>
      <c r="G294" s="115"/>
      <c r="H294" s="122"/>
      <c r="I294" s="116"/>
      <c r="J294" s="123"/>
      <c r="K294" s="117"/>
      <c r="L294" s="118"/>
      <c r="M294" s="288"/>
      <c r="N294" s="289"/>
      <c r="O294"/>
      <c r="P294"/>
      <c r="Q294"/>
      <c r="R294"/>
      <c r="S294"/>
      <c r="T294"/>
      <c r="U294"/>
      <c r="V294"/>
      <c r="W294"/>
      <c r="X294"/>
    </row>
    <row r="295" spans="1:24" s="23" customFormat="1" ht="15" customHeight="1" x14ac:dyDescent="0.3">
      <c r="A295" s="316">
        <v>44797</v>
      </c>
      <c r="B295" s="317" t="s">
        <v>287</v>
      </c>
      <c r="C295" s="320">
        <v>10156.74</v>
      </c>
      <c r="D295" s="319"/>
      <c r="E295" s="322">
        <f t="shared" si="6"/>
        <v>35834258.015341878</v>
      </c>
      <c r="F295" s="84"/>
      <c r="G295" s="115"/>
      <c r="H295" s="122"/>
      <c r="I295" s="116"/>
      <c r="J295" s="123"/>
      <c r="K295" s="117"/>
      <c r="L295" s="118"/>
      <c r="M295" s="288"/>
      <c r="N295" s="289"/>
      <c r="O295"/>
      <c r="P295"/>
      <c r="Q295"/>
      <c r="R295"/>
      <c r="S295"/>
      <c r="T295"/>
      <c r="U295"/>
      <c r="V295"/>
      <c r="W295"/>
      <c r="X295"/>
    </row>
    <row r="296" spans="1:24" s="23" customFormat="1" ht="15" customHeight="1" x14ac:dyDescent="0.3">
      <c r="A296" s="316">
        <v>44797</v>
      </c>
      <c r="B296" s="317" t="s">
        <v>539</v>
      </c>
      <c r="C296" s="320">
        <v>138750</v>
      </c>
      <c r="D296" s="319"/>
      <c r="E296" s="322">
        <f t="shared" si="6"/>
        <v>35973008.015341878</v>
      </c>
      <c r="F296" s="84"/>
      <c r="G296" s="115"/>
      <c r="H296" s="122"/>
      <c r="I296" s="116"/>
      <c r="J296" s="123"/>
      <c r="K296" s="117"/>
      <c r="L296" s="118"/>
      <c r="M296" s="288"/>
      <c r="N296" s="289"/>
      <c r="O296"/>
      <c r="P296"/>
      <c r="Q296"/>
      <c r="R296"/>
      <c r="S296"/>
      <c r="T296"/>
      <c r="U296"/>
      <c r="V296"/>
      <c r="W296"/>
      <c r="X296"/>
    </row>
    <row r="297" spans="1:24" s="23" customFormat="1" ht="15" customHeight="1" x14ac:dyDescent="0.3">
      <c r="A297" s="316">
        <v>44797</v>
      </c>
      <c r="B297" s="317" t="s">
        <v>265</v>
      </c>
      <c r="C297" s="320">
        <v>5078.37</v>
      </c>
      <c r="D297" s="319"/>
      <c r="E297" s="322">
        <f t="shared" si="6"/>
        <v>35978086.385341875</v>
      </c>
      <c r="F297" s="84"/>
      <c r="G297" s="115"/>
      <c r="H297" s="122"/>
      <c r="I297" s="116"/>
      <c r="J297" s="123"/>
      <c r="K297" s="117"/>
      <c r="L297" s="118"/>
      <c r="M297" s="288"/>
      <c r="N297" s="289"/>
      <c r="O297"/>
      <c r="P297"/>
      <c r="Q297"/>
      <c r="R297"/>
      <c r="S297"/>
      <c r="T297"/>
      <c r="U297"/>
      <c r="V297"/>
      <c r="W297"/>
      <c r="X297"/>
    </row>
    <row r="298" spans="1:24" s="23" customFormat="1" ht="15" customHeight="1" x14ac:dyDescent="0.3">
      <c r="A298" s="316">
        <v>44797</v>
      </c>
      <c r="B298" s="317" t="s">
        <v>282</v>
      </c>
      <c r="C298" s="320">
        <v>74482.759999999995</v>
      </c>
      <c r="D298" s="319"/>
      <c r="E298" s="322">
        <f t="shared" si="6"/>
        <v>36052569.145341873</v>
      </c>
      <c r="F298" s="84"/>
      <c r="G298" s="115"/>
      <c r="H298" s="122"/>
      <c r="I298" s="116"/>
      <c r="J298" s="123"/>
      <c r="K298" s="117"/>
      <c r="L298" s="118"/>
      <c r="M298" s="288"/>
      <c r="N298" s="289"/>
      <c r="O298"/>
      <c r="P298"/>
      <c r="Q298"/>
      <c r="R298"/>
      <c r="S298"/>
      <c r="T298"/>
      <c r="U298"/>
      <c r="V298"/>
      <c r="W298"/>
      <c r="X298"/>
    </row>
    <row r="299" spans="1:24" s="23" customFormat="1" ht="15" customHeight="1" x14ac:dyDescent="0.3">
      <c r="A299" s="316">
        <v>44797</v>
      </c>
      <c r="B299" s="317" t="s">
        <v>232</v>
      </c>
      <c r="C299" s="320">
        <v>25391.85</v>
      </c>
      <c r="D299" s="319"/>
      <c r="E299" s="322">
        <f t="shared" si="6"/>
        <v>36077960.995341875</v>
      </c>
      <c r="F299" s="84"/>
      <c r="G299" s="115"/>
      <c r="H299" s="122"/>
      <c r="I299" s="116"/>
      <c r="J299" s="123"/>
      <c r="K299" s="117"/>
      <c r="L299" s="118"/>
      <c r="M299" s="288"/>
      <c r="N299" s="289"/>
      <c r="O299"/>
      <c r="P299"/>
      <c r="Q299"/>
      <c r="R299"/>
      <c r="S299"/>
      <c r="T299"/>
      <c r="U299"/>
      <c r="V299"/>
      <c r="W299"/>
      <c r="X299"/>
    </row>
    <row r="300" spans="1:24" s="23" customFormat="1" ht="15" customHeight="1" x14ac:dyDescent="0.3">
      <c r="A300" s="316">
        <v>44797</v>
      </c>
      <c r="B300" s="317" t="s">
        <v>202</v>
      </c>
      <c r="C300" s="320">
        <v>15235.11</v>
      </c>
      <c r="D300" s="319"/>
      <c r="E300" s="322">
        <f t="shared" si="6"/>
        <v>36093196.105341874</v>
      </c>
      <c r="F300" s="84"/>
      <c r="G300" s="115"/>
      <c r="H300" s="122"/>
      <c r="I300" s="116"/>
      <c r="J300" s="123"/>
      <c r="K300" s="117"/>
      <c r="L300" s="118"/>
      <c r="M300" s="288"/>
      <c r="N300" s="289"/>
      <c r="O300"/>
      <c r="P300"/>
      <c r="Q300"/>
      <c r="R300"/>
      <c r="S300"/>
      <c r="T300"/>
      <c r="U300"/>
      <c r="V300"/>
      <c r="W300"/>
      <c r="X300"/>
    </row>
    <row r="301" spans="1:24" s="23" customFormat="1" ht="15" customHeight="1" x14ac:dyDescent="0.3">
      <c r="A301" s="316">
        <v>44797</v>
      </c>
      <c r="B301" s="317" t="s">
        <v>266</v>
      </c>
      <c r="C301" s="320">
        <v>10156.74</v>
      </c>
      <c r="D301" s="319"/>
      <c r="E301" s="322">
        <f t="shared" si="6"/>
        <v>36103352.845341876</v>
      </c>
      <c r="F301" s="84"/>
      <c r="G301" s="115"/>
      <c r="H301" s="122"/>
      <c r="I301" s="116"/>
      <c r="J301" s="123"/>
      <c r="K301" s="117"/>
      <c r="L301" s="118"/>
      <c r="M301" s="288"/>
      <c r="N301" s="289"/>
      <c r="O301"/>
      <c r="P301"/>
      <c r="Q301"/>
      <c r="R301"/>
      <c r="S301"/>
      <c r="T301"/>
      <c r="U301"/>
      <c r="V301"/>
      <c r="W301"/>
      <c r="X301"/>
    </row>
    <row r="302" spans="1:24" s="23" customFormat="1" ht="15" customHeight="1" x14ac:dyDescent="0.3">
      <c r="A302" s="316">
        <v>44797</v>
      </c>
      <c r="B302" s="317" t="s">
        <v>323</v>
      </c>
      <c r="C302" s="320">
        <v>44012.54</v>
      </c>
      <c r="D302" s="319"/>
      <c r="E302" s="322">
        <f t="shared" si="6"/>
        <v>36147365.385341875</v>
      </c>
      <c r="F302" s="84"/>
      <c r="G302" s="115"/>
      <c r="H302" s="122"/>
      <c r="I302" s="116"/>
      <c r="J302" s="123"/>
      <c r="K302" s="117"/>
      <c r="L302" s="118"/>
      <c r="M302" s="288"/>
      <c r="N302" s="289"/>
      <c r="O302"/>
      <c r="P302"/>
      <c r="Q302"/>
      <c r="R302"/>
      <c r="S302"/>
      <c r="T302"/>
      <c r="U302"/>
      <c r="V302"/>
      <c r="W302"/>
      <c r="X302"/>
    </row>
    <row r="303" spans="1:24" s="23" customFormat="1" ht="15" customHeight="1" x14ac:dyDescent="0.3">
      <c r="A303" s="316">
        <v>44798</v>
      </c>
      <c r="B303" s="317" t="s">
        <v>272</v>
      </c>
      <c r="C303" s="320">
        <v>12490.83</v>
      </c>
      <c r="D303" s="319"/>
      <c r="E303" s="322">
        <f t="shared" si="6"/>
        <v>36159856.215341873</v>
      </c>
      <c r="F303" s="84"/>
      <c r="G303" s="115"/>
      <c r="H303" s="122"/>
      <c r="I303" s="116"/>
      <c r="J303" s="123"/>
      <c r="K303" s="117"/>
      <c r="L303" s="118"/>
      <c r="M303" s="288"/>
      <c r="N303" s="289"/>
      <c r="O303"/>
      <c r="P303"/>
      <c r="Q303"/>
      <c r="R303"/>
      <c r="S303"/>
      <c r="T303"/>
      <c r="U303"/>
      <c r="V303"/>
      <c r="W303"/>
      <c r="X303"/>
    </row>
    <row r="304" spans="1:24" s="23" customFormat="1" ht="15" customHeight="1" x14ac:dyDescent="0.3">
      <c r="A304" s="316">
        <v>44798</v>
      </c>
      <c r="B304" s="317" t="s">
        <v>427</v>
      </c>
      <c r="C304" s="320">
        <v>30996</v>
      </c>
      <c r="D304" s="319"/>
      <c r="E304" s="322">
        <f t="shared" si="6"/>
        <v>36190852.215341873</v>
      </c>
      <c r="F304" s="84"/>
      <c r="G304" s="115"/>
      <c r="H304" s="122"/>
      <c r="I304" s="116"/>
      <c r="J304" s="123"/>
      <c r="K304" s="117"/>
      <c r="L304" s="118"/>
      <c r="M304" s="288"/>
      <c r="N304" s="289"/>
      <c r="O304"/>
      <c r="P304"/>
      <c r="Q304"/>
      <c r="R304"/>
      <c r="S304"/>
      <c r="T304"/>
      <c r="U304"/>
      <c r="V304"/>
      <c r="W304"/>
      <c r="X304"/>
    </row>
    <row r="305" spans="1:24" s="23" customFormat="1" ht="15" customHeight="1" x14ac:dyDescent="0.3">
      <c r="A305" s="316">
        <v>44798</v>
      </c>
      <c r="B305" s="317" t="s">
        <v>302</v>
      </c>
      <c r="C305" s="320">
        <v>3385.58</v>
      </c>
      <c r="D305" s="319"/>
      <c r="E305" s="322">
        <f t="shared" si="6"/>
        <v>36194237.795341872</v>
      </c>
      <c r="F305" s="84"/>
      <c r="G305" s="115"/>
      <c r="H305" s="122"/>
      <c r="I305" s="116"/>
      <c r="J305" s="123"/>
      <c r="K305" s="117"/>
      <c r="L305" s="118"/>
      <c r="M305" s="288"/>
      <c r="N305" s="289"/>
      <c r="O305"/>
      <c r="P305"/>
      <c r="Q305"/>
      <c r="R305"/>
      <c r="S305"/>
      <c r="T305"/>
      <c r="U305"/>
      <c r="V305"/>
      <c r="W305"/>
      <c r="X305"/>
    </row>
    <row r="306" spans="1:24" s="23" customFormat="1" ht="15" customHeight="1" x14ac:dyDescent="0.3">
      <c r="A306" s="316">
        <v>44798</v>
      </c>
      <c r="B306" s="317" t="s">
        <v>189</v>
      </c>
      <c r="C306" s="320">
        <v>240376.18</v>
      </c>
      <c r="D306" s="319"/>
      <c r="E306" s="322">
        <f t="shared" si="6"/>
        <v>36434613.975341871</v>
      </c>
      <c r="F306" s="84"/>
      <c r="G306" s="115"/>
      <c r="H306" s="122"/>
      <c r="I306" s="116"/>
      <c r="J306" s="123"/>
      <c r="K306" s="117"/>
      <c r="L306" s="118"/>
      <c r="M306" s="288"/>
      <c r="N306" s="289"/>
      <c r="O306"/>
      <c r="P306"/>
      <c r="Q306"/>
      <c r="R306"/>
      <c r="S306"/>
      <c r="T306"/>
      <c r="U306"/>
      <c r="V306"/>
      <c r="W306"/>
      <c r="X306"/>
    </row>
    <row r="307" spans="1:24" s="23" customFormat="1" ht="15" customHeight="1" x14ac:dyDescent="0.3">
      <c r="A307" s="316">
        <v>44798</v>
      </c>
      <c r="B307" s="317" t="s">
        <v>288</v>
      </c>
      <c r="C307" s="320">
        <v>464940</v>
      </c>
      <c r="D307" s="319"/>
      <c r="E307" s="322">
        <f t="shared" si="6"/>
        <v>36899553.975341871</v>
      </c>
      <c r="F307" s="84"/>
      <c r="G307" s="115"/>
      <c r="H307" s="122"/>
      <c r="I307" s="116"/>
      <c r="J307" s="123"/>
      <c r="K307" s="117"/>
      <c r="L307" s="118"/>
      <c r="M307" s="288"/>
      <c r="N307" s="289"/>
      <c r="O307"/>
      <c r="P307"/>
      <c r="Q307"/>
      <c r="R307"/>
      <c r="S307"/>
      <c r="T307"/>
      <c r="U307"/>
      <c r="V307"/>
      <c r="W307"/>
      <c r="X307"/>
    </row>
    <row r="308" spans="1:24" s="23" customFormat="1" ht="15" customHeight="1" x14ac:dyDescent="0.3">
      <c r="A308" s="316">
        <v>44798</v>
      </c>
      <c r="B308" s="317" t="s">
        <v>289</v>
      </c>
      <c r="C308" s="320">
        <v>71097.179999999993</v>
      </c>
      <c r="D308" s="319"/>
      <c r="E308" s="322">
        <f t="shared" si="6"/>
        <v>36970651.155341871</v>
      </c>
      <c r="F308" s="84"/>
      <c r="G308" s="115"/>
      <c r="H308" s="122"/>
      <c r="I308" s="116"/>
      <c r="J308" s="123"/>
      <c r="K308" s="117"/>
      <c r="L308" s="118"/>
      <c r="M308" s="288"/>
      <c r="N308" s="289"/>
      <c r="O308"/>
      <c r="P308"/>
      <c r="Q308"/>
      <c r="R308"/>
      <c r="S308"/>
      <c r="T308"/>
      <c r="U308"/>
      <c r="V308"/>
      <c r="W308"/>
      <c r="X308"/>
    </row>
    <row r="309" spans="1:24" s="23" customFormat="1" ht="15" customHeight="1" x14ac:dyDescent="0.3">
      <c r="A309" s="316">
        <v>44798</v>
      </c>
      <c r="B309" s="317" t="s">
        <v>229</v>
      </c>
      <c r="C309" s="320">
        <v>58290.54</v>
      </c>
      <c r="D309" s="319"/>
      <c r="E309" s="322">
        <f t="shared" si="6"/>
        <v>37028941.69534187</v>
      </c>
      <c r="F309" s="84"/>
      <c r="G309" s="115"/>
      <c r="H309" s="122"/>
      <c r="I309" s="116"/>
      <c r="J309" s="123"/>
      <c r="K309" s="117"/>
      <c r="L309" s="118"/>
      <c r="M309" s="288"/>
      <c r="N309" s="289"/>
      <c r="O309"/>
      <c r="P309"/>
      <c r="Q309"/>
      <c r="R309"/>
      <c r="S309"/>
      <c r="T309"/>
      <c r="U309"/>
      <c r="V309"/>
      <c r="W309"/>
      <c r="X309"/>
    </row>
    <row r="310" spans="1:24" s="23" customFormat="1" ht="15" customHeight="1" x14ac:dyDescent="0.3">
      <c r="A310" s="316">
        <v>44798</v>
      </c>
      <c r="B310" s="317" t="s">
        <v>397</v>
      </c>
      <c r="C310" s="320">
        <v>15498</v>
      </c>
      <c r="D310" s="319"/>
      <c r="E310" s="322">
        <f t="shared" si="6"/>
        <v>37044439.69534187</v>
      </c>
      <c r="F310" s="84"/>
      <c r="G310" s="115"/>
      <c r="H310" s="122"/>
      <c r="I310" s="116"/>
      <c r="J310" s="123"/>
      <c r="K310" s="117"/>
      <c r="L310" s="118"/>
      <c r="M310" s="288"/>
      <c r="N310" s="289"/>
      <c r="O310"/>
      <c r="P310"/>
      <c r="Q310"/>
      <c r="R310"/>
      <c r="S310"/>
      <c r="T310"/>
      <c r="U310"/>
      <c r="V310"/>
      <c r="W310"/>
      <c r="X310"/>
    </row>
    <row r="311" spans="1:24" s="23" customFormat="1" ht="15" customHeight="1" x14ac:dyDescent="0.3">
      <c r="A311" s="316">
        <v>44798</v>
      </c>
      <c r="B311" s="317" t="s">
        <v>196</v>
      </c>
      <c r="C311" s="320">
        <v>25841.759999999998</v>
      </c>
      <c r="D311" s="319"/>
      <c r="E311" s="322">
        <f t="shared" si="6"/>
        <v>37070281.455341868</v>
      </c>
      <c r="F311" s="84"/>
      <c r="G311" s="115"/>
      <c r="H311" s="122"/>
      <c r="I311" s="116"/>
      <c r="J311" s="123"/>
      <c r="K311" s="117"/>
      <c r="L311" s="118"/>
      <c r="M311" s="288"/>
      <c r="N311" s="289"/>
      <c r="O311"/>
      <c r="P311"/>
      <c r="Q311"/>
      <c r="R311"/>
      <c r="S311"/>
      <c r="T311"/>
      <c r="U311"/>
      <c r="V311"/>
      <c r="W311"/>
      <c r="X311"/>
    </row>
    <row r="312" spans="1:24" s="23" customFormat="1" ht="15" customHeight="1" x14ac:dyDescent="0.3">
      <c r="A312" s="316">
        <v>44798</v>
      </c>
      <c r="B312" s="317" t="s">
        <v>255</v>
      </c>
      <c r="C312" s="320">
        <f>123540.75+1790.55</f>
        <v>125331.3</v>
      </c>
      <c r="D312" s="319"/>
      <c r="E312" s="322">
        <f t="shared" si="6"/>
        <v>37195612.755341865</v>
      </c>
      <c r="F312" s="84"/>
      <c r="G312" s="115"/>
      <c r="H312" s="122"/>
      <c r="I312" s="116"/>
      <c r="J312" s="123"/>
      <c r="K312" s="117"/>
      <c r="L312" s="118"/>
      <c r="M312" s="288"/>
      <c r="N312" s="289"/>
      <c r="O312"/>
      <c r="P312"/>
      <c r="Q312"/>
      <c r="R312"/>
      <c r="S312"/>
      <c r="T312"/>
      <c r="U312"/>
      <c r="V312"/>
      <c r="W312"/>
      <c r="X312"/>
    </row>
    <row r="313" spans="1:24" s="23" customFormat="1" ht="15.75" customHeight="1" x14ac:dyDescent="0.3">
      <c r="A313" s="316">
        <v>44798</v>
      </c>
      <c r="B313" s="317" t="s">
        <v>261</v>
      </c>
      <c r="C313" s="320">
        <v>113416.93</v>
      </c>
      <c r="D313" s="319"/>
      <c r="E313" s="322">
        <f t="shared" si="6"/>
        <v>37309029.685341865</v>
      </c>
      <c r="F313" s="84"/>
      <c r="G313" s="115"/>
      <c r="H313" s="122"/>
      <c r="I313" s="116"/>
      <c r="J313" s="123"/>
      <c r="K313" s="117"/>
      <c r="L313" s="118"/>
      <c r="M313" s="288"/>
      <c r="N313" s="289"/>
      <c r="O313"/>
      <c r="P313"/>
      <c r="Q313"/>
      <c r="R313"/>
      <c r="S313"/>
      <c r="T313"/>
      <c r="U313"/>
      <c r="V313"/>
      <c r="W313"/>
      <c r="X313"/>
    </row>
    <row r="314" spans="1:24" s="23" customFormat="1" ht="15" customHeight="1" x14ac:dyDescent="0.3">
      <c r="A314" s="316">
        <v>44798</v>
      </c>
      <c r="B314" s="317" t="s">
        <v>462</v>
      </c>
      <c r="C314" s="320">
        <v>158301</v>
      </c>
      <c r="D314" s="319"/>
      <c r="E314" s="322">
        <f t="shared" si="6"/>
        <v>37467330.685341865</v>
      </c>
      <c r="F314" s="84"/>
      <c r="G314" s="115"/>
      <c r="H314" s="122"/>
      <c r="I314" s="116"/>
      <c r="J314" s="123"/>
      <c r="K314" s="117"/>
      <c r="L314" s="118"/>
      <c r="M314" s="288"/>
      <c r="N314" s="289"/>
      <c r="O314"/>
      <c r="P314"/>
      <c r="Q314"/>
      <c r="R314"/>
      <c r="S314"/>
      <c r="T314"/>
      <c r="U314"/>
      <c r="V314"/>
      <c r="W314"/>
      <c r="X314"/>
    </row>
    <row r="315" spans="1:24" s="23" customFormat="1" ht="15" customHeight="1" x14ac:dyDescent="0.3">
      <c r="A315" s="316">
        <v>44798</v>
      </c>
      <c r="B315" s="317" t="s">
        <v>319</v>
      </c>
      <c r="C315" s="320">
        <v>6771.16</v>
      </c>
      <c r="D315" s="319"/>
      <c r="E315" s="322">
        <f t="shared" si="6"/>
        <v>37474101.845341861</v>
      </c>
      <c r="F315" s="84"/>
      <c r="G315" s="115"/>
      <c r="H315" s="122"/>
      <c r="I315" s="116"/>
      <c r="J315" s="123"/>
      <c r="K315" s="117"/>
      <c r="L315" s="118"/>
      <c r="M315" s="288"/>
      <c r="N315" s="289"/>
      <c r="O315"/>
      <c r="P315"/>
      <c r="Q315"/>
      <c r="R315"/>
      <c r="S315"/>
      <c r="T315"/>
      <c r="U315"/>
      <c r="V315"/>
      <c r="W315"/>
      <c r="X315"/>
    </row>
    <row r="316" spans="1:24" s="23" customFormat="1" ht="15" customHeight="1" x14ac:dyDescent="0.3">
      <c r="A316" s="316">
        <v>44799</v>
      </c>
      <c r="B316" s="317" t="s">
        <v>300</v>
      </c>
      <c r="C316" s="320">
        <v>25391.85</v>
      </c>
      <c r="D316" s="319"/>
      <c r="E316" s="322">
        <f t="shared" si="6"/>
        <v>37499493.695341863</v>
      </c>
      <c r="F316" s="84"/>
      <c r="G316" s="115"/>
      <c r="H316" s="122"/>
      <c r="I316" s="116"/>
      <c r="J316" s="123"/>
      <c r="K316" s="117"/>
      <c r="L316" s="118"/>
      <c r="M316" s="288"/>
      <c r="N316" s="289"/>
      <c r="O316"/>
      <c r="P316"/>
      <c r="Q316"/>
      <c r="R316"/>
      <c r="S316"/>
      <c r="T316"/>
      <c r="U316"/>
      <c r="V316"/>
      <c r="W316"/>
      <c r="X316"/>
    </row>
    <row r="317" spans="1:24" s="23" customFormat="1" ht="15" customHeight="1" x14ac:dyDescent="0.3">
      <c r="A317" s="316">
        <v>44799</v>
      </c>
      <c r="B317" s="317" t="s">
        <v>299</v>
      </c>
      <c r="C317" s="320">
        <v>18620.689999999999</v>
      </c>
      <c r="D317" s="319"/>
      <c r="E317" s="322">
        <f t="shared" si="6"/>
        <v>37518114.38534186</v>
      </c>
      <c r="F317" s="84"/>
      <c r="G317" s="115"/>
      <c r="H317" s="122"/>
      <c r="I317" s="116"/>
      <c r="J317" s="123"/>
      <c r="K317" s="117"/>
      <c r="L317" s="118"/>
      <c r="M317" s="288"/>
      <c r="N317" s="289"/>
      <c r="O317"/>
      <c r="P317"/>
      <c r="Q317"/>
      <c r="R317"/>
      <c r="S317"/>
      <c r="T317"/>
      <c r="U317"/>
      <c r="V317"/>
      <c r="W317"/>
      <c r="X317"/>
    </row>
    <row r="318" spans="1:24" s="23" customFormat="1" ht="15" customHeight="1" x14ac:dyDescent="0.3">
      <c r="A318" s="316">
        <v>44802</v>
      </c>
      <c r="B318" s="317" t="s">
        <v>306</v>
      </c>
      <c r="C318" s="320">
        <v>39759.39</v>
      </c>
      <c r="D318" s="319"/>
      <c r="E318" s="322">
        <f t="shared" si="6"/>
        <v>37557873.775341861</v>
      </c>
      <c r="F318" s="84"/>
      <c r="G318" s="115"/>
      <c r="H318" s="122"/>
      <c r="I318" s="116"/>
      <c r="J318" s="123"/>
      <c r="K318" s="117"/>
      <c r="L318" s="118"/>
      <c r="M318" s="288"/>
      <c r="N318" s="289"/>
      <c r="O318"/>
      <c r="P318"/>
      <c r="Q318"/>
      <c r="R318"/>
      <c r="S318"/>
      <c r="T318"/>
      <c r="U318"/>
      <c r="V318"/>
      <c r="W318"/>
      <c r="X318"/>
    </row>
    <row r="319" spans="1:24" s="23" customFormat="1" ht="15" customHeight="1" x14ac:dyDescent="0.3">
      <c r="A319" s="316">
        <v>44802</v>
      </c>
      <c r="B319" s="317" t="s">
        <v>274</v>
      </c>
      <c r="C319" s="320">
        <v>25391.85</v>
      </c>
      <c r="D319" s="319"/>
      <c r="E319" s="322">
        <f t="shared" si="6"/>
        <v>37583265.625341862</v>
      </c>
      <c r="F319" s="84"/>
      <c r="G319" s="115"/>
      <c r="H319" s="122"/>
      <c r="I319" s="116"/>
      <c r="J319" s="123"/>
      <c r="K319" s="117"/>
      <c r="L319" s="118"/>
      <c r="M319" s="288"/>
      <c r="N319" s="289"/>
      <c r="O319"/>
      <c r="P319"/>
      <c r="Q319"/>
      <c r="R319"/>
      <c r="S319"/>
      <c r="T319"/>
      <c r="U319"/>
      <c r="V319"/>
      <c r="W319"/>
      <c r="X319"/>
    </row>
    <row r="320" spans="1:24" s="23" customFormat="1" ht="15" customHeight="1" x14ac:dyDescent="0.3">
      <c r="A320" s="316">
        <v>44802</v>
      </c>
      <c r="B320" s="317" t="s">
        <v>523</v>
      </c>
      <c r="C320" s="320">
        <v>5078.37</v>
      </c>
      <c r="D320" s="319"/>
      <c r="E320" s="322">
        <f t="shared" si="6"/>
        <v>37588343.99534186</v>
      </c>
      <c r="F320" s="84"/>
      <c r="G320" s="115"/>
      <c r="H320" s="122"/>
      <c r="I320" s="116"/>
      <c r="J320" s="123"/>
      <c r="K320" s="117"/>
      <c r="L320" s="118"/>
      <c r="M320" s="288"/>
      <c r="N320" s="289"/>
      <c r="O320"/>
      <c r="P320"/>
      <c r="Q320"/>
      <c r="R320"/>
      <c r="S320"/>
      <c r="T320"/>
      <c r="U320"/>
      <c r="V320"/>
      <c r="W320"/>
      <c r="X320"/>
    </row>
    <row r="321" spans="1:24" s="23" customFormat="1" ht="15" customHeight="1" x14ac:dyDescent="0.3">
      <c r="A321" s="316">
        <v>44802</v>
      </c>
      <c r="B321" s="317" t="s">
        <v>291</v>
      </c>
      <c r="C321" s="320">
        <v>115109.72</v>
      </c>
      <c r="D321" s="319"/>
      <c r="E321" s="322">
        <f t="shared" si="6"/>
        <v>37703453.715341859</v>
      </c>
      <c r="F321" s="84"/>
      <c r="G321" s="115"/>
      <c r="H321" s="122"/>
      <c r="I321" s="116"/>
      <c r="J321" s="123"/>
      <c r="K321" s="117"/>
      <c r="L321" s="118"/>
      <c r="M321" s="288"/>
      <c r="N321" s="289"/>
      <c r="O321"/>
      <c r="P321"/>
      <c r="Q321"/>
      <c r="R321"/>
      <c r="S321"/>
      <c r="T321"/>
      <c r="U321"/>
      <c r="V321"/>
      <c r="W321"/>
      <c r="X321"/>
    </row>
    <row r="322" spans="1:24" s="23" customFormat="1" ht="15" customHeight="1" x14ac:dyDescent="0.3">
      <c r="A322" s="316">
        <v>44802</v>
      </c>
      <c r="B322" s="317" t="s">
        <v>231</v>
      </c>
      <c r="C322" s="320">
        <v>333479.63</v>
      </c>
      <c r="D322" s="319"/>
      <c r="E322" s="322">
        <f t="shared" si="6"/>
        <v>38036933.345341861</v>
      </c>
      <c r="F322" s="84"/>
      <c r="G322" s="115"/>
      <c r="H322" s="122"/>
      <c r="I322" s="116"/>
      <c r="J322" s="123"/>
      <c r="K322" s="117"/>
      <c r="L322" s="118"/>
      <c r="M322" s="288"/>
      <c r="N322" s="289"/>
      <c r="O322"/>
      <c r="P322"/>
      <c r="Q322"/>
      <c r="R322"/>
      <c r="S322"/>
      <c r="T322"/>
      <c r="U322"/>
      <c r="V322"/>
      <c r="W322"/>
      <c r="X322"/>
    </row>
    <row r="323" spans="1:24" s="23" customFormat="1" ht="15" customHeight="1" x14ac:dyDescent="0.3">
      <c r="A323" s="316">
        <v>44802</v>
      </c>
      <c r="B323" s="317" t="s">
        <v>426</v>
      </c>
      <c r="C323" s="320">
        <v>10156.74</v>
      </c>
      <c r="D323" s="319"/>
      <c r="E323" s="322">
        <f t="shared" si="6"/>
        <v>38047090.085341863</v>
      </c>
      <c r="F323" s="84"/>
      <c r="G323" s="115"/>
      <c r="H323" s="122"/>
      <c r="I323" s="116"/>
      <c r="J323" s="123"/>
      <c r="K323" s="117"/>
      <c r="L323" s="118"/>
      <c r="M323" s="288"/>
      <c r="N323" s="289"/>
      <c r="O323"/>
      <c r="P323"/>
      <c r="Q323"/>
      <c r="R323"/>
      <c r="S323"/>
      <c r="T323"/>
      <c r="U323"/>
      <c r="V323"/>
      <c r="W323"/>
      <c r="X323"/>
    </row>
    <row r="324" spans="1:24" s="23" customFormat="1" ht="15" customHeight="1" x14ac:dyDescent="0.3">
      <c r="A324" s="316">
        <v>44804</v>
      </c>
      <c r="B324" s="317" t="s">
        <v>245</v>
      </c>
      <c r="C324" s="320">
        <v>29145.27</v>
      </c>
      <c r="D324" s="319"/>
      <c r="E324" s="322">
        <f t="shared" si="6"/>
        <v>38076235.355341867</v>
      </c>
      <c r="F324" s="84"/>
      <c r="G324" s="115"/>
      <c r="H324" s="122"/>
      <c r="I324" s="116"/>
      <c r="J324" s="123"/>
      <c r="K324" s="117"/>
      <c r="L324" s="118"/>
      <c r="M324" s="288"/>
      <c r="N324" s="289"/>
      <c r="O324"/>
      <c r="P324"/>
      <c r="Q324"/>
      <c r="R324"/>
      <c r="S324"/>
      <c r="T324"/>
      <c r="U324"/>
      <c r="V324"/>
      <c r="W324"/>
      <c r="X324"/>
    </row>
    <row r="325" spans="1:24" s="23" customFormat="1" ht="15" customHeight="1" x14ac:dyDescent="0.3">
      <c r="A325" s="316">
        <v>44804</v>
      </c>
      <c r="B325" s="317" t="s">
        <v>222</v>
      </c>
      <c r="C325" s="320">
        <v>319937.31</v>
      </c>
      <c r="D325" s="319"/>
      <c r="E325" s="322">
        <f t="shared" si="6"/>
        <v>38396172.665341869</v>
      </c>
      <c r="F325" s="84"/>
      <c r="G325" s="115"/>
      <c r="H325" s="122"/>
      <c r="I325" s="116"/>
      <c r="J325" s="123"/>
      <c r="K325" s="117"/>
      <c r="L325" s="118"/>
      <c r="M325" s="288"/>
      <c r="N325" s="289"/>
      <c r="O325"/>
      <c r="P325"/>
      <c r="Q325"/>
      <c r="R325"/>
      <c r="S325"/>
      <c r="T325"/>
      <c r="U325"/>
      <c r="V325"/>
      <c r="W325"/>
      <c r="X325"/>
    </row>
    <row r="326" spans="1:24" s="23" customFormat="1" ht="15" customHeight="1" x14ac:dyDescent="0.3">
      <c r="A326" s="316">
        <v>44804</v>
      </c>
      <c r="B326" s="317" t="s">
        <v>192</v>
      </c>
      <c r="C326" s="320">
        <v>3385.58</v>
      </c>
      <c r="D326" s="319"/>
      <c r="E326" s="322">
        <f t="shared" si="6"/>
        <v>38399558.245341867</v>
      </c>
      <c r="F326" s="84"/>
      <c r="G326" s="115"/>
      <c r="H326" s="122"/>
      <c r="I326" s="116"/>
      <c r="J326" s="123"/>
      <c r="K326" s="117"/>
      <c r="L326" s="118"/>
      <c r="M326" s="288"/>
      <c r="N326" s="289"/>
      <c r="O326"/>
      <c r="P326"/>
      <c r="Q326"/>
      <c r="R326"/>
      <c r="S326"/>
      <c r="T326"/>
      <c r="U326"/>
      <c r="V326"/>
      <c r="W326"/>
      <c r="X326"/>
    </row>
    <row r="327" spans="1:24" s="23" customFormat="1" ht="15" customHeight="1" x14ac:dyDescent="0.3">
      <c r="A327" s="316">
        <v>44804</v>
      </c>
      <c r="B327" s="317" t="s">
        <v>311</v>
      </c>
      <c r="C327" s="320">
        <v>8463.9500000000007</v>
      </c>
      <c r="D327" s="319"/>
      <c r="E327" s="322">
        <f t="shared" si="6"/>
        <v>38408022.19534187</v>
      </c>
      <c r="F327" s="84"/>
      <c r="G327" s="115"/>
      <c r="H327" s="122"/>
      <c r="I327" s="116"/>
      <c r="J327" s="123"/>
      <c r="K327" s="117"/>
      <c r="L327" s="118"/>
      <c r="M327" s="288"/>
      <c r="N327" s="289"/>
      <c r="O327"/>
      <c r="P327"/>
      <c r="Q327"/>
      <c r="R327"/>
      <c r="S327"/>
      <c r="T327"/>
      <c r="U327"/>
      <c r="V327"/>
      <c r="W327"/>
      <c r="X327"/>
    </row>
    <row r="328" spans="1:24" s="23" customFormat="1" ht="15" customHeight="1" x14ac:dyDescent="0.3">
      <c r="A328" s="316">
        <v>44804</v>
      </c>
      <c r="B328" s="317" t="s">
        <v>199</v>
      </c>
      <c r="C328" s="320">
        <v>331786.84000000003</v>
      </c>
      <c r="D328" s="319"/>
      <c r="E328" s="322">
        <f t="shared" ref="E328:E395" si="7">E327+C328-D328</f>
        <v>38739809.035341874</v>
      </c>
      <c r="F328" s="84"/>
      <c r="G328" s="115"/>
      <c r="H328" s="122"/>
      <c r="I328" s="116"/>
      <c r="J328" s="123"/>
      <c r="K328" s="117"/>
      <c r="L328" s="118"/>
      <c r="M328" s="288"/>
      <c r="N328" s="289"/>
      <c r="O328"/>
      <c r="P328"/>
      <c r="Q328"/>
      <c r="R328"/>
      <c r="S328"/>
      <c r="T328"/>
      <c r="U328"/>
      <c r="V328"/>
      <c r="W328"/>
      <c r="X328"/>
    </row>
    <row r="329" spans="1:24" s="23" customFormat="1" ht="15" customHeight="1" x14ac:dyDescent="0.3">
      <c r="A329" s="100"/>
      <c r="B329" s="23" t="s">
        <v>546</v>
      </c>
      <c r="C329" s="323"/>
      <c r="D329" s="141">
        <v>1377875.1</v>
      </c>
      <c r="E329" s="322">
        <f t="shared" si="7"/>
        <v>37361933.935341872</v>
      </c>
      <c r="F329" s="84"/>
      <c r="G329" s="115"/>
      <c r="H329" s="122"/>
      <c r="I329" s="116"/>
      <c r="J329" s="123"/>
      <c r="K329" s="117"/>
      <c r="L329" s="118"/>
      <c r="M329" s="288"/>
      <c r="N329" s="289"/>
      <c r="O329"/>
      <c r="P329"/>
      <c r="Q329"/>
      <c r="R329"/>
      <c r="S329"/>
      <c r="T329"/>
      <c r="U329"/>
      <c r="V329"/>
      <c r="W329"/>
      <c r="X329"/>
    </row>
    <row r="330" spans="1:24" s="23" customFormat="1" ht="15" customHeight="1" x14ac:dyDescent="0.3">
      <c r="A330" s="100"/>
      <c r="B330" s="324" t="s">
        <v>547</v>
      </c>
      <c r="C330" s="325">
        <v>1984219.7057024792</v>
      </c>
      <c r="D330" s="141"/>
      <c r="E330" s="322">
        <f t="shared" si="7"/>
        <v>39346153.641044348</v>
      </c>
      <c r="F330" s="84"/>
      <c r="G330" s="115"/>
      <c r="H330" s="122"/>
      <c r="I330" s="116"/>
      <c r="J330" s="123"/>
      <c r="K330" s="117"/>
      <c r="L330" s="118"/>
      <c r="M330" s="288"/>
      <c r="N330" s="289"/>
      <c r="O330"/>
      <c r="P330"/>
      <c r="Q330"/>
      <c r="R330"/>
      <c r="S330"/>
      <c r="T330"/>
      <c r="U330"/>
      <c r="V330"/>
      <c r="W330"/>
      <c r="X330"/>
    </row>
    <row r="331" spans="1:24" s="23" customFormat="1" ht="15" customHeight="1" x14ac:dyDescent="0.3">
      <c r="B331" s="324" t="s">
        <v>548</v>
      </c>
      <c r="C331" s="326">
        <f>64.25*5503</f>
        <v>353567.75</v>
      </c>
      <c r="D331" s="141"/>
      <c r="E331" s="227">
        <f t="shared" si="7"/>
        <v>39699721.391044348</v>
      </c>
      <c r="F331" s="84"/>
      <c r="G331" s="115"/>
      <c r="H331" s="122"/>
      <c r="I331" s="116"/>
      <c r="J331" s="123"/>
      <c r="K331" s="117"/>
      <c r="L331" s="118"/>
      <c r="M331" s="288"/>
      <c r="N331" s="289"/>
      <c r="O331"/>
      <c r="P331"/>
      <c r="Q331"/>
      <c r="R331"/>
      <c r="S331"/>
      <c r="T331"/>
      <c r="U331"/>
      <c r="V331"/>
      <c r="W331"/>
      <c r="X331"/>
    </row>
    <row r="332" spans="1:24" s="23" customFormat="1" ht="15" customHeight="1" x14ac:dyDescent="0.3">
      <c r="A332" s="316">
        <v>44809</v>
      </c>
      <c r="B332" s="317" t="s">
        <v>219</v>
      </c>
      <c r="C332" s="320">
        <v>18483.96</v>
      </c>
      <c r="D332" s="319"/>
      <c r="E332" s="322">
        <f t="shared" si="7"/>
        <v>39718205.351044349</v>
      </c>
      <c r="F332" s="84"/>
      <c r="G332" s="115"/>
      <c r="H332" s="122"/>
      <c r="I332" s="116"/>
      <c r="J332" s="123"/>
      <c r="K332" s="117"/>
      <c r="L332" s="118"/>
      <c r="M332" s="288"/>
      <c r="N332" s="289"/>
      <c r="O332"/>
      <c r="P332"/>
      <c r="Q332"/>
      <c r="R332"/>
      <c r="S332"/>
      <c r="T332"/>
      <c r="U332"/>
      <c r="V332"/>
      <c r="W332"/>
      <c r="X332"/>
    </row>
    <row r="333" spans="1:24" s="23" customFormat="1" ht="15" customHeight="1" x14ac:dyDescent="0.3">
      <c r="A333" s="316">
        <v>44809</v>
      </c>
      <c r="B333" s="317" t="s">
        <v>220</v>
      </c>
      <c r="C333" s="320">
        <v>4163.6099999999997</v>
      </c>
      <c r="D333" s="319"/>
      <c r="E333" s="322">
        <f t="shared" si="7"/>
        <v>39722368.961044349</v>
      </c>
      <c r="F333" s="84"/>
      <c r="G333" s="115"/>
      <c r="H333" s="122"/>
      <c r="I333" s="116"/>
      <c r="J333" s="123"/>
      <c r="K333" s="117"/>
      <c r="L333" s="118"/>
      <c r="M333" s="288"/>
      <c r="N333" s="289"/>
      <c r="O333"/>
      <c r="P333"/>
      <c r="Q333"/>
      <c r="R333"/>
      <c r="S333"/>
      <c r="T333"/>
      <c r="U333"/>
      <c r="V333"/>
      <c r="W333"/>
      <c r="X333"/>
    </row>
    <row r="334" spans="1:24" s="23" customFormat="1" ht="15" customHeight="1" x14ac:dyDescent="0.3">
      <c r="A334" s="316">
        <v>44809</v>
      </c>
      <c r="B334" s="317" t="s">
        <v>464</v>
      </c>
      <c r="C334" s="320">
        <v>540540</v>
      </c>
      <c r="D334" s="319"/>
      <c r="E334" s="322">
        <f t="shared" si="7"/>
        <v>40262908.961044349</v>
      </c>
      <c r="F334" s="84"/>
      <c r="G334" s="115"/>
      <c r="H334" s="122"/>
      <c r="I334" s="116"/>
      <c r="J334" s="123"/>
      <c r="K334" s="117"/>
      <c r="L334" s="118"/>
      <c r="M334" s="288"/>
      <c r="N334" s="289"/>
      <c r="O334"/>
      <c r="P334"/>
      <c r="Q334"/>
      <c r="R334"/>
      <c r="S334"/>
      <c r="T334"/>
      <c r="U334"/>
      <c r="V334"/>
      <c r="W334"/>
      <c r="X334"/>
    </row>
    <row r="335" spans="1:24" s="23" customFormat="1" ht="15" customHeight="1" x14ac:dyDescent="0.3">
      <c r="A335" s="327">
        <v>44809</v>
      </c>
      <c r="B335" s="328" t="s">
        <v>456</v>
      </c>
      <c r="C335" s="329"/>
      <c r="D335" s="329"/>
      <c r="E335" s="322">
        <f t="shared" si="7"/>
        <v>40262908.961044349</v>
      </c>
      <c r="F335" s="84"/>
      <c r="G335" s="115"/>
      <c r="H335" s="122"/>
      <c r="I335" s="116"/>
      <c r="J335" s="123"/>
      <c r="K335" s="117"/>
      <c r="L335" s="118"/>
      <c r="M335" s="288">
        <v>536559.21</v>
      </c>
      <c r="N335" s="289"/>
      <c r="O335"/>
      <c r="P335"/>
      <c r="Q335"/>
      <c r="R335"/>
      <c r="S335"/>
      <c r="T335"/>
      <c r="U335"/>
      <c r="V335"/>
      <c r="W335"/>
      <c r="X335"/>
    </row>
    <row r="336" spans="1:24" s="23" customFormat="1" ht="15" customHeight="1" x14ac:dyDescent="0.3">
      <c r="A336" s="316">
        <v>44811</v>
      </c>
      <c r="B336" s="317" t="s">
        <v>480</v>
      </c>
      <c r="C336" s="320">
        <v>168119.29</v>
      </c>
      <c r="D336" s="319"/>
      <c r="E336" s="322">
        <f t="shared" si="7"/>
        <v>40431028.251044348</v>
      </c>
      <c r="F336" s="84"/>
      <c r="G336" s="115"/>
      <c r="H336" s="122"/>
      <c r="I336" s="116"/>
      <c r="J336" s="123"/>
      <c r="K336" s="117"/>
      <c r="L336" s="118"/>
      <c r="M336" s="288"/>
      <c r="N336" s="289"/>
      <c r="O336"/>
      <c r="P336"/>
      <c r="Q336"/>
      <c r="R336"/>
      <c r="S336"/>
      <c r="T336"/>
      <c r="U336"/>
      <c r="V336"/>
      <c r="W336"/>
      <c r="X336"/>
    </row>
    <row r="337" spans="1:24" s="23" customFormat="1" ht="15" customHeight="1" x14ac:dyDescent="0.3">
      <c r="A337" s="316">
        <v>44811</v>
      </c>
      <c r="B337" s="317" t="s">
        <v>293</v>
      </c>
      <c r="C337" s="320">
        <v>81253.919999999998</v>
      </c>
      <c r="D337" s="319"/>
      <c r="E337" s="322">
        <f t="shared" si="7"/>
        <v>40512282.17104435</v>
      </c>
      <c r="F337" s="84"/>
      <c r="G337" s="115"/>
      <c r="H337" s="122"/>
      <c r="I337" s="116"/>
      <c r="J337" s="123"/>
      <c r="K337" s="117"/>
      <c r="L337" s="118"/>
      <c r="M337" s="288"/>
      <c r="N337" s="289"/>
      <c r="O337"/>
      <c r="P337"/>
      <c r="Q337"/>
      <c r="R337"/>
      <c r="S337"/>
      <c r="T337"/>
      <c r="U337"/>
      <c r="V337"/>
      <c r="W337"/>
      <c r="X337"/>
    </row>
    <row r="338" spans="1:24" s="23" customFormat="1" ht="15" customHeight="1" x14ac:dyDescent="0.3">
      <c r="A338" s="316">
        <v>44812</v>
      </c>
      <c r="B338" s="317" t="s">
        <v>191</v>
      </c>
      <c r="C338" s="320">
        <v>533228.85</v>
      </c>
      <c r="D338" s="319"/>
      <c r="E338" s="322">
        <f t="shared" si="7"/>
        <v>41045511.021044351</v>
      </c>
      <c r="F338" s="84"/>
      <c r="G338" s="115"/>
      <c r="H338" s="122"/>
      <c r="I338" s="116"/>
      <c r="J338" s="123"/>
      <c r="K338" s="117"/>
      <c r="L338" s="118"/>
      <c r="M338" s="288"/>
      <c r="N338" s="289"/>
      <c r="O338"/>
      <c r="P338"/>
      <c r="Q338"/>
      <c r="R338"/>
      <c r="S338"/>
      <c r="T338"/>
      <c r="U338"/>
      <c r="V338"/>
      <c r="W338"/>
      <c r="X338"/>
    </row>
    <row r="339" spans="1:24" s="23" customFormat="1" ht="15" customHeight="1" x14ac:dyDescent="0.3">
      <c r="A339" s="316">
        <v>44812</v>
      </c>
      <c r="B339" s="317" t="s">
        <v>198</v>
      </c>
      <c r="C339" s="320">
        <v>25391.85</v>
      </c>
      <c r="D339" s="319"/>
      <c r="E339" s="322">
        <f t="shared" si="7"/>
        <v>41070902.871044353</v>
      </c>
      <c r="F339" s="84"/>
      <c r="G339" s="115"/>
      <c r="H339" s="122"/>
      <c r="I339" s="116"/>
      <c r="J339" s="123"/>
      <c r="K339" s="117"/>
      <c r="L339" s="118"/>
      <c r="M339" s="288"/>
      <c r="N339" s="289"/>
      <c r="O339"/>
      <c r="P339"/>
      <c r="Q339"/>
      <c r="R339"/>
      <c r="S339"/>
      <c r="T339"/>
      <c r="U339"/>
      <c r="V339"/>
      <c r="W339"/>
      <c r="X339"/>
    </row>
    <row r="340" spans="1:24" s="23" customFormat="1" ht="15" customHeight="1" x14ac:dyDescent="0.3">
      <c r="A340" s="316">
        <v>44812</v>
      </c>
      <c r="B340" s="317" t="s">
        <v>226</v>
      </c>
      <c r="C340" s="320">
        <v>15235.11</v>
      </c>
      <c r="D340" s="319"/>
      <c r="E340" s="322">
        <f t="shared" si="7"/>
        <v>41086137.981044352</v>
      </c>
      <c r="F340" s="84"/>
      <c r="G340" s="115"/>
      <c r="H340" s="122"/>
      <c r="I340" s="116"/>
      <c r="J340" s="123"/>
      <c r="K340" s="117"/>
      <c r="L340" s="118"/>
      <c r="M340" s="288"/>
      <c r="N340" s="289"/>
      <c r="O340"/>
      <c r="P340"/>
      <c r="Q340"/>
      <c r="R340"/>
      <c r="S340"/>
      <c r="T340"/>
      <c r="U340"/>
      <c r="V340"/>
      <c r="W340"/>
      <c r="X340"/>
    </row>
    <row r="341" spans="1:24" s="23" customFormat="1" ht="15" customHeight="1" x14ac:dyDescent="0.3">
      <c r="A341" s="316">
        <v>44812</v>
      </c>
      <c r="B341" s="317" t="s">
        <v>549</v>
      </c>
      <c r="C341" s="320">
        <v>36649.69</v>
      </c>
      <c r="D341" s="319"/>
      <c r="E341" s="322">
        <f t="shared" si="7"/>
        <v>41122787.67104435</v>
      </c>
      <c r="F341" s="84"/>
      <c r="G341" s="115"/>
      <c r="H341" s="122"/>
      <c r="I341" s="116"/>
      <c r="J341" s="123"/>
      <c r="K341" s="117"/>
      <c r="L341" s="118"/>
      <c r="M341" s="288"/>
      <c r="N341" s="289"/>
      <c r="O341"/>
      <c r="P341"/>
      <c r="Q341"/>
      <c r="R341"/>
      <c r="S341"/>
      <c r="T341"/>
      <c r="U341"/>
      <c r="V341"/>
      <c r="W341"/>
      <c r="X341"/>
    </row>
    <row r="342" spans="1:24" s="23" customFormat="1" ht="15" customHeight="1" x14ac:dyDescent="0.3">
      <c r="A342" s="316">
        <v>44813</v>
      </c>
      <c r="B342" s="317" t="s">
        <v>294</v>
      </c>
      <c r="C342" s="320">
        <v>37241.379999999997</v>
      </c>
      <c r="D342" s="319"/>
      <c r="E342" s="322">
        <f t="shared" si="7"/>
        <v>41160029.051044352</v>
      </c>
      <c r="F342" s="84"/>
      <c r="G342" s="115"/>
      <c r="H342" s="122"/>
      <c r="I342" s="116"/>
      <c r="J342" s="123"/>
      <c r="K342" s="117"/>
      <c r="L342" s="118"/>
      <c r="M342" s="288"/>
      <c r="N342" s="289"/>
      <c r="O342"/>
      <c r="P342"/>
      <c r="Q342"/>
      <c r="R342"/>
      <c r="S342"/>
      <c r="T342"/>
      <c r="U342"/>
      <c r="V342"/>
      <c r="W342"/>
      <c r="X342"/>
    </row>
    <row r="343" spans="1:24" s="23" customFormat="1" ht="15" customHeight="1" x14ac:dyDescent="0.3">
      <c r="A343" s="316">
        <v>44816</v>
      </c>
      <c r="B343" s="317" t="s">
        <v>216</v>
      </c>
      <c r="C343" s="320">
        <v>84639.5</v>
      </c>
      <c r="D343" s="319"/>
      <c r="E343" s="322">
        <f t="shared" si="7"/>
        <v>41244668.551044352</v>
      </c>
      <c r="F343" s="84"/>
      <c r="G343" s="115"/>
      <c r="H343" s="122"/>
      <c r="I343" s="116"/>
      <c r="J343" s="123"/>
      <c r="K343" s="117"/>
      <c r="L343" s="118"/>
      <c r="M343" s="288"/>
      <c r="N343" s="289"/>
      <c r="O343"/>
      <c r="P343"/>
      <c r="Q343"/>
      <c r="R343"/>
      <c r="S343"/>
      <c r="T343"/>
      <c r="U343"/>
      <c r="V343"/>
      <c r="W343"/>
      <c r="X343"/>
    </row>
    <row r="344" spans="1:24" s="23" customFormat="1" ht="15" customHeight="1" x14ac:dyDescent="0.3">
      <c r="A344" s="316">
        <v>44816</v>
      </c>
      <c r="B344" s="317" t="s">
        <v>201</v>
      </c>
      <c r="C344" s="320">
        <v>330651.86</v>
      </c>
      <c r="D344" s="319"/>
      <c r="E344" s="322">
        <f t="shared" si="7"/>
        <v>41575320.411044352</v>
      </c>
      <c r="F344" s="84"/>
      <c r="G344" s="115"/>
      <c r="H344" s="122"/>
      <c r="I344" s="116"/>
      <c r="J344" s="123"/>
      <c r="K344" s="117"/>
      <c r="L344" s="118"/>
      <c r="M344" s="288"/>
      <c r="N344" s="289"/>
      <c r="O344"/>
      <c r="P344"/>
      <c r="Q344"/>
      <c r="R344"/>
      <c r="S344"/>
      <c r="T344"/>
      <c r="U344"/>
      <c r="V344"/>
      <c r="W344"/>
      <c r="X344"/>
    </row>
    <row r="345" spans="1:24" s="23" customFormat="1" ht="15" customHeight="1" x14ac:dyDescent="0.3">
      <c r="A345" s="100"/>
      <c r="B345" s="119" t="s">
        <v>550</v>
      </c>
      <c r="C345" s="120"/>
      <c r="D345" s="121">
        <v>1810795</v>
      </c>
      <c r="E345" s="322">
        <f t="shared" si="7"/>
        <v>39764525.411044352</v>
      </c>
      <c r="F345" s="84"/>
      <c r="G345" s="115"/>
      <c r="H345" s="122"/>
      <c r="I345" s="116"/>
      <c r="J345" s="123"/>
      <c r="K345" s="117"/>
      <c r="L345" s="118"/>
      <c r="M345" s="288"/>
      <c r="N345" s="289"/>
      <c r="O345"/>
      <c r="P345"/>
      <c r="Q345"/>
      <c r="R345"/>
      <c r="S345"/>
      <c r="T345"/>
      <c r="U345"/>
      <c r="V345"/>
      <c r="W345"/>
      <c r="X345"/>
    </row>
    <row r="346" spans="1:24" s="23" customFormat="1" ht="15" customHeight="1" x14ac:dyDescent="0.3">
      <c r="A346" s="100"/>
      <c r="B346" s="119" t="s">
        <v>551</v>
      </c>
      <c r="C346" s="120"/>
      <c r="D346" s="121">
        <v>3835720</v>
      </c>
      <c r="E346" s="322">
        <f t="shared" si="7"/>
        <v>35928805.411044352</v>
      </c>
      <c r="F346" s="84"/>
      <c r="G346" s="115"/>
      <c r="H346" s="122"/>
      <c r="I346" s="116"/>
      <c r="J346" s="123"/>
      <c r="K346" s="117"/>
      <c r="L346" s="118"/>
      <c r="M346" s="288"/>
      <c r="N346" s="289"/>
      <c r="O346"/>
      <c r="P346"/>
      <c r="Q346"/>
      <c r="R346"/>
      <c r="S346"/>
      <c r="T346"/>
      <c r="U346"/>
      <c r="V346"/>
      <c r="W346"/>
      <c r="X346"/>
    </row>
    <row r="347" spans="1:24" s="23" customFormat="1" ht="15" customHeight="1" x14ac:dyDescent="0.3">
      <c r="B347" s="119" t="s">
        <v>187</v>
      </c>
      <c r="C347" s="124"/>
      <c r="D347" s="121"/>
      <c r="E347" s="322">
        <f t="shared" si="7"/>
        <v>35928805.411044352</v>
      </c>
      <c r="F347" s="84"/>
      <c r="G347" s="115"/>
      <c r="H347" s="122"/>
      <c r="I347" s="116"/>
      <c r="J347" s="123"/>
      <c r="K347" s="117"/>
      <c r="L347" s="118"/>
      <c r="M347" s="288"/>
      <c r="N347" s="289"/>
      <c r="O347"/>
      <c r="P347"/>
      <c r="Q347"/>
      <c r="R347"/>
      <c r="S347"/>
      <c r="T347"/>
      <c r="U347"/>
      <c r="V347"/>
      <c r="W347"/>
      <c r="X347"/>
    </row>
    <row r="348" spans="1:24" s="23" customFormat="1" ht="15" customHeight="1" x14ac:dyDescent="0.3">
      <c r="B348" s="119" t="s">
        <v>552</v>
      </c>
      <c r="C348" s="124"/>
      <c r="D348" s="121">
        <v>672384</v>
      </c>
      <c r="E348" s="322">
        <f t="shared" si="7"/>
        <v>35256421.411044352</v>
      </c>
      <c r="F348" s="84"/>
      <c r="G348" s="115"/>
      <c r="H348" s="122"/>
      <c r="I348" s="116"/>
      <c r="J348" s="228"/>
      <c r="K348" s="117"/>
      <c r="L348" s="118"/>
      <c r="M348" s="288"/>
      <c r="N348" s="289"/>
      <c r="O348"/>
      <c r="P348"/>
      <c r="Q348"/>
      <c r="R348"/>
      <c r="S348"/>
      <c r="T348"/>
      <c r="U348"/>
      <c r="V348"/>
      <c r="W348"/>
      <c r="X348"/>
    </row>
    <row r="349" spans="1:24" s="23" customFormat="1" ht="15" customHeight="1" x14ac:dyDescent="0.3">
      <c r="B349" s="125" t="s">
        <v>188</v>
      </c>
      <c r="C349" s="126"/>
      <c r="D349" s="127"/>
      <c r="E349" s="322">
        <f t="shared" si="7"/>
        <v>35256421.411044352</v>
      </c>
      <c r="F349" s="84"/>
      <c r="G349" s="115"/>
      <c r="H349" s="122"/>
      <c r="I349" s="116">
        <v>740000</v>
      </c>
      <c r="J349" s="228"/>
      <c r="K349" s="117"/>
      <c r="L349" s="118"/>
      <c r="M349" s="288"/>
      <c r="N349" s="289"/>
      <c r="O349"/>
      <c r="P349"/>
      <c r="Q349"/>
      <c r="R349"/>
      <c r="S349"/>
      <c r="T349"/>
      <c r="U349"/>
      <c r="V349"/>
      <c r="W349"/>
      <c r="X349"/>
    </row>
    <row r="350" spans="1:24" s="23" customFormat="1" ht="15" customHeight="1" x14ac:dyDescent="0.3">
      <c r="B350" s="125" t="s">
        <v>553</v>
      </c>
      <c r="C350" s="126"/>
      <c r="D350" s="127"/>
      <c r="E350" s="322">
        <f t="shared" si="7"/>
        <v>35256421.411044352</v>
      </c>
      <c r="F350" s="84"/>
      <c r="G350" s="115"/>
      <c r="H350" s="122"/>
      <c r="I350" s="116"/>
      <c r="J350" s="228">
        <v>1147176</v>
      </c>
      <c r="K350" s="117"/>
      <c r="L350" s="118"/>
      <c r="M350" s="288"/>
      <c r="N350" s="289"/>
      <c r="O350"/>
      <c r="P350"/>
      <c r="Q350"/>
      <c r="R350"/>
      <c r="S350"/>
      <c r="T350"/>
      <c r="U350"/>
      <c r="V350"/>
      <c r="W350"/>
      <c r="X350"/>
    </row>
    <row r="351" spans="1:24" s="23" customFormat="1" ht="15" customHeight="1" x14ac:dyDescent="0.3">
      <c r="B351" s="125" t="s">
        <v>554</v>
      </c>
      <c r="C351" s="126"/>
      <c r="D351" s="127"/>
      <c r="E351" s="322">
        <f t="shared" si="7"/>
        <v>35256421.411044352</v>
      </c>
      <c r="F351" s="84"/>
      <c r="G351" s="115"/>
      <c r="H351" s="122"/>
      <c r="I351" s="116"/>
      <c r="J351" s="228">
        <v>120705.71</v>
      </c>
      <c r="K351" s="117"/>
      <c r="L351" s="118"/>
      <c r="M351" s="288"/>
      <c r="N351" s="289"/>
      <c r="O351"/>
      <c r="P351"/>
      <c r="Q351"/>
      <c r="R351"/>
      <c r="S351"/>
      <c r="T351"/>
      <c r="U351"/>
      <c r="V351"/>
      <c r="W351"/>
      <c r="X351"/>
    </row>
    <row r="352" spans="1:24" s="23" customFormat="1" ht="15" customHeight="1" x14ac:dyDescent="0.3">
      <c r="B352" s="125" t="s">
        <v>555</v>
      </c>
      <c r="C352" s="126"/>
      <c r="D352" s="127"/>
      <c r="E352" s="322">
        <f t="shared" si="7"/>
        <v>35256421.411044352</v>
      </c>
      <c r="F352" s="84"/>
      <c r="G352" s="115"/>
      <c r="H352" s="122"/>
      <c r="I352" s="116"/>
      <c r="J352" s="228">
        <v>19498</v>
      </c>
      <c r="K352" s="117"/>
      <c r="L352" s="118"/>
      <c r="M352" s="288"/>
      <c r="N352" s="289"/>
      <c r="O352"/>
      <c r="P352"/>
      <c r="Q352"/>
      <c r="R352"/>
      <c r="S352"/>
      <c r="T352"/>
      <c r="U352"/>
      <c r="V352"/>
      <c r="W352"/>
      <c r="X352"/>
    </row>
    <row r="353" spans="1:24" s="23" customFormat="1" ht="15" customHeight="1" x14ac:dyDescent="0.3">
      <c r="B353" s="119" t="s">
        <v>556</v>
      </c>
      <c r="C353" s="124"/>
      <c r="D353" s="121">
        <v>663374</v>
      </c>
      <c r="E353" s="322">
        <f t="shared" si="7"/>
        <v>34593047.411044352</v>
      </c>
      <c r="F353" s="84"/>
      <c r="G353" s="115"/>
      <c r="H353" s="122"/>
      <c r="I353" s="116"/>
      <c r="J353" s="228"/>
      <c r="K353" s="117"/>
      <c r="L353" s="118"/>
      <c r="M353" s="288"/>
      <c r="N353" s="289"/>
      <c r="O353"/>
      <c r="P353"/>
      <c r="Q353"/>
      <c r="R353"/>
      <c r="S353"/>
      <c r="T353"/>
      <c r="U353"/>
      <c r="V353"/>
      <c r="W353"/>
      <c r="X353"/>
    </row>
    <row r="354" spans="1:24" s="23" customFormat="1" ht="15" customHeight="1" x14ac:dyDescent="0.3">
      <c r="B354" s="119" t="s">
        <v>557</v>
      </c>
      <c r="C354" s="124"/>
      <c r="D354" s="121">
        <v>134700</v>
      </c>
      <c r="E354" s="322">
        <f t="shared" si="7"/>
        <v>34458347.411044352</v>
      </c>
      <c r="F354" s="84"/>
      <c r="G354" s="115"/>
      <c r="H354" s="122"/>
      <c r="I354" s="116"/>
      <c r="J354" s="228"/>
      <c r="K354" s="117"/>
      <c r="L354" s="118"/>
      <c r="M354" s="288"/>
      <c r="N354" s="289"/>
      <c r="O354"/>
      <c r="P354"/>
      <c r="Q354"/>
      <c r="R354"/>
      <c r="S354"/>
      <c r="T354"/>
      <c r="U354"/>
      <c r="V354"/>
      <c r="W354"/>
      <c r="X354"/>
    </row>
    <row r="355" spans="1:24" s="23" customFormat="1" ht="15" customHeight="1" x14ac:dyDescent="0.3">
      <c r="B355" s="119" t="s">
        <v>556</v>
      </c>
      <c r="C355" s="124"/>
      <c r="D355" s="121">
        <v>663374</v>
      </c>
      <c r="E355" s="322">
        <f t="shared" si="7"/>
        <v>33794973.411044352</v>
      </c>
      <c r="F355" s="84"/>
      <c r="G355" s="115"/>
      <c r="H355" s="122"/>
      <c r="I355" s="116"/>
      <c r="J355" s="228"/>
      <c r="K355" s="117"/>
      <c r="L355" s="118"/>
      <c r="M355" s="288"/>
      <c r="N355" s="289"/>
      <c r="O355"/>
      <c r="P355"/>
      <c r="Q355"/>
      <c r="R355"/>
      <c r="S355"/>
      <c r="T355"/>
      <c r="U355"/>
      <c r="V355"/>
      <c r="W355"/>
      <c r="X355"/>
    </row>
    <row r="356" spans="1:24" s="23" customFormat="1" ht="15" customHeight="1" x14ac:dyDescent="0.3">
      <c r="B356" s="119" t="s">
        <v>558</v>
      </c>
      <c r="C356" s="124"/>
      <c r="D356" s="121">
        <v>658022</v>
      </c>
      <c r="E356" s="322">
        <f t="shared" si="7"/>
        <v>33136951.411044352</v>
      </c>
      <c r="F356" s="84"/>
      <c r="G356" s="115"/>
      <c r="H356" s="122"/>
      <c r="I356" s="116"/>
      <c r="J356" s="228"/>
      <c r="K356" s="117"/>
      <c r="L356" s="118"/>
      <c r="M356" s="288"/>
      <c r="N356" s="289"/>
      <c r="O356"/>
      <c r="P356"/>
      <c r="Q356"/>
      <c r="R356"/>
      <c r="S356"/>
      <c r="T356"/>
      <c r="U356"/>
      <c r="V356"/>
      <c r="W356"/>
      <c r="X356"/>
    </row>
    <row r="357" spans="1:24" s="23" customFormat="1" ht="15" customHeight="1" x14ac:dyDescent="0.3">
      <c r="B357" s="119" t="s">
        <v>559</v>
      </c>
      <c r="C357" s="124"/>
      <c r="D357" s="121">
        <v>191898</v>
      </c>
      <c r="E357" s="322">
        <f t="shared" si="7"/>
        <v>32945053.411044352</v>
      </c>
      <c r="F357" s="84"/>
      <c r="G357" s="115"/>
      <c r="H357" s="122"/>
      <c r="I357" s="116"/>
      <c r="J357" s="228"/>
      <c r="K357" s="117"/>
      <c r="L357" s="118"/>
      <c r="M357" s="288"/>
      <c r="N357" s="289"/>
      <c r="O357"/>
      <c r="P357"/>
      <c r="Q357"/>
      <c r="R357"/>
      <c r="S357"/>
      <c r="T357"/>
      <c r="U357"/>
      <c r="V357"/>
      <c r="W357"/>
      <c r="X357"/>
    </row>
    <row r="358" spans="1:24" s="23" customFormat="1" ht="15" customHeight="1" x14ac:dyDescent="0.3">
      <c r="B358" s="119" t="s">
        <v>560</v>
      </c>
      <c r="C358" s="124"/>
      <c r="D358" s="121">
        <v>2590770</v>
      </c>
      <c r="E358" s="322">
        <f t="shared" si="7"/>
        <v>30354283.411044352</v>
      </c>
      <c r="F358" s="84"/>
      <c r="G358" s="115"/>
      <c r="H358" s="122"/>
      <c r="I358" s="116"/>
      <c r="J358" s="228"/>
      <c r="K358" s="117"/>
      <c r="L358" s="118"/>
      <c r="M358" s="288"/>
      <c r="N358" s="289"/>
      <c r="O358"/>
      <c r="P358"/>
      <c r="Q358"/>
      <c r="R358"/>
      <c r="S358"/>
      <c r="T358"/>
      <c r="U358"/>
      <c r="V358"/>
      <c r="W358"/>
      <c r="X358"/>
    </row>
    <row r="359" spans="1:24" s="23" customFormat="1" ht="15" customHeight="1" x14ac:dyDescent="0.3">
      <c r="B359" s="119" t="s">
        <v>561</v>
      </c>
      <c r="C359" s="124"/>
      <c r="D359" s="121">
        <v>1363799</v>
      </c>
      <c r="E359" s="322">
        <f t="shared" si="7"/>
        <v>28990484.411044352</v>
      </c>
      <c r="F359" s="84"/>
      <c r="G359" s="115"/>
      <c r="H359" s="122"/>
      <c r="I359" s="116"/>
      <c r="J359" s="228"/>
      <c r="K359" s="117"/>
      <c r="L359" s="118"/>
      <c r="M359" s="288"/>
      <c r="N359" s="289"/>
      <c r="O359"/>
      <c r="P359"/>
      <c r="Q359"/>
      <c r="R359"/>
      <c r="S359"/>
      <c r="T359"/>
      <c r="U359"/>
      <c r="V359"/>
      <c r="W359"/>
      <c r="X359"/>
    </row>
    <row r="360" spans="1:24" s="23" customFormat="1" ht="15" customHeight="1" x14ac:dyDescent="0.3">
      <c r="B360" s="119" t="s">
        <v>562</v>
      </c>
      <c r="C360" s="124"/>
      <c r="D360" s="121">
        <v>2321410</v>
      </c>
      <c r="E360" s="322">
        <f t="shared" si="7"/>
        <v>26669074.411044352</v>
      </c>
      <c r="F360" s="84"/>
      <c r="G360" s="115"/>
      <c r="H360" s="122"/>
      <c r="I360" s="116"/>
      <c r="J360" s="228"/>
      <c r="K360" s="117"/>
      <c r="L360" s="118"/>
      <c r="M360" s="288"/>
      <c r="N360" s="289"/>
      <c r="O360"/>
      <c r="P360"/>
      <c r="Q360"/>
      <c r="R360"/>
      <c r="S360"/>
      <c r="T360"/>
      <c r="U360"/>
      <c r="V360"/>
      <c r="W360"/>
      <c r="X360"/>
    </row>
    <row r="361" spans="1:24" s="23" customFormat="1" ht="15" customHeight="1" x14ac:dyDescent="0.3">
      <c r="A361" s="316">
        <v>44817</v>
      </c>
      <c r="B361" s="317" t="s">
        <v>295</v>
      </c>
      <c r="C361" s="320">
        <v>44012.54</v>
      </c>
      <c r="D361" s="319"/>
      <c r="E361" s="322">
        <f t="shared" si="7"/>
        <v>26713086.951044351</v>
      </c>
      <c r="F361" s="84"/>
      <c r="G361" s="115"/>
      <c r="H361" s="122"/>
      <c r="I361" s="116"/>
      <c r="J361" s="228"/>
      <c r="K361" s="117"/>
      <c r="L361" s="118"/>
      <c r="M361" s="288"/>
      <c r="N361" s="289"/>
      <c r="O361"/>
      <c r="P361"/>
      <c r="Q361"/>
      <c r="R361"/>
      <c r="S361"/>
      <c r="T361"/>
      <c r="U361"/>
      <c r="V361"/>
      <c r="W361"/>
      <c r="X361"/>
    </row>
    <row r="362" spans="1:24" s="23" customFormat="1" ht="15" customHeight="1" x14ac:dyDescent="0.3">
      <c r="A362" s="316">
        <v>44817</v>
      </c>
      <c r="B362" s="317" t="s">
        <v>201</v>
      </c>
      <c r="C362" s="320">
        <v>112859.12</v>
      </c>
      <c r="D362" s="319"/>
      <c r="E362" s="322">
        <f t="shared" si="7"/>
        <v>26825946.071044352</v>
      </c>
      <c r="F362" s="84"/>
      <c r="G362" s="115"/>
      <c r="H362" s="122"/>
      <c r="I362" s="116"/>
      <c r="J362" s="123"/>
      <c r="K362" s="117"/>
      <c r="L362" s="118"/>
      <c r="M362" s="288"/>
      <c r="N362" s="289"/>
      <c r="O362"/>
      <c r="P362"/>
      <c r="Q362"/>
      <c r="R362"/>
      <c r="S362"/>
      <c r="T362"/>
      <c r="U362"/>
      <c r="V362"/>
      <c r="W362"/>
      <c r="X362"/>
    </row>
    <row r="363" spans="1:24" s="23" customFormat="1" ht="15" customHeight="1" x14ac:dyDescent="0.3">
      <c r="A363" s="316">
        <v>44817</v>
      </c>
      <c r="B363" s="317" t="s">
        <v>283</v>
      </c>
      <c r="C363" s="320">
        <v>24951.41</v>
      </c>
      <c r="D363" s="319"/>
      <c r="E363" s="322">
        <f t="shared" si="7"/>
        <v>26850897.481044352</v>
      </c>
      <c r="F363" s="84"/>
      <c r="G363" s="115"/>
      <c r="H363" s="122"/>
      <c r="I363" s="116"/>
      <c r="J363" s="123"/>
      <c r="K363" s="117"/>
      <c r="L363" s="118"/>
      <c r="M363" s="288"/>
      <c r="N363" s="289"/>
      <c r="O363"/>
      <c r="P363"/>
      <c r="Q363"/>
      <c r="R363"/>
      <c r="S363"/>
      <c r="T363"/>
      <c r="U363"/>
      <c r="V363"/>
      <c r="W363"/>
      <c r="X363"/>
    </row>
    <row r="364" spans="1:24" s="23" customFormat="1" ht="15" customHeight="1" x14ac:dyDescent="0.3">
      <c r="A364" s="316">
        <v>44820</v>
      </c>
      <c r="B364" s="317" t="s">
        <v>217</v>
      </c>
      <c r="C364" s="320">
        <v>22015.95</v>
      </c>
      <c r="D364" s="319"/>
      <c r="E364" s="322">
        <f t="shared" si="7"/>
        <v>26872913.431044351</v>
      </c>
      <c r="F364" s="84"/>
      <c r="G364" s="115"/>
      <c r="H364" s="122"/>
      <c r="I364" s="116"/>
      <c r="J364" s="123"/>
      <c r="K364" s="117"/>
      <c r="L364" s="118"/>
      <c r="M364" s="288"/>
      <c r="N364" s="289"/>
      <c r="O364"/>
      <c r="P364"/>
      <c r="Q364"/>
      <c r="R364"/>
      <c r="S364"/>
      <c r="T364"/>
      <c r="U364"/>
      <c r="V364"/>
      <c r="W364"/>
      <c r="X364"/>
    </row>
    <row r="365" spans="1:24" s="23" customFormat="1" ht="15" customHeight="1" x14ac:dyDescent="0.3">
      <c r="A365" s="316">
        <v>44820</v>
      </c>
      <c r="B365" s="317" t="s">
        <v>451</v>
      </c>
      <c r="C365" s="320">
        <v>4403.1899999999996</v>
      </c>
      <c r="D365" s="319"/>
      <c r="E365" s="322">
        <f t="shared" si="7"/>
        <v>26877316.621044353</v>
      </c>
      <c r="F365" s="84"/>
      <c r="G365" s="115"/>
      <c r="H365" s="122"/>
      <c r="I365" s="116"/>
      <c r="J365" s="123"/>
      <c r="K365" s="117"/>
      <c r="L365" s="118"/>
      <c r="M365" s="288"/>
      <c r="N365" s="289"/>
      <c r="O365"/>
      <c r="P365"/>
      <c r="Q365"/>
      <c r="R365"/>
      <c r="S365"/>
      <c r="T365"/>
      <c r="U365"/>
      <c r="V365"/>
      <c r="W365"/>
      <c r="X365"/>
    </row>
    <row r="366" spans="1:24" s="23" customFormat="1" ht="15" customHeight="1" x14ac:dyDescent="0.3">
      <c r="A366" s="316">
        <v>44820</v>
      </c>
      <c r="B366" s="317" t="s">
        <v>272</v>
      </c>
      <c r="C366" s="320">
        <v>15235.11</v>
      </c>
      <c r="D366" s="319"/>
      <c r="E366" s="322">
        <f t="shared" si="7"/>
        <v>26892551.731044352</v>
      </c>
      <c r="F366" s="84"/>
      <c r="G366" s="115"/>
      <c r="H366" s="122"/>
      <c r="I366" s="116"/>
      <c r="J366" s="123"/>
      <c r="K366" s="117"/>
      <c r="L366" s="118"/>
      <c r="M366" s="288"/>
      <c r="N366" s="289"/>
      <c r="O366"/>
      <c r="P366"/>
      <c r="Q366"/>
      <c r="R366"/>
      <c r="S366"/>
      <c r="T366"/>
      <c r="U366"/>
      <c r="V366"/>
      <c r="W366"/>
      <c r="X366"/>
    </row>
    <row r="367" spans="1:24" s="23" customFormat="1" ht="15" customHeight="1" x14ac:dyDescent="0.3">
      <c r="A367" s="316">
        <v>44820</v>
      </c>
      <c r="B367" s="317" t="s">
        <v>498</v>
      </c>
      <c r="C367" s="320">
        <v>13209.57</v>
      </c>
      <c r="D367" s="319"/>
      <c r="E367" s="322">
        <f t="shared" si="7"/>
        <v>26905761.301044352</v>
      </c>
      <c r="F367" s="84"/>
      <c r="G367" s="115"/>
      <c r="H367" s="122"/>
      <c r="I367" s="116"/>
      <c r="J367" s="123"/>
      <c r="K367" s="117"/>
      <c r="L367" s="118"/>
      <c r="M367" s="288"/>
      <c r="N367" s="289"/>
      <c r="O367"/>
      <c r="P367"/>
      <c r="Q367"/>
      <c r="R367"/>
      <c r="S367"/>
      <c r="T367"/>
      <c r="U367"/>
      <c r="V367"/>
      <c r="W367"/>
      <c r="X367"/>
    </row>
    <row r="368" spans="1:24" s="23" customFormat="1" ht="15" customHeight="1" x14ac:dyDescent="0.3">
      <c r="A368" s="316">
        <v>44820</v>
      </c>
      <c r="B368" s="317" t="s">
        <v>273</v>
      </c>
      <c r="C368" s="320">
        <v>29354.6</v>
      </c>
      <c r="D368" s="319"/>
      <c r="E368" s="322">
        <f t="shared" si="7"/>
        <v>26935115.901044354</v>
      </c>
      <c r="F368" s="84"/>
      <c r="G368" s="115"/>
      <c r="H368" s="122"/>
      <c r="I368" s="116"/>
      <c r="J368" s="123"/>
      <c r="K368" s="117"/>
      <c r="L368" s="118"/>
      <c r="M368" s="288"/>
      <c r="N368" s="289"/>
      <c r="O368"/>
      <c r="P368"/>
      <c r="Q368"/>
      <c r="R368"/>
      <c r="S368"/>
      <c r="T368"/>
      <c r="U368"/>
      <c r="V368"/>
      <c r="W368"/>
      <c r="X368"/>
    </row>
    <row r="369" spans="1:24" s="23" customFormat="1" ht="15" customHeight="1" x14ac:dyDescent="0.3">
      <c r="A369" s="316">
        <v>44820</v>
      </c>
      <c r="B369" s="317" t="s">
        <v>190</v>
      </c>
      <c r="C369" s="320">
        <v>10156.74</v>
      </c>
      <c r="D369" s="319"/>
      <c r="E369" s="322">
        <f t="shared" si="7"/>
        <v>26945272.641044352</v>
      </c>
      <c r="F369" s="84"/>
      <c r="G369" s="115"/>
      <c r="H369" s="122"/>
      <c r="I369" s="116"/>
      <c r="J369" s="123"/>
      <c r="K369" s="117"/>
      <c r="L369" s="118"/>
      <c r="M369" s="288"/>
      <c r="N369" s="289"/>
      <c r="O369"/>
      <c r="P369"/>
      <c r="Q369"/>
      <c r="R369"/>
      <c r="S369"/>
      <c r="T369"/>
      <c r="U369"/>
      <c r="V369"/>
      <c r="W369"/>
      <c r="X369"/>
    </row>
    <row r="370" spans="1:24" s="23" customFormat="1" ht="15" customHeight="1" x14ac:dyDescent="0.3">
      <c r="A370" s="316">
        <v>44820</v>
      </c>
      <c r="B370" s="317" t="s">
        <v>288</v>
      </c>
      <c r="C370" s="320">
        <v>491400</v>
      </c>
      <c r="D370" s="319"/>
      <c r="E370" s="322">
        <f t="shared" si="7"/>
        <v>27436672.641044352</v>
      </c>
      <c r="F370" s="84"/>
      <c r="G370" s="115"/>
      <c r="H370" s="122"/>
      <c r="I370" s="116"/>
      <c r="J370" s="123"/>
      <c r="K370" s="117"/>
      <c r="L370" s="118"/>
      <c r="M370" s="288"/>
      <c r="N370" s="289"/>
      <c r="O370"/>
      <c r="P370"/>
      <c r="Q370"/>
      <c r="R370"/>
      <c r="S370"/>
      <c r="T370"/>
      <c r="U370"/>
      <c r="V370"/>
      <c r="W370"/>
      <c r="X370"/>
    </row>
    <row r="371" spans="1:24" s="23" customFormat="1" ht="15" customHeight="1" x14ac:dyDescent="0.3">
      <c r="A371" s="316">
        <v>44820</v>
      </c>
      <c r="B371" s="317" t="s">
        <v>206</v>
      </c>
      <c r="C371" s="320">
        <v>22015.95</v>
      </c>
      <c r="D371" s="319"/>
      <c r="E371" s="322">
        <f t="shared" si="7"/>
        <v>27458688.591044351</v>
      </c>
      <c r="F371" s="84"/>
      <c r="G371" s="115"/>
      <c r="H371" s="122"/>
      <c r="I371" s="116"/>
      <c r="J371" s="123"/>
      <c r="K371" s="117"/>
      <c r="L371" s="118"/>
      <c r="M371" s="288"/>
      <c r="N371" s="289"/>
      <c r="O371"/>
      <c r="P371"/>
      <c r="Q371"/>
      <c r="R371"/>
      <c r="S371"/>
      <c r="T371"/>
      <c r="U371"/>
      <c r="V371"/>
      <c r="W371"/>
      <c r="X371"/>
    </row>
    <row r="372" spans="1:24" s="23" customFormat="1" ht="15" customHeight="1" x14ac:dyDescent="0.3">
      <c r="A372" s="316">
        <v>44820</v>
      </c>
      <c r="B372" s="317" t="s">
        <v>522</v>
      </c>
      <c r="C372" s="320">
        <v>22015.95</v>
      </c>
      <c r="D372" s="319"/>
      <c r="E372" s="322">
        <f t="shared" si="7"/>
        <v>27480704.541044351</v>
      </c>
      <c r="F372" s="84"/>
      <c r="G372" s="115"/>
      <c r="H372" s="122"/>
      <c r="I372" s="116"/>
      <c r="J372" s="123"/>
      <c r="K372" s="117"/>
      <c r="L372" s="118"/>
      <c r="M372" s="288"/>
      <c r="N372" s="289"/>
      <c r="O372"/>
      <c r="P372"/>
      <c r="Q372"/>
      <c r="R372"/>
      <c r="S372"/>
      <c r="T372"/>
      <c r="U372"/>
      <c r="V372"/>
      <c r="W372"/>
      <c r="X372"/>
    </row>
    <row r="373" spans="1:24" s="23" customFormat="1" ht="15" customHeight="1" x14ac:dyDescent="0.3">
      <c r="A373" s="316">
        <v>44820</v>
      </c>
      <c r="B373" s="317" t="s">
        <v>228</v>
      </c>
      <c r="C373" s="320">
        <v>4403.1899999999996</v>
      </c>
      <c r="D373" s="319"/>
      <c r="E373" s="322">
        <f t="shared" si="7"/>
        <v>27485107.731044352</v>
      </c>
      <c r="F373" s="84"/>
      <c r="G373" s="115"/>
      <c r="H373" s="122"/>
      <c r="I373" s="116"/>
      <c r="J373" s="123"/>
      <c r="K373" s="117"/>
      <c r="L373" s="118"/>
      <c r="M373" s="288"/>
      <c r="N373" s="289"/>
      <c r="O373"/>
      <c r="P373"/>
      <c r="Q373"/>
      <c r="R373"/>
      <c r="S373"/>
      <c r="T373"/>
      <c r="U373"/>
      <c r="V373"/>
      <c r="W373"/>
      <c r="X373"/>
    </row>
    <row r="374" spans="1:24" s="23" customFormat="1" ht="15" customHeight="1" x14ac:dyDescent="0.3">
      <c r="A374" s="316">
        <v>44820</v>
      </c>
      <c r="B374" s="317" t="s">
        <v>482</v>
      </c>
      <c r="C374" s="320">
        <v>29354.6</v>
      </c>
      <c r="D374" s="319"/>
      <c r="E374" s="322">
        <f t="shared" si="7"/>
        <v>27514462.331044354</v>
      </c>
      <c r="F374" s="84"/>
      <c r="G374" s="115"/>
      <c r="H374" s="122"/>
      <c r="I374" s="116"/>
      <c r="J374" s="123"/>
      <c r="K374" s="117"/>
      <c r="L374" s="118"/>
      <c r="M374" s="288"/>
      <c r="N374" s="289"/>
      <c r="O374"/>
      <c r="P374"/>
      <c r="Q374"/>
      <c r="R374"/>
      <c r="S374"/>
      <c r="T374"/>
      <c r="U374"/>
      <c r="V374"/>
      <c r="W374"/>
      <c r="X374"/>
    </row>
    <row r="375" spans="1:24" s="23" customFormat="1" ht="15" customHeight="1" x14ac:dyDescent="0.3">
      <c r="A375" s="316">
        <v>44820</v>
      </c>
      <c r="B375" s="317" t="s">
        <v>207</v>
      </c>
      <c r="C375" s="320">
        <v>38160.980000000003</v>
      </c>
      <c r="D375" s="319"/>
      <c r="E375" s="322">
        <f t="shared" si="7"/>
        <v>27552623.311044354</v>
      </c>
      <c r="F375" s="84"/>
      <c r="G375" s="115"/>
      <c r="H375" s="122"/>
      <c r="I375" s="116"/>
      <c r="J375" s="123"/>
      <c r="K375" s="117"/>
      <c r="L375" s="118"/>
      <c r="M375" s="288"/>
      <c r="N375" s="289"/>
      <c r="O375"/>
      <c r="P375"/>
      <c r="Q375"/>
      <c r="R375"/>
      <c r="S375"/>
      <c r="T375"/>
      <c r="U375"/>
      <c r="V375"/>
      <c r="W375"/>
      <c r="X375"/>
    </row>
    <row r="376" spans="1:24" s="23" customFormat="1" ht="15" customHeight="1" x14ac:dyDescent="0.3">
      <c r="A376" s="316">
        <v>44820</v>
      </c>
      <c r="B376" s="317" t="s">
        <v>223</v>
      </c>
      <c r="C376" s="320">
        <v>29354.6</v>
      </c>
      <c r="D376" s="319"/>
      <c r="E376" s="322">
        <f t="shared" si="7"/>
        <v>27581977.911044355</v>
      </c>
      <c r="F376" s="84"/>
      <c r="G376" s="115"/>
      <c r="H376" s="122"/>
      <c r="I376" s="116"/>
      <c r="J376" s="123"/>
      <c r="K376" s="117"/>
      <c r="L376" s="118"/>
      <c r="M376" s="288"/>
      <c r="N376" s="289"/>
      <c r="O376"/>
      <c r="P376"/>
      <c r="Q376"/>
      <c r="R376"/>
      <c r="S376"/>
      <c r="T376"/>
      <c r="U376"/>
      <c r="V376"/>
      <c r="W376"/>
      <c r="X376"/>
    </row>
    <row r="377" spans="1:24" s="23" customFormat="1" ht="15" customHeight="1" x14ac:dyDescent="0.3">
      <c r="A377" s="316">
        <v>44820</v>
      </c>
      <c r="B377" s="317" t="s">
        <v>210</v>
      </c>
      <c r="C377" s="320">
        <v>5870.92</v>
      </c>
      <c r="D377" s="319"/>
      <c r="E377" s="322">
        <f t="shared" si="7"/>
        <v>27587848.831044357</v>
      </c>
      <c r="F377" s="84"/>
      <c r="G377" s="115"/>
      <c r="H377" s="122"/>
      <c r="I377" s="116"/>
      <c r="J377" s="123"/>
      <c r="K377" s="117"/>
      <c r="L377" s="118"/>
      <c r="M377" s="288"/>
      <c r="N377" s="289"/>
      <c r="O377"/>
      <c r="P377"/>
      <c r="Q377"/>
      <c r="R377"/>
      <c r="S377"/>
      <c r="T377"/>
      <c r="U377"/>
      <c r="V377"/>
      <c r="W377"/>
      <c r="X377"/>
    </row>
    <row r="378" spans="1:24" s="23" customFormat="1" ht="15" customHeight="1" x14ac:dyDescent="0.3">
      <c r="A378" s="316">
        <v>44820</v>
      </c>
      <c r="B378" s="317" t="s">
        <v>211</v>
      </c>
      <c r="C378" s="320">
        <v>7338.65</v>
      </c>
      <c r="D378" s="319"/>
      <c r="E378" s="322">
        <f t="shared" si="7"/>
        <v>27595187.481044356</v>
      </c>
      <c r="F378" s="84"/>
      <c r="G378" s="115"/>
      <c r="H378" s="122"/>
      <c r="I378" s="116"/>
      <c r="J378" s="123"/>
      <c r="K378" s="117"/>
      <c r="L378" s="118"/>
      <c r="M378" s="288"/>
      <c r="N378" s="289"/>
      <c r="O378"/>
      <c r="P378"/>
      <c r="Q378"/>
      <c r="R378"/>
      <c r="S378"/>
      <c r="T378"/>
      <c r="U378"/>
      <c r="V378"/>
      <c r="W378"/>
      <c r="X378"/>
    </row>
    <row r="379" spans="1:24" s="23" customFormat="1" ht="15" customHeight="1" x14ac:dyDescent="0.3">
      <c r="A379" s="316">
        <v>44820</v>
      </c>
      <c r="B379" s="317" t="s">
        <v>321</v>
      </c>
      <c r="C379" s="320">
        <v>479700</v>
      </c>
      <c r="D379" s="319"/>
      <c r="E379" s="322">
        <f t="shared" si="7"/>
        <v>28074887.481044356</v>
      </c>
      <c r="F379" s="84"/>
      <c r="G379" s="115"/>
      <c r="H379" s="122"/>
      <c r="I379" s="116"/>
      <c r="J379" s="123"/>
      <c r="K379" s="117"/>
      <c r="L379" s="118"/>
      <c r="M379" s="288"/>
      <c r="N379" s="289"/>
      <c r="O379"/>
      <c r="P379"/>
      <c r="Q379"/>
      <c r="R379"/>
      <c r="S379"/>
      <c r="T379"/>
      <c r="U379"/>
      <c r="V379"/>
      <c r="W379"/>
      <c r="X379"/>
    </row>
    <row r="380" spans="1:24" s="23" customFormat="1" ht="15" customHeight="1" x14ac:dyDescent="0.3">
      <c r="A380" s="316">
        <v>44820</v>
      </c>
      <c r="B380" s="317" t="s">
        <v>237</v>
      </c>
      <c r="C380" s="320">
        <v>22015.95</v>
      </c>
      <c r="D380" s="319"/>
      <c r="E380" s="322">
        <f t="shared" si="7"/>
        <v>28096903.431044355</v>
      </c>
      <c r="F380" s="84"/>
      <c r="G380" s="115"/>
      <c r="H380" s="122"/>
      <c r="I380" s="116"/>
      <c r="J380" s="123"/>
      <c r="K380" s="117"/>
      <c r="L380" s="118"/>
      <c r="M380" s="288"/>
      <c r="N380" s="289"/>
      <c r="O380"/>
      <c r="P380"/>
      <c r="Q380"/>
      <c r="R380"/>
      <c r="S380"/>
      <c r="T380"/>
      <c r="U380"/>
      <c r="V380"/>
      <c r="W380"/>
      <c r="X380"/>
    </row>
    <row r="381" spans="1:24" s="23" customFormat="1" ht="15" customHeight="1" x14ac:dyDescent="0.3">
      <c r="A381" s="316">
        <v>44820</v>
      </c>
      <c r="B381" s="317" t="s">
        <v>292</v>
      </c>
      <c r="C381" s="320">
        <v>49902.82</v>
      </c>
      <c r="D381" s="319"/>
      <c r="E381" s="322">
        <f t="shared" si="7"/>
        <v>28146806.251044355</v>
      </c>
      <c r="F381" s="84"/>
      <c r="G381" s="115"/>
      <c r="H381" s="122"/>
      <c r="I381" s="116"/>
      <c r="J381" s="123"/>
      <c r="K381" s="117"/>
      <c r="L381" s="118"/>
      <c r="M381" s="288"/>
      <c r="N381" s="289"/>
      <c r="O381"/>
      <c r="P381"/>
      <c r="Q381"/>
      <c r="R381"/>
      <c r="S381"/>
      <c r="T381"/>
      <c r="U381"/>
      <c r="V381"/>
      <c r="W381"/>
      <c r="X381"/>
    </row>
    <row r="382" spans="1:24" s="23" customFormat="1" ht="15" customHeight="1" x14ac:dyDescent="0.3">
      <c r="A382" s="316">
        <v>44820</v>
      </c>
      <c r="B382" s="317" t="s">
        <v>433</v>
      </c>
      <c r="C382" s="320">
        <v>38160.980000000003</v>
      </c>
      <c r="D382" s="319"/>
      <c r="E382" s="322">
        <f t="shared" si="7"/>
        <v>28184967.231044356</v>
      </c>
      <c r="F382" s="84"/>
      <c r="G382" s="115"/>
      <c r="H382" s="122"/>
      <c r="I382" s="116"/>
      <c r="J382" s="123"/>
      <c r="K382" s="117"/>
      <c r="L382" s="118"/>
      <c r="M382" s="288"/>
      <c r="N382" s="289"/>
      <c r="O382"/>
      <c r="P382"/>
      <c r="Q382"/>
      <c r="R382"/>
      <c r="S382"/>
      <c r="T382"/>
      <c r="U382"/>
      <c r="V382"/>
      <c r="W382"/>
      <c r="X382"/>
    </row>
    <row r="383" spans="1:24" s="23" customFormat="1" ht="15" customHeight="1" x14ac:dyDescent="0.3">
      <c r="A383" s="316">
        <v>44820</v>
      </c>
      <c r="B383" s="317" t="s">
        <v>256</v>
      </c>
      <c r="C383" s="320">
        <v>61644.66</v>
      </c>
      <c r="D383" s="319"/>
      <c r="E383" s="322">
        <f t="shared" si="7"/>
        <v>28246611.891044356</v>
      </c>
      <c r="F383" s="84"/>
      <c r="G383" s="115"/>
      <c r="H383" s="122"/>
      <c r="I383" s="116"/>
      <c r="J383" s="123"/>
      <c r="K383" s="117"/>
      <c r="L383" s="118"/>
      <c r="M383" s="288"/>
      <c r="N383" s="289"/>
      <c r="O383"/>
      <c r="P383"/>
      <c r="Q383"/>
      <c r="R383"/>
      <c r="S383"/>
      <c r="T383"/>
      <c r="U383"/>
      <c r="V383"/>
      <c r="W383"/>
      <c r="X383"/>
    </row>
    <row r="384" spans="1:24" s="23" customFormat="1" ht="15" customHeight="1" x14ac:dyDescent="0.3">
      <c r="A384" s="316">
        <v>44820</v>
      </c>
      <c r="B384" s="317" t="s">
        <v>320</v>
      </c>
      <c r="C384" s="320">
        <v>22015.95</v>
      </c>
      <c r="D384" s="319"/>
      <c r="E384" s="322">
        <f t="shared" si="7"/>
        <v>28268627.841044355</v>
      </c>
      <c r="F384" s="84"/>
      <c r="G384" s="115"/>
      <c r="H384" s="122"/>
      <c r="I384" s="116"/>
      <c r="J384" s="123"/>
      <c r="K384" s="117"/>
      <c r="L384" s="118"/>
      <c r="M384" s="288"/>
      <c r="N384" s="289"/>
      <c r="O384"/>
      <c r="P384"/>
      <c r="Q384"/>
      <c r="R384"/>
      <c r="S384"/>
      <c r="T384"/>
      <c r="U384"/>
      <c r="V384"/>
      <c r="W384"/>
      <c r="X384"/>
    </row>
    <row r="385" spans="1:24" s="23" customFormat="1" ht="15" customHeight="1" x14ac:dyDescent="0.3">
      <c r="A385" s="316">
        <v>44820</v>
      </c>
      <c r="B385" s="317" t="s">
        <v>281</v>
      </c>
      <c r="C385" s="320">
        <v>27725.94</v>
      </c>
      <c r="D385" s="319"/>
      <c r="E385" s="322">
        <f t="shared" si="7"/>
        <v>28296353.781044357</v>
      </c>
      <c r="F385" s="84"/>
      <c r="G385" s="115"/>
      <c r="H385" s="122"/>
      <c r="I385" s="116"/>
      <c r="J385" s="123"/>
      <c r="K385" s="117"/>
      <c r="L385" s="118"/>
      <c r="M385" s="288"/>
      <c r="N385" s="289"/>
      <c r="O385"/>
      <c r="P385"/>
      <c r="Q385"/>
      <c r="R385"/>
      <c r="S385"/>
      <c r="T385"/>
      <c r="U385"/>
      <c r="V385"/>
      <c r="W385"/>
      <c r="X385"/>
    </row>
    <row r="386" spans="1:24" s="23" customFormat="1" ht="15" customHeight="1" x14ac:dyDescent="0.3">
      <c r="A386" s="316">
        <v>44820</v>
      </c>
      <c r="B386" s="317" t="s">
        <v>494</v>
      </c>
      <c r="C386" s="320">
        <v>13209.57</v>
      </c>
      <c r="D386" s="319"/>
      <c r="E386" s="322">
        <f t="shared" si="7"/>
        <v>28309563.351044357</v>
      </c>
      <c r="F386" s="84"/>
      <c r="G386" s="115"/>
      <c r="H386" s="122"/>
      <c r="I386" s="116"/>
      <c r="J386" s="123"/>
      <c r="K386" s="117"/>
      <c r="L386" s="118"/>
      <c r="M386" s="288"/>
      <c r="N386" s="289"/>
      <c r="O386"/>
      <c r="P386"/>
      <c r="Q386"/>
      <c r="R386"/>
      <c r="S386"/>
      <c r="T386"/>
      <c r="U386"/>
      <c r="V386"/>
      <c r="W386"/>
      <c r="X386"/>
    </row>
    <row r="387" spans="1:24" s="23" customFormat="1" ht="15" customHeight="1" x14ac:dyDescent="0.3">
      <c r="A387" s="316">
        <v>44820</v>
      </c>
      <c r="B387" s="317" t="s">
        <v>261</v>
      </c>
      <c r="C387" s="320">
        <v>98337.91</v>
      </c>
      <c r="D387" s="319"/>
      <c r="E387" s="322">
        <f t="shared" si="7"/>
        <v>28407901.261044357</v>
      </c>
      <c r="F387" s="84"/>
      <c r="G387" s="115"/>
      <c r="H387" s="122"/>
      <c r="I387" s="116"/>
      <c r="J387" s="228"/>
      <c r="K387" s="117"/>
      <c r="L387" s="118"/>
      <c r="M387" s="288"/>
      <c r="N387" s="289"/>
      <c r="O387"/>
      <c r="P387"/>
      <c r="Q387"/>
      <c r="R387"/>
      <c r="S387"/>
      <c r="T387"/>
      <c r="U387"/>
      <c r="V387"/>
      <c r="W387"/>
      <c r="X387"/>
    </row>
    <row r="388" spans="1:24" s="23" customFormat="1" ht="15" customHeight="1" x14ac:dyDescent="0.3">
      <c r="A388" s="316">
        <v>44820</v>
      </c>
      <c r="B388" s="317" t="s">
        <v>285</v>
      </c>
      <c r="C388" s="320">
        <v>38160.980000000003</v>
      </c>
      <c r="D388" s="319"/>
      <c r="E388" s="322">
        <f t="shared" si="7"/>
        <v>28446062.241044357</v>
      </c>
      <c r="F388" s="84"/>
      <c r="G388" s="115"/>
      <c r="H388" s="122"/>
      <c r="I388" s="116"/>
      <c r="J388" s="123"/>
      <c r="K388" s="117"/>
      <c r="L388" s="118"/>
      <c r="M388" s="288"/>
      <c r="N388" s="289"/>
      <c r="O388"/>
      <c r="P388"/>
      <c r="Q388"/>
      <c r="R388"/>
      <c r="S388"/>
      <c r="T388"/>
      <c r="U388"/>
      <c r="V388"/>
      <c r="W388"/>
      <c r="X388"/>
    </row>
    <row r="389" spans="1:24" s="23" customFormat="1" ht="15" customHeight="1" x14ac:dyDescent="0.3">
      <c r="A389" s="316">
        <v>44823</v>
      </c>
      <c r="B389" s="317" t="s">
        <v>295</v>
      </c>
      <c r="C389" s="320">
        <v>38160.980000000003</v>
      </c>
      <c r="D389" s="319"/>
      <c r="E389" s="322">
        <f t="shared" si="7"/>
        <v>28484223.221044358</v>
      </c>
      <c r="F389" s="138"/>
      <c r="G389" s="115"/>
      <c r="H389" s="122"/>
      <c r="I389" s="116"/>
      <c r="J389" s="123"/>
      <c r="K389" s="117"/>
      <c r="L389" s="118"/>
      <c r="M389" s="288"/>
      <c r="N389" s="289"/>
      <c r="O389"/>
      <c r="P389"/>
      <c r="Q389"/>
      <c r="R389"/>
      <c r="S389"/>
      <c r="T389"/>
      <c r="U389"/>
      <c r="V389"/>
      <c r="W389"/>
      <c r="X389"/>
    </row>
    <row r="390" spans="1:24" s="23" customFormat="1" ht="15" customHeight="1" x14ac:dyDescent="0.3">
      <c r="A390" s="316">
        <v>44823</v>
      </c>
      <c r="B390" s="317" t="s">
        <v>515</v>
      </c>
      <c r="C390" s="320">
        <v>2935.46</v>
      </c>
      <c r="D390" s="319"/>
      <c r="E390" s="322">
        <f t="shared" si="7"/>
        <v>28487158.681044359</v>
      </c>
      <c r="F390" s="84"/>
      <c r="G390" s="115"/>
      <c r="H390" s="122"/>
      <c r="I390" s="116"/>
      <c r="J390" s="123"/>
      <c r="K390" s="117"/>
      <c r="L390" s="118"/>
      <c r="M390" s="288"/>
      <c r="N390" s="289"/>
      <c r="O390"/>
      <c r="P390"/>
      <c r="Q390"/>
      <c r="R390"/>
      <c r="S390"/>
      <c r="T390"/>
      <c r="U390"/>
      <c r="V390"/>
      <c r="W390"/>
      <c r="X390"/>
    </row>
    <row r="391" spans="1:24" s="23" customFormat="1" ht="15" customHeight="1" x14ac:dyDescent="0.3">
      <c r="A391" s="316">
        <v>44823</v>
      </c>
      <c r="B391" s="317" t="s">
        <v>472</v>
      </c>
      <c r="C391" s="320">
        <v>13209.57</v>
      </c>
      <c r="D391" s="319"/>
      <c r="E391" s="322">
        <f t="shared" si="7"/>
        <v>28500368.251044359</v>
      </c>
      <c r="F391" s="84"/>
      <c r="G391" s="115"/>
      <c r="H391" s="122"/>
      <c r="I391" s="116"/>
      <c r="J391" s="123"/>
      <c r="K391" s="117"/>
      <c r="L391" s="118"/>
      <c r="M391" s="288"/>
      <c r="N391" s="289"/>
      <c r="O391"/>
      <c r="P391"/>
      <c r="Q391"/>
      <c r="R391"/>
      <c r="S391"/>
      <c r="T391"/>
      <c r="U391"/>
      <c r="V391"/>
      <c r="W391"/>
      <c r="X391"/>
    </row>
    <row r="392" spans="1:24" s="23" customFormat="1" ht="15" customHeight="1" x14ac:dyDescent="0.3">
      <c r="A392" s="316">
        <v>44823</v>
      </c>
      <c r="B392" s="317" t="s">
        <v>447</v>
      </c>
      <c r="C392" s="320">
        <v>66047.850000000006</v>
      </c>
      <c r="D392" s="319"/>
      <c r="E392" s="322">
        <f t="shared" si="7"/>
        <v>28566416.101044361</v>
      </c>
      <c r="F392" s="84"/>
      <c r="G392" s="115"/>
      <c r="H392" s="122"/>
      <c r="I392" s="116"/>
      <c r="J392" s="123"/>
      <c r="K392" s="117"/>
      <c r="L392" s="118"/>
      <c r="M392" s="288"/>
      <c r="N392" s="289"/>
      <c r="O392"/>
      <c r="P392"/>
      <c r="Q392"/>
      <c r="R392"/>
      <c r="S392"/>
      <c r="T392"/>
      <c r="U392"/>
      <c r="V392"/>
      <c r="W392"/>
      <c r="X392"/>
    </row>
    <row r="393" spans="1:24" s="23" customFormat="1" ht="15" customHeight="1" x14ac:dyDescent="0.3">
      <c r="A393" s="316">
        <v>44823</v>
      </c>
      <c r="B393" s="317" t="s">
        <v>523</v>
      </c>
      <c r="C393" s="320">
        <v>4403.1899999999996</v>
      </c>
      <c r="D393" s="319"/>
      <c r="E393" s="322">
        <f t="shared" si="7"/>
        <v>28570819.291044362</v>
      </c>
      <c r="F393" s="138"/>
      <c r="G393" s="115"/>
      <c r="H393" s="122"/>
      <c r="I393" s="116"/>
      <c r="J393" s="123"/>
      <c r="K393" s="117"/>
      <c r="L393" s="118"/>
      <c r="M393" s="288"/>
      <c r="N393" s="289"/>
      <c r="O393"/>
      <c r="P393"/>
      <c r="Q393"/>
      <c r="R393"/>
      <c r="S393"/>
      <c r="T393"/>
      <c r="U393"/>
      <c r="V393"/>
      <c r="W393"/>
      <c r="X393"/>
    </row>
    <row r="394" spans="1:24" s="23" customFormat="1" ht="15" customHeight="1" x14ac:dyDescent="0.3">
      <c r="A394" s="316">
        <v>44823</v>
      </c>
      <c r="B394" s="317" t="s">
        <v>224</v>
      </c>
      <c r="C394" s="320">
        <v>28444.68</v>
      </c>
      <c r="D394" s="319"/>
      <c r="E394" s="322">
        <f t="shared" si="7"/>
        <v>28599263.971044362</v>
      </c>
      <c r="F394" s="84"/>
      <c r="G394" s="115"/>
      <c r="H394" s="122"/>
      <c r="I394" s="116"/>
      <c r="J394" s="123"/>
      <c r="K394" s="117"/>
      <c r="L394" s="118"/>
      <c r="M394" s="288"/>
      <c r="N394" s="289"/>
      <c r="O394"/>
      <c r="P394"/>
      <c r="Q394"/>
      <c r="R394"/>
      <c r="S394"/>
      <c r="T394"/>
      <c r="U394"/>
      <c r="V394"/>
      <c r="W394"/>
      <c r="X394"/>
    </row>
    <row r="395" spans="1:24" s="23" customFormat="1" ht="15" customHeight="1" x14ac:dyDescent="0.3">
      <c r="A395" s="316">
        <v>44823</v>
      </c>
      <c r="B395" s="317" t="s">
        <v>428</v>
      </c>
      <c r="C395" s="320">
        <v>22015.95</v>
      </c>
      <c r="D395" s="319"/>
      <c r="E395" s="322">
        <f t="shared" si="7"/>
        <v>28621279.921044361</v>
      </c>
      <c r="F395" s="84"/>
      <c r="G395" s="115"/>
      <c r="H395" s="122"/>
      <c r="I395" s="116"/>
      <c r="J395" s="123"/>
      <c r="K395" s="117"/>
      <c r="L395" s="118"/>
      <c r="M395" s="288"/>
      <c r="N395" s="289"/>
      <c r="O395"/>
      <c r="P395"/>
      <c r="Q395"/>
      <c r="R395"/>
      <c r="S395"/>
      <c r="T395"/>
      <c r="U395"/>
      <c r="V395"/>
      <c r="W395"/>
      <c r="X395"/>
    </row>
    <row r="396" spans="1:24" s="23" customFormat="1" ht="15" customHeight="1" x14ac:dyDescent="0.3">
      <c r="A396" s="316">
        <v>44823</v>
      </c>
      <c r="B396" s="317" t="s">
        <v>294</v>
      </c>
      <c r="C396" s="320">
        <v>32290.06</v>
      </c>
      <c r="D396" s="319"/>
      <c r="E396" s="322">
        <f t="shared" ref="E396:E398" si="8">E395+C396-D396</f>
        <v>28653569.98104436</v>
      </c>
      <c r="F396" s="84"/>
      <c r="G396" s="115"/>
      <c r="H396" s="122"/>
      <c r="I396" s="116"/>
      <c r="J396" s="123"/>
      <c r="K396" s="117"/>
      <c r="L396" s="118"/>
      <c r="M396" s="288"/>
      <c r="N396" s="289"/>
      <c r="O396"/>
      <c r="P396"/>
      <c r="Q396"/>
      <c r="R396"/>
      <c r="S396"/>
      <c r="T396"/>
      <c r="U396"/>
      <c r="V396"/>
      <c r="W396"/>
      <c r="X396"/>
    </row>
    <row r="397" spans="1:24" s="23" customFormat="1" ht="15" customHeight="1" x14ac:dyDescent="0.3">
      <c r="A397" s="316">
        <v>44824</v>
      </c>
      <c r="B397" s="317" t="s">
        <v>278</v>
      </c>
      <c r="C397" s="320">
        <v>41096.44</v>
      </c>
      <c r="D397" s="319"/>
      <c r="E397" s="322">
        <f t="shared" si="8"/>
        <v>28694666.421044361</v>
      </c>
      <c r="F397" s="84"/>
      <c r="G397" s="115"/>
      <c r="H397" s="122"/>
      <c r="I397" s="116"/>
      <c r="J397" s="123"/>
      <c r="K397" s="117"/>
      <c r="L397" s="118"/>
      <c r="M397" s="288"/>
      <c r="N397" s="289"/>
      <c r="O397"/>
      <c r="P397"/>
      <c r="Q397"/>
      <c r="R397"/>
      <c r="S397"/>
      <c r="T397"/>
      <c r="U397"/>
      <c r="V397"/>
      <c r="W397"/>
      <c r="X397"/>
    </row>
    <row r="398" spans="1:24" s="23" customFormat="1" ht="15" customHeight="1" x14ac:dyDescent="0.3">
      <c r="A398" s="316">
        <v>44824</v>
      </c>
      <c r="B398" s="317" t="s">
        <v>439</v>
      </c>
      <c r="C398" s="320">
        <v>29354.6</v>
      </c>
      <c r="D398" s="319"/>
      <c r="E398" s="322">
        <f t="shared" si="8"/>
        <v>28724021.021044362</v>
      </c>
      <c r="F398" s="84"/>
      <c r="G398" s="115"/>
      <c r="H398" s="122"/>
      <c r="I398" s="116"/>
      <c r="J398" s="123"/>
      <c r="K398" s="117"/>
      <c r="L398" s="118"/>
      <c r="M398" s="288"/>
      <c r="N398" s="289"/>
      <c r="O398"/>
      <c r="P398"/>
      <c r="Q398"/>
      <c r="R398"/>
      <c r="S398"/>
      <c r="T398"/>
      <c r="U398"/>
      <c r="V398"/>
      <c r="W398"/>
      <c r="X398"/>
    </row>
    <row r="399" spans="1:24" s="23" customFormat="1" ht="15" customHeight="1" x14ac:dyDescent="0.3">
      <c r="A399" s="316">
        <v>44824</v>
      </c>
      <c r="B399" s="317" t="s">
        <v>296</v>
      </c>
      <c r="C399" s="320">
        <v>279310.34999999998</v>
      </c>
      <c r="D399" s="319"/>
      <c r="E399" s="322">
        <f t="shared" ref="E399:E468" si="9">E398+C399-D399</f>
        <v>29003331.371044364</v>
      </c>
      <c r="F399" s="84"/>
      <c r="G399" s="115"/>
      <c r="H399" s="122"/>
      <c r="I399" s="116"/>
      <c r="J399" s="123"/>
      <c r="K399" s="117"/>
      <c r="L399" s="118"/>
      <c r="M399" s="288"/>
      <c r="N399" s="289"/>
      <c r="O399"/>
      <c r="P399"/>
      <c r="Q399"/>
      <c r="R399"/>
      <c r="S399"/>
      <c r="T399"/>
      <c r="U399"/>
      <c r="V399"/>
      <c r="W399"/>
      <c r="X399"/>
    </row>
    <row r="400" spans="1:24" s="23" customFormat="1" ht="15" customHeight="1" x14ac:dyDescent="0.3">
      <c r="A400" s="316">
        <v>44824</v>
      </c>
      <c r="B400" s="315" t="s">
        <v>486</v>
      </c>
      <c r="C400" s="320">
        <v>100000</v>
      </c>
      <c r="D400" s="319"/>
      <c r="E400" s="322">
        <f t="shared" si="9"/>
        <v>29103331.371044364</v>
      </c>
      <c r="F400" s="84"/>
      <c r="G400" s="115"/>
      <c r="H400" s="122"/>
      <c r="I400" s="116"/>
      <c r="J400" s="123"/>
      <c r="K400" s="117"/>
      <c r="L400" s="118"/>
      <c r="M400" s="288"/>
      <c r="N400" s="289"/>
      <c r="O400"/>
      <c r="P400"/>
      <c r="Q400"/>
      <c r="R400"/>
      <c r="S400"/>
      <c r="T400"/>
      <c r="U400"/>
      <c r="V400"/>
      <c r="W400"/>
      <c r="X400"/>
    </row>
    <row r="401" spans="1:24" s="23" customFormat="1" ht="15" customHeight="1" x14ac:dyDescent="0.3">
      <c r="A401" s="316">
        <v>44824</v>
      </c>
      <c r="B401" s="317" t="s">
        <v>297</v>
      </c>
      <c r="C401" s="320">
        <v>29354.6</v>
      </c>
      <c r="D401" s="319"/>
      <c r="E401" s="322">
        <f t="shared" si="9"/>
        <v>29132685.971044365</v>
      </c>
      <c r="F401" s="84"/>
      <c r="G401" s="115"/>
      <c r="H401" s="122"/>
      <c r="I401" s="116"/>
      <c r="J401" s="123"/>
      <c r="K401" s="117"/>
      <c r="L401" s="118"/>
      <c r="M401" s="288"/>
      <c r="N401" s="289"/>
      <c r="O401"/>
      <c r="P401"/>
      <c r="Q401"/>
      <c r="R401"/>
      <c r="S401"/>
      <c r="T401"/>
      <c r="U401"/>
      <c r="V401"/>
      <c r="W401"/>
      <c r="X401"/>
    </row>
    <row r="402" spans="1:24" s="23" customFormat="1" ht="15" customHeight="1" x14ac:dyDescent="0.3">
      <c r="A402" s="316">
        <v>44824</v>
      </c>
      <c r="B402" s="317" t="s">
        <v>325</v>
      </c>
      <c r="C402" s="320">
        <v>38160.980000000003</v>
      </c>
      <c r="D402" s="319"/>
      <c r="E402" s="322">
        <f t="shared" si="9"/>
        <v>29170846.951044366</v>
      </c>
      <c r="F402" s="84"/>
      <c r="G402" s="115"/>
      <c r="H402" s="122"/>
      <c r="I402" s="116"/>
      <c r="J402" s="123"/>
      <c r="K402" s="117"/>
      <c r="L402" s="118"/>
      <c r="M402" s="288"/>
      <c r="N402" s="289"/>
      <c r="O402"/>
      <c r="P402"/>
      <c r="Q402"/>
      <c r="R402"/>
      <c r="S402"/>
      <c r="T402"/>
      <c r="U402"/>
      <c r="V402"/>
      <c r="W402"/>
      <c r="X402"/>
    </row>
    <row r="403" spans="1:24" s="23" customFormat="1" ht="15" customHeight="1" x14ac:dyDescent="0.3">
      <c r="A403" s="316">
        <v>44824</v>
      </c>
      <c r="B403" s="317" t="s">
        <v>426</v>
      </c>
      <c r="C403" s="320">
        <v>8806.3799999999992</v>
      </c>
      <c r="D403" s="319"/>
      <c r="E403" s="322">
        <f t="shared" si="9"/>
        <v>29179653.331044365</v>
      </c>
      <c r="F403" s="84"/>
      <c r="G403" s="115"/>
      <c r="H403" s="122"/>
      <c r="I403" s="116"/>
      <c r="J403" s="123"/>
      <c r="K403" s="117"/>
      <c r="L403" s="118"/>
      <c r="M403" s="288"/>
      <c r="N403" s="289"/>
      <c r="O403"/>
      <c r="P403"/>
      <c r="Q403"/>
      <c r="R403"/>
      <c r="S403"/>
      <c r="T403"/>
      <c r="U403"/>
      <c r="V403"/>
      <c r="W403"/>
      <c r="X403"/>
    </row>
    <row r="404" spans="1:24" s="23" customFormat="1" ht="15" customHeight="1" x14ac:dyDescent="0.3">
      <c r="A404" s="316">
        <v>44825</v>
      </c>
      <c r="B404" s="317" t="s">
        <v>233</v>
      </c>
      <c r="C404" s="320">
        <v>277400.96999999997</v>
      </c>
      <c r="D404" s="319"/>
      <c r="E404" s="322">
        <f t="shared" si="9"/>
        <v>29457054.301044364</v>
      </c>
      <c r="F404" s="84"/>
      <c r="G404" s="115"/>
      <c r="H404" s="122"/>
      <c r="I404" s="116"/>
      <c r="J404" s="123"/>
      <c r="K404" s="117"/>
      <c r="L404" s="118"/>
      <c r="M404" s="288"/>
      <c r="N404" s="289"/>
      <c r="O404"/>
      <c r="P404"/>
      <c r="Q404"/>
      <c r="R404"/>
      <c r="S404"/>
      <c r="T404"/>
      <c r="U404"/>
      <c r="V404"/>
      <c r="W404"/>
      <c r="X404"/>
    </row>
    <row r="405" spans="1:24" s="23" customFormat="1" ht="15" customHeight="1" x14ac:dyDescent="0.3">
      <c r="A405" s="316">
        <v>44825</v>
      </c>
      <c r="B405" s="317" t="s">
        <v>204</v>
      </c>
      <c r="C405" s="320">
        <v>22015.95</v>
      </c>
      <c r="D405" s="319"/>
      <c r="E405" s="322">
        <f t="shared" si="9"/>
        <v>29479070.251044363</v>
      </c>
      <c r="F405" s="84"/>
      <c r="G405" s="115"/>
      <c r="H405" s="122"/>
      <c r="I405" s="116"/>
      <c r="J405" s="123"/>
      <c r="K405" s="117"/>
      <c r="L405" s="118"/>
      <c r="M405" s="288"/>
      <c r="N405" s="289"/>
      <c r="O405"/>
      <c r="P405"/>
      <c r="Q405"/>
      <c r="R405"/>
      <c r="S405"/>
      <c r="T405"/>
      <c r="U405"/>
      <c r="V405"/>
      <c r="W405"/>
      <c r="X405"/>
    </row>
    <row r="406" spans="1:24" s="23" customFormat="1" ht="15" customHeight="1" x14ac:dyDescent="0.3">
      <c r="A406" s="316">
        <v>44825</v>
      </c>
      <c r="B406" s="317" t="s">
        <v>443</v>
      </c>
      <c r="C406" s="320">
        <v>13209.57</v>
      </c>
      <c r="D406" s="319"/>
      <c r="E406" s="322">
        <f t="shared" si="9"/>
        <v>29492279.821044363</v>
      </c>
      <c r="F406" s="84"/>
      <c r="G406" s="115"/>
      <c r="H406" s="122"/>
      <c r="I406" s="116"/>
      <c r="J406" s="123"/>
      <c r="K406" s="117"/>
      <c r="L406" s="118"/>
      <c r="M406" s="288"/>
      <c r="N406" s="289"/>
      <c r="O406"/>
      <c r="P406"/>
      <c r="Q406"/>
      <c r="R406"/>
      <c r="S406"/>
      <c r="T406"/>
      <c r="U406"/>
      <c r="V406"/>
      <c r="W406"/>
      <c r="X406"/>
    </row>
    <row r="407" spans="1:24" s="23" customFormat="1" ht="15" customHeight="1" x14ac:dyDescent="0.3">
      <c r="A407" s="316">
        <v>44825</v>
      </c>
      <c r="B407" s="317" t="s">
        <v>316</v>
      </c>
      <c r="C407" s="320">
        <v>120145.74</v>
      </c>
      <c r="D407" s="319"/>
      <c r="E407" s="322">
        <f t="shared" si="9"/>
        <v>29612425.561044361</v>
      </c>
      <c r="F407" s="84"/>
      <c r="G407" s="115"/>
      <c r="H407" s="122"/>
      <c r="I407" s="116"/>
      <c r="J407" s="123"/>
      <c r="K407" s="117"/>
      <c r="L407" s="118"/>
      <c r="M407" s="288"/>
      <c r="N407" s="289"/>
      <c r="O407"/>
      <c r="P407"/>
      <c r="Q407"/>
      <c r="R407"/>
      <c r="S407"/>
      <c r="T407"/>
      <c r="U407"/>
      <c r="V407"/>
      <c r="W407"/>
      <c r="X407"/>
    </row>
    <row r="408" spans="1:24" s="23" customFormat="1" ht="15" customHeight="1" x14ac:dyDescent="0.3">
      <c r="A408" s="316">
        <v>44825</v>
      </c>
      <c r="B408" s="317" t="s">
        <v>221</v>
      </c>
      <c r="C408" s="320">
        <v>8806.3799999999992</v>
      </c>
      <c r="D408" s="319"/>
      <c r="E408" s="322">
        <f t="shared" si="9"/>
        <v>29621231.94104436</v>
      </c>
      <c r="F408" s="84"/>
      <c r="G408" s="115"/>
      <c r="H408" s="122"/>
      <c r="I408" s="116"/>
      <c r="J408" s="123"/>
      <c r="K408" s="117"/>
      <c r="L408" s="118"/>
      <c r="M408" s="288"/>
      <c r="N408" s="289"/>
      <c r="O408"/>
      <c r="P408"/>
      <c r="Q408"/>
      <c r="R408"/>
      <c r="S408"/>
      <c r="T408"/>
      <c r="U408"/>
      <c r="V408"/>
      <c r="W408"/>
      <c r="X408"/>
    </row>
    <row r="409" spans="1:24" s="23" customFormat="1" ht="15" customHeight="1" x14ac:dyDescent="0.3">
      <c r="A409" s="316">
        <v>44825</v>
      </c>
      <c r="B409" s="317" t="s">
        <v>227</v>
      </c>
      <c r="C409" s="320">
        <v>22015.95</v>
      </c>
      <c r="D409" s="319"/>
      <c r="E409" s="322">
        <f t="shared" si="9"/>
        <v>29643247.89104436</v>
      </c>
      <c r="F409" s="84"/>
      <c r="G409" s="115"/>
      <c r="H409" s="122"/>
      <c r="I409" s="116"/>
      <c r="J409" s="123"/>
      <c r="K409" s="117"/>
      <c r="L409" s="118"/>
      <c r="M409" s="288"/>
      <c r="N409" s="289"/>
      <c r="O409"/>
      <c r="P409"/>
      <c r="Q409"/>
      <c r="R409"/>
      <c r="S409"/>
      <c r="T409"/>
      <c r="U409"/>
      <c r="V409"/>
      <c r="W409"/>
      <c r="X409"/>
    </row>
    <row r="410" spans="1:24" s="23" customFormat="1" ht="15" customHeight="1" x14ac:dyDescent="0.3">
      <c r="A410" s="316">
        <v>44825</v>
      </c>
      <c r="B410" s="317" t="s">
        <v>247</v>
      </c>
      <c r="C410" s="320">
        <v>4403.1899999999996</v>
      </c>
      <c r="D410" s="319"/>
      <c r="E410" s="322">
        <f t="shared" si="9"/>
        <v>29647651.081044361</v>
      </c>
      <c r="F410" s="84"/>
      <c r="G410" s="115"/>
      <c r="H410" s="122"/>
      <c r="I410" s="116"/>
      <c r="J410" s="123"/>
      <c r="K410" s="117"/>
      <c r="L410" s="118"/>
      <c r="M410" s="288"/>
      <c r="N410" s="289"/>
      <c r="O410"/>
      <c r="P410"/>
      <c r="Q410"/>
      <c r="R410"/>
      <c r="S410"/>
      <c r="T410"/>
      <c r="U410"/>
      <c r="V410"/>
      <c r="W410"/>
      <c r="X410"/>
    </row>
    <row r="411" spans="1:24" s="23" customFormat="1" ht="15" customHeight="1" x14ac:dyDescent="0.3">
      <c r="A411" s="316">
        <v>44825</v>
      </c>
      <c r="B411" s="317" t="s">
        <v>268</v>
      </c>
      <c r="C411" s="320">
        <v>145305.26999999999</v>
      </c>
      <c r="D411" s="319"/>
      <c r="E411" s="322">
        <f t="shared" si="9"/>
        <v>29792956.351044361</v>
      </c>
      <c r="F411" s="84"/>
      <c r="G411" s="115"/>
      <c r="H411" s="122"/>
      <c r="I411" s="116"/>
      <c r="J411" s="123"/>
      <c r="K411" s="117"/>
      <c r="L411" s="118"/>
      <c r="M411" s="288"/>
      <c r="N411" s="289"/>
      <c r="O411"/>
      <c r="P411"/>
      <c r="Q411"/>
      <c r="R411"/>
      <c r="S411"/>
      <c r="T411"/>
      <c r="U411"/>
      <c r="V411"/>
      <c r="W411"/>
      <c r="X411"/>
    </row>
    <row r="412" spans="1:24" s="23" customFormat="1" ht="15" customHeight="1" x14ac:dyDescent="0.3">
      <c r="A412" s="316">
        <v>44825</v>
      </c>
      <c r="B412" s="317" t="s">
        <v>229</v>
      </c>
      <c r="C412" s="320">
        <v>132741.84</v>
      </c>
      <c r="D412" s="319"/>
      <c r="E412" s="322">
        <f t="shared" si="9"/>
        <v>29925698.19104436</v>
      </c>
      <c r="F412" s="84"/>
      <c r="G412" s="115"/>
      <c r="H412" s="122"/>
      <c r="I412" s="116"/>
      <c r="J412" s="123"/>
      <c r="K412" s="117"/>
      <c r="L412" s="118"/>
      <c r="M412" s="288"/>
      <c r="N412" s="289"/>
      <c r="O412"/>
      <c r="P412"/>
      <c r="Q412"/>
      <c r="R412"/>
      <c r="S412"/>
      <c r="T412"/>
      <c r="U412"/>
      <c r="V412"/>
      <c r="W412"/>
      <c r="X412"/>
    </row>
    <row r="413" spans="1:24" s="23" customFormat="1" ht="15" customHeight="1" x14ac:dyDescent="0.3">
      <c r="A413" s="316">
        <v>44825</v>
      </c>
      <c r="B413" s="317" t="s">
        <v>275</v>
      </c>
      <c r="C413" s="320">
        <v>7338.65</v>
      </c>
      <c r="D413" s="319"/>
      <c r="E413" s="322">
        <f t="shared" si="9"/>
        <v>29933036.841044359</v>
      </c>
      <c r="F413" s="84"/>
      <c r="G413" s="115"/>
      <c r="H413" s="122"/>
      <c r="I413" s="116"/>
      <c r="J413" s="123"/>
      <c r="K413" s="117"/>
      <c r="L413" s="118"/>
      <c r="M413" s="288"/>
      <c r="N413" s="289"/>
      <c r="O413"/>
      <c r="P413"/>
      <c r="Q413"/>
      <c r="R413"/>
      <c r="S413"/>
      <c r="T413"/>
      <c r="U413"/>
      <c r="V413"/>
      <c r="W413"/>
      <c r="X413"/>
    </row>
    <row r="414" spans="1:24" s="23" customFormat="1" ht="15" customHeight="1" x14ac:dyDescent="0.3">
      <c r="A414" s="316">
        <v>44825</v>
      </c>
      <c r="B414" s="317" t="s">
        <v>230</v>
      </c>
      <c r="C414" s="320">
        <v>2935.46</v>
      </c>
      <c r="D414" s="319"/>
      <c r="E414" s="322">
        <f t="shared" si="9"/>
        <v>29935972.30104436</v>
      </c>
      <c r="F414" s="84"/>
      <c r="G414" s="115"/>
      <c r="H414" s="122"/>
      <c r="I414" s="116"/>
      <c r="J414" s="123"/>
      <c r="K414" s="117"/>
      <c r="L414" s="118"/>
      <c r="M414" s="288"/>
      <c r="N414" s="289"/>
      <c r="O414"/>
      <c r="P414"/>
      <c r="Q414"/>
      <c r="R414"/>
      <c r="S414"/>
      <c r="T414"/>
      <c r="U414"/>
      <c r="V414"/>
      <c r="W414"/>
      <c r="X414"/>
    </row>
    <row r="415" spans="1:24" s="23" customFormat="1" ht="15" customHeight="1" x14ac:dyDescent="0.3">
      <c r="A415" s="316">
        <v>44825</v>
      </c>
      <c r="B415" s="317" t="s">
        <v>269</v>
      </c>
      <c r="C415" s="320">
        <v>16145.03</v>
      </c>
      <c r="D415" s="319"/>
      <c r="E415" s="322">
        <f t="shared" si="9"/>
        <v>29952117.331044361</v>
      </c>
      <c r="F415" s="84"/>
      <c r="G415" s="115"/>
      <c r="H415" s="122"/>
      <c r="I415" s="116"/>
      <c r="J415" s="123"/>
      <c r="K415" s="117"/>
      <c r="L415" s="118"/>
      <c r="M415" s="288"/>
      <c r="N415" s="289"/>
      <c r="O415"/>
      <c r="P415"/>
      <c r="Q415"/>
      <c r="R415"/>
      <c r="S415"/>
      <c r="T415"/>
      <c r="U415"/>
      <c r="V415"/>
      <c r="W415"/>
      <c r="X415"/>
    </row>
    <row r="416" spans="1:24" s="23" customFormat="1" ht="15" customHeight="1" x14ac:dyDescent="0.3">
      <c r="A416" s="316">
        <v>44825</v>
      </c>
      <c r="B416" s="317" t="s">
        <v>209</v>
      </c>
      <c r="C416" s="320">
        <v>13209.57</v>
      </c>
      <c r="D416" s="319"/>
      <c r="E416" s="322">
        <f t="shared" si="9"/>
        <v>29965326.901044361</v>
      </c>
      <c r="F416" s="84"/>
      <c r="G416" s="115"/>
      <c r="H416" s="122"/>
      <c r="I416" s="116"/>
      <c r="J416" s="123"/>
      <c r="K416" s="117"/>
      <c r="L416" s="118"/>
      <c r="M416" s="288"/>
      <c r="N416" s="289"/>
      <c r="O416"/>
      <c r="P416"/>
      <c r="Q416"/>
      <c r="R416"/>
      <c r="S416"/>
      <c r="T416"/>
      <c r="U416"/>
      <c r="V416"/>
      <c r="W416"/>
      <c r="X416"/>
    </row>
    <row r="417" spans="1:24" s="23" customFormat="1" ht="15" customHeight="1" x14ac:dyDescent="0.3">
      <c r="A417" s="316">
        <v>44825</v>
      </c>
      <c r="B417" s="317" t="s">
        <v>270</v>
      </c>
      <c r="C417" s="320">
        <v>13209.57</v>
      </c>
      <c r="D417" s="319"/>
      <c r="E417" s="322">
        <f t="shared" si="9"/>
        <v>29978536.471044362</v>
      </c>
      <c r="F417" s="84"/>
      <c r="G417" s="115"/>
      <c r="H417" s="122"/>
      <c r="I417" s="116"/>
      <c r="J417" s="123"/>
      <c r="K417" s="117"/>
      <c r="L417" s="118"/>
      <c r="M417" s="288"/>
      <c r="N417" s="289"/>
      <c r="O417"/>
      <c r="P417"/>
      <c r="Q417"/>
      <c r="R417"/>
      <c r="S417"/>
      <c r="T417"/>
      <c r="U417"/>
      <c r="V417"/>
      <c r="W417"/>
      <c r="X417"/>
    </row>
    <row r="418" spans="1:24" s="23" customFormat="1" ht="15" customHeight="1" x14ac:dyDescent="0.3">
      <c r="A418" s="316">
        <v>44825</v>
      </c>
      <c r="B418" s="317" t="s">
        <v>238</v>
      </c>
      <c r="C418" s="320">
        <v>2935.46</v>
      </c>
      <c r="D418" s="319"/>
      <c r="E418" s="322">
        <f t="shared" si="9"/>
        <v>29981471.931044362</v>
      </c>
      <c r="F418" s="84"/>
      <c r="G418" s="115"/>
      <c r="H418" s="122"/>
      <c r="I418" s="116"/>
      <c r="J418" s="123"/>
      <c r="K418" s="117"/>
      <c r="L418" s="118"/>
      <c r="M418" s="288"/>
      <c r="N418" s="289"/>
      <c r="O418"/>
      <c r="P418"/>
      <c r="Q418"/>
      <c r="R418"/>
      <c r="S418"/>
      <c r="T418"/>
      <c r="U418"/>
      <c r="V418"/>
      <c r="W418"/>
      <c r="X418"/>
    </row>
    <row r="419" spans="1:24" s="23" customFormat="1" ht="15" customHeight="1" x14ac:dyDescent="0.3">
      <c r="A419" s="316">
        <v>44826</v>
      </c>
      <c r="B419" s="317" t="s">
        <v>267</v>
      </c>
      <c r="C419" s="320">
        <v>57241.47</v>
      </c>
      <c r="D419" s="319"/>
      <c r="E419" s="322">
        <f t="shared" si="9"/>
        <v>30038713.401044361</v>
      </c>
      <c r="F419" s="84"/>
      <c r="G419" s="115"/>
      <c r="H419" s="122"/>
      <c r="I419" s="116"/>
      <c r="J419" s="123"/>
      <c r="K419" s="130"/>
      <c r="L419" s="118"/>
      <c r="M419" s="288"/>
      <c r="N419" s="289"/>
      <c r="O419"/>
      <c r="P419"/>
      <c r="Q419"/>
      <c r="R419"/>
      <c r="S419"/>
      <c r="T419"/>
      <c r="U419"/>
      <c r="V419"/>
      <c r="W419"/>
      <c r="X419"/>
    </row>
    <row r="420" spans="1:24" s="23" customFormat="1" ht="15" customHeight="1" x14ac:dyDescent="0.3">
      <c r="A420" s="316">
        <v>44826</v>
      </c>
      <c r="B420" s="317" t="s">
        <v>427</v>
      </c>
      <c r="C420" s="320">
        <v>32760</v>
      </c>
      <c r="D420" s="319"/>
      <c r="E420" s="322">
        <f t="shared" si="9"/>
        <v>30071473.401044361</v>
      </c>
      <c r="F420" s="84"/>
      <c r="G420" s="115"/>
      <c r="H420" s="122"/>
      <c r="I420" s="116"/>
      <c r="J420" s="123"/>
      <c r="K420" s="117"/>
      <c r="L420" s="118"/>
      <c r="M420" s="288"/>
      <c r="N420" s="289"/>
      <c r="O420"/>
      <c r="P420"/>
      <c r="Q420"/>
      <c r="R420"/>
      <c r="S420"/>
      <c r="T420"/>
      <c r="U420"/>
      <c r="V420"/>
      <c r="W420"/>
      <c r="X420"/>
    </row>
    <row r="421" spans="1:24" s="23" customFormat="1" ht="15" customHeight="1" x14ac:dyDescent="0.3">
      <c r="A421" s="316">
        <v>44826</v>
      </c>
      <c r="B421" s="317" t="s">
        <v>519</v>
      </c>
      <c r="C421" s="320">
        <v>38160.980000000003</v>
      </c>
      <c r="D421" s="319"/>
      <c r="E421" s="322">
        <f t="shared" si="9"/>
        <v>30109634.381044362</v>
      </c>
      <c r="F421" s="84"/>
      <c r="G421" s="115"/>
      <c r="H421" s="122"/>
      <c r="I421" s="116"/>
      <c r="J421" s="123"/>
      <c r="K421" s="117"/>
      <c r="L421" s="118"/>
      <c r="M421" s="288"/>
      <c r="N421" s="289"/>
      <c r="O421"/>
      <c r="P421"/>
      <c r="Q421"/>
      <c r="R421"/>
      <c r="S421"/>
      <c r="T421"/>
      <c r="U421"/>
      <c r="V421"/>
      <c r="W421"/>
      <c r="X421"/>
    </row>
    <row r="422" spans="1:24" s="23" customFormat="1" ht="15" customHeight="1" x14ac:dyDescent="0.3">
      <c r="A422" s="316">
        <v>44826</v>
      </c>
      <c r="B422" s="317" t="s">
        <v>245</v>
      </c>
      <c r="C422" s="320">
        <v>35548.589999999997</v>
      </c>
      <c r="D422" s="319"/>
      <c r="E422" s="322">
        <f t="shared" si="9"/>
        <v>30145182.971044362</v>
      </c>
      <c r="F422" s="84"/>
      <c r="G422" s="115"/>
      <c r="H422" s="122"/>
      <c r="I422" s="116"/>
      <c r="J422" s="123"/>
      <c r="K422" s="117"/>
      <c r="L422" s="118"/>
      <c r="M422" s="288"/>
      <c r="N422" s="289"/>
      <c r="O422"/>
      <c r="P422"/>
      <c r="Q422"/>
      <c r="R422"/>
      <c r="S422"/>
      <c r="T422"/>
      <c r="U422"/>
      <c r="V422"/>
      <c r="W422"/>
      <c r="X422"/>
    </row>
    <row r="423" spans="1:24" s="23" customFormat="1" ht="15" customHeight="1" x14ac:dyDescent="0.3">
      <c r="A423" s="316">
        <v>44826</v>
      </c>
      <c r="B423" s="317" t="s">
        <v>322</v>
      </c>
      <c r="C423" s="320">
        <v>68225.850000000006</v>
      </c>
      <c r="D423" s="319"/>
      <c r="E423" s="322">
        <f t="shared" si="9"/>
        <v>30213408.821044363</v>
      </c>
      <c r="F423" s="84"/>
      <c r="G423" s="115"/>
      <c r="H423" s="122"/>
      <c r="I423" s="116"/>
      <c r="J423" s="123"/>
      <c r="K423" s="117"/>
      <c r="L423" s="118"/>
      <c r="M423" s="288"/>
      <c r="N423" s="289"/>
      <c r="O423"/>
      <c r="P423"/>
      <c r="Q423"/>
      <c r="R423"/>
      <c r="S423"/>
      <c r="T423"/>
      <c r="U423"/>
      <c r="V423"/>
      <c r="W423"/>
      <c r="X423"/>
    </row>
    <row r="424" spans="1:24" s="23" customFormat="1" ht="15" customHeight="1" x14ac:dyDescent="0.3">
      <c r="A424" s="316">
        <v>44826</v>
      </c>
      <c r="B424" s="317" t="s">
        <v>222</v>
      </c>
      <c r="C424" s="320">
        <v>277400.96999999997</v>
      </c>
      <c r="D424" s="319"/>
      <c r="E424" s="322">
        <f t="shared" si="9"/>
        <v>30490809.791044362</v>
      </c>
      <c r="F424" s="84"/>
      <c r="G424" s="115"/>
      <c r="H424" s="122"/>
      <c r="I424" s="116"/>
      <c r="J424" s="123"/>
      <c r="K424" s="117"/>
      <c r="L424" s="118"/>
      <c r="M424" s="288"/>
      <c r="N424" s="289"/>
      <c r="O424"/>
      <c r="P424"/>
      <c r="Q424"/>
      <c r="R424"/>
      <c r="S424"/>
      <c r="T424"/>
      <c r="U424"/>
      <c r="V424"/>
      <c r="W424"/>
      <c r="X424"/>
    </row>
    <row r="425" spans="1:24" s="23" customFormat="1" ht="15" customHeight="1" x14ac:dyDescent="0.3">
      <c r="A425" s="316">
        <v>44826</v>
      </c>
      <c r="B425" s="317" t="s">
        <v>397</v>
      </c>
      <c r="C425" s="320">
        <v>16380</v>
      </c>
      <c r="D425" s="319"/>
      <c r="E425" s="322">
        <f t="shared" si="9"/>
        <v>30507189.791044362</v>
      </c>
      <c r="F425" s="84"/>
      <c r="G425" s="115"/>
      <c r="H425" s="122"/>
      <c r="I425" s="116"/>
      <c r="J425" s="123"/>
      <c r="K425" s="117"/>
      <c r="L425" s="118"/>
      <c r="M425" s="288"/>
      <c r="N425" s="289"/>
      <c r="O425"/>
      <c r="P425"/>
      <c r="Q425"/>
      <c r="R425"/>
      <c r="S425"/>
      <c r="T425"/>
      <c r="U425"/>
      <c r="V425"/>
      <c r="W425"/>
      <c r="X425"/>
    </row>
    <row r="426" spans="1:24" s="23" customFormat="1" ht="15" customHeight="1" x14ac:dyDescent="0.3">
      <c r="A426" s="316">
        <v>44826</v>
      </c>
      <c r="B426" s="317" t="s">
        <v>276</v>
      </c>
      <c r="C426" s="320">
        <v>140902.07999999999</v>
      </c>
      <c r="D426" s="319"/>
      <c r="E426" s="322">
        <f t="shared" si="9"/>
        <v>30648091.87104436</v>
      </c>
      <c r="F426" s="84"/>
      <c r="G426" s="115"/>
      <c r="H426" s="122"/>
      <c r="I426" s="116"/>
      <c r="J426" s="123"/>
      <c r="K426" s="117"/>
      <c r="L426" s="118"/>
      <c r="M426" s="288"/>
      <c r="N426" s="289"/>
      <c r="O426"/>
      <c r="P426"/>
      <c r="Q426"/>
      <c r="R426"/>
      <c r="S426"/>
      <c r="T426"/>
      <c r="U426"/>
      <c r="V426"/>
      <c r="W426"/>
      <c r="X426"/>
    </row>
    <row r="427" spans="1:24" s="23" customFormat="1" ht="15" customHeight="1" x14ac:dyDescent="0.3">
      <c r="A427" s="316">
        <v>44826</v>
      </c>
      <c r="B427" s="317" t="s">
        <v>400</v>
      </c>
      <c r="C427" s="320">
        <v>16145.03</v>
      </c>
      <c r="D427" s="319"/>
      <c r="E427" s="322">
        <f t="shared" si="9"/>
        <v>30664236.901044361</v>
      </c>
      <c r="F427" s="84"/>
      <c r="G427" s="115"/>
      <c r="H427" s="122"/>
      <c r="I427" s="116"/>
      <c r="J427" s="123"/>
      <c r="K427" s="117"/>
      <c r="L427" s="118"/>
      <c r="M427" s="288"/>
      <c r="N427" s="289"/>
      <c r="O427"/>
      <c r="P427"/>
      <c r="Q427"/>
      <c r="R427"/>
      <c r="S427"/>
      <c r="T427"/>
      <c r="U427"/>
      <c r="V427"/>
      <c r="W427"/>
      <c r="X427"/>
    </row>
    <row r="428" spans="1:24" s="23" customFormat="1" ht="15" customHeight="1" x14ac:dyDescent="0.3">
      <c r="A428" s="316">
        <v>44826</v>
      </c>
      <c r="B428" s="317" t="s">
        <v>196</v>
      </c>
      <c r="C428" s="320">
        <v>27330.84</v>
      </c>
      <c r="D428" s="319"/>
      <c r="E428" s="322">
        <f t="shared" si="9"/>
        <v>30691567.741044361</v>
      </c>
      <c r="F428" s="84"/>
      <c r="G428" s="115"/>
      <c r="H428" s="122"/>
      <c r="I428" s="116"/>
      <c r="J428" s="123"/>
      <c r="K428" s="117"/>
      <c r="L428" s="118"/>
      <c r="M428" s="288"/>
      <c r="N428" s="289"/>
      <c r="O428"/>
      <c r="P428"/>
      <c r="Q428"/>
      <c r="R428"/>
      <c r="S428"/>
      <c r="T428"/>
      <c r="U428"/>
      <c r="V428"/>
      <c r="W428"/>
      <c r="X428"/>
    </row>
    <row r="429" spans="1:24" s="23" customFormat="1" ht="15" customHeight="1" x14ac:dyDescent="0.3">
      <c r="A429" s="316">
        <v>44826</v>
      </c>
      <c r="B429" s="317" t="s">
        <v>462</v>
      </c>
      <c r="C429" s="320">
        <v>167310</v>
      </c>
      <c r="D429" s="319"/>
      <c r="E429" s="322">
        <f t="shared" si="9"/>
        <v>30858877.741044361</v>
      </c>
      <c r="F429" s="84"/>
      <c r="G429" s="115"/>
      <c r="H429" s="122"/>
      <c r="I429" s="116"/>
      <c r="J429" s="123"/>
      <c r="K429" s="117"/>
      <c r="L429" s="118"/>
      <c r="M429" s="288"/>
      <c r="N429" s="289"/>
      <c r="O429"/>
      <c r="P429"/>
      <c r="Q429"/>
      <c r="R429"/>
      <c r="S429"/>
      <c r="T429"/>
      <c r="U429"/>
      <c r="V429"/>
      <c r="W429"/>
      <c r="X429"/>
    </row>
    <row r="430" spans="1:24" s="23" customFormat="1" ht="15" customHeight="1" x14ac:dyDescent="0.3">
      <c r="A430" s="316">
        <v>44826</v>
      </c>
      <c r="B430" s="317" t="s">
        <v>435</v>
      </c>
      <c r="C430" s="320">
        <v>95402.45</v>
      </c>
      <c r="D430" s="319"/>
      <c r="E430" s="322">
        <f t="shared" si="9"/>
        <v>30954280.19104436</v>
      </c>
      <c r="F430" s="84"/>
      <c r="G430" s="115"/>
      <c r="H430" s="122"/>
      <c r="I430" s="116"/>
      <c r="J430" s="123"/>
      <c r="K430" s="117"/>
      <c r="L430" s="118"/>
      <c r="M430" s="288"/>
      <c r="N430" s="289"/>
      <c r="O430"/>
      <c r="P430"/>
      <c r="Q430"/>
      <c r="R430"/>
      <c r="S430"/>
      <c r="T430"/>
      <c r="U430"/>
      <c r="V430"/>
      <c r="W430"/>
      <c r="X430"/>
    </row>
    <row r="431" spans="1:24" s="23" customFormat="1" ht="15" customHeight="1" x14ac:dyDescent="0.3">
      <c r="A431" s="316">
        <v>44826</v>
      </c>
      <c r="B431" s="317" t="s">
        <v>319</v>
      </c>
      <c r="C431" s="320">
        <v>13209.57</v>
      </c>
      <c r="D431" s="319"/>
      <c r="E431" s="322">
        <f t="shared" si="9"/>
        <v>30967489.761044361</v>
      </c>
      <c r="F431" s="84"/>
      <c r="G431" s="115"/>
      <c r="H431" s="122"/>
      <c r="I431" s="116"/>
      <c r="J431" s="123"/>
      <c r="K431" s="117"/>
      <c r="L431" s="118"/>
      <c r="M431" s="288"/>
      <c r="N431" s="289"/>
      <c r="O431"/>
      <c r="P431"/>
      <c r="Q431"/>
      <c r="R431"/>
      <c r="S431"/>
      <c r="T431"/>
      <c r="U431"/>
      <c r="V431"/>
      <c r="W431"/>
      <c r="X431"/>
    </row>
    <row r="432" spans="1:24" s="23" customFormat="1" ht="15" customHeight="1" x14ac:dyDescent="0.3">
      <c r="A432" s="316">
        <v>44827</v>
      </c>
      <c r="B432" s="317" t="s">
        <v>308</v>
      </c>
      <c r="C432" s="320">
        <v>29354.6</v>
      </c>
      <c r="D432" s="319"/>
      <c r="E432" s="322">
        <f t="shared" si="9"/>
        <v>30996844.361044362</v>
      </c>
      <c r="F432" s="84"/>
      <c r="G432" s="115"/>
      <c r="H432" s="122"/>
      <c r="I432" s="116"/>
      <c r="J432" s="123"/>
      <c r="K432" s="117"/>
      <c r="L432" s="118"/>
      <c r="M432" s="288"/>
      <c r="N432" s="289"/>
      <c r="O432"/>
      <c r="P432"/>
      <c r="Q432"/>
      <c r="R432"/>
      <c r="S432"/>
      <c r="T432"/>
      <c r="U432"/>
      <c r="V432"/>
      <c r="W432"/>
      <c r="X432"/>
    </row>
    <row r="433" spans="1:24" s="23" customFormat="1" ht="15" customHeight="1" x14ac:dyDescent="0.3">
      <c r="A433" s="316">
        <v>44827</v>
      </c>
      <c r="B433" s="317" t="s">
        <v>314</v>
      </c>
      <c r="C433" s="320">
        <v>8806.3799999999992</v>
      </c>
      <c r="D433" s="319"/>
      <c r="E433" s="322">
        <f t="shared" si="9"/>
        <v>31005650.741044361</v>
      </c>
      <c r="F433" s="84"/>
      <c r="G433" s="115"/>
      <c r="H433" s="122"/>
      <c r="I433" s="116"/>
      <c r="J433" s="123"/>
      <c r="K433" s="117"/>
      <c r="L433" s="118"/>
      <c r="M433" s="288"/>
      <c r="N433" s="289"/>
      <c r="O433"/>
      <c r="P433"/>
      <c r="Q433"/>
      <c r="R433"/>
      <c r="S433"/>
      <c r="T433"/>
      <c r="U433"/>
      <c r="V433"/>
      <c r="W433"/>
      <c r="X433"/>
    </row>
    <row r="434" spans="1:24" s="23" customFormat="1" ht="15" customHeight="1" x14ac:dyDescent="0.3">
      <c r="A434" s="316">
        <v>44827</v>
      </c>
      <c r="B434" s="317" t="s">
        <v>194</v>
      </c>
      <c r="C434" s="320">
        <v>2935.46</v>
      </c>
      <c r="D434" s="319"/>
      <c r="E434" s="322">
        <f t="shared" si="9"/>
        <v>31008586.201044362</v>
      </c>
      <c r="F434" s="84"/>
      <c r="G434" s="115"/>
      <c r="H434" s="122"/>
      <c r="I434" s="116"/>
      <c r="J434" s="123"/>
      <c r="K434" s="117"/>
      <c r="L434" s="118"/>
      <c r="M434" s="288"/>
      <c r="N434" s="289"/>
      <c r="O434"/>
      <c r="P434"/>
      <c r="Q434"/>
      <c r="R434"/>
      <c r="S434"/>
      <c r="T434"/>
      <c r="U434"/>
      <c r="V434"/>
      <c r="W434"/>
      <c r="X434"/>
    </row>
    <row r="435" spans="1:24" s="23" customFormat="1" ht="15" customHeight="1" x14ac:dyDescent="0.3">
      <c r="A435" s="316">
        <v>44827</v>
      </c>
      <c r="B435" s="317" t="s">
        <v>277</v>
      </c>
      <c r="C435" s="320">
        <v>2935.46</v>
      </c>
      <c r="D435" s="319"/>
      <c r="E435" s="322">
        <f t="shared" si="9"/>
        <v>31011521.661044363</v>
      </c>
      <c r="F435" s="84"/>
      <c r="G435" s="115"/>
      <c r="H435" s="122"/>
      <c r="I435" s="116"/>
      <c r="J435" s="123"/>
      <c r="K435" s="117"/>
      <c r="L435" s="118"/>
      <c r="M435" s="288"/>
      <c r="N435" s="289"/>
      <c r="O435"/>
      <c r="P435"/>
      <c r="Q435"/>
      <c r="R435"/>
      <c r="S435"/>
      <c r="T435"/>
      <c r="U435"/>
      <c r="V435"/>
      <c r="W435"/>
      <c r="X435"/>
    </row>
    <row r="436" spans="1:24" s="23" customFormat="1" ht="15" customHeight="1" x14ac:dyDescent="0.3">
      <c r="A436" s="316">
        <v>44827</v>
      </c>
      <c r="B436" s="317" t="s">
        <v>271</v>
      </c>
      <c r="C436" s="320">
        <v>22015.95</v>
      </c>
      <c r="D436" s="319"/>
      <c r="E436" s="322">
        <f t="shared" si="9"/>
        <v>31033537.611044362</v>
      </c>
      <c r="F436" s="84"/>
      <c r="G436" s="115"/>
      <c r="H436" s="122"/>
      <c r="I436" s="116"/>
      <c r="J436" s="123"/>
      <c r="K436" s="117"/>
      <c r="L436" s="118"/>
      <c r="M436" s="288"/>
      <c r="N436" s="289"/>
      <c r="O436"/>
      <c r="P436"/>
      <c r="Q436"/>
      <c r="R436"/>
      <c r="S436"/>
      <c r="T436"/>
      <c r="U436"/>
      <c r="V436"/>
      <c r="W436"/>
      <c r="X436"/>
    </row>
    <row r="437" spans="1:24" s="23" customFormat="1" ht="15" customHeight="1" x14ac:dyDescent="0.3">
      <c r="A437" s="316">
        <v>44827</v>
      </c>
      <c r="B437" s="317" t="s">
        <v>264</v>
      </c>
      <c r="C437" s="320">
        <v>4403.1899999999996</v>
      </c>
      <c r="D437" s="319"/>
      <c r="E437" s="322">
        <f t="shared" si="9"/>
        <v>31037940.801044364</v>
      </c>
      <c r="F437" s="84"/>
      <c r="G437" s="115"/>
      <c r="H437" s="122"/>
      <c r="I437" s="116"/>
      <c r="J437" s="123"/>
      <c r="K437" s="117"/>
      <c r="L437" s="118"/>
      <c r="M437" s="288"/>
      <c r="N437" s="289"/>
      <c r="O437"/>
      <c r="P437"/>
      <c r="Q437"/>
      <c r="R437"/>
      <c r="S437"/>
      <c r="T437"/>
      <c r="U437"/>
      <c r="V437"/>
      <c r="W437"/>
      <c r="X437"/>
    </row>
    <row r="438" spans="1:24" s="23" customFormat="1" ht="15" customHeight="1" x14ac:dyDescent="0.3">
      <c r="A438" s="316">
        <v>44827</v>
      </c>
      <c r="B438" s="317" t="s">
        <v>232</v>
      </c>
      <c r="C438" s="320">
        <v>22015.95</v>
      </c>
      <c r="D438" s="319"/>
      <c r="E438" s="322">
        <f t="shared" si="9"/>
        <v>31059956.751044363</v>
      </c>
      <c r="F438" s="84"/>
      <c r="G438" s="115"/>
      <c r="H438" s="122"/>
      <c r="I438" s="116"/>
      <c r="J438" s="123"/>
      <c r="K438" s="117"/>
      <c r="L438" s="118"/>
      <c r="M438" s="288"/>
      <c r="N438" s="289"/>
      <c r="O438"/>
      <c r="P438"/>
      <c r="Q438"/>
      <c r="R438"/>
      <c r="S438"/>
      <c r="T438"/>
      <c r="U438"/>
      <c r="V438"/>
      <c r="W438"/>
      <c r="X438"/>
    </row>
    <row r="439" spans="1:24" s="23" customFormat="1" ht="15" customHeight="1" x14ac:dyDescent="0.3">
      <c r="A439" s="316">
        <v>44830</v>
      </c>
      <c r="B439" s="317" t="s">
        <v>239</v>
      </c>
      <c r="C439" s="320">
        <v>47407.8</v>
      </c>
      <c r="D439" s="319"/>
      <c r="E439" s="322">
        <f t="shared" si="9"/>
        <v>31107364.551044364</v>
      </c>
      <c r="F439" s="84"/>
      <c r="G439" s="115"/>
      <c r="H439" s="122"/>
      <c r="I439" s="116"/>
      <c r="J439" s="123"/>
      <c r="K439" s="117"/>
      <c r="L439" s="118"/>
      <c r="M439" s="288"/>
      <c r="N439" s="289"/>
      <c r="O439"/>
      <c r="P439"/>
      <c r="Q439"/>
      <c r="R439"/>
      <c r="S439"/>
      <c r="T439"/>
      <c r="U439"/>
      <c r="V439"/>
      <c r="W439"/>
      <c r="X439"/>
    </row>
    <row r="440" spans="1:24" s="23" customFormat="1" ht="15" customHeight="1" x14ac:dyDescent="0.3">
      <c r="A440" s="316">
        <v>44830</v>
      </c>
      <c r="B440" s="317" t="s">
        <v>218</v>
      </c>
      <c r="C440" s="320">
        <v>4403.1899999999996</v>
      </c>
      <c r="D440" s="319"/>
      <c r="E440" s="322">
        <f t="shared" si="9"/>
        <v>31111767.741044365</v>
      </c>
      <c r="F440" s="84"/>
      <c r="G440" s="115"/>
      <c r="H440" s="122"/>
      <c r="I440" s="116"/>
      <c r="J440" s="123"/>
      <c r="K440" s="117"/>
      <c r="L440" s="118"/>
      <c r="M440" s="288"/>
      <c r="N440" s="289"/>
      <c r="O440"/>
      <c r="P440"/>
      <c r="Q440"/>
      <c r="R440"/>
      <c r="S440"/>
      <c r="T440"/>
      <c r="U440"/>
      <c r="V440"/>
      <c r="W440"/>
      <c r="X440"/>
    </row>
    <row r="441" spans="1:24" s="23" customFormat="1" ht="15" customHeight="1" x14ac:dyDescent="0.3">
      <c r="A441" s="316">
        <v>44830</v>
      </c>
      <c r="B441" s="317" t="s">
        <v>240</v>
      </c>
      <c r="C441" s="320">
        <v>57241.47</v>
      </c>
      <c r="D441" s="319"/>
      <c r="E441" s="322">
        <f t="shared" si="9"/>
        <v>31169009.211044364</v>
      </c>
      <c r="F441" s="84"/>
      <c r="G441" s="115"/>
      <c r="H441" s="122"/>
      <c r="I441" s="116"/>
      <c r="J441" s="123"/>
      <c r="K441" s="117"/>
      <c r="L441" s="118"/>
      <c r="M441" s="288"/>
      <c r="N441" s="289"/>
      <c r="O441"/>
      <c r="P441"/>
      <c r="Q441"/>
      <c r="R441"/>
      <c r="S441"/>
      <c r="T441"/>
      <c r="U441"/>
      <c r="V441"/>
      <c r="W441"/>
      <c r="X441"/>
    </row>
    <row r="442" spans="1:24" s="23" customFormat="1" ht="15" customHeight="1" x14ac:dyDescent="0.3">
      <c r="A442" s="316">
        <v>44830</v>
      </c>
      <c r="B442" s="317" t="s">
        <v>242</v>
      </c>
      <c r="C442" s="320">
        <v>13209.57</v>
      </c>
      <c r="D442" s="319"/>
      <c r="E442" s="322">
        <f t="shared" si="9"/>
        <v>31182218.781044364</v>
      </c>
      <c r="F442" s="84"/>
      <c r="G442" s="115"/>
      <c r="H442" s="122"/>
      <c r="I442" s="116"/>
      <c r="J442" s="123"/>
      <c r="K442" s="117"/>
      <c r="L442" s="118"/>
      <c r="M442" s="288"/>
      <c r="N442" s="289"/>
      <c r="O442"/>
      <c r="P442"/>
      <c r="Q442"/>
      <c r="R442"/>
      <c r="S442"/>
      <c r="T442"/>
      <c r="U442"/>
      <c r="V442"/>
      <c r="W442"/>
      <c r="X442"/>
    </row>
    <row r="443" spans="1:24" s="23" customFormat="1" ht="15" customHeight="1" x14ac:dyDescent="0.3">
      <c r="A443" s="316">
        <v>44830</v>
      </c>
      <c r="B443" s="317" t="s">
        <v>243</v>
      </c>
      <c r="C443" s="320">
        <v>13209.57</v>
      </c>
      <c r="D443" s="319"/>
      <c r="E443" s="322">
        <f t="shared" si="9"/>
        <v>31195428.351044364</v>
      </c>
      <c r="F443" s="84"/>
      <c r="G443" s="115"/>
      <c r="H443" s="122"/>
      <c r="I443" s="116"/>
      <c r="J443" s="123"/>
      <c r="K443" s="117"/>
      <c r="L443" s="118"/>
      <c r="M443" s="288"/>
      <c r="N443" s="289"/>
      <c r="O443"/>
      <c r="P443"/>
      <c r="Q443"/>
      <c r="R443"/>
      <c r="S443"/>
      <c r="T443"/>
      <c r="U443"/>
      <c r="V443"/>
      <c r="W443"/>
      <c r="X443"/>
    </row>
    <row r="444" spans="1:24" s="23" customFormat="1" ht="15" customHeight="1" x14ac:dyDescent="0.3">
      <c r="A444" s="316">
        <v>44830</v>
      </c>
      <c r="B444" s="317" t="s">
        <v>517</v>
      </c>
      <c r="C444" s="320">
        <v>13209.57</v>
      </c>
      <c r="D444" s="319"/>
      <c r="E444" s="322">
        <f t="shared" si="9"/>
        <v>31208637.921044365</v>
      </c>
      <c r="F444" s="84"/>
      <c r="G444" s="115"/>
      <c r="H444" s="122"/>
      <c r="I444" s="116"/>
      <c r="J444" s="123"/>
      <c r="K444" s="117"/>
      <c r="L444" s="118"/>
      <c r="M444" s="288"/>
      <c r="N444" s="289"/>
      <c r="O444"/>
      <c r="P444"/>
      <c r="Q444"/>
      <c r="R444"/>
      <c r="S444"/>
      <c r="T444"/>
      <c r="U444"/>
      <c r="V444"/>
      <c r="W444"/>
      <c r="X444"/>
    </row>
    <row r="445" spans="1:24" s="23" customFormat="1" ht="15" customHeight="1" x14ac:dyDescent="0.3">
      <c r="A445" s="316">
        <v>44830</v>
      </c>
      <c r="B445" s="317" t="s">
        <v>244</v>
      </c>
      <c r="C445" s="320">
        <v>38160.980000000003</v>
      </c>
      <c r="D445" s="319"/>
      <c r="E445" s="322">
        <f t="shared" si="9"/>
        <v>31246798.901044365</v>
      </c>
      <c r="F445" s="84"/>
      <c r="G445" s="115"/>
      <c r="H445" s="122"/>
      <c r="I445" s="116"/>
      <c r="J445" s="123"/>
      <c r="K445" s="117"/>
      <c r="L445" s="118"/>
      <c r="M445" s="288"/>
      <c r="N445" s="289"/>
      <c r="O445"/>
      <c r="P445"/>
      <c r="Q445"/>
      <c r="R445"/>
      <c r="S445"/>
      <c r="T445"/>
      <c r="U445"/>
      <c r="V445"/>
      <c r="W445"/>
      <c r="X445"/>
    </row>
    <row r="446" spans="1:24" s="23" customFormat="1" ht="15" customHeight="1" x14ac:dyDescent="0.3">
      <c r="A446" s="316">
        <v>44830</v>
      </c>
      <c r="B446" s="317" t="s">
        <v>298</v>
      </c>
      <c r="C446" s="320">
        <v>38160.980000000003</v>
      </c>
      <c r="D446" s="319"/>
      <c r="E446" s="322">
        <f t="shared" si="9"/>
        <v>31284959.881044365</v>
      </c>
      <c r="F446" s="84"/>
      <c r="G446" s="115"/>
      <c r="H446" s="122"/>
      <c r="I446" s="116"/>
      <c r="J446" s="123"/>
      <c r="K446" s="117"/>
      <c r="L446" s="118"/>
      <c r="M446" s="288"/>
      <c r="N446" s="289"/>
      <c r="O446"/>
      <c r="P446"/>
      <c r="Q446"/>
      <c r="R446"/>
      <c r="S446"/>
      <c r="T446"/>
      <c r="U446"/>
      <c r="V446"/>
      <c r="W446"/>
      <c r="X446"/>
    </row>
    <row r="447" spans="1:24" s="23" customFormat="1" ht="15" customHeight="1" x14ac:dyDescent="0.3">
      <c r="A447" s="316">
        <v>44830</v>
      </c>
      <c r="B447" s="317" t="s">
        <v>246</v>
      </c>
      <c r="C447" s="320">
        <v>41096.44</v>
      </c>
      <c r="D447" s="319"/>
      <c r="E447" s="322">
        <f t="shared" si="9"/>
        <v>31326056.321044367</v>
      </c>
      <c r="F447" s="84"/>
      <c r="G447" s="115"/>
      <c r="H447" s="122"/>
      <c r="I447" s="116"/>
      <c r="J447" s="123"/>
      <c r="K447" s="117"/>
      <c r="L447" s="118"/>
      <c r="M447" s="288"/>
      <c r="N447" s="289"/>
      <c r="O447"/>
      <c r="P447"/>
      <c r="Q447"/>
      <c r="R447"/>
      <c r="S447"/>
      <c r="T447"/>
      <c r="U447"/>
      <c r="V447"/>
      <c r="W447"/>
      <c r="X447"/>
    </row>
    <row r="448" spans="1:24" s="23" customFormat="1" ht="15" customHeight="1" x14ac:dyDescent="0.3">
      <c r="A448" s="316">
        <v>44830</v>
      </c>
      <c r="B448" s="317" t="s">
        <v>248</v>
      </c>
      <c r="C448" s="320">
        <v>13209.57</v>
      </c>
      <c r="D448" s="319"/>
      <c r="E448" s="322">
        <f t="shared" si="9"/>
        <v>31339265.891044367</v>
      </c>
      <c r="F448" s="84"/>
      <c r="G448" s="115"/>
      <c r="H448" s="122"/>
      <c r="I448" s="116"/>
      <c r="J448" s="123"/>
      <c r="K448" s="117"/>
      <c r="L448" s="118"/>
      <c r="M448" s="288"/>
      <c r="N448" s="289"/>
      <c r="O448"/>
      <c r="P448"/>
      <c r="Q448"/>
      <c r="R448"/>
      <c r="S448"/>
      <c r="T448"/>
      <c r="U448"/>
      <c r="V448"/>
      <c r="W448"/>
      <c r="X448"/>
    </row>
    <row r="449" spans="1:24" s="23" customFormat="1" ht="15" customHeight="1" x14ac:dyDescent="0.3">
      <c r="A449" s="316">
        <v>44830</v>
      </c>
      <c r="B449" s="317" t="s">
        <v>250</v>
      </c>
      <c r="C449" s="320">
        <v>57241.47</v>
      </c>
      <c r="D449" s="319"/>
      <c r="E449" s="322">
        <f t="shared" si="9"/>
        <v>31396507.361044366</v>
      </c>
      <c r="F449" s="84"/>
      <c r="G449" s="115"/>
      <c r="H449" s="122"/>
      <c r="I449" s="116"/>
      <c r="J449" s="123"/>
      <c r="K449" s="117"/>
      <c r="L449" s="118"/>
      <c r="M449" s="288"/>
      <c r="N449" s="289"/>
      <c r="O449"/>
      <c r="P449"/>
      <c r="Q449"/>
      <c r="R449"/>
      <c r="S449"/>
      <c r="T449"/>
      <c r="U449"/>
      <c r="V449"/>
      <c r="W449"/>
      <c r="X449"/>
    </row>
    <row r="450" spans="1:24" s="23" customFormat="1" ht="15" customHeight="1" x14ac:dyDescent="0.3">
      <c r="A450" s="316">
        <v>44830</v>
      </c>
      <c r="B450" s="317" t="s">
        <v>251</v>
      </c>
      <c r="C450" s="320">
        <v>130627.97</v>
      </c>
      <c r="D450" s="319"/>
      <c r="E450" s="322">
        <f t="shared" si="9"/>
        <v>31527135.331044365</v>
      </c>
      <c r="F450" s="84"/>
      <c r="G450" s="115"/>
      <c r="H450" s="122"/>
      <c r="I450" s="116"/>
      <c r="J450" s="123"/>
      <c r="K450" s="117"/>
      <c r="L450" s="118"/>
      <c r="M450" s="288"/>
      <c r="N450" s="289"/>
      <c r="O450"/>
      <c r="P450"/>
      <c r="Q450"/>
      <c r="R450"/>
      <c r="S450"/>
      <c r="T450"/>
      <c r="U450"/>
      <c r="V450"/>
      <c r="W450"/>
      <c r="X450"/>
    </row>
    <row r="451" spans="1:24" s="23" customFormat="1" ht="15" customHeight="1" x14ac:dyDescent="0.3">
      <c r="A451" s="316">
        <v>44830</v>
      </c>
      <c r="B451" s="317" t="s">
        <v>291</v>
      </c>
      <c r="C451" s="320">
        <v>99805.64</v>
      </c>
      <c r="D451" s="319"/>
      <c r="E451" s="322">
        <f t="shared" si="9"/>
        <v>31626940.971044365</v>
      </c>
      <c r="F451" s="84"/>
      <c r="G451" s="115"/>
      <c r="H451" s="122"/>
      <c r="I451" s="116"/>
      <c r="J451" s="123"/>
      <c r="K451" s="117"/>
      <c r="L451" s="118"/>
      <c r="M451" s="288"/>
      <c r="N451" s="289"/>
      <c r="O451"/>
      <c r="P451"/>
      <c r="Q451"/>
      <c r="R451"/>
      <c r="S451"/>
      <c r="T451"/>
      <c r="U451"/>
      <c r="V451"/>
      <c r="W451"/>
      <c r="X451"/>
    </row>
    <row r="452" spans="1:24" s="23" customFormat="1" ht="15" customHeight="1" x14ac:dyDescent="0.3">
      <c r="A452" s="316">
        <v>44830</v>
      </c>
      <c r="B452" s="317" t="s">
        <v>195</v>
      </c>
      <c r="C452" s="320">
        <v>8806.3799999999992</v>
      </c>
      <c r="D452" s="319"/>
      <c r="E452" s="322">
        <f t="shared" si="9"/>
        <v>31635747.351044364</v>
      </c>
      <c r="F452" s="84"/>
      <c r="G452" s="115"/>
      <c r="H452" s="122"/>
      <c r="I452" s="116"/>
      <c r="J452" s="123"/>
      <c r="K452" s="117"/>
      <c r="L452" s="118"/>
      <c r="M452" s="288"/>
      <c r="N452" s="289"/>
      <c r="O452"/>
      <c r="P452"/>
      <c r="Q452"/>
      <c r="R452"/>
      <c r="S452"/>
      <c r="T452"/>
      <c r="U452"/>
      <c r="V452"/>
      <c r="W452"/>
      <c r="X452"/>
    </row>
    <row r="453" spans="1:24" s="23" customFormat="1" ht="15" customHeight="1" x14ac:dyDescent="0.3">
      <c r="A453" s="316">
        <v>44830</v>
      </c>
      <c r="B453" s="317" t="s">
        <v>253</v>
      </c>
      <c r="C453" s="320">
        <v>45499.63</v>
      </c>
      <c r="D453" s="319"/>
      <c r="E453" s="322">
        <f t="shared" si="9"/>
        <v>31681246.981044363</v>
      </c>
      <c r="F453" s="84"/>
      <c r="G453" s="115"/>
      <c r="H453" s="122"/>
      <c r="I453" s="116"/>
      <c r="J453" s="123"/>
      <c r="K453" s="117"/>
      <c r="L453" s="118"/>
      <c r="M453" s="288"/>
      <c r="N453" s="289"/>
      <c r="O453"/>
      <c r="P453"/>
      <c r="Q453"/>
      <c r="R453"/>
      <c r="S453"/>
      <c r="T453"/>
      <c r="U453"/>
      <c r="V453"/>
      <c r="W453"/>
      <c r="X453"/>
    </row>
    <row r="454" spans="1:24" s="23" customFormat="1" ht="15" customHeight="1" x14ac:dyDescent="0.3">
      <c r="A454" s="316">
        <v>44830</v>
      </c>
      <c r="B454" s="317" t="s">
        <v>225</v>
      </c>
      <c r="C454" s="320">
        <v>29354.6</v>
      </c>
      <c r="D454" s="319"/>
      <c r="E454" s="322">
        <f t="shared" si="9"/>
        <v>31710601.581044365</v>
      </c>
      <c r="F454" s="84"/>
      <c r="G454" s="115"/>
      <c r="H454" s="122"/>
      <c r="I454" s="116"/>
      <c r="J454" s="123"/>
      <c r="K454" s="117"/>
      <c r="L454" s="118"/>
      <c r="M454" s="288"/>
      <c r="N454" s="289"/>
      <c r="O454"/>
      <c r="P454"/>
      <c r="Q454"/>
      <c r="R454"/>
      <c r="S454"/>
      <c r="T454"/>
      <c r="U454"/>
      <c r="V454"/>
      <c r="W454"/>
      <c r="X454"/>
    </row>
    <row r="455" spans="1:24" s="23" customFormat="1" ht="15" customHeight="1" x14ac:dyDescent="0.3">
      <c r="A455" s="316">
        <v>44830</v>
      </c>
      <c r="B455" s="317" t="s">
        <v>254</v>
      </c>
      <c r="C455" s="320">
        <v>74854.23</v>
      </c>
      <c r="D455" s="319"/>
      <c r="E455" s="322">
        <f t="shared" si="9"/>
        <v>31785455.811044365</v>
      </c>
      <c r="F455" s="84"/>
      <c r="G455" s="115"/>
      <c r="H455" s="122"/>
      <c r="I455" s="116"/>
      <c r="J455" s="123"/>
      <c r="K455" s="117"/>
      <c r="L455" s="118"/>
      <c r="M455" s="288"/>
      <c r="N455" s="289"/>
      <c r="O455"/>
      <c r="P455"/>
      <c r="Q455"/>
      <c r="R455"/>
      <c r="S455"/>
      <c r="T455"/>
      <c r="U455"/>
      <c r="V455"/>
      <c r="W455"/>
      <c r="X455"/>
    </row>
    <row r="456" spans="1:24" s="23" customFormat="1" ht="15" customHeight="1" x14ac:dyDescent="0.3">
      <c r="A456" s="316">
        <v>44830</v>
      </c>
      <c r="B456" s="317" t="s">
        <v>104</v>
      </c>
      <c r="C456" s="320">
        <v>17612.759999999998</v>
      </c>
      <c r="D456" s="319"/>
      <c r="E456" s="322">
        <f t="shared" si="9"/>
        <v>31803068.571044367</v>
      </c>
      <c r="F456" s="84"/>
      <c r="G456" s="115"/>
      <c r="H456" s="122"/>
      <c r="I456" s="116"/>
      <c r="J456" s="123"/>
      <c r="K456" s="117"/>
      <c r="L456" s="118"/>
      <c r="M456" s="288"/>
      <c r="N456" s="289"/>
      <c r="O456"/>
      <c r="P456"/>
      <c r="Q456"/>
      <c r="R456"/>
      <c r="S456"/>
      <c r="T456"/>
      <c r="U456"/>
      <c r="V456"/>
      <c r="W456"/>
      <c r="X456"/>
    </row>
    <row r="457" spans="1:24" s="23" customFormat="1" ht="15" customHeight="1" x14ac:dyDescent="0.3">
      <c r="A457" s="316">
        <v>44830</v>
      </c>
      <c r="B457" s="317" t="s">
        <v>198</v>
      </c>
      <c r="C457" s="320">
        <v>22015.95</v>
      </c>
      <c r="D457" s="319"/>
      <c r="E457" s="322">
        <f t="shared" si="9"/>
        <v>31825084.521044366</v>
      </c>
      <c r="F457" s="84"/>
      <c r="G457" s="115"/>
      <c r="H457" s="122"/>
      <c r="I457" s="116"/>
      <c r="J457" s="123"/>
      <c r="K457" s="117"/>
      <c r="L457" s="118"/>
      <c r="M457" s="288"/>
      <c r="N457" s="289"/>
      <c r="O457"/>
      <c r="P457"/>
      <c r="Q457"/>
      <c r="R457"/>
      <c r="S457"/>
      <c r="T457"/>
      <c r="U457"/>
      <c r="V457"/>
      <c r="W457"/>
      <c r="X457"/>
    </row>
    <row r="458" spans="1:24" s="23" customFormat="1" ht="15" customHeight="1" x14ac:dyDescent="0.3">
      <c r="A458" s="316">
        <v>44830</v>
      </c>
      <c r="B458" s="317" t="s">
        <v>324</v>
      </c>
      <c r="C458" s="320">
        <v>38160.980000000003</v>
      </c>
      <c r="D458" s="319"/>
      <c r="E458" s="322">
        <f t="shared" si="9"/>
        <v>31863245.501044367</v>
      </c>
      <c r="F458" s="84"/>
      <c r="G458" s="115"/>
      <c r="H458" s="122"/>
      <c r="I458" s="116"/>
      <c r="J458" s="123"/>
      <c r="K458" s="117"/>
      <c r="L458" s="118"/>
      <c r="M458" s="288"/>
      <c r="N458" s="289"/>
      <c r="O458"/>
      <c r="P458"/>
      <c r="Q458"/>
      <c r="R458"/>
      <c r="S458"/>
      <c r="T458"/>
      <c r="U458"/>
      <c r="V458"/>
      <c r="W458"/>
      <c r="X458"/>
    </row>
    <row r="459" spans="1:24" s="23" customFormat="1" ht="15" customHeight="1" x14ac:dyDescent="0.3">
      <c r="A459" s="316">
        <v>44830</v>
      </c>
      <c r="B459" s="317" t="s">
        <v>257</v>
      </c>
      <c r="C459" s="320">
        <v>7338.65</v>
      </c>
      <c r="D459" s="319"/>
      <c r="E459" s="322">
        <f t="shared" si="9"/>
        <v>31870584.151044365</v>
      </c>
      <c r="F459" s="84"/>
      <c r="G459" s="115"/>
      <c r="H459" s="122"/>
      <c r="I459" s="116"/>
      <c r="J459" s="123"/>
      <c r="K459" s="117"/>
      <c r="L459" s="118"/>
      <c r="M459" s="288"/>
      <c r="N459" s="289"/>
      <c r="O459"/>
      <c r="P459"/>
      <c r="Q459"/>
      <c r="R459"/>
      <c r="S459"/>
      <c r="T459"/>
      <c r="U459"/>
      <c r="V459"/>
      <c r="W459"/>
      <c r="X459"/>
    </row>
    <row r="460" spans="1:24" s="23" customFormat="1" ht="15" customHeight="1" x14ac:dyDescent="0.3">
      <c r="A460" s="316">
        <v>44830</v>
      </c>
      <c r="B460" s="317" t="s">
        <v>258</v>
      </c>
      <c r="C460" s="320">
        <v>250981.83</v>
      </c>
      <c r="D460" s="319"/>
      <c r="E460" s="322">
        <f t="shared" si="9"/>
        <v>32121565.981044363</v>
      </c>
      <c r="F460" s="84"/>
      <c r="G460" s="115"/>
      <c r="H460" s="122"/>
      <c r="I460" s="116"/>
      <c r="J460" s="123"/>
      <c r="K460" s="117"/>
      <c r="L460" s="118"/>
      <c r="M460" s="288"/>
      <c r="N460" s="289"/>
      <c r="O460"/>
      <c r="P460"/>
      <c r="Q460"/>
      <c r="R460"/>
      <c r="S460"/>
      <c r="T460"/>
      <c r="U460"/>
      <c r="V460"/>
      <c r="W460"/>
      <c r="X460"/>
    </row>
    <row r="461" spans="1:24" s="23" customFormat="1" ht="15" customHeight="1" x14ac:dyDescent="0.3">
      <c r="A461" s="316">
        <v>44830</v>
      </c>
      <c r="B461" s="317" t="s">
        <v>259</v>
      </c>
      <c r="C461" s="320">
        <v>22015.95</v>
      </c>
      <c r="D461" s="319"/>
      <c r="E461" s="322">
        <f t="shared" si="9"/>
        <v>32143581.931044362</v>
      </c>
      <c r="F461" s="84"/>
      <c r="G461" s="115"/>
      <c r="H461" s="122"/>
      <c r="I461" s="116"/>
      <c r="J461" s="123"/>
      <c r="K461" s="117"/>
      <c r="L461" s="118"/>
      <c r="M461" s="288"/>
      <c r="N461" s="289"/>
      <c r="O461"/>
      <c r="P461"/>
      <c r="Q461"/>
      <c r="R461"/>
      <c r="S461"/>
      <c r="T461"/>
      <c r="U461"/>
      <c r="V461"/>
      <c r="W461"/>
      <c r="X461"/>
    </row>
    <row r="462" spans="1:24" s="23" customFormat="1" ht="15" customHeight="1" x14ac:dyDescent="0.3">
      <c r="A462" s="316">
        <v>44830</v>
      </c>
      <c r="B462" s="317" t="s">
        <v>260</v>
      </c>
      <c r="C462" s="320">
        <v>80725.149999999994</v>
      </c>
      <c r="D462" s="319"/>
      <c r="E462" s="322">
        <f t="shared" si="9"/>
        <v>32224307.081044361</v>
      </c>
      <c r="F462" s="84"/>
      <c r="G462" s="115"/>
      <c r="H462" s="122"/>
      <c r="I462" s="116"/>
      <c r="J462" s="123"/>
      <c r="K462" s="117"/>
      <c r="L462" s="118"/>
      <c r="M462" s="288"/>
      <c r="N462" s="289"/>
      <c r="O462"/>
      <c r="P462"/>
      <c r="Q462"/>
      <c r="R462"/>
      <c r="S462"/>
      <c r="T462"/>
      <c r="U462"/>
      <c r="V462"/>
      <c r="W462"/>
      <c r="X462"/>
    </row>
    <row r="463" spans="1:24" s="23" customFormat="1" ht="15" customHeight="1" x14ac:dyDescent="0.3">
      <c r="A463" s="316">
        <v>44830</v>
      </c>
      <c r="B463" s="317" t="s">
        <v>539</v>
      </c>
      <c r="C463" s="320">
        <v>138750</v>
      </c>
      <c r="D463" s="319"/>
      <c r="E463" s="322">
        <f t="shared" si="9"/>
        <v>32363057.081044361</v>
      </c>
      <c r="F463" s="84"/>
      <c r="G463" s="115"/>
      <c r="H463" s="122"/>
      <c r="I463" s="116"/>
      <c r="J463" s="123"/>
      <c r="K463" s="117"/>
      <c r="L463" s="118"/>
      <c r="M463" s="288"/>
      <c r="N463" s="289"/>
      <c r="O463"/>
      <c r="P463"/>
      <c r="Q463"/>
      <c r="R463"/>
      <c r="S463"/>
      <c r="T463"/>
      <c r="U463"/>
      <c r="V463"/>
      <c r="W463"/>
      <c r="X463"/>
    </row>
    <row r="464" spans="1:24" s="23" customFormat="1" ht="15" customHeight="1" x14ac:dyDescent="0.3">
      <c r="A464" s="133"/>
      <c r="B464" s="312" t="s">
        <v>563</v>
      </c>
      <c r="C464" s="313"/>
      <c r="D464" s="134">
        <v>69375</v>
      </c>
      <c r="E464" s="322">
        <f t="shared" si="9"/>
        <v>32293682.081044361</v>
      </c>
      <c r="F464" s="84"/>
      <c r="G464" s="115">
        <f>D464</f>
        <v>69375</v>
      </c>
      <c r="H464" s="122"/>
      <c r="I464" s="116"/>
      <c r="J464" s="123"/>
      <c r="K464" s="117"/>
      <c r="L464" s="118"/>
      <c r="M464" s="288"/>
      <c r="N464" s="289"/>
      <c r="O464"/>
      <c r="P464"/>
      <c r="Q464"/>
      <c r="R464"/>
      <c r="S464"/>
      <c r="T464"/>
      <c r="U464"/>
      <c r="V464"/>
      <c r="W464"/>
      <c r="X464"/>
    </row>
    <row r="465" spans="1:24" s="23" customFormat="1" ht="15" customHeight="1" x14ac:dyDescent="0.3">
      <c r="A465" s="316">
        <v>44830</v>
      </c>
      <c r="B465" s="317" t="s">
        <v>265</v>
      </c>
      <c r="C465" s="320">
        <v>2935.46</v>
      </c>
      <c r="D465" s="319"/>
      <c r="E465" s="322">
        <f t="shared" si="9"/>
        <v>32296617.541044362</v>
      </c>
      <c r="F465" s="84"/>
      <c r="G465" s="115"/>
      <c r="H465" s="122"/>
      <c r="I465" s="116"/>
      <c r="J465" s="123"/>
      <c r="K465" s="117"/>
      <c r="L465" s="118"/>
      <c r="M465" s="288"/>
      <c r="N465" s="289"/>
      <c r="O465"/>
      <c r="P465"/>
      <c r="Q465"/>
      <c r="R465"/>
      <c r="S465"/>
      <c r="T465"/>
      <c r="U465"/>
      <c r="V465"/>
      <c r="W465"/>
      <c r="X465"/>
    </row>
    <row r="466" spans="1:24" s="23" customFormat="1" ht="15" customHeight="1" x14ac:dyDescent="0.3">
      <c r="A466" s="316">
        <v>44830</v>
      </c>
      <c r="B466" s="317" t="s">
        <v>282</v>
      </c>
      <c r="C466" s="320">
        <v>64580.12</v>
      </c>
      <c r="D466" s="319"/>
      <c r="E466" s="322">
        <f t="shared" si="9"/>
        <v>32361197.661044363</v>
      </c>
      <c r="F466" s="84"/>
      <c r="G466" s="115"/>
      <c r="H466" s="122"/>
      <c r="I466" s="116"/>
      <c r="J466" s="123"/>
      <c r="K466" s="117"/>
      <c r="L466" s="118"/>
      <c r="M466" s="288"/>
      <c r="N466" s="289"/>
      <c r="O466"/>
      <c r="P466"/>
      <c r="Q466"/>
      <c r="R466"/>
      <c r="S466"/>
      <c r="T466"/>
      <c r="U466"/>
      <c r="V466"/>
      <c r="W466"/>
      <c r="X466"/>
    </row>
    <row r="467" spans="1:24" s="23" customFormat="1" ht="15" customHeight="1" x14ac:dyDescent="0.3">
      <c r="A467" s="316">
        <v>44830</v>
      </c>
      <c r="B467" s="317" t="s">
        <v>202</v>
      </c>
      <c r="C467" s="320">
        <v>13209.57</v>
      </c>
      <c r="D467" s="319"/>
      <c r="E467" s="322">
        <f t="shared" si="9"/>
        <v>32374407.231044363</v>
      </c>
      <c r="F467" s="84"/>
      <c r="G467" s="115"/>
      <c r="H467" s="122"/>
      <c r="I467" s="116"/>
      <c r="J467" s="123"/>
      <c r="K467" s="117"/>
      <c r="L467" s="118"/>
      <c r="M467" s="288"/>
      <c r="N467" s="289"/>
      <c r="O467"/>
      <c r="P467"/>
      <c r="Q467"/>
      <c r="R467"/>
      <c r="S467"/>
      <c r="T467"/>
      <c r="U467"/>
      <c r="V467"/>
      <c r="W467"/>
      <c r="X467"/>
    </row>
    <row r="468" spans="1:24" s="23" customFormat="1" ht="15" customHeight="1" x14ac:dyDescent="0.3">
      <c r="A468" s="316">
        <v>44830</v>
      </c>
      <c r="B468" s="317" t="s">
        <v>266</v>
      </c>
      <c r="C468" s="320">
        <v>4403.1899999999996</v>
      </c>
      <c r="D468" s="319"/>
      <c r="E468" s="322">
        <f t="shared" si="9"/>
        <v>32378810.421044365</v>
      </c>
      <c r="F468" s="84"/>
      <c r="G468" s="115"/>
      <c r="H468" s="122"/>
      <c r="I468" s="116"/>
      <c r="J468" s="123"/>
      <c r="K468" s="117"/>
      <c r="L468" s="118"/>
      <c r="M468" s="288"/>
      <c r="N468" s="289"/>
      <c r="O468"/>
      <c r="P468"/>
      <c r="Q468"/>
      <c r="R468"/>
      <c r="S468"/>
      <c r="T468"/>
      <c r="U468"/>
      <c r="V468"/>
      <c r="W468"/>
      <c r="X468"/>
    </row>
    <row r="469" spans="1:24" s="23" customFormat="1" ht="15" customHeight="1" x14ac:dyDescent="0.3">
      <c r="A469" s="316">
        <v>44830</v>
      </c>
      <c r="B469" s="317" t="s">
        <v>323</v>
      </c>
      <c r="C469" s="320">
        <v>38160.980000000003</v>
      </c>
      <c r="D469" s="319"/>
      <c r="E469" s="322">
        <f t="shared" ref="E469:E531" si="10">E468+C469-D469</f>
        <v>32416971.401044365</v>
      </c>
      <c r="F469" s="84"/>
      <c r="G469" s="115"/>
      <c r="H469" s="122"/>
      <c r="I469" s="116"/>
      <c r="J469" s="123"/>
      <c r="K469" s="117"/>
      <c r="L469" s="118"/>
      <c r="M469" s="288"/>
      <c r="N469" s="289"/>
      <c r="O469"/>
      <c r="P469"/>
      <c r="Q469"/>
      <c r="R469"/>
      <c r="S469"/>
      <c r="T469"/>
      <c r="U469"/>
      <c r="V469"/>
      <c r="W469"/>
      <c r="X469"/>
    </row>
    <row r="470" spans="1:24" s="23" customFormat="1" ht="15" customHeight="1" x14ac:dyDescent="0.3">
      <c r="A470" s="316">
        <v>44831</v>
      </c>
      <c r="B470" s="317" t="s">
        <v>310</v>
      </c>
      <c r="C470" s="320">
        <v>309691.03000000003</v>
      </c>
      <c r="D470" s="319"/>
      <c r="E470" s="322">
        <f t="shared" si="10"/>
        <v>32726662.431044366</v>
      </c>
      <c r="F470" s="84"/>
      <c r="G470" s="115"/>
      <c r="H470" s="122"/>
      <c r="I470" s="116"/>
      <c r="J470" s="123"/>
      <c r="K470" s="117"/>
      <c r="L470" s="118"/>
      <c r="M470" s="288"/>
      <c r="N470" s="289"/>
      <c r="O470"/>
      <c r="P470"/>
      <c r="Q470"/>
      <c r="R470"/>
      <c r="S470"/>
      <c r="T470"/>
      <c r="U470"/>
      <c r="V470"/>
      <c r="W470"/>
      <c r="X470"/>
    </row>
    <row r="471" spans="1:24" s="23" customFormat="1" ht="15" customHeight="1" x14ac:dyDescent="0.3">
      <c r="A471" s="316">
        <v>44832</v>
      </c>
      <c r="B471" s="317" t="s">
        <v>205</v>
      </c>
      <c r="C471" s="320">
        <v>8806.3799999999992</v>
      </c>
      <c r="D471" s="319"/>
      <c r="E471" s="322">
        <f t="shared" si="10"/>
        <v>32735468.811044365</v>
      </c>
      <c r="F471" s="84"/>
      <c r="G471" s="115"/>
      <c r="H471" s="122"/>
      <c r="I471" s="116"/>
      <c r="J471" s="123"/>
      <c r="K471" s="117"/>
      <c r="L471" s="118"/>
      <c r="M471" s="288"/>
      <c r="N471" s="289"/>
      <c r="O471"/>
      <c r="P471"/>
      <c r="Q471"/>
      <c r="R471"/>
      <c r="S471"/>
      <c r="T471"/>
      <c r="U471"/>
      <c r="V471"/>
      <c r="W471"/>
      <c r="X471"/>
    </row>
    <row r="472" spans="1:24" s="23" customFormat="1" ht="15" customHeight="1" x14ac:dyDescent="0.3">
      <c r="A472" s="316">
        <v>44832</v>
      </c>
      <c r="B472" s="317" t="s">
        <v>311</v>
      </c>
      <c r="C472" s="320">
        <v>7338.65</v>
      </c>
      <c r="D472" s="319"/>
      <c r="E472" s="322">
        <f t="shared" si="10"/>
        <v>32742807.461044364</v>
      </c>
      <c r="F472" s="84"/>
      <c r="G472" s="115"/>
      <c r="H472" s="122"/>
      <c r="I472" s="116"/>
      <c r="J472" s="123"/>
      <c r="K472" s="117"/>
      <c r="L472" s="118"/>
      <c r="M472" s="288"/>
      <c r="N472" s="289"/>
      <c r="O472"/>
      <c r="P472"/>
      <c r="Q472"/>
      <c r="R472"/>
      <c r="S472"/>
      <c r="T472"/>
      <c r="U472"/>
      <c r="V472"/>
      <c r="W472"/>
      <c r="X472"/>
    </row>
    <row r="473" spans="1:24" s="23" customFormat="1" ht="15" customHeight="1" x14ac:dyDescent="0.3">
      <c r="A473" s="316">
        <v>44832</v>
      </c>
      <c r="B473" s="317" t="s">
        <v>213</v>
      </c>
      <c r="C473" s="320">
        <v>95402.45</v>
      </c>
      <c r="D473" s="319"/>
      <c r="E473" s="322">
        <f t="shared" si="10"/>
        <v>32838209.911044363</v>
      </c>
      <c r="F473" s="84"/>
      <c r="G473" s="115"/>
      <c r="H473" s="122"/>
      <c r="I473" s="116"/>
      <c r="J473" s="123"/>
      <c r="K473" s="117"/>
      <c r="L473" s="118"/>
      <c r="M473" s="288"/>
      <c r="N473" s="289"/>
      <c r="O473"/>
      <c r="P473"/>
      <c r="Q473"/>
      <c r="R473"/>
      <c r="S473"/>
      <c r="T473"/>
      <c r="U473"/>
      <c r="V473"/>
      <c r="W473"/>
      <c r="X473"/>
    </row>
    <row r="474" spans="1:24" s="23" customFormat="1" ht="15" customHeight="1" x14ac:dyDescent="0.3">
      <c r="A474" s="316">
        <v>44832</v>
      </c>
      <c r="B474" s="317" t="s">
        <v>299</v>
      </c>
      <c r="C474" s="320">
        <v>16145.03</v>
      </c>
      <c r="D474" s="319"/>
      <c r="E474" s="322">
        <f t="shared" si="10"/>
        <v>32854354.941044364</v>
      </c>
      <c r="F474" s="84"/>
      <c r="G474" s="115"/>
      <c r="H474" s="122"/>
      <c r="I474" s="116"/>
      <c r="J474" s="123"/>
      <c r="K474" s="117"/>
      <c r="L474" s="118"/>
      <c r="M474" s="288"/>
      <c r="N474" s="289"/>
      <c r="O474"/>
      <c r="P474"/>
      <c r="Q474"/>
      <c r="R474"/>
      <c r="S474"/>
      <c r="T474"/>
      <c r="U474"/>
      <c r="V474"/>
      <c r="W474"/>
      <c r="X474"/>
    </row>
    <row r="475" spans="1:24" s="23" customFormat="1" ht="15" customHeight="1" x14ac:dyDescent="0.3">
      <c r="A475" s="316">
        <v>44832</v>
      </c>
      <c r="B475" s="317" t="s">
        <v>286</v>
      </c>
      <c r="C475" s="320">
        <v>8806.3799999999992</v>
      </c>
      <c r="D475" s="319"/>
      <c r="E475" s="322">
        <f t="shared" si="10"/>
        <v>32863161.321044363</v>
      </c>
      <c r="F475" s="84"/>
      <c r="G475" s="115"/>
      <c r="H475" s="122"/>
      <c r="I475" s="116"/>
      <c r="J475" s="123"/>
      <c r="K475" s="117"/>
      <c r="L475" s="118"/>
      <c r="M475" s="288"/>
      <c r="N475" s="289"/>
      <c r="O475"/>
      <c r="P475"/>
      <c r="Q475"/>
      <c r="R475"/>
      <c r="S475"/>
      <c r="T475"/>
      <c r="U475"/>
      <c r="V475"/>
      <c r="W475"/>
      <c r="X475"/>
    </row>
    <row r="476" spans="1:24" s="23" customFormat="1" ht="15" customHeight="1" x14ac:dyDescent="0.3">
      <c r="A476" s="316">
        <v>44832</v>
      </c>
      <c r="B476" s="317" t="s">
        <v>315</v>
      </c>
      <c r="C476" s="320">
        <v>22015.95</v>
      </c>
      <c r="D476" s="319"/>
      <c r="E476" s="322">
        <f t="shared" si="10"/>
        <v>32885177.271044362</v>
      </c>
      <c r="F476" s="84"/>
      <c r="G476" s="115"/>
      <c r="H476" s="122"/>
      <c r="I476" s="116"/>
      <c r="J476" s="123"/>
      <c r="K476" s="117"/>
      <c r="L476" s="118"/>
      <c r="M476" s="288"/>
      <c r="N476" s="289"/>
      <c r="O476"/>
      <c r="P476"/>
      <c r="Q476"/>
      <c r="R476"/>
      <c r="S476"/>
      <c r="T476"/>
      <c r="U476"/>
      <c r="V476"/>
      <c r="W476"/>
      <c r="X476"/>
    </row>
    <row r="477" spans="1:24" s="23" customFormat="1" ht="15" customHeight="1" x14ac:dyDescent="0.3">
      <c r="A477" s="316">
        <v>44833</v>
      </c>
      <c r="B477" s="317" t="s">
        <v>564</v>
      </c>
      <c r="C477" s="320">
        <v>39628.71</v>
      </c>
      <c r="D477" s="319"/>
      <c r="E477" s="322">
        <f t="shared" si="10"/>
        <v>32924805.981044363</v>
      </c>
      <c r="F477" s="84"/>
      <c r="G477" s="115"/>
      <c r="H477" s="122"/>
      <c r="I477" s="116"/>
      <c r="J477" s="123"/>
      <c r="K477" s="117"/>
      <c r="L477" s="118"/>
      <c r="M477" s="288"/>
      <c r="N477" s="289"/>
      <c r="O477"/>
      <c r="P477"/>
      <c r="Q477"/>
      <c r="R477"/>
      <c r="S477"/>
      <c r="T477"/>
      <c r="U477"/>
      <c r="V477"/>
      <c r="W477"/>
      <c r="X477"/>
    </row>
    <row r="478" spans="1:24" s="23" customFormat="1" ht="15" customHeight="1" x14ac:dyDescent="0.3">
      <c r="A478" s="316">
        <v>44833</v>
      </c>
      <c r="B478" s="317" t="s">
        <v>215</v>
      </c>
      <c r="C478" s="320">
        <v>4403.1899999999996</v>
      </c>
      <c r="D478" s="319"/>
      <c r="E478" s="322">
        <f t="shared" si="10"/>
        <v>32929209.171044365</v>
      </c>
      <c r="F478" s="84"/>
      <c r="G478" s="115"/>
      <c r="H478" s="122"/>
      <c r="I478" s="116"/>
      <c r="J478" s="123"/>
      <c r="K478" s="117"/>
      <c r="L478" s="118"/>
      <c r="M478" s="288"/>
      <c r="N478" s="289"/>
      <c r="O478"/>
      <c r="P478"/>
      <c r="Q478"/>
      <c r="R478"/>
      <c r="S478"/>
      <c r="T478"/>
      <c r="U478"/>
      <c r="V478"/>
      <c r="W478"/>
      <c r="X478"/>
    </row>
    <row r="479" spans="1:24" s="23" customFormat="1" ht="15" customHeight="1" x14ac:dyDescent="0.3">
      <c r="A479" s="316">
        <v>44834</v>
      </c>
      <c r="B479" s="317" t="s">
        <v>302</v>
      </c>
      <c r="C479" s="320">
        <v>2935.46</v>
      </c>
      <c r="D479" s="319"/>
      <c r="E479" s="322">
        <f t="shared" si="10"/>
        <v>32932144.631044365</v>
      </c>
      <c r="F479" s="84"/>
      <c r="G479" s="115"/>
      <c r="H479" s="122"/>
      <c r="I479" s="116"/>
      <c r="J479" s="123"/>
      <c r="K479" s="117"/>
      <c r="L479" s="118"/>
      <c r="M479" s="288"/>
      <c r="N479" s="289"/>
      <c r="O479"/>
      <c r="P479"/>
      <c r="Q479"/>
      <c r="R479"/>
      <c r="S479"/>
      <c r="T479"/>
      <c r="U479"/>
      <c r="V479"/>
      <c r="W479"/>
      <c r="X479"/>
    </row>
    <row r="480" spans="1:24" s="23" customFormat="1" ht="15" customHeight="1" x14ac:dyDescent="0.3">
      <c r="A480" s="316">
        <v>44834</v>
      </c>
      <c r="B480" s="317" t="s">
        <v>289</v>
      </c>
      <c r="C480" s="320">
        <v>61644.66</v>
      </c>
      <c r="D480" s="319"/>
      <c r="E480" s="322">
        <f t="shared" si="10"/>
        <v>32993789.291044366</v>
      </c>
      <c r="F480" s="84"/>
      <c r="G480" s="115"/>
      <c r="H480" s="122"/>
      <c r="I480" s="116"/>
      <c r="J480" s="123"/>
      <c r="K480" s="117"/>
      <c r="L480" s="118"/>
      <c r="M480" s="288"/>
      <c r="N480" s="289"/>
      <c r="O480"/>
      <c r="P480"/>
      <c r="Q480"/>
      <c r="R480"/>
      <c r="S480"/>
      <c r="T480"/>
      <c r="U480"/>
      <c r="V480"/>
      <c r="W480"/>
      <c r="X480"/>
    </row>
    <row r="481" spans="1:24" s="23" customFormat="1" ht="15" customHeight="1" x14ac:dyDescent="0.3">
      <c r="A481" s="316">
        <v>44834</v>
      </c>
      <c r="B481" s="317" t="s">
        <v>192</v>
      </c>
      <c r="C481" s="320">
        <v>2935.46</v>
      </c>
      <c r="D481" s="319"/>
      <c r="E481" s="322">
        <f t="shared" si="10"/>
        <v>32996724.751044367</v>
      </c>
      <c r="F481" s="84"/>
      <c r="G481" s="115"/>
      <c r="H481" s="122"/>
      <c r="I481" s="116"/>
      <c r="J481" s="123"/>
      <c r="K481" s="117"/>
      <c r="L481" s="118"/>
      <c r="M481" s="288"/>
      <c r="N481" s="289"/>
      <c r="O481"/>
      <c r="P481"/>
      <c r="Q481"/>
      <c r="R481"/>
      <c r="S481"/>
      <c r="T481"/>
      <c r="U481"/>
      <c r="V481"/>
      <c r="W481"/>
      <c r="X481"/>
    </row>
    <row r="482" spans="1:24" s="23" customFormat="1" ht="15" customHeight="1" x14ac:dyDescent="0.3">
      <c r="A482" s="316">
        <v>44834</v>
      </c>
      <c r="B482" s="317" t="s">
        <v>231</v>
      </c>
      <c r="C482" s="320">
        <v>289142.81</v>
      </c>
      <c r="D482" s="319"/>
      <c r="E482" s="322">
        <f t="shared" si="10"/>
        <v>33285867.561044365</v>
      </c>
      <c r="F482" s="84"/>
      <c r="G482" s="115"/>
      <c r="H482" s="122"/>
      <c r="I482" s="116"/>
      <c r="J482" s="123"/>
      <c r="K482" s="117"/>
      <c r="L482" s="118"/>
      <c r="M482" s="288"/>
      <c r="N482" s="289"/>
      <c r="O482"/>
      <c r="P482"/>
      <c r="Q482"/>
      <c r="R482"/>
      <c r="S482"/>
      <c r="T482"/>
      <c r="U482"/>
      <c r="V482"/>
      <c r="W482"/>
      <c r="X482"/>
    </row>
    <row r="483" spans="1:24" s="23" customFormat="1" ht="15" customHeight="1" x14ac:dyDescent="0.3">
      <c r="A483" s="316">
        <v>44834</v>
      </c>
      <c r="B483" s="317" t="s">
        <v>199</v>
      </c>
      <c r="C483" s="320">
        <v>287675.08</v>
      </c>
      <c r="D483" s="319"/>
      <c r="E483" s="322">
        <f t="shared" si="10"/>
        <v>33573542.641044363</v>
      </c>
      <c r="F483" s="84"/>
      <c r="G483" s="115"/>
      <c r="H483" s="122"/>
      <c r="I483" s="116"/>
      <c r="J483" s="123"/>
      <c r="K483" s="117"/>
      <c r="L483" s="118"/>
      <c r="M483" s="288"/>
      <c r="N483" s="289"/>
      <c r="O483"/>
      <c r="P483"/>
      <c r="Q483"/>
      <c r="R483"/>
      <c r="S483"/>
      <c r="T483"/>
      <c r="U483"/>
      <c r="V483"/>
      <c r="W483"/>
      <c r="X483"/>
    </row>
    <row r="484" spans="1:24" s="23" customFormat="1" ht="15" customHeight="1" x14ac:dyDescent="0.3">
      <c r="A484" s="100"/>
      <c r="B484" s="23" t="s">
        <v>566</v>
      </c>
      <c r="C484" s="323"/>
      <c r="D484" s="141">
        <v>2019732.96</v>
      </c>
      <c r="E484" s="322">
        <f t="shared" si="10"/>
        <v>31553809.681044362</v>
      </c>
      <c r="F484" s="84"/>
      <c r="G484" s="115"/>
      <c r="H484" s="122"/>
      <c r="I484" s="116"/>
      <c r="J484" s="123"/>
      <c r="K484" s="117"/>
      <c r="L484" s="118"/>
      <c r="M484" s="288"/>
      <c r="N484" s="289"/>
      <c r="O484"/>
      <c r="P484"/>
      <c r="Q484"/>
      <c r="R484"/>
      <c r="S484"/>
      <c r="T484"/>
      <c r="U484"/>
      <c r="V484"/>
      <c r="W484"/>
      <c r="X484"/>
    </row>
    <row r="485" spans="1:24" s="23" customFormat="1" ht="15" customHeight="1" x14ac:dyDescent="0.3">
      <c r="A485" s="100"/>
      <c r="B485" s="324" t="s">
        <v>567</v>
      </c>
      <c r="C485" s="325">
        <v>2279932.4297370231</v>
      </c>
      <c r="D485" s="141"/>
      <c r="E485" s="322">
        <f t="shared" si="10"/>
        <v>33833742.110781386</v>
      </c>
      <c r="F485" s="84"/>
      <c r="G485" s="115"/>
      <c r="H485" s="122"/>
      <c r="I485" s="116"/>
      <c r="J485" s="123"/>
      <c r="K485" s="117"/>
      <c r="L485" s="118"/>
      <c r="M485" s="288"/>
      <c r="N485" s="289"/>
      <c r="O485"/>
      <c r="P485"/>
      <c r="Q485"/>
      <c r="R485"/>
      <c r="S485"/>
      <c r="T485"/>
      <c r="U485"/>
      <c r="V485"/>
      <c r="W485"/>
      <c r="X485"/>
    </row>
    <row r="486" spans="1:24" s="23" customFormat="1" ht="15" customHeight="1" x14ac:dyDescent="0.3">
      <c r="B486" s="324" t="s">
        <v>568</v>
      </c>
      <c r="C486" s="326">
        <f>165.12*5471</f>
        <v>903371.52</v>
      </c>
      <c r="D486" s="141"/>
      <c r="E486" s="227">
        <f t="shared" si="10"/>
        <v>34737113.63078139</v>
      </c>
      <c r="F486" s="84"/>
      <c r="G486" s="115"/>
      <c r="H486" s="122"/>
      <c r="I486" s="116"/>
      <c r="J486" s="123"/>
      <c r="K486" s="117"/>
      <c r="L486" s="118"/>
      <c r="M486" s="288"/>
      <c r="N486" s="289"/>
      <c r="O486"/>
      <c r="P486"/>
      <c r="Q486"/>
      <c r="R486"/>
      <c r="S486"/>
      <c r="T486"/>
      <c r="U486"/>
      <c r="V486"/>
      <c r="W486"/>
      <c r="X486"/>
    </row>
    <row r="487" spans="1:24" s="23" customFormat="1" ht="15" customHeight="1" x14ac:dyDescent="0.3">
      <c r="A487" s="316">
        <v>44844</v>
      </c>
      <c r="B487" s="317" t="s">
        <v>190</v>
      </c>
      <c r="C487" s="320">
        <v>8806.3799999999992</v>
      </c>
      <c r="D487" s="319"/>
      <c r="E487" s="322">
        <f t="shared" si="10"/>
        <v>34745920.010781392</v>
      </c>
      <c r="F487" s="84"/>
      <c r="G487" s="115"/>
      <c r="H487" s="122"/>
      <c r="I487" s="116"/>
      <c r="J487" s="123"/>
      <c r="K487" s="117"/>
      <c r="L487" s="118"/>
      <c r="M487" s="288"/>
      <c r="N487" s="289"/>
      <c r="O487"/>
      <c r="P487"/>
      <c r="Q487"/>
      <c r="R487"/>
      <c r="S487"/>
      <c r="T487"/>
      <c r="U487"/>
      <c r="V487"/>
      <c r="W487"/>
      <c r="X487"/>
    </row>
    <row r="488" spans="1:24" s="23" customFormat="1" ht="15" customHeight="1" x14ac:dyDescent="0.3">
      <c r="A488" s="316">
        <v>44844</v>
      </c>
      <c r="B488" s="317" t="s">
        <v>191</v>
      </c>
      <c r="C488" s="320">
        <v>462334.95</v>
      </c>
      <c r="D488" s="319"/>
      <c r="E488" s="322">
        <f t="shared" si="10"/>
        <v>35208254.960781395</v>
      </c>
      <c r="F488" s="84"/>
      <c r="G488" s="115"/>
      <c r="H488" s="122"/>
      <c r="I488" s="116"/>
      <c r="J488" s="123"/>
      <c r="K488" s="117"/>
      <c r="L488" s="118"/>
      <c r="M488" s="288"/>
      <c r="N488" s="289"/>
      <c r="O488"/>
      <c r="P488"/>
      <c r="Q488"/>
      <c r="R488"/>
      <c r="S488"/>
      <c r="T488"/>
      <c r="U488"/>
      <c r="V488"/>
      <c r="W488"/>
      <c r="X488"/>
    </row>
    <row r="489" spans="1:24" s="23" customFormat="1" ht="15" customHeight="1" x14ac:dyDescent="0.3">
      <c r="A489" s="316">
        <v>44844</v>
      </c>
      <c r="B489" s="317" t="s">
        <v>300</v>
      </c>
      <c r="C489" s="320">
        <v>22015.95</v>
      </c>
      <c r="D489" s="319"/>
      <c r="E489" s="322">
        <f t="shared" si="10"/>
        <v>35230270.910781398</v>
      </c>
      <c r="F489" s="84"/>
      <c r="G489" s="115"/>
      <c r="H489" s="122"/>
      <c r="I489" s="116"/>
      <c r="J489" s="123"/>
      <c r="K489" s="117"/>
      <c r="L489" s="118"/>
      <c r="M489" s="288"/>
      <c r="N489" s="289"/>
      <c r="O489"/>
      <c r="P489"/>
      <c r="Q489"/>
      <c r="R489"/>
      <c r="S489"/>
      <c r="T489"/>
      <c r="U489"/>
      <c r="V489"/>
      <c r="W489"/>
      <c r="X489"/>
    </row>
    <row r="490" spans="1:24" s="23" customFormat="1" ht="15" customHeight="1" x14ac:dyDescent="0.3">
      <c r="A490" s="316">
        <v>44844</v>
      </c>
      <c r="B490" s="317" t="s">
        <v>281</v>
      </c>
      <c r="C490" s="320">
        <v>13209.57</v>
      </c>
      <c r="D490" s="319"/>
      <c r="E490" s="322">
        <f t="shared" si="10"/>
        <v>35243480.480781399</v>
      </c>
      <c r="F490" s="84"/>
      <c r="G490" s="115"/>
      <c r="H490" s="122"/>
      <c r="I490" s="116"/>
      <c r="J490" s="123"/>
      <c r="K490" s="117"/>
      <c r="L490" s="118"/>
      <c r="M490" s="288"/>
      <c r="N490" s="289"/>
      <c r="O490"/>
      <c r="P490"/>
      <c r="Q490"/>
      <c r="R490"/>
      <c r="S490"/>
      <c r="T490"/>
      <c r="U490"/>
      <c r="V490"/>
      <c r="W490"/>
      <c r="X490"/>
    </row>
    <row r="491" spans="1:24" s="23" customFormat="1" ht="15" customHeight="1" x14ac:dyDescent="0.3">
      <c r="A491" s="327">
        <v>44845</v>
      </c>
      <c r="B491" s="328" t="s">
        <v>456</v>
      </c>
      <c r="C491" s="329"/>
      <c r="D491" s="329"/>
      <c r="E491" s="322">
        <f t="shared" si="10"/>
        <v>35243480.480781399</v>
      </c>
      <c r="F491" s="84"/>
      <c r="G491" s="115"/>
      <c r="H491" s="122"/>
      <c r="I491" s="116"/>
      <c r="J491" s="123"/>
      <c r="K491" s="117"/>
      <c r="L491" s="118"/>
      <c r="M491" s="288">
        <v>655712.46</v>
      </c>
      <c r="N491" s="289"/>
      <c r="O491"/>
      <c r="P491"/>
      <c r="Q491"/>
      <c r="R491"/>
      <c r="S491"/>
      <c r="T491"/>
      <c r="U491"/>
      <c r="V491"/>
      <c r="W491"/>
      <c r="X491"/>
    </row>
    <row r="492" spans="1:24" s="23" customFormat="1" ht="15" customHeight="1" x14ac:dyDescent="0.3">
      <c r="A492" s="100"/>
      <c r="B492" s="119" t="s">
        <v>550</v>
      </c>
      <c r="C492" s="120"/>
      <c r="D492" s="121">
        <v>2110368</v>
      </c>
      <c r="E492" s="322">
        <f t="shared" si="10"/>
        <v>33133112.480781399</v>
      </c>
      <c r="F492" s="84"/>
      <c r="G492" s="115"/>
      <c r="H492" s="122"/>
      <c r="I492" s="116"/>
      <c r="J492" s="123"/>
      <c r="K492" s="117"/>
      <c r="L492" s="118"/>
      <c r="M492" s="288"/>
      <c r="N492" s="289"/>
      <c r="O492"/>
      <c r="P492"/>
      <c r="Q492"/>
      <c r="R492"/>
      <c r="S492"/>
      <c r="T492"/>
      <c r="U492"/>
      <c r="V492"/>
      <c r="W492"/>
      <c r="X492"/>
    </row>
    <row r="493" spans="1:24" s="23" customFormat="1" ht="15" customHeight="1" x14ac:dyDescent="0.3">
      <c r="A493" s="100"/>
      <c r="B493" s="119" t="s">
        <v>551</v>
      </c>
      <c r="C493" s="120"/>
      <c r="D493" s="121">
        <v>5525832</v>
      </c>
      <c r="E493" s="322">
        <f t="shared" si="10"/>
        <v>27607280.480781399</v>
      </c>
      <c r="F493" s="84"/>
      <c r="G493" s="115"/>
      <c r="H493" s="122"/>
      <c r="I493" s="116"/>
      <c r="J493" s="123"/>
      <c r="K493" s="117"/>
      <c r="L493" s="118"/>
      <c r="M493" s="288"/>
      <c r="N493" s="289"/>
      <c r="O493"/>
      <c r="P493"/>
      <c r="Q493"/>
      <c r="R493"/>
      <c r="S493"/>
      <c r="T493"/>
      <c r="U493"/>
      <c r="V493"/>
      <c r="W493"/>
      <c r="X493"/>
    </row>
    <row r="494" spans="1:24" s="23" customFormat="1" ht="15" customHeight="1" x14ac:dyDescent="0.3">
      <c r="B494" s="119" t="s">
        <v>187</v>
      </c>
      <c r="C494" s="124"/>
      <c r="D494" s="121">
        <v>985050</v>
      </c>
      <c r="E494" s="322">
        <f t="shared" si="10"/>
        <v>26622230.480781399</v>
      </c>
      <c r="F494" s="84"/>
      <c r="G494" s="115"/>
      <c r="H494" s="122"/>
      <c r="I494" s="116"/>
      <c r="J494" s="123"/>
      <c r="K494" s="117"/>
      <c r="L494" s="118"/>
      <c r="M494" s="288"/>
      <c r="N494" s="289"/>
      <c r="O494"/>
      <c r="P494"/>
      <c r="Q494"/>
      <c r="R494"/>
      <c r="S494"/>
      <c r="T494"/>
      <c r="U494"/>
      <c r="V494"/>
      <c r="W494"/>
      <c r="X494"/>
    </row>
    <row r="495" spans="1:24" s="23" customFormat="1" ht="15" customHeight="1" x14ac:dyDescent="0.3">
      <c r="B495" s="125" t="s">
        <v>188</v>
      </c>
      <c r="C495" s="126"/>
      <c r="D495" s="127"/>
      <c r="E495" s="322">
        <f t="shared" si="10"/>
        <v>26622230.480781399</v>
      </c>
      <c r="F495" s="84"/>
      <c r="G495" s="115"/>
      <c r="H495" s="122"/>
      <c r="I495" s="116">
        <v>790000</v>
      </c>
      <c r="J495" s="123"/>
      <c r="K495" s="117"/>
      <c r="L495" s="118"/>
      <c r="M495" s="288"/>
      <c r="N495" s="289"/>
      <c r="O495"/>
      <c r="P495"/>
      <c r="Q495"/>
      <c r="R495"/>
      <c r="S495"/>
      <c r="T495"/>
      <c r="U495"/>
      <c r="V495"/>
      <c r="W495"/>
      <c r="X495"/>
    </row>
    <row r="496" spans="1:24" s="23" customFormat="1" ht="15" customHeight="1" x14ac:dyDescent="0.3">
      <c r="B496" s="125" t="s">
        <v>569</v>
      </c>
      <c r="C496" s="126"/>
      <c r="D496" s="127"/>
      <c r="E496" s="322">
        <f t="shared" si="10"/>
        <v>26622230.480781399</v>
      </c>
      <c r="F496" s="84"/>
      <c r="G496" s="115"/>
      <c r="H496" s="122"/>
      <c r="I496" s="116"/>
      <c r="J496" s="228">
        <v>190000</v>
      </c>
      <c r="K496" s="117"/>
      <c r="L496" s="118"/>
      <c r="M496" s="288"/>
      <c r="N496" s="289"/>
      <c r="O496"/>
      <c r="P496"/>
      <c r="Q496"/>
      <c r="R496"/>
      <c r="S496"/>
      <c r="T496"/>
      <c r="U496"/>
      <c r="V496"/>
      <c r="W496"/>
      <c r="X496"/>
    </row>
    <row r="497" spans="1:24" s="23" customFormat="1" ht="15" customHeight="1" x14ac:dyDescent="0.3">
      <c r="B497" s="119" t="s">
        <v>570</v>
      </c>
      <c r="C497" s="124"/>
      <c r="D497" s="121">
        <v>5438643.4900000002</v>
      </c>
      <c r="E497" s="322">
        <f t="shared" si="10"/>
        <v>21183586.990781397</v>
      </c>
      <c r="F497" s="84"/>
      <c r="G497" s="115"/>
      <c r="H497" s="122"/>
      <c r="I497" s="116"/>
      <c r="J497" s="228"/>
      <c r="K497" s="117"/>
      <c r="L497" s="118"/>
      <c r="M497" s="288"/>
      <c r="N497" s="289"/>
      <c r="O497"/>
      <c r="P497"/>
      <c r="Q497"/>
      <c r="R497"/>
      <c r="S497"/>
      <c r="T497"/>
      <c r="U497"/>
      <c r="V497"/>
      <c r="W497"/>
      <c r="X497"/>
    </row>
    <row r="498" spans="1:24" s="23" customFormat="1" ht="15" customHeight="1" x14ac:dyDescent="0.3">
      <c r="B498" s="125" t="s">
        <v>571</v>
      </c>
      <c r="C498" s="126"/>
      <c r="D498" s="127"/>
      <c r="E498" s="322">
        <f t="shared" si="10"/>
        <v>21183586.990781397</v>
      </c>
      <c r="F498" s="84"/>
      <c r="G498" s="115"/>
      <c r="H498" s="122"/>
      <c r="I498" s="116"/>
      <c r="J498" s="228">
        <v>55900</v>
      </c>
      <c r="K498" s="117"/>
      <c r="L498" s="118"/>
      <c r="M498" s="288"/>
      <c r="N498" s="289"/>
      <c r="O498"/>
      <c r="P498"/>
      <c r="Q498"/>
      <c r="R498"/>
      <c r="S498"/>
      <c r="T498"/>
      <c r="U498"/>
      <c r="V498"/>
      <c r="W498"/>
      <c r="X498"/>
    </row>
    <row r="499" spans="1:24" s="23" customFormat="1" ht="15" customHeight="1" x14ac:dyDescent="0.3">
      <c r="B499" s="125" t="s">
        <v>572</v>
      </c>
      <c r="C499" s="126"/>
      <c r="D499" s="127"/>
      <c r="E499" s="322">
        <f t="shared" si="10"/>
        <v>21183586.990781397</v>
      </c>
      <c r="F499" s="84"/>
      <c r="G499" s="115"/>
      <c r="H499" s="122"/>
      <c r="I499" s="116"/>
      <c r="J499" s="228">
        <v>100000</v>
      </c>
      <c r="K499" s="117"/>
      <c r="L499" s="118"/>
      <c r="M499" s="288"/>
      <c r="N499" s="289"/>
      <c r="O499"/>
      <c r="P499"/>
      <c r="Q499"/>
      <c r="R499"/>
      <c r="S499"/>
      <c r="T499"/>
      <c r="U499"/>
      <c r="V499"/>
      <c r="W499"/>
      <c r="X499"/>
    </row>
    <row r="500" spans="1:24" s="23" customFormat="1" ht="15" customHeight="1" x14ac:dyDescent="0.3">
      <c r="B500" s="125" t="s">
        <v>573</v>
      </c>
      <c r="C500" s="126"/>
      <c r="D500" s="127"/>
      <c r="E500" s="322">
        <f t="shared" si="10"/>
        <v>21183586.990781397</v>
      </c>
      <c r="F500" s="84"/>
      <c r="G500" s="115"/>
      <c r="H500" s="122"/>
      <c r="I500" s="116"/>
      <c r="J500" s="228">
        <v>20743.810000000001</v>
      </c>
      <c r="K500" s="117"/>
      <c r="L500" s="118"/>
      <c r="M500" s="288"/>
      <c r="N500" s="289"/>
      <c r="O500"/>
      <c r="P500"/>
      <c r="Q500"/>
      <c r="R500"/>
      <c r="S500"/>
      <c r="T500"/>
      <c r="U500"/>
      <c r="V500"/>
      <c r="W500"/>
      <c r="X500"/>
    </row>
    <row r="501" spans="1:24" s="23" customFormat="1" ht="15" customHeight="1" x14ac:dyDescent="0.3">
      <c r="B501" s="348" t="s">
        <v>559</v>
      </c>
      <c r="C501" s="349"/>
      <c r="D501" s="350"/>
      <c r="E501" s="322">
        <f t="shared" si="10"/>
        <v>21183586.990781397</v>
      </c>
      <c r="F501" s="84"/>
      <c r="G501" s="115"/>
      <c r="H501" s="231">
        <v>1767944.67</v>
      </c>
      <c r="I501" s="116"/>
      <c r="J501" s="228"/>
      <c r="K501" s="117"/>
      <c r="L501" s="118"/>
      <c r="M501" s="288"/>
      <c r="N501" s="289"/>
      <c r="O501"/>
      <c r="P501"/>
      <c r="Q501"/>
      <c r="R501"/>
      <c r="S501"/>
      <c r="T501"/>
      <c r="U501"/>
      <c r="V501"/>
      <c r="W501"/>
      <c r="X501"/>
    </row>
    <row r="502" spans="1:24" s="23" customFormat="1" ht="15" customHeight="1" x14ac:dyDescent="0.3">
      <c r="B502" s="119" t="s">
        <v>574</v>
      </c>
      <c r="C502" s="124"/>
      <c r="D502" s="121">
        <v>4235980.67</v>
      </c>
      <c r="E502" s="322">
        <f t="shared" si="10"/>
        <v>16947606.320781395</v>
      </c>
      <c r="F502" s="84"/>
      <c r="G502" s="115"/>
      <c r="H502" s="122"/>
      <c r="I502" s="116"/>
      <c r="J502" s="228"/>
      <c r="K502" s="117"/>
      <c r="L502" s="118"/>
      <c r="M502" s="288"/>
      <c r="N502" s="289"/>
      <c r="O502"/>
      <c r="P502"/>
      <c r="Q502"/>
      <c r="R502"/>
      <c r="S502"/>
      <c r="T502"/>
      <c r="U502"/>
      <c r="V502"/>
      <c r="W502"/>
      <c r="X502"/>
    </row>
    <row r="503" spans="1:24" s="23" customFormat="1" ht="15" customHeight="1" x14ac:dyDescent="0.3">
      <c r="B503" s="125" t="s">
        <v>575</v>
      </c>
      <c r="C503" s="126"/>
      <c r="D503" s="127"/>
      <c r="E503" s="322">
        <f t="shared" si="10"/>
        <v>16947606.320781395</v>
      </c>
      <c r="F503" s="84"/>
      <c r="G503" s="115"/>
      <c r="H503" s="122"/>
      <c r="I503" s="116"/>
      <c r="J503" s="228">
        <v>30000</v>
      </c>
      <c r="K503" s="117"/>
      <c r="L503" s="118"/>
      <c r="M503" s="288"/>
      <c r="N503" s="289"/>
      <c r="O503"/>
      <c r="P503"/>
      <c r="Q503"/>
      <c r="R503"/>
      <c r="S503"/>
      <c r="T503"/>
      <c r="U503"/>
      <c r="V503"/>
      <c r="W503"/>
      <c r="X503"/>
    </row>
    <row r="504" spans="1:24" s="23" customFormat="1" ht="15" customHeight="1" x14ac:dyDescent="0.3">
      <c r="B504" s="125" t="s">
        <v>576</v>
      </c>
      <c r="C504" s="126"/>
      <c r="D504" s="127"/>
      <c r="E504" s="322">
        <f t="shared" si="10"/>
        <v>16947606.320781395</v>
      </c>
      <c r="F504" s="84"/>
      <c r="G504" s="115"/>
      <c r="H504" s="122"/>
      <c r="I504" s="116"/>
      <c r="J504" s="228">
        <v>28000.16</v>
      </c>
      <c r="K504" s="117"/>
      <c r="L504" s="118"/>
      <c r="M504" s="288"/>
      <c r="N504" s="289"/>
      <c r="O504"/>
      <c r="P504"/>
      <c r="Q504"/>
      <c r="R504"/>
      <c r="S504"/>
      <c r="T504"/>
      <c r="U504"/>
      <c r="V504"/>
      <c r="W504"/>
      <c r="X504"/>
    </row>
    <row r="505" spans="1:24" s="23" customFormat="1" ht="15" customHeight="1" x14ac:dyDescent="0.3">
      <c r="B505" s="125" t="s">
        <v>577</v>
      </c>
      <c r="C505" s="126"/>
      <c r="D505" s="127"/>
      <c r="E505" s="322">
        <f t="shared" si="10"/>
        <v>16947606.320781395</v>
      </c>
      <c r="F505" s="84"/>
      <c r="G505" s="115"/>
      <c r="H505" s="122"/>
      <c r="I505" s="116"/>
      <c r="J505" s="228">
        <v>177406</v>
      </c>
      <c r="K505" s="117"/>
      <c r="L505" s="118"/>
      <c r="M505" s="288"/>
      <c r="N505" s="289"/>
      <c r="O505"/>
      <c r="P505"/>
      <c r="Q505"/>
      <c r="R505"/>
      <c r="S505"/>
      <c r="T505"/>
      <c r="U505"/>
      <c r="V505"/>
      <c r="W505"/>
      <c r="X505"/>
    </row>
    <row r="506" spans="1:24" s="23" customFormat="1" ht="15" customHeight="1" x14ac:dyDescent="0.3">
      <c r="A506" s="316">
        <v>44847</v>
      </c>
      <c r="B506" s="317" t="s">
        <v>203</v>
      </c>
      <c r="C506" s="320">
        <v>22015.95</v>
      </c>
      <c r="D506" s="319"/>
      <c r="E506" s="322">
        <f t="shared" si="10"/>
        <v>16969622.270781394</v>
      </c>
      <c r="F506" s="84"/>
      <c r="G506" s="115"/>
      <c r="H506" s="122"/>
      <c r="I506" s="116"/>
      <c r="J506" s="123"/>
      <c r="K506" s="117"/>
      <c r="L506" s="118"/>
      <c r="M506" s="288"/>
      <c r="N506" s="289"/>
      <c r="O506"/>
      <c r="P506"/>
      <c r="Q506"/>
      <c r="R506"/>
      <c r="S506"/>
      <c r="T506"/>
      <c r="U506"/>
      <c r="V506"/>
      <c r="W506"/>
      <c r="X506"/>
    </row>
    <row r="507" spans="1:24" s="23" customFormat="1" ht="15" customHeight="1" x14ac:dyDescent="0.3">
      <c r="A507" s="316">
        <v>44848</v>
      </c>
      <c r="B507" s="317" t="s">
        <v>217</v>
      </c>
      <c r="C507" s="320">
        <v>29947.5</v>
      </c>
      <c r="D507" s="319"/>
      <c r="E507" s="322">
        <f t="shared" si="10"/>
        <v>16999569.770781394</v>
      </c>
      <c r="F507" s="84"/>
      <c r="G507" s="115"/>
      <c r="H507" s="122"/>
      <c r="I507" s="116"/>
      <c r="J507" s="123"/>
      <c r="K507" s="117"/>
      <c r="L507" s="118"/>
      <c r="M507" s="288"/>
      <c r="N507" s="289"/>
      <c r="O507"/>
      <c r="P507"/>
      <c r="Q507"/>
      <c r="R507"/>
      <c r="S507"/>
      <c r="T507"/>
      <c r="U507"/>
      <c r="V507"/>
      <c r="W507"/>
      <c r="X507"/>
    </row>
    <row r="508" spans="1:24" s="23" customFormat="1" ht="15" customHeight="1" x14ac:dyDescent="0.3">
      <c r="A508" s="316">
        <v>44848</v>
      </c>
      <c r="B508" s="317" t="s">
        <v>206</v>
      </c>
      <c r="C508" s="320">
        <v>29947.5</v>
      </c>
      <c r="D508" s="319"/>
      <c r="E508" s="322">
        <f t="shared" si="10"/>
        <v>17029517.270781394</v>
      </c>
      <c r="F508" s="84"/>
      <c r="G508" s="115"/>
      <c r="H508" s="122"/>
      <c r="I508" s="116"/>
      <c r="J508" s="123"/>
      <c r="K508" s="117"/>
      <c r="L508" s="118"/>
      <c r="M508" s="288"/>
      <c r="N508" s="289"/>
      <c r="O508"/>
      <c r="P508"/>
      <c r="Q508"/>
      <c r="R508"/>
      <c r="S508"/>
      <c r="T508"/>
      <c r="U508"/>
      <c r="V508"/>
      <c r="W508"/>
      <c r="X508"/>
    </row>
    <row r="509" spans="1:24" s="23" customFormat="1" ht="15" customHeight="1" x14ac:dyDescent="0.3">
      <c r="A509" s="316">
        <v>44848</v>
      </c>
      <c r="B509" s="317" t="s">
        <v>443</v>
      </c>
      <c r="C509" s="320">
        <v>17968.5</v>
      </c>
      <c r="D509" s="319"/>
      <c r="E509" s="322">
        <f t="shared" si="10"/>
        <v>17047485.770781394</v>
      </c>
      <c r="F509" s="84"/>
      <c r="G509" s="115"/>
      <c r="H509" s="122"/>
      <c r="I509" s="116"/>
      <c r="J509" s="123"/>
      <c r="K509" s="117"/>
      <c r="L509" s="118"/>
      <c r="M509" s="288"/>
      <c r="N509" s="289"/>
      <c r="O509"/>
      <c r="P509"/>
      <c r="Q509"/>
      <c r="R509"/>
      <c r="S509"/>
      <c r="T509"/>
      <c r="U509"/>
      <c r="V509"/>
      <c r="W509"/>
      <c r="X509"/>
    </row>
    <row r="510" spans="1:24" s="23" customFormat="1" ht="15" customHeight="1" x14ac:dyDescent="0.3">
      <c r="A510" s="316">
        <v>44848</v>
      </c>
      <c r="B510" s="317" t="s">
        <v>274</v>
      </c>
      <c r="C510" s="320">
        <v>22015.95</v>
      </c>
      <c r="D510" s="319"/>
      <c r="E510" s="322">
        <f t="shared" si="10"/>
        <v>17069501.720781393</v>
      </c>
      <c r="F510" s="84"/>
      <c r="G510" s="115"/>
      <c r="H510" s="122"/>
      <c r="I510" s="116"/>
      <c r="J510" s="123"/>
      <c r="K510" s="117"/>
      <c r="L510" s="118"/>
      <c r="M510" s="288"/>
      <c r="N510" s="289"/>
      <c r="O510"/>
      <c r="P510"/>
      <c r="Q510"/>
      <c r="R510"/>
      <c r="S510"/>
      <c r="T510"/>
      <c r="U510"/>
      <c r="V510"/>
      <c r="W510"/>
      <c r="X510"/>
    </row>
    <row r="511" spans="1:24" s="23" customFormat="1" ht="15" customHeight="1" x14ac:dyDescent="0.3">
      <c r="A511" s="316">
        <v>44848</v>
      </c>
      <c r="B511" s="317" t="s">
        <v>283</v>
      </c>
      <c r="C511" s="320">
        <v>33940.5</v>
      </c>
      <c r="D511" s="319"/>
      <c r="E511" s="322">
        <f t="shared" si="10"/>
        <v>17103442.220781393</v>
      </c>
      <c r="F511" s="84"/>
      <c r="G511" s="115"/>
      <c r="H511" s="122"/>
      <c r="I511" s="116"/>
      <c r="J511" s="123"/>
      <c r="K511" s="117"/>
      <c r="L511" s="118"/>
      <c r="M511" s="288"/>
      <c r="N511" s="289"/>
      <c r="O511"/>
      <c r="P511"/>
      <c r="Q511"/>
      <c r="R511"/>
      <c r="S511"/>
      <c r="T511"/>
      <c r="U511"/>
      <c r="V511"/>
      <c r="W511"/>
      <c r="X511"/>
    </row>
    <row r="512" spans="1:24" s="23" customFormat="1" ht="15" customHeight="1" x14ac:dyDescent="0.3">
      <c r="A512" s="316">
        <v>44848</v>
      </c>
      <c r="B512" s="317" t="s">
        <v>211</v>
      </c>
      <c r="C512" s="320">
        <v>9982.5</v>
      </c>
      <c r="D512" s="319"/>
      <c r="E512" s="322">
        <f t="shared" si="10"/>
        <v>17113424.720781393</v>
      </c>
      <c r="F512" s="84"/>
      <c r="G512" s="115"/>
      <c r="H512" s="122"/>
      <c r="I512" s="116"/>
      <c r="J512" s="123"/>
      <c r="K512" s="117"/>
      <c r="L512" s="118"/>
      <c r="M512" s="288"/>
      <c r="N512" s="289"/>
      <c r="O512"/>
      <c r="P512"/>
      <c r="Q512"/>
      <c r="R512"/>
      <c r="S512"/>
      <c r="T512"/>
      <c r="U512"/>
      <c r="V512"/>
      <c r="W512"/>
      <c r="X512"/>
    </row>
    <row r="513" spans="1:24" s="23" customFormat="1" ht="15" customHeight="1" x14ac:dyDescent="0.3">
      <c r="A513" s="316">
        <v>44848</v>
      </c>
      <c r="B513" s="317" t="s">
        <v>320</v>
      </c>
      <c r="C513" s="320">
        <v>29947.5</v>
      </c>
      <c r="D513" s="319"/>
      <c r="E513" s="322">
        <f t="shared" si="10"/>
        <v>17143372.220781393</v>
      </c>
      <c r="F513" s="84"/>
      <c r="G513" s="115"/>
      <c r="H513" s="122"/>
      <c r="I513" s="116"/>
      <c r="J513" s="123"/>
      <c r="K513" s="117"/>
      <c r="L513" s="118"/>
      <c r="M513" s="288"/>
      <c r="N513" s="289"/>
      <c r="O513"/>
      <c r="P513"/>
      <c r="Q513"/>
      <c r="R513"/>
      <c r="S513"/>
      <c r="T513"/>
      <c r="U513"/>
      <c r="V513"/>
      <c r="W513"/>
      <c r="X513"/>
    </row>
    <row r="514" spans="1:24" s="23" customFormat="1" ht="15" customHeight="1" x14ac:dyDescent="0.3">
      <c r="A514" s="316">
        <v>44849</v>
      </c>
      <c r="B514" s="317" t="s">
        <v>451</v>
      </c>
      <c r="C514" s="320">
        <v>5989.5</v>
      </c>
      <c r="D514" s="319"/>
      <c r="E514" s="322">
        <f t="shared" si="10"/>
        <v>17149361.720781393</v>
      </c>
      <c r="F514" s="84"/>
      <c r="G514" s="115"/>
      <c r="H514" s="122"/>
      <c r="I514" s="116"/>
      <c r="J514" s="123"/>
      <c r="K514" s="117"/>
      <c r="L514" s="118"/>
      <c r="M514" s="288"/>
      <c r="N514" s="289"/>
      <c r="O514"/>
      <c r="P514"/>
      <c r="Q514"/>
      <c r="R514"/>
      <c r="S514"/>
      <c r="T514"/>
      <c r="U514"/>
      <c r="V514"/>
      <c r="W514"/>
      <c r="X514"/>
    </row>
    <row r="515" spans="1:24" s="23" customFormat="1" ht="15" customHeight="1" x14ac:dyDescent="0.3">
      <c r="A515" s="316">
        <v>44849</v>
      </c>
      <c r="B515" s="317" t="s">
        <v>204</v>
      </c>
      <c r="C515" s="320">
        <v>17968.5</v>
      </c>
      <c r="D515" s="319"/>
      <c r="E515" s="322">
        <f t="shared" si="10"/>
        <v>17167330.220781393</v>
      </c>
      <c r="F515" s="84"/>
      <c r="G515" s="115"/>
      <c r="H515" s="122"/>
      <c r="I515" s="116"/>
      <c r="J515" s="123"/>
      <c r="K515" s="117"/>
      <c r="L515" s="118"/>
      <c r="M515" s="288"/>
      <c r="N515" s="289"/>
      <c r="O515"/>
      <c r="P515"/>
      <c r="Q515"/>
      <c r="R515"/>
      <c r="S515"/>
      <c r="T515"/>
      <c r="U515"/>
      <c r="V515"/>
      <c r="W515"/>
      <c r="X515"/>
    </row>
    <row r="516" spans="1:24" s="23" customFormat="1" ht="15" customHeight="1" x14ac:dyDescent="0.3">
      <c r="A516" s="316">
        <v>44849</v>
      </c>
      <c r="B516" s="317" t="s">
        <v>360</v>
      </c>
      <c r="C516" s="320">
        <v>17968.5</v>
      </c>
      <c r="D516" s="319"/>
      <c r="E516" s="322">
        <f t="shared" si="10"/>
        <v>17185298.720781393</v>
      </c>
      <c r="F516" s="84"/>
      <c r="G516" s="115"/>
      <c r="H516" s="122"/>
      <c r="I516" s="116"/>
      <c r="J516" s="123"/>
      <c r="K516" s="117"/>
      <c r="L516" s="118"/>
      <c r="M516" s="288"/>
      <c r="N516" s="289"/>
      <c r="O516"/>
      <c r="P516"/>
      <c r="Q516"/>
      <c r="R516"/>
      <c r="S516"/>
      <c r="T516"/>
      <c r="U516"/>
      <c r="V516"/>
      <c r="W516"/>
      <c r="X516"/>
    </row>
    <row r="517" spans="1:24" s="23" customFormat="1" ht="15" customHeight="1" x14ac:dyDescent="0.3">
      <c r="A517" s="316">
        <v>44849</v>
      </c>
      <c r="B517" s="317" t="s">
        <v>205</v>
      </c>
      <c r="C517" s="320">
        <v>11979</v>
      </c>
      <c r="D517" s="319"/>
      <c r="E517" s="322">
        <f t="shared" si="10"/>
        <v>17197277.720781393</v>
      </c>
      <c r="F517" s="84"/>
      <c r="G517" s="115"/>
      <c r="H517" s="122"/>
      <c r="I517" s="116"/>
      <c r="J517" s="123"/>
      <c r="K517" s="117"/>
      <c r="L517" s="118"/>
      <c r="M517" s="288"/>
      <c r="N517" s="289"/>
      <c r="O517"/>
      <c r="P517"/>
      <c r="Q517"/>
      <c r="R517"/>
      <c r="S517"/>
      <c r="T517"/>
      <c r="U517"/>
      <c r="V517"/>
      <c r="W517"/>
      <c r="X517"/>
    </row>
    <row r="518" spans="1:24" s="23" customFormat="1" ht="15" customHeight="1" x14ac:dyDescent="0.3">
      <c r="A518" s="316">
        <v>44849</v>
      </c>
      <c r="B518" s="317" t="s">
        <v>439</v>
      </c>
      <c r="C518" s="320">
        <v>39930</v>
      </c>
      <c r="D518" s="319"/>
      <c r="E518" s="322">
        <f t="shared" si="10"/>
        <v>17237207.720781393</v>
      </c>
      <c r="F518" s="84"/>
      <c r="G518" s="115"/>
      <c r="H518" s="122"/>
      <c r="I518" s="116"/>
      <c r="J518" s="123"/>
      <c r="K518" s="117"/>
      <c r="L518" s="118"/>
      <c r="M518" s="288"/>
      <c r="N518" s="289"/>
      <c r="O518"/>
      <c r="P518"/>
      <c r="Q518"/>
      <c r="R518"/>
      <c r="S518"/>
      <c r="T518"/>
      <c r="U518"/>
      <c r="V518"/>
      <c r="W518"/>
      <c r="X518"/>
    </row>
    <row r="519" spans="1:24" s="23" customFormat="1" ht="15" customHeight="1" x14ac:dyDescent="0.3">
      <c r="A519" s="316">
        <v>44849</v>
      </c>
      <c r="B519" s="317" t="s">
        <v>496</v>
      </c>
      <c r="C519" s="320">
        <f>10915.41+1063.59</f>
        <v>11979</v>
      </c>
      <c r="D519" s="319"/>
      <c r="E519" s="322">
        <f t="shared" si="10"/>
        <v>17249186.720781393</v>
      </c>
      <c r="F519" s="84"/>
      <c r="G519" s="115"/>
      <c r="H519" s="122"/>
      <c r="I519" s="116"/>
      <c r="J519" s="123"/>
      <c r="K519" s="117"/>
      <c r="L519" s="118"/>
      <c r="M519" s="288"/>
      <c r="N519" s="289"/>
      <c r="O519"/>
      <c r="P519"/>
      <c r="Q519"/>
      <c r="R519"/>
      <c r="S519"/>
      <c r="T519"/>
      <c r="U519"/>
      <c r="V519"/>
      <c r="W519"/>
      <c r="X519"/>
    </row>
    <row r="520" spans="1:24" s="23" customFormat="1" ht="15" customHeight="1" x14ac:dyDescent="0.3">
      <c r="A520" s="316">
        <v>44849</v>
      </c>
      <c r="B520" s="317" t="s">
        <v>210</v>
      </c>
      <c r="C520" s="320">
        <v>7986</v>
      </c>
      <c r="D520" s="319"/>
      <c r="E520" s="322">
        <f t="shared" si="10"/>
        <v>17257172.720781393</v>
      </c>
      <c r="F520" s="84"/>
      <c r="G520" s="115"/>
      <c r="H520" s="122"/>
      <c r="I520" s="116"/>
      <c r="J520" s="123"/>
      <c r="K520" s="117"/>
      <c r="L520" s="118"/>
      <c r="M520" s="288"/>
      <c r="N520" s="289"/>
      <c r="O520"/>
      <c r="P520"/>
      <c r="Q520"/>
      <c r="R520"/>
      <c r="S520"/>
      <c r="T520"/>
      <c r="U520"/>
      <c r="V520"/>
      <c r="W520"/>
      <c r="X520"/>
    </row>
    <row r="521" spans="1:24" s="23" customFormat="1" ht="15" customHeight="1" x14ac:dyDescent="0.3">
      <c r="A521" s="316">
        <v>44849</v>
      </c>
      <c r="B521" s="317" t="s">
        <v>433</v>
      </c>
      <c r="C521" s="320">
        <v>51909</v>
      </c>
      <c r="D521" s="319"/>
      <c r="E521" s="322">
        <f t="shared" si="10"/>
        <v>17309081.720781393</v>
      </c>
      <c r="F521" s="84"/>
      <c r="G521" s="115"/>
      <c r="H521" s="122"/>
      <c r="I521" s="116"/>
      <c r="J521" s="123"/>
      <c r="K521" s="117"/>
      <c r="L521" s="118"/>
      <c r="M521" s="288"/>
      <c r="N521" s="289"/>
      <c r="O521"/>
      <c r="P521"/>
      <c r="Q521"/>
      <c r="R521"/>
      <c r="S521"/>
      <c r="T521"/>
      <c r="U521"/>
      <c r="V521"/>
      <c r="W521"/>
      <c r="X521"/>
    </row>
    <row r="522" spans="1:24" s="23" customFormat="1" ht="15" customHeight="1" x14ac:dyDescent="0.3">
      <c r="A522" s="316">
        <v>44849</v>
      </c>
      <c r="B522" s="317" t="s">
        <v>256</v>
      </c>
      <c r="C522" s="320">
        <v>57898.5</v>
      </c>
      <c r="D522" s="319"/>
      <c r="E522" s="322">
        <f t="shared" si="10"/>
        <v>17366980.220781393</v>
      </c>
      <c r="F522" s="84"/>
      <c r="G522" s="115"/>
      <c r="H522" s="122"/>
      <c r="I522" s="116"/>
      <c r="J522" s="123"/>
      <c r="K522" s="117"/>
      <c r="L522" s="118"/>
      <c r="M522" s="288"/>
      <c r="N522" s="289"/>
      <c r="O522"/>
      <c r="P522"/>
      <c r="Q522"/>
      <c r="R522"/>
      <c r="S522"/>
      <c r="T522"/>
      <c r="U522"/>
      <c r="V522"/>
      <c r="W522"/>
      <c r="X522"/>
    </row>
    <row r="523" spans="1:24" s="23" customFormat="1" ht="15" customHeight="1" x14ac:dyDescent="0.3">
      <c r="A523" s="316">
        <v>44849</v>
      </c>
      <c r="B523" s="317" t="s">
        <v>315</v>
      </c>
      <c r="C523" s="320">
        <v>29947.5</v>
      </c>
      <c r="D523" s="319"/>
      <c r="E523" s="322">
        <f t="shared" si="10"/>
        <v>17396927.720781393</v>
      </c>
      <c r="F523" s="84"/>
      <c r="G523" s="115"/>
      <c r="H523" s="122"/>
      <c r="I523" s="116"/>
      <c r="J523" s="123"/>
      <c r="K523" s="117"/>
      <c r="L523" s="118"/>
      <c r="M523" s="288"/>
      <c r="N523" s="289"/>
      <c r="O523"/>
      <c r="P523"/>
      <c r="Q523"/>
      <c r="R523"/>
      <c r="S523"/>
      <c r="T523"/>
      <c r="U523"/>
      <c r="V523"/>
      <c r="W523"/>
      <c r="X523"/>
    </row>
    <row r="524" spans="1:24" s="23" customFormat="1" ht="15" customHeight="1" x14ac:dyDescent="0.3">
      <c r="A524" s="316">
        <v>44849</v>
      </c>
      <c r="B524" s="317" t="s">
        <v>513</v>
      </c>
      <c r="C524" s="320">
        <v>51909</v>
      </c>
      <c r="D524" s="319"/>
      <c r="E524" s="322">
        <f t="shared" si="10"/>
        <v>17448836.720781393</v>
      </c>
      <c r="F524" s="84"/>
      <c r="G524" s="115"/>
      <c r="H524" s="122"/>
      <c r="I524" s="116"/>
      <c r="J524" s="123"/>
      <c r="K524" s="117"/>
      <c r="L524" s="118"/>
      <c r="M524" s="288"/>
      <c r="N524" s="289"/>
      <c r="O524"/>
      <c r="P524"/>
      <c r="Q524"/>
      <c r="R524"/>
      <c r="S524"/>
      <c r="T524"/>
      <c r="U524"/>
      <c r="V524"/>
      <c r="W524"/>
      <c r="X524"/>
    </row>
    <row r="525" spans="1:24" s="23" customFormat="1" ht="15" customHeight="1" x14ac:dyDescent="0.3">
      <c r="A525" s="316">
        <v>44851</v>
      </c>
      <c r="B525" s="317" t="s">
        <v>262</v>
      </c>
      <c r="C525" s="320">
        <v>38160.980000000003</v>
      </c>
      <c r="D525" s="319"/>
      <c r="E525" s="322">
        <f t="shared" si="10"/>
        <v>17486997.700781394</v>
      </c>
      <c r="F525" s="84"/>
      <c r="G525" s="115"/>
      <c r="H525" s="122"/>
      <c r="I525" s="116"/>
      <c r="J525" s="123"/>
      <c r="K525" s="117"/>
      <c r="L525" s="118"/>
      <c r="M525" s="288"/>
      <c r="N525" s="289"/>
      <c r="O525"/>
      <c r="P525"/>
      <c r="Q525"/>
      <c r="R525"/>
      <c r="S525"/>
      <c r="T525"/>
      <c r="U525"/>
      <c r="V525"/>
      <c r="W525"/>
      <c r="X525"/>
    </row>
    <row r="526" spans="1:24" s="23" customFormat="1" ht="15" customHeight="1" x14ac:dyDescent="0.3">
      <c r="A526" s="316">
        <v>44851</v>
      </c>
      <c r="B526" s="317" t="s">
        <v>498</v>
      </c>
      <c r="C526" s="320">
        <v>17968.5</v>
      </c>
      <c r="D526" s="319"/>
      <c r="E526" s="322">
        <f t="shared" si="10"/>
        <v>17504966.200781394</v>
      </c>
      <c r="F526" s="84"/>
      <c r="G526" s="115"/>
      <c r="H526" s="122"/>
      <c r="I526" s="116"/>
      <c r="J526" s="123"/>
      <c r="K526" s="117"/>
      <c r="L526" s="118"/>
      <c r="M526" s="288"/>
      <c r="N526" s="289"/>
      <c r="O526"/>
      <c r="P526"/>
      <c r="Q526"/>
      <c r="R526"/>
      <c r="S526"/>
      <c r="T526"/>
      <c r="U526"/>
      <c r="V526"/>
      <c r="W526"/>
      <c r="X526"/>
    </row>
    <row r="527" spans="1:24" s="23" customFormat="1" ht="15" customHeight="1" x14ac:dyDescent="0.3">
      <c r="A527" s="316">
        <v>44851</v>
      </c>
      <c r="B527" s="317" t="s">
        <v>273</v>
      </c>
      <c r="C527" s="320">
        <v>29947.5</v>
      </c>
      <c r="D527" s="319"/>
      <c r="E527" s="322">
        <f t="shared" si="10"/>
        <v>17534913.700781394</v>
      </c>
      <c r="F527" s="84"/>
      <c r="G527" s="115"/>
      <c r="H527" s="122"/>
      <c r="I527" s="116"/>
      <c r="J527" s="123"/>
      <c r="K527" s="117"/>
      <c r="L527" s="118"/>
      <c r="M527" s="288"/>
      <c r="N527" s="289"/>
      <c r="O527"/>
      <c r="P527"/>
      <c r="Q527"/>
      <c r="R527"/>
      <c r="S527"/>
      <c r="T527"/>
      <c r="U527"/>
      <c r="V527"/>
      <c r="W527"/>
      <c r="X527"/>
    </row>
    <row r="528" spans="1:24" s="23" customFormat="1" ht="15" customHeight="1" x14ac:dyDescent="0.3">
      <c r="A528" s="316">
        <v>44851</v>
      </c>
      <c r="B528" s="317" t="s">
        <v>472</v>
      </c>
      <c r="C528" s="320">
        <v>17968.5</v>
      </c>
      <c r="D528" s="319"/>
      <c r="E528" s="322">
        <f t="shared" si="10"/>
        <v>17552882.200781394</v>
      </c>
      <c r="F528" s="84"/>
      <c r="G528" s="115"/>
      <c r="H528" s="122"/>
      <c r="I528" s="116"/>
      <c r="J528" s="123"/>
      <c r="K528" s="117"/>
      <c r="L528" s="118"/>
      <c r="M528" s="288"/>
      <c r="N528" s="289"/>
      <c r="O528"/>
      <c r="P528"/>
      <c r="Q528"/>
      <c r="R528"/>
      <c r="S528"/>
      <c r="T528"/>
      <c r="U528"/>
      <c r="V528"/>
      <c r="W528"/>
      <c r="X528"/>
    </row>
    <row r="529" spans="1:24" s="23" customFormat="1" ht="15" customHeight="1" x14ac:dyDescent="0.3">
      <c r="A529" s="316">
        <v>44851</v>
      </c>
      <c r="B529" s="317" t="s">
        <v>234</v>
      </c>
      <c r="C529" s="320">
        <f>64178.4+38884.56+18356.91+13685.1</f>
        <v>135104.97</v>
      </c>
      <c r="D529" s="319"/>
      <c r="E529" s="322">
        <f t="shared" si="10"/>
        <v>17687987.170781393</v>
      </c>
      <c r="F529" s="84"/>
      <c r="G529" s="115"/>
      <c r="H529" s="122"/>
      <c r="I529" s="116"/>
      <c r="J529" s="123"/>
      <c r="K529" s="117"/>
      <c r="L529" s="118"/>
      <c r="M529" s="288"/>
      <c r="N529" s="289"/>
      <c r="O529"/>
      <c r="P529"/>
      <c r="Q529"/>
      <c r="R529"/>
      <c r="S529"/>
      <c r="T529"/>
      <c r="U529"/>
      <c r="V529"/>
      <c r="W529"/>
      <c r="X529"/>
    </row>
    <row r="530" spans="1:24" s="23" customFormat="1" ht="15" customHeight="1" x14ac:dyDescent="0.3">
      <c r="A530" s="316">
        <v>44851</v>
      </c>
      <c r="B530" s="317" t="s">
        <v>482</v>
      </c>
      <c r="C530" s="320">
        <v>39930</v>
      </c>
      <c r="D530" s="319"/>
      <c r="E530" s="322">
        <f t="shared" si="10"/>
        <v>17727917.170781393</v>
      </c>
      <c r="F530" s="84"/>
      <c r="G530" s="115"/>
      <c r="H530" s="122"/>
      <c r="I530" s="116"/>
      <c r="J530" s="123"/>
      <c r="K530" s="117"/>
      <c r="L530" s="118"/>
      <c r="M530" s="288"/>
      <c r="N530" s="289"/>
      <c r="O530"/>
      <c r="P530"/>
      <c r="Q530"/>
      <c r="R530"/>
      <c r="S530"/>
      <c r="T530"/>
      <c r="U530"/>
      <c r="V530"/>
      <c r="W530"/>
      <c r="X530"/>
    </row>
    <row r="531" spans="1:24" s="23" customFormat="1" ht="15" customHeight="1" x14ac:dyDescent="0.3">
      <c r="A531" s="316">
        <v>44851</v>
      </c>
      <c r="B531" s="317" t="s">
        <v>226</v>
      </c>
      <c r="C531" s="320">
        <v>13209.57</v>
      </c>
      <c r="D531" s="319"/>
      <c r="E531" s="322">
        <f t="shared" si="10"/>
        <v>17741126.740781393</v>
      </c>
      <c r="F531" s="84"/>
      <c r="G531" s="115"/>
      <c r="H531" s="122"/>
      <c r="I531" s="116"/>
      <c r="J531" s="123"/>
      <c r="K531" s="117"/>
      <c r="L531" s="118"/>
      <c r="M531" s="288"/>
      <c r="N531" s="289"/>
      <c r="O531"/>
      <c r="P531"/>
      <c r="Q531"/>
      <c r="R531"/>
      <c r="S531"/>
      <c r="T531"/>
      <c r="U531"/>
      <c r="V531"/>
      <c r="W531"/>
      <c r="X531"/>
    </row>
    <row r="532" spans="1:24" s="23" customFormat="1" ht="15" customHeight="1" x14ac:dyDescent="0.3">
      <c r="A532" s="316">
        <v>44851</v>
      </c>
      <c r="B532" s="317" t="s">
        <v>435</v>
      </c>
      <c r="C532" s="320">
        <v>129772.5</v>
      </c>
      <c r="D532" s="319"/>
      <c r="E532" s="322">
        <f t="shared" ref="E532:E595" si="11">E531+C532-D532</f>
        <v>17870899.240781393</v>
      </c>
      <c r="F532" s="84"/>
      <c r="G532" s="115"/>
      <c r="H532" s="122"/>
      <c r="I532" s="116"/>
      <c r="J532" s="123"/>
      <c r="K532" s="117"/>
      <c r="L532" s="118"/>
      <c r="M532" s="288"/>
      <c r="N532" s="289"/>
      <c r="O532"/>
      <c r="P532"/>
      <c r="Q532"/>
      <c r="R532"/>
      <c r="S532"/>
      <c r="T532"/>
      <c r="U532"/>
      <c r="V532"/>
      <c r="W532"/>
      <c r="X532"/>
    </row>
    <row r="533" spans="1:24" s="23" customFormat="1" ht="15" customHeight="1" x14ac:dyDescent="0.3">
      <c r="A533" s="316">
        <v>44851</v>
      </c>
      <c r="B533" s="317" t="s">
        <v>294</v>
      </c>
      <c r="C533" s="320">
        <f>41579.23+2343.77</f>
        <v>43923</v>
      </c>
      <c r="D533" s="319"/>
      <c r="E533" s="322">
        <f t="shared" si="11"/>
        <v>17914822.240781393</v>
      </c>
      <c r="F533" s="84"/>
      <c r="G533" s="115"/>
      <c r="H533" s="122"/>
      <c r="I533" s="116"/>
      <c r="J533" s="123"/>
      <c r="K533" s="117"/>
      <c r="L533" s="118"/>
      <c r="M533" s="288"/>
      <c r="N533" s="289"/>
      <c r="O533"/>
      <c r="P533"/>
      <c r="Q533"/>
      <c r="R533"/>
      <c r="S533"/>
      <c r="T533"/>
      <c r="U533"/>
      <c r="V533"/>
      <c r="W533"/>
      <c r="X533"/>
    </row>
    <row r="534" spans="1:24" s="23" customFormat="1" ht="15" customHeight="1" x14ac:dyDescent="0.3">
      <c r="A534" s="316">
        <v>44852</v>
      </c>
      <c r="B534" s="317" t="s">
        <v>400</v>
      </c>
      <c r="C534" s="320">
        <v>21961.5</v>
      </c>
      <c r="D534" s="319"/>
      <c r="E534" s="322">
        <f t="shared" si="11"/>
        <v>17936783.740781393</v>
      </c>
      <c r="F534" s="84"/>
      <c r="G534" s="115"/>
      <c r="H534" s="122"/>
      <c r="I534" s="116"/>
      <c r="J534" s="123"/>
      <c r="K534" s="117"/>
      <c r="L534" s="118"/>
      <c r="M534" s="288"/>
      <c r="N534" s="289"/>
      <c r="O534"/>
      <c r="P534"/>
      <c r="Q534"/>
      <c r="R534"/>
      <c r="S534"/>
      <c r="T534"/>
      <c r="U534"/>
      <c r="V534"/>
      <c r="W534"/>
      <c r="X534"/>
    </row>
    <row r="535" spans="1:24" s="23" customFormat="1" ht="15" customHeight="1" x14ac:dyDescent="0.3">
      <c r="A535" s="316">
        <v>44852</v>
      </c>
      <c r="B535" s="317" t="s">
        <v>225</v>
      </c>
      <c r="C535" s="320">
        <v>39930</v>
      </c>
      <c r="D535" s="319"/>
      <c r="E535" s="322">
        <f t="shared" si="11"/>
        <v>17976713.740781393</v>
      </c>
      <c r="F535" s="84"/>
      <c r="G535" s="115"/>
      <c r="H535" s="122"/>
      <c r="I535" s="116"/>
      <c r="J535" s="123"/>
      <c r="K535" s="117"/>
      <c r="L535" s="118"/>
      <c r="M535" s="288"/>
      <c r="N535" s="289"/>
      <c r="O535"/>
      <c r="P535"/>
      <c r="Q535"/>
      <c r="R535"/>
      <c r="S535"/>
      <c r="T535"/>
      <c r="U535"/>
      <c r="V535"/>
      <c r="W535"/>
      <c r="X535"/>
    </row>
    <row r="536" spans="1:24" s="23" customFormat="1" ht="15" customHeight="1" x14ac:dyDescent="0.3">
      <c r="A536" s="316">
        <v>44852</v>
      </c>
      <c r="B536" s="317" t="s">
        <v>297</v>
      </c>
      <c r="C536" s="320">
        <v>39930</v>
      </c>
      <c r="D536" s="319"/>
      <c r="E536" s="322">
        <f t="shared" si="11"/>
        <v>18016643.740781393</v>
      </c>
      <c r="F536" s="84"/>
      <c r="G536" s="115"/>
      <c r="H536" s="122"/>
      <c r="I536" s="116"/>
      <c r="J536" s="123"/>
      <c r="K536" s="117"/>
      <c r="L536" s="118"/>
      <c r="M536" s="288"/>
      <c r="N536" s="289"/>
      <c r="O536"/>
      <c r="P536"/>
      <c r="Q536"/>
      <c r="R536"/>
      <c r="S536"/>
      <c r="T536"/>
      <c r="U536"/>
      <c r="V536"/>
      <c r="W536"/>
      <c r="X536"/>
    </row>
    <row r="537" spans="1:24" s="23" customFormat="1" ht="15" customHeight="1" x14ac:dyDescent="0.3">
      <c r="A537" s="316">
        <v>44852</v>
      </c>
      <c r="B537" s="317" t="s">
        <v>213</v>
      </c>
      <c r="C537" s="320">
        <v>89842.5</v>
      </c>
      <c r="D537" s="319"/>
      <c r="E537" s="322">
        <f t="shared" si="11"/>
        <v>18106486.240781393</v>
      </c>
      <c r="F537" s="84"/>
      <c r="G537" s="115"/>
      <c r="H537" s="122"/>
      <c r="I537" s="116"/>
      <c r="J537" s="123"/>
      <c r="K537" s="117"/>
      <c r="L537" s="118"/>
      <c r="M537" s="288"/>
      <c r="N537" s="289"/>
      <c r="O537"/>
      <c r="P537"/>
      <c r="Q537"/>
      <c r="R537"/>
      <c r="S537"/>
      <c r="T537"/>
      <c r="U537"/>
      <c r="V537"/>
      <c r="W537"/>
      <c r="X537"/>
    </row>
    <row r="538" spans="1:24" s="23" customFormat="1" ht="15" customHeight="1" x14ac:dyDescent="0.3">
      <c r="A538" s="316">
        <v>44853</v>
      </c>
      <c r="B538" s="317" t="s">
        <v>216</v>
      </c>
      <c r="C538" s="320">
        <v>99825</v>
      </c>
      <c r="D538" s="319"/>
      <c r="E538" s="322">
        <f t="shared" si="11"/>
        <v>18206311.240781393</v>
      </c>
      <c r="F538" s="84"/>
      <c r="G538" s="115"/>
      <c r="H538" s="122"/>
      <c r="I538" s="116"/>
      <c r="J538" s="123"/>
      <c r="K538" s="117"/>
      <c r="L538" s="118"/>
      <c r="M538" s="288"/>
      <c r="N538" s="289"/>
      <c r="O538"/>
      <c r="P538"/>
      <c r="Q538"/>
      <c r="R538"/>
      <c r="S538"/>
      <c r="T538"/>
      <c r="U538"/>
      <c r="V538"/>
      <c r="W538"/>
      <c r="X538"/>
    </row>
    <row r="539" spans="1:24" s="23" customFormat="1" ht="15" customHeight="1" x14ac:dyDescent="0.3">
      <c r="A539" s="316">
        <v>44853</v>
      </c>
      <c r="B539" s="317" t="s">
        <v>233</v>
      </c>
      <c r="C539" s="320">
        <v>377338.5</v>
      </c>
      <c r="D539" s="319"/>
      <c r="E539" s="322">
        <f t="shared" si="11"/>
        <v>18583649.740781393</v>
      </c>
      <c r="F539" s="84"/>
      <c r="G539" s="115"/>
      <c r="H539" s="122"/>
      <c r="I539" s="116"/>
      <c r="J539" s="123"/>
      <c r="K539" s="117"/>
      <c r="L539" s="118"/>
      <c r="M539" s="288"/>
      <c r="N539" s="289"/>
      <c r="O539"/>
      <c r="P539"/>
      <c r="Q539"/>
      <c r="R539"/>
      <c r="S539"/>
      <c r="T539"/>
      <c r="U539"/>
      <c r="V539"/>
      <c r="W539"/>
      <c r="X539"/>
    </row>
    <row r="540" spans="1:24" s="23" customFormat="1" ht="15" customHeight="1" x14ac:dyDescent="0.3">
      <c r="A540" s="316">
        <v>44853</v>
      </c>
      <c r="B540" s="317" t="s">
        <v>218</v>
      </c>
      <c r="C540" s="320">
        <v>5989.5</v>
      </c>
      <c r="D540" s="319"/>
      <c r="E540" s="322">
        <f>E539+C540-D540</f>
        <v>18589639.240781393</v>
      </c>
      <c r="F540" s="84"/>
      <c r="G540" s="115"/>
      <c r="H540" s="122"/>
      <c r="I540" s="116"/>
      <c r="J540" s="123"/>
      <c r="K540" s="117"/>
      <c r="L540" s="118"/>
      <c r="M540" s="288"/>
      <c r="N540" s="289"/>
      <c r="O540"/>
      <c r="P540"/>
      <c r="Q540"/>
      <c r="R540"/>
      <c r="S540"/>
      <c r="T540"/>
      <c r="U540"/>
      <c r="V540"/>
      <c r="W540"/>
      <c r="X540"/>
    </row>
    <row r="541" spans="1:24" s="23" customFormat="1" ht="15" customHeight="1" x14ac:dyDescent="0.3">
      <c r="A541" s="316">
        <v>44853</v>
      </c>
      <c r="B541" s="317" t="s">
        <v>518</v>
      </c>
      <c r="C541" s="320">
        <v>22015.95</v>
      </c>
      <c r="D541" s="319"/>
      <c r="E541" s="322">
        <f t="shared" ref="E541:E546" si="12">E540+C541-D541</f>
        <v>18611655.190781392</v>
      </c>
      <c r="F541" s="84"/>
      <c r="G541" s="115"/>
      <c r="H541" s="122"/>
      <c r="I541" s="116"/>
      <c r="J541" s="123"/>
      <c r="K541" s="117"/>
      <c r="L541" s="118"/>
      <c r="M541" s="288"/>
      <c r="N541" s="289"/>
      <c r="O541"/>
      <c r="P541"/>
      <c r="Q541"/>
      <c r="R541"/>
      <c r="S541"/>
      <c r="T541"/>
      <c r="U541"/>
      <c r="V541"/>
      <c r="W541"/>
      <c r="X541"/>
    </row>
    <row r="542" spans="1:24" s="23" customFormat="1" ht="15" customHeight="1" x14ac:dyDescent="0.3">
      <c r="A542" s="316">
        <v>44853</v>
      </c>
      <c r="B542" s="317" t="s">
        <v>228</v>
      </c>
      <c r="C542" s="320">
        <v>5989.5</v>
      </c>
      <c r="D542" s="319"/>
      <c r="E542" s="322">
        <f t="shared" si="12"/>
        <v>18617644.690781392</v>
      </c>
      <c r="F542" s="84"/>
      <c r="G542" s="115"/>
      <c r="H542" s="122"/>
      <c r="I542" s="116"/>
      <c r="J542" s="123"/>
      <c r="K542" s="117"/>
      <c r="L542" s="118"/>
      <c r="M542" s="288"/>
      <c r="N542" s="289"/>
      <c r="O542"/>
      <c r="P542"/>
      <c r="Q542"/>
      <c r="R542"/>
      <c r="S542"/>
      <c r="T542"/>
      <c r="U542"/>
      <c r="V542"/>
      <c r="W542"/>
      <c r="X542"/>
    </row>
    <row r="543" spans="1:24" s="23" customFormat="1" ht="15" customHeight="1" x14ac:dyDescent="0.3">
      <c r="A543" s="316">
        <v>44853</v>
      </c>
      <c r="B543" s="317" t="s">
        <v>223</v>
      </c>
      <c r="C543" s="320">
        <v>39930</v>
      </c>
      <c r="D543" s="319"/>
      <c r="E543" s="322">
        <f t="shared" si="12"/>
        <v>18657574.690781392</v>
      </c>
      <c r="F543" s="84"/>
      <c r="G543" s="115"/>
      <c r="H543" s="122"/>
      <c r="I543" s="116"/>
      <c r="J543" s="123"/>
      <c r="K543" s="117"/>
      <c r="L543" s="118"/>
      <c r="M543" s="288"/>
      <c r="N543" s="289"/>
      <c r="O543"/>
      <c r="P543"/>
      <c r="Q543"/>
      <c r="R543"/>
      <c r="S543"/>
      <c r="T543"/>
      <c r="U543"/>
      <c r="V543"/>
      <c r="W543"/>
      <c r="X543"/>
    </row>
    <row r="544" spans="1:24" s="23" customFormat="1" ht="15" customHeight="1" x14ac:dyDescent="0.3">
      <c r="A544" s="316">
        <v>44853</v>
      </c>
      <c r="B544" s="317" t="s">
        <v>194</v>
      </c>
      <c r="C544" s="320">
        <v>3993</v>
      </c>
      <c r="D544" s="319"/>
      <c r="E544" s="322">
        <f t="shared" si="12"/>
        <v>18661567.690781392</v>
      </c>
      <c r="F544" s="84"/>
      <c r="G544" s="115"/>
      <c r="H544" s="122"/>
      <c r="I544" s="116"/>
      <c r="J544" s="123"/>
      <c r="K544" s="117"/>
      <c r="L544" s="118"/>
      <c r="M544" s="288"/>
      <c r="N544" s="289"/>
      <c r="O544"/>
      <c r="P544"/>
      <c r="Q544"/>
      <c r="R544"/>
      <c r="S544"/>
      <c r="T544"/>
      <c r="U544"/>
      <c r="V544"/>
      <c r="W544"/>
      <c r="X544"/>
    </row>
    <row r="545" spans="1:24" s="23" customFormat="1" ht="15" customHeight="1" x14ac:dyDescent="0.3">
      <c r="A545" s="316">
        <v>44853</v>
      </c>
      <c r="B545" s="317" t="s">
        <v>480</v>
      </c>
      <c r="C545" s="320">
        <v>181527.75</v>
      </c>
      <c r="D545" s="319"/>
      <c r="E545" s="322">
        <f t="shared" si="12"/>
        <v>18843095.440781392</v>
      </c>
      <c r="F545" s="84"/>
      <c r="G545" s="115"/>
      <c r="H545" s="122"/>
      <c r="I545" s="116"/>
      <c r="J545" s="123"/>
      <c r="K545" s="117"/>
      <c r="L545" s="118"/>
      <c r="M545" s="288"/>
      <c r="N545" s="289"/>
      <c r="O545"/>
      <c r="P545"/>
      <c r="Q545"/>
      <c r="R545"/>
      <c r="S545"/>
      <c r="T545"/>
      <c r="U545"/>
      <c r="V545"/>
      <c r="W545"/>
      <c r="X545"/>
    </row>
    <row r="546" spans="1:24" s="23" customFormat="1" x14ac:dyDescent="0.3">
      <c r="A546" s="316">
        <v>44853</v>
      </c>
      <c r="B546" s="317" t="s">
        <v>255</v>
      </c>
      <c r="C546" s="320">
        <v>137596.35</v>
      </c>
      <c r="D546" s="319"/>
      <c r="E546" s="322">
        <f t="shared" si="12"/>
        <v>18980691.790781394</v>
      </c>
      <c r="F546" s="84"/>
      <c r="G546" s="115"/>
      <c r="H546" s="122"/>
      <c r="I546" s="116"/>
      <c r="J546" s="123"/>
      <c r="K546" s="117"/>
      <c r="L546" s="118"/>
      <c r="M546" s="288"/>
      <c r="N546" s="289"/>
      <c r="O546"/>
      <c r="P546"/>
      <c r="Q546"/>
      <c r="R546"/>
      <c r="S546"/>
      <c r="T546"/>
      <c r="U546"/>
      <c r="V546"/>
      <c r="W546"/>
      <c r="X546"/>
    </row>
    <row r="547" spans="1:24" s="23" customFormat="1" x14ac:dyDescent="0.3">
      <c r="A547" s="316">
        <v>44853</v>
      </c>
      <c r="B547" s="317" t="s">
        <v>445</v>
      </c>
      <c r="C547" s="320">
        <v>544320</v>
      </c>
      <c r="D547" s="319"/>
      <c r="E547" s="322">
        <f t="shared" si="11"/>
        <v>19525011.790781394</v>
      </c>
      <c r="F547" s="84"/>
      <c r="G547" s="115"/>
      <c r="H547" s="122"/>
      <c r="I547" s="116"/>
      <c r="J547" s="123"/>
      <c r="K547" s="117"/>
      <c r="L547" s="118"/>
      <c r="M547" s="288"/>
      <c r="N547" s="289"/>
      <c r="O547"/>
      <c r="P547"/>
      <c r="Q547"/>
      <c r="R547"/>
      <c r="S547"/>
      <c r="T547"/>
      <c r="U547"/>
      <c r="V547"/>
      <c r="W547"/>
      <c r="X547"/>
    </row>
    <row r="548" spans="1:24" s="23" customFormat="1" x14ac:dyDescent="0.3">
      <c r="A548" s="316">
        <v>44854</v>
      </c>
      <c r="B548" s="317" t="s">
        <v>267</v>
      </c>
      <c r="C548" s="320">
        <v>77863.5</v>
      </c>
      <c r="D548" s="319"/>
      <c r="E548" s="322">
        <f t="shared" si="11"/>
        <v>19602875.290781394</v>
      </c>
      <c r="F548" s="84"/>
      <c r="G548" s="115"/>
      <c r="H548" s="122"/>
      <c r="I548" s="116"/>
      <c r="J548" s="123"/>
      <c r="K548" s="117"/>
      <c r="L548" s="118"/>
      <c r="M548" s="288"/>
      <c r="N548" s="289"/>
      <c r="O548"/>
      <c r="P548"/>
      <c r="Q548"/>
      <c r="R548"/>
      <c r="S548"/>
      <c r="T548"/>
      <c r="U548"/>
      <c r="V548"/>
      <c r="W548"/>
      <c r="X548"/>
    </row>
    <row r="549" spans="1:24" s="23" customFormat="1" x14ac:dyDescent="0.3">
      <c r="A549" s="316">
        <v>44854</v>
      </c>
      <c r="B549" s="317" t="s">
        <v>438</v>
      </c>
      <c r="C549" s="320">
        <v>15235.11</v>
      </c>
      <c r="D549" s="319"/>
      <c r="E549" s="322">
        <f t="shared" si="11"/>
        <v>19618110.400781393</v>
      </c>
      <c r="F549" s="84"/>
      <c r="G549" s="115"/>
      <c r="H549" s="122"/>
      <c r="I549" s="116"/>
      <c r="J549" s="123"/>
      <c r="K549" s="117"/>
      <c r="L549" s="118"/>
      <c r="M549" s="288"/>
      <c r="N549" s="289"/>
      <c r="O549"/>
      <c r="P549"/>
      <c r="Q549"/>
      <c r="R549"/>
      <c r="S549"/>
      <c r="T549"/>
      <c r="U549"/>
      <c r="V549"/>
      <c r="W549"/>
      <c r="X549"/>
    </row>
    <row r="550" spans="1:24" s="23" customFormat="1" x14ac:dyDescent="0.3">
      <c r="A550" s="316">
        <v>44854</v>
      </c>
      <c r="B550" s="317" t="s">
        <v>522</v>
      </c>
      <c r="C550" s="320">
        <v>29947.5</v>
      </c>
      <c r="D550" s="319"/>
      <c r="E550" s="322">
        <f t="shared" si="11"/>
        <v>19648057.900781393</v>
      </c>
      <c r="F550" s="84"/>
      <c r="G550" s="115"/>
      <c r="H550" s="122"/>
      <c r="I550" s="116"/>
      <c r="J550" s="123"/>
      <c r="K550" s="117"/>
      <c r="L550" s="118"/>
      <c r="M550" s="288"/>
      <c r="N550" s="289"/>
      <c r="O550"/>
      <c r="P550"/>
      <c r="Q550"/>
      <c r="R550"/>
      <c r="S550"/>
      <c r="T550"/>
      <c r="U550"/>
      <c r="V550"/>
      <c r="W550"/>
      <c r="X550"/>
    </row>
    <row r="551" spans="1:24" s="23" customFormat="1" x14ac:dyDescent="0.3">
      <c r="A551" s="316">
        <v>44854</v>
      </c>
      <c r="B551" s="317" t="s">
        <v>230</v>
      </c>
      <c r="C551" s="320">
        <v>3993</v>
      </c>
      <c r="D551" s="319"/>
      <c r="E551" s="322">
        <f t="shared" si="11"/>
        <v>19652050.900781393</v>
      </c>
      <c r="F551" s="84"/>
      <c r="G551" s="115"/>
      <c r="H551" s="122"/>
      <c r="I551" s="116"/>
      <c r="J551" s="123"/>
      <c r="K551" s="117"/>
      <c r="L551" s="118"/>
      <c r="M551" s="288"/>
      <c r="N551" s="289"/>
      <c r="O551"/>
      <c r="P551"/>
      <c r="Q551"/>
      <c r="R551"/>
      <c r="S551"/>
      <c r="T551"/>
      <c r="U551"/>
      <c r="V551"/>
      <c r="W551"/>
      <c r="X551"/>
    </row>
    <row r="552" spans="1:24" s="23" customFormat="1" x14ac:dyDescent="0.3">
      <c r="A552" s="316">
        <v>44854</v>
      </c>
      <c r="B552" s="317" t="s">
        <v>235</v>
      </c>
      <c r="C552" s="320">
        <v>28444.68</v>
      </c>
      <c r="D552" s="319"/>
      <c r="E552" s="322">
        <f t="shared" si="11"/>
        <v>19680495.580781393</v>
      </c>
      <c r="F552" s="84"/>
      <c r="G552" s="115"/>
      <c r="H552" s="122"/>
      <c r="I552" s="116"/>
      <c r="J552" s="123"/>
      <c r="K552" s="117"/>
      <c r="L552" s="118"/>
      <c r="M552" s="288"/>
      <c r="N552" s="289"/>
      <c r="O552"/>
      <c r="P552"/>
      <c r="Q552"/>
      <c r="R552"/>
      <c r="S552"/>
      <c r="T552"/>
      <c r="U552"/>
      <c r="V552"/>
      <c r="W552"/>
      <c r="X552"/>
    </row>
    <row r="553" spans="1:24" s="23" customFormat="1" x14ac:dyDescent="0.3">
      <c r="A553" s="316">
        <v>44854</v>
      </c>
      <c r="B553" s="317" t="s">
        <v>325</v>
      </c>
      <c r="C553" s="320">
        <v>51909</v>
      </c>
      <c r="D553" s="319"/>
      <c r="E553" s="322">
        <f t="shared" si="11"/>
        <v>19732404.580781393</v>
      </c>
      <c r="F553" s="84"/>
      <c r="G553" s="115"/>
      <c r="H553" s="122"/>
      <c r="I553" s="116"/>
      <c r="J553" s="123"/>
      <c r="K553" s="117"/>
      <c r="L553" s="118"/>
      <c r="M553" s="288"/>
      <c r="N553" s="289"/>
      <c r="O553"/>
      <c r="P553"/>
      <c r="Q553"/>
      <c r="R553"/>
      <c r="S553"/>
      <c r="T553"/>
      <c r="U553"/>
      <c r="V553"/>
      <c r="W553"/>
      <c r="X553"/>
    </row>
    <row r="554" spans="1:24" s="23" customFormat="1" ht="15" customHeight="1" x14ac:dyDescent="0.3">
      <c r="A554" s="316">
        <v>44854</v>
      </c>
      <c r="B554" s="317" t="s">
        <v>237</v>
      </c>
      <c r="C554" s="320">
        <v>29947.5</v>
      </c>
      <c r="D554" s="319"/>
      <c r="E554" s="322">
        <f t="shared" si="11"/>
        <v>19762352.080781393</v>
      </c>
      <c r="F554" s="84"/>
      <c r="G554" s="139"/>
      <c r="H554" s="140"/>
      <c r="I554" s="116"/>
      <c r="J554" s="123"/>
      <c r="K554" s="117"/>
      <c r="L554" s="118"/>
      <c r="M554" s="288"/>
      <c r="N554" s="289"/>
      <c r="O554"/>
      <c r="P554"/>
      <c r="Q554"/>
      <c r="R554"/>
      <c r="S554"/>
      <c r="T554"/>
      <c r="U554"/>
      <c r="V554"/>
      <c r="W554"/>
      <c r="X554"/>
    </row>
    <row r="555" spans="1:24" s="23" customFormat="1" ht="15" customHeight="1" x14ac:dyDescent="0.3">
      <c r="A555" s="316">
        <v>44855</v>
      </c>
      <c r="B555" s="317" t="s">
        <v>203</v>
      </c>
      <c r="C555" s="320">
        <v>29947.5</v>
      </c>
      <c r="D555" s="319"/>
      <c r="E555" s="322">
        <f t="shared" si="11"/>
        <v>19792299.580781393</v>
      </c>
      <c r="F555" s="84"/>
      <c r="G555" s="139"/>
      <c r="H555" s="140"/>
      <c r="I555" s="116"/>
      <c r="J555" s="123"/>
      <c r="K555" s="117"/>
      <c r="L555" s="118"/>
      <c r="M555" s="288"/>
      <c r="N555" s="289"/>
      <c r="O555"/>
      <c r="P555"/>
      <c r="Q555"/>
      <c r="R555"/>
      <c r="S555"/>
      <c r="T555"/>
      <c r="U555"/>
      <c r="V555"/>
      <c r="W555"/>
      <c r="X555"/>
    </row>
    <row r="556" spans="1:24" s="23" customFormat="1" ht="15" customHeight="1" x14ac:dyDescent="0.3">
      <c r="A556" s="316">
        <v>44855</v>
      </c>
      <c r="B556" s="317" t="s">
        <v>272</v>
      </c>
      <c r="C556" s="320">
        <v>13209.57</v>
      </c>
      <c r="D556" s="319"/>
      <c r="E556" s="322">
        <f t="shared" si="11"/>
        <v>19805509.150781393</v>
      </c>
      <c r="F556" s="84"/>
      <c r="G556" s="139"/>
      <c r="H556" s="140"/>
      <c r="I556" s="116"/>
      <c r="J556" s="123"/>
      <c r="K556" s="117"/>
      <c r="L556" s="118"/>
      <c r="M556" s="288"/>
      <c r="N556" s="289"/>
      <c r="O556"/>
      <c r="P556"/>
      <c r="Q556"/>
      <c r="R556"/>
      <c r="S556"/>
      <c r="T556"/>
      <c r="U556"/>
      <c r="V556"/>
      <c r="W556"/>
      <c r="X556"/>
    </row>
    <row r="557" spans="1:24" s="23" customFormat="1" ht="15" customHeight="1" x14ac:dyDescent="0.3">
      <c r="A557" s="316">
        <v>44855</v>
      </c>
      <c r="B557" s="317" t="s">
        <v>205</v>
      </c>
      <c r="C557" s="320">
        <v>10156.74</v>
      </c>
      <c r="D557" s="319"/>
      <c r="E557" s="322">
        <f t="shared" si="11"/>
        <v>19815665.890781391</v>
      </c>
      <c r="F557" s="84"/>
      <c r="G557" s="139"/>
      <c r="H557" s="140"/>
      <c r="I557" s="116"/>
      <c r="J557" s="123"/>
      <c r="K557" s="117"/>
      <c r="L557" s="118"/>
      <c r="M557" s="288"/>
      <c r="N557" s="289"/>
      <c r="O557"/>
      <c r="P557"/>
      <c r="Q557"/>
      <c r="R557"/>
      <c r="S557"/>
      <c r="T557"/>
      <c r="U557"/>
      <c r="V557"/>
      <c r="W557"/>
      <c r="X557"/>
    </row>
    <row r="558" spans="1:24" s="23" customFormat="1" ht="15" customHeight="1" x14ac:dyDescent="0.3">
      <c r="A558" s="316">
        <v>44855</v>
      </c>
      <c r="B558" s="317" t="s">
        <v>518</v>
      </c>
      <c r="C558" s="320">
        <v>29947.5</v>
      </c>
      <c r="D558" s="319"/>
      <c r="E558" s="322">
        <f t="shared" si="11"/>
        <v>19845613.390781391</v>
      </c>
      <c r="F558" s="84"/>
      <c r="G558" s="139"/>
      <c r="H558" s="140"/>
      <c r="I558" s="116"/>
      <c r="J558" s="123"/>
      <c r="K558" s="117"/>
      <c r="L558" s="118"/>
      <c r="M558" s="288"/>
      <c r="N558" s="289"/>
      <c r="O558"/>
      <c r="P558"/>
      <c r="Q558"/>
      <c r="R558"/>
      <c r="S558"/>
      <c r="T558"/>
      <c r="U558"/>
      <c r="V558"/>
      <c r="W558"/>
      <c r="X558"/>
    </row>
    <row r="559" spans="1:24" s="23" customFormat="1" ht="15" customHeight="1" x14ac:dyDescent="0.3">
      <c r="A559" s="316">
        <v>44855</v>
      </c>
      <c r="B559" s="317" t="s">
        <v>221</v>
      </c>
      <c r="C559" s="320">
        <v>11979</v>
      </c>
      <c r="D559" s="319"/>
      <c r="E559" s="322">
        <f t="shared" si="11"/>
        <v>19857592.390781391</v>
      </c>
      <c r="F559" s="84"/>
      <c r="G559" s="139"/>
      <c r="H559" s="140"/>
      <c r="I559" s="116"/>
      <c r="J559" s="123"/>
      <c r="K559" s="117"/>
      <c r="L559" s="118"/>
      <c r="M559" s="288"/>
      <c r="N559" s="289"/>
      <c r="O559"/>
      <c r="P559"/>
      <c r="Q559"/>
      <c r="R559"/>
      <c r="S559"/>
      <c r="T559"/>
      <c r="U559"/>
      <c r="V559"/>
      <c r="W559"/>
      <c r="X559"/>
    </row>
    <row r="560" spans="1:24" s="23" customFormat="1" ht="15" customHeight="1" x14ac:dyDescent="0.3">
      <c r="A560" s="316">
        <v>44855</v>
      </c>
      <c r="B560" s="317" t="s">
        <v>227</v>
      </c>
      <c r="C560" s="320">
        <v>29947.5</v>
      </c>
      <c r="D560" s="319"/>
      <c r="E560" s="322">
        <f t="shared" si="11"/>
        <v>19887539.890781391</v>
      </c>
      <c r="F560" s="84"/>
      <c r="G560" s="139"/>
      <c r="H560" s="140"/>
      <c r="I560" s="116"/>
      <c r="J560" s="123"/>
      <c r="K560" s="117"/>
      <c r="L560" s="118"/>
      <c r="M560" s="288"/>
      <c r="N560" s="289"/>
      <c r="O560"/>
      <c r="P560"/>
      <c r="Q560"/>
      <c r="R560"/>
      <c r="S560"/>
      <c r="T560"/>
      <c r="U560"/>
      <c r="V560"/>
      <c r="W560"/>
      <c r="X560"/>
    </row>
    <row r="561" spans="1:24" s="23" customFormat="1" ht="15" customHeight="1" x14ac:dyDescent="0.3">
      <c r="A561" s="316">
        <v>44855</v>
      </c>
      <c r="B561" s="317" t="s">
        <v>192</v>
      </c>
      <c r="C561" s="320">
        <v>3993</v>
      </c>
      <c r="D561" s="319"/>
      <c r="E561" s="322">
        <f t="shared" si="11"/>
        <v>19891532.890781391</v>
      </c>
      <c r="F561" s="84"/>
      <c r="G561" s="139"/>
      <c r="H561" s="140"/>
      <c r="I561" s="116"/>
      <c r="J561" s="123"/>
      <c r="K561" s="117"/>
      <c r="L561" s="118"/>
      <c r="M561" s="288"/>
      <c r="N561" s="289"/>
      <c r="O561"/>
      <c r="P561"/>
      <c r="Q561"/>
      <c r="R561"/>
      <c r="S561"/>
      <c r="T561"/>
      <c r="U561"/>
      <c r="V561"/>
      <c r="W561"/>
      <c r="X561"/>
    </row>
    <row r="562" spans="1:24" s="23" customFormat="1" ht="15" customHeight="1" x14ac:dyDescent="0.3">
      <c r="A562" s="316">
        <v>44855</v>
      </c>
      <c r="B562" s="317" t="s">
        <v>238</v>
      </c>
      <c r="C562" s="320">
        <v>3993</v>
      </c>
      <c r="D562" s="319"/>
      <c r="E562" s="322">
        <f t="shared" si="11"/>
        <v>19895525.890781391</v>
      </c>
      <c r="F562" s="84"/>
      <c r="G562" s="139"/>
      <c r="H562" s="140"/>
      <c r="I562" s="116"/>
      <c r="J562" s="123"/>
      <c r="K562" s="117"/>
      <c r="L562" s="118"/>
      <c r="M562" s="288"/>
      <c r="N562" s="289"/>
      <c r="O562"/>
      <c r="P562"/>
      <c r="Q562"/>
      <c r="R562"/>
      <c r="S562"/>
      <c r="T562"/>
      <c r="U562"/>
      <c r="V562"/>
      <c r="W562"/>
      <c r="X562"/>
    </row>
    <row r="563" spans="1:24" s="23" customFormat="1" ht="15" customHeight="1" x14ac:dyDescent="0.3">
      <c r="A563" s="316">
        <v>44855</v>
      </c>
      <c r="B563" s="317" t="s">
        <v>271</v>
      </c>
      <c r="C563" s="320">
        <v>29947.5</v>
      </c>
      <c r="D563" s="319"/>
      <c r="E563" s="322">
        <f t="shared" si="11"/>
        <v>19925473.390781391</v>
      </c>
      <c r="F563" s="84"/>
      <c r="G563" s="139"/>
      <c r="H563" s="140"/>
      <c r="I563" s="116"/>
      <c r="J563" s="123"/>
      <c r="K563" s="117"/>
      <c r="L563" s="118"/>
      <c r="M563" s="288"/>
      <c r="N563" s="289"/>
      <c r="O563"/>
      <c r="P563"/>
      <c r="Q563"/>
      <c r="R563"/>
      <c r="S563"/>
      <c r="T563"/>
      <c r="U563"/>
      <c r="V563"/>
      <c r="W563"/>
      <c r="X563"/>
    </row>
    <row r="564" spans="1:24" s="23" customFormat="1" ht="15" customHeight="1" x14ac:dyDescent="0.3">
      <c r="A564" s="316">
        <v>44855</v>
      </c>
      <c r="B564" s="317" t="s">
        <v>426</v>
      </c>
      <c r="C564" s="320">
        <v>11979</v>
      </c>
      <c r="D564" s="319"/>
      <c r="E564" s="322">
        <f t="shared" si="11"/>
        <v>19937452.390781391</v>
      </c>
      <c r="F564" s="84"/>
      <c r="G564" s="115"/>
      <c r="H564" s="140"/>
      <c r="I564" s="116"/>
      <c r="J564" s="123"/>
      <c r="K564" s="117"/>
      <c r="L564" s="118"/>
      <c r="M564" s="288"/>
      <c r="N564" s="289"/>
      <c r="O564"/>
      <c r="P564"/>
      <c r="Q564"/>
      <c r="R564"/>
      <c r="S564"/>
      <c r="T564"/>
      <c r="U564"/>
      <c r="V564"/>
      <c r="W564"/>
      <c r="X564"/>
    </row>
    <row r="565" spans="1:24" s="23" customFormat="1" ht="15" customHeight="1" x14ac:dyDescent="0.3">
      <c r="A565" s="316">
        <v>44858</v>
      </c>
      <c r="B565" s="317" t="s">
        <v>516</v>
      </c>
      <c r="C565" s="320">
        <v>30942.12</v>
      </c>
      <c r="D565" s="319"/>
      <c r="E565" s="322">
        <f t="shared" si="11"/>
        <v>19968394.510781392</v>
      </c>
      <c r="F565" s="84"/>
      <c r="G565" s="139"/>
      <c r="H565" s="140"/>
      <c r="I565" s="116"/>
      <c r="J565" s="123"/>
      <c r="K565" s="117"/>
      <c r="L565" s="118"/>
      <c r="M565" s="288"/>
      <c r="N565" s="289"/>
      <c r="O565"/>
      <c r="P565"/>
      <c r="Q565"/>
      <c r="R565"/>
      <c r="S565"/>
      <c r="T565"/>
      <c r="U565"/>
      <c r="V565"/>
      <c r="W565"/>
      <c r="X565"/>
    </row>
    <row r="566" spans="1:24" s="23" customFormat="1" ht="15" customHeight="1" x14ac:dyDescent="0.3">
      <c r="A566" s="316">
        <v>44858</v>
      </c>
      <c r="B566" s="317" t="s">
        <v>278</v>
      </c>
      <c r="C566" s="320">
        <v>55902</v>
      </c>
      <c r="D566" s="319"/>
      <c r="E566" s="322">
        <f t="shared" si="11"/>
        <v>20024296.510781392</v>
      </c>
      <c r="F566" s="84"/>
      <c r="G566" s="139"/>
      <c r="H566" s="140"/>
      <c r="I566" s="116"/>
      <c r="J566" s="123"/>
      <c r="K566" s="117"/>
      <c r="L566" s="118"/>
      <c r="M566" s="288"/>
      <c r="N566" s="289"/>
      <c r="O566"/>
      <c r="P566"/>
      <c r="Q566"/>
      <c r="R566"/>
      <c r="S566"/>
      <c r="T566"/>
      <c r="U566"/>
      <c r="V566"/>
      <c r="W566"/>
      <c r="X566"/>
    </row>
    <row r="567" spans="1:24" s="23" customFormat="1" ht="15" customHeight="1" x14ac:dyDescent="0.3">
      <c r="A567" s="316">
        <v>44858</v>
      </c>
      <c r="B567" s="317" t="s">
        <v>308</v>
      </c>
      <c r="C567" s="320">
        <v>39930</v>
      </c>
      <c r="D567" s="319"/>
      <c r="E567" s="322">
        <f t="shared" si="11"/>
        <v>20064226.510781392</v>
      </c>
      <c r="F567" s="84"/>
      <c r="G567" s="139"/>
      <c r="H567" s="140"/>
      <c r="I567" s="116"/>
      <c r="J567" s="123"/>
      <c r="K567" s="117"/>
      <c r="L567" s="118"/>
      <c r="M567" s="288"/>
      <c r="N567" s="289"/>
      <c r="O567"/>
      <c r="P567"/>
      <c r="Q567"/>
      <c r="R567"/>
      <c r="S567"/>
      <c r="T567"/>
      <c r="U567"/>
      <c r="V567"/>
      <c r="W567"/>
      <c r="X567"/>
    </row>
    <row r="568" spans="1:24" s="23" customFormat="1" ht="15" customHeight="1" x14ac:dyDescent="0.3">
      <c r="A568" s="316">
        <v>44858</v>
      </c>
      <c r="B568" s="317" t="s">
        <v>201</v>
      </c>
      <c r="C568" s="320">
        <v>99704</v>
      </c>
      <c r="D568" s="319"/>
      <c r="E568" s="322">
        <f t="shared" si="11"/>
        <v>20163930.510781392</v>
      </c>
      <c r="F568" s="84"/>
      <c r="G568" s="139"/>
      <c r="H568" s="140"/>
      <c r="I568" s="116"/>
      <c r="J568" s="123"/>
      <c r="K568" s="117"/>
      <c r="L568" s="118"/>
      <c r="M568" s="288"/>
      <c r="N568" s="289"/>
      <c r="O568"/>
      <c r="P568"/>
      <c r="Q568"/>
      <c r="R568"/>
      <c r="S568"/>
      <c r="T568"/>
      <c r="U568"/>
      <c r="V568"/>
      <c r="W568"/>
      <c r="X568"/>
    </row>
    <row r="569" spans="1:24" s="23" customFormat="1" ht="15" customHeight="1" x14ac:dyDescent="0.3">
      <c r="A569" s="316">
        <v>44858</v>
      </c>
      <c r="B569" s="317" t="s">
        <v>447</v>
      </c>
      <c r="C569" s="320">
        <v>89842.5</v>
      </c>
      <c r="D569" s="319"/>
      <c r="E569" s="322">
        <f t="shared" si="11"/>
        <v>20253773.010781392</v>
      </c>
      <c r="F569" s="84"/>
      <c r="G569" s="139"/>
      <c r="H569" s="140"/>
      <c r="I569" s="116"/>
      <c r="J569" s="123"/>
      <c r="K569" s="117"/>
      <c r="L569" s="118"/>
      <c r="M569" s="288"/>
      <c r="N569" s="289"/>
      <c r="O569"/>
      <c r="P569"/>
      <c r="Q569"/>
      <c r="R569"/>
      <c r="S569"/>
      <c r="T569"/>
      <c r="U569"/>
      <c r="V569"/>
      <c r="W569"/>
      <c r="X569"/>
    </row>
    <row r="570" spans="1:24" s="23" customFormat="1" ht="15" customHeight="1" x14ac:dyDescent="0.3">
      <c r="A570" s="316">
        <v>44858</v>
      </c>
      <c r="B570" s="317" t="s">
        <v>275</v>
      </c>
      <c r="C570" s="320">
        <v>9982.5</v>
      </c>
      <c r="D570" s="319"/>
      <c r="E570" s="322">
        <f t="shared" si="11"/>
        <v>20263755.510781392</v>
      </c>
      <c r="F570" s="84"/>
      <c r="G570" s="139"/>
      <c r="H570" s="140"/>
      <c r="I570" s="116"/>
      <c r="J570" s="123"/>
      <c r="K570" s="117"/>
      <c r="L570" s="118"/>
      <c r="M570" s="288"/>
      <c r="N570" s="289"/>
      <c r="O570"/>
      <c r="P570"/>
      <c r="Q570"/>
      <c r="R570"/>
      <c r="S570"/>
      <c r="T570"/>
      <c r="U570"/>
      <c r="V570"/>
      <c r="W570"/>
      <c r="X570"/>
    </row>
    <row r="571" spans="1:24" s="23" customFormat="1" ht="15" customHeight="1" x14ac:dyDescent="0.3">
      <c r="A571" s="316">
        <v>44858</v>
      </c>
      <c r="B571" s="317" t="s">
        <v>292</v>
      </c>
      <c r="C571" s="320">
        <v>67881</v>
      </c>
      <c r="D571" s="319"/>
      <c r="E571" s="322">
        <f t="shared" si="11"/>
        <v>20331636.510781392</v>
      </c>
      <c r="F571" s="84"/>
      <c r="G571" s="139"/>
      <c r="H571" s="140"/>
      <c r="I571" s="116"/>
      <c r="J571" s="123"/>
      <c r="K571" s="117"/>
      <c r="L571" s="118"/>
      <c r="M571" s="288"/>
      <c r="N571" s="289"/>
      <c r="O571"/>
      <c r="P571"/>
      <c r="Q571"/>
      <c r="R571"/>
      <c r="S571"/>
      <c r="T571"/>
      <c r="U571"/>
      <c r="V571"/>
      <c r="W571"/>
      <c r="X571"/>
    </row>
    <row r="572" spans="1:24" s="23" customFormat="1" ht="15" customHeight="1" x14ac:dyDescent="0.3">
      <c r="A572" s="316">
        <v>44858</v>
      </c>
      <c r="B572" s="317" t="s">
        <v>262</v>
      </c>
      <c r="C572" s="320">
        <v>39930</v>
      </c>
      <c r="D572" s="319"/>
      <c r="E572" s="322">
        <f t="shared" si="11"/>
        <v>20371566.510781392</v>
      </c>
      <c r="F572" s="84"/>
      <c r="G572" s="139"/>
      <c r="H572" s="140"/>
      <c r="I572" s="116"/>
      <c r="J572" s="123"/>
      <c r="K572" s="117"/>
      <c r="L572" s="118"/>
      <c r="M572" s="288"/>
      <c r="N572" s="289"/>
      <c r="O572"/>
      <c r="P572"/>
      <c r="Q572"/>
      <c r="R572"/>
      <c r="S572"/>
      <c r="T572"/>
      <c r="U572"/>
      <c r="V572"/>
      <c r="W572"/>
      <c r="X572"/>
    </row>
    <row r="573" spans="1:24" s="23" customFormat="1" ht="15" customHeight="1" x14ac:dyDescent="0.3">
      <c r="A573" s="316">
        <v>44859</v>
      </c>
      <c r="B573" s="317" t="s">
        <v>519</v>
      </c>
      <c r="C573" s="320">
        <v>51909</v>
      </c>
      <c r="D573" s="319"/>
      <c r="E573" s="322">
        <f t="shared" si="11"/>
        <v>20423475.510781392</v>
      </c>
      <c r="F573" s="84"/>
      <c r="G573" s="139"/>
      <c r="H573" s="140"/>
      <c r="I573" s="116"/>
      <c r="J573" s="123"/>
      <c r="K573" s="117"/>
      <c r="L573" s="118"/>
      <c r="M573" s="288"/>
      <c r="N573" s="289"/>
      <c r="O573"/>
      <c r="P573"/>
      <c r="Q573"/>
      <c r="R573"/>
      <c r="S573"/>
      <c r="T573"/>
      <c r="U573"/>
      <c r="V573"/>
      <c r="W573"/>
      <c r="X573"/>
    </row>
    <row r="574" spans="1:24" s="23" customFormat="1" ht="15" customHeight="1" x14ac:dyDescent="0.3">
      <c r="A574" s="316">
        <v>44859</v>
      </c>
      <c r="B574" s="317" t="s">
        <v>517</v>
      </c>
      <c r="C574" s="320">
        <v>17968.5</v>
      </c>
      <c r="D574" s="319"/>
      <c r="E574" s="322">
        <f t="shared" si="11"/>
        <v>20441444.010781392</v>
      </c>
      <c r="F574" s="84"/>
      <c r="G574" s="139"/>
      <c r="H574" s="140"/>
      <c r="I574" s="116"/>
      <c r="J574" s="123"/>
      <c r="K574" s="117"/>
      <c r="L574" s="118"/>
      <c r="M574" s="288"/>
      <c r="N574" s="289"/>
      <c r="O574"/>
      <c r="P574"/>
      <c r="Q574"/>
      <c r="R574"/>
      <c r="S574"/>
      <c r="T574"/>
      <c r="U574"/>
      <c r="V574"/>
      <c r="W574"/>
      <c r="X574"/>
    </row>
    <row r="575" spans="1:24" s="23" customFormat="1" ht="15" customHeight="1" x14ac:dyDescent="0.3">
      <c r="A575" s="316">
        <v>44859</v>
      </c>
      <c r="B575" s="317" t="s">
        <v>515</v>
      </c>
      <c r="C575" s="320">
        <v>3993</v>
      </c>
      <c r="D575" s="319"/>
      <c r="E575" s="322">
        <f t="shared" si="11"/>
        <v>20445437.010781392</v>
      </c>
      <c r="F575" s="84"/>
      <c r="G575" s="139"/>
      <c r="H575" s="140"/>
      <c r="I575" s="116"/>
      <c r="J575" s="123"/>
      <c r="K575" s="117"/>
      <c r="L575" s="118"/>
      <c r="M575" s="288"/>
      <c r="N575" s="289"/>
      <c r="O575"/>
      <c r="P575"/>
      <c r="Q575"/>
      <c r="R575"/>
      <c r="S575"/>
      <c r="T575"/>
      <c r="U575"/>
      <c r="V575"/>
      <c r="W575"/>
      <c r="X575"/>
    </row>
    <row r="576" spans="1:24" s="23" customFormat="1" ht="15" customHeight="1" x14ac:dyDescent="0.3">
      <c r="A576" s="316">
        <v>44859</v>
      </c>
      <c r="B576" s="317" t="s">
        <v>247</v>
      </c>
      <c r="C576" s="320">
        <v>5989.5</v>
      </c>
      <c r="D576" s="319"/>
      <c r="E576" s="322">
        <f t="shared" si="11"/>
        <v>20451426.510781392</v>
      </c>
      <c r="F576" s="84"/>
      <c r="G576" s="139"/>
      <c r="H576" s="140"/>
      <c r="I576" s="116"/>
      <c r="J576" s="123"/>
      <c r="K576" s="117"/>
      <c r="L576" s="118"/>
      <c r="M576" s="288"/>
      <c r="N576" s="289"/>
      <c r="O576"/>
      <c r="P576"/>
      <c r="Q576"/>
      <c r="R576"/>
      <c r="S576"/>
      <c r="T576"/>
      <c r="U576"/>
      <c r="V576"/>
      <c r="W576"/>
      <c r="X576"/>
    </row>
    <row r="577" spans="1:24" s="23" customFormat="1" ht="15" customHeight="1" x14ac:dyDescent="0.3">
      <c r="A577" s="316">
        <v>44859</v>
      </c>
      <c r="B577" s="317" t="s">
        <v>268</v>
      </c>
      <c r="C577" s="320">
        <v>197653.5</v>
      </c>
      <c r="D577" s="319"/>
      <c r="E577" s="322">
        <f t="shared" si="11"/>
        <v>20649080.010781392</v>
      </c>
      <c r="F577" s="84"/>
      <c r="G577" s="139"/>
      <c r="H577" s="140"/>
      <c r="I577" s="116"/>
      <c r="J577" s="123"/>
      <c r="K577" s="117"/>
      <c r="L577" s="118"/>
      <c r="M577" s="288"/>
      <c r="N577" s="289"/>
      <c r="O577"/>
      <c r="P577"/>
      <c r="Q577"/>
      <c r="R577"/>
      <c r="S577"/>
      <c r="T577"/>
      <c r="U577"/>
      <c r="V577"/>
      <c r="W577"/>
      <c r="X577"/>
    </row>
    <row r="578" spans="1:24" s="23" customFormat="1" ht="15" customHeight="1" x14ac:dyDescent="0.3">
      <c r="A578" s="316">
        <v>44859</v>
      </c>
      <c r="B578" s="317" t="s">
        <v>311</v>
      </c>
      <c r="C578" s="320">
        <v>9982.5</v>
      </c>
      <c r="D578" s="319"/>
      <c r="E578" s="322">
        <f t="shared" si="11"/>
        <v>20659062.510781392</v>
      </c>
      <c r="F578" s="84"/>
      <c r="G578" s="115"/>
      <c r="H578" s="140"/>
      <c r="I578" s="116"/>
      <c r="J578" s="123"/>
      <c r="K578" s="117"/>
      <c r="L578" s="118"/>
      <c r="M578" s="288"/>
      <c r="N578" s="289"/>
      <c r="O578"/>
      <c r="P578"/>
      <c r="Q578"/>
      <c r="R578"/>
      <c r="S578"/>
      <c r="T578"/>
      <c r="U578"/>
      <c r="V578"/>
      <c r="W578"/>
      <c r="X578"/>
    </row>
    <row r="579" spans="1:24" s="23" customFormat="1" ht="15" customHeight="1" x14ac:dyDescent="0.3">
      <c r="A579" s="316">
        <v>44859</v>
      </c>
      <c r="B579" s="317" t="s">
        <v>296</v>
      </c>
      <c r="C579" s="320">
        <v>242175.45</v>
      </c>
      <c r="D579" s="319"/>
      <c r="E579" s="322">
        <f t="shared" si="11"/>
        <v>20901237.960781392</v>
      </c>
      <c r="F579" s="84"/>
      <c r="G579" s="139"/>
      <c r="H579" s="140"/>
      <c r="I579" s="116"/>
      <c r="J579" s="123"/>
      <c r="K579" s="117"/>
      <c r="L579" s="118"/>
      <c r="M579" s="288"/>
      <c r="N579" s="289"/>
      <c r="O579"/>
      <c r="P579"/>
      <c r="Q579"/>
      <c r="R579"/>
      <c r="S579"/>
      <c r="T579"/>
      <c r="U579"/>
      <c r="V579"/>
      <c r="W579"/>
      <c r="X579"/>
    </row>
    <row r="580" spans="1:24" s="23" customFormat="1" ht="15" customHeight="1" x14ac:dyDescent="0.3">
      <c r="A580" s="316">
        <v>44859</v>
      </c>
      <c r="B580" s="317" t="s">
        <v>269</v>
      </c>
      <c r="C580" s="320">
        <v>21961.5</v>
      </c>
      <c r="D580" s="319"/>
      <c r="E580" s="322">
        <f t="shared" si="11"/>
        <v>20923199.460781392</v>
      </c>
      <c r="F580" s="84"/>
      <c r="G580" s="139"/>
      <c r="H580" s="140"/>
      <c r="I580" s="116"/>
      <c r="J580" s="123"/>
      <c r="K580" s="117"/>
      <c r="L580" s="118"/>
      <c r="M580" s="288"/>
      <c r="N580" s="289"/>
      <c r="O580"/>
      <c r="P580"/>
      <c r="Q580"/>
      <c r="R580"/>
      <c r="S580"/>
      <c r="T580"/>
      <c r="U580"/>
      <c r="V580"/>
      <c r="W580"/>
      <c r="X580"/>
    </row>
    <row r="581" spans="1:24" s="23" customFormat="1" ht="15" customHeight="1" x14ac:dyDescent="0.3">
      <c r="A581" s="316">
        <v>44859</v>
      </c>
      <c r="B581" s="317" t="s">
        <v>319</v>
      </c>
      <c r="C581" s="320">
        <v>2044.9</v>
      </c>
      <c r="D581" s="319"/>
      <c r="E581" s="322">
        <f t="shared" si="11"/>
        <v>20925244.36078139</v>
      </c>
      <c r="F581" s="84"/>
      <c r="G581" s="139"/>
      <c r="H581" s="140"/>
      <c r="I581" s="116"/>
      <c r="J581" s="123"/>
      <c r="K581" s="117"/>
      <c r="L581" s="118"/>
      <c r="M581" s="288"/>
      <c r="N581" s="289"/>
      <c r="O581"/>
      <c r="P581"/>
      <c r="Q581"/>
      <c r="R581"/>
      <c r="S581"/>
      <c r="T581"/>
      <c r="U581"/>
      <c r="V581"/>
      <c r="W581"/>
      <c r="X581"/>
    </row>
    <row r="582" spans="1:24" s="23" customFormat="1" ht="15" customHeight="1" x14ac:dyDescent="0.3">
      <c r="A582" s="316">
        <v>44859</v>
      </c>
      <c r="B582" s="317" t="s">
        <v>264</v>
      </c>
      <c r="C582" s="320">
        <v>5989.5</v>
      </c>
      <c r="D582" s="319"/>
      <c r="E582" s="322">
        <f t="shared" si="11"/>
        <v>20931233.86078139</v>
      </c>
      <c r="F582" s="84"/>
      <c r="G582" s="139"/>
      <c r="H582" s="140"/>
      <c r="I582" s="116"/>
      <c r="J582" s="123"/>
      <c r="K582" s="117"/>
      <c r="L582" s="118"/>
      <c r="M582" s="288"/>
      <c r="N582" s="289"/>
      <c r="O582"/>
      <c r="P582"/>
      <c r="Q582"/>
      <c r="R582"/>
      <c r="S582"/>
      <c r="T582"/>
      <c r="U582"/>
      <c r="V582"/>
      <c r="W582"/>
      <c r="X582"/>
    </row>
    <row r="583" spans="1:24" s="23" customFormat="1" ht="15" customHeight="1" x14ac:dyDescent="0.3">
      <c r="A583" s="316">
        <v>44859</v>
      </c>
      <c r="B583" s="317" t="s">
        <v>285</v>
      </c>
      <c r="C583" s="320">
        <v>51909</v>
      </c>
      <c r="D583" s="319"/>
      <c r="E583" s="322">
        <f t="shared" si="11"/>
        <v>20983142.86078139</v>
      </c>
      <c r="F583" s="84"/>
      <c r="G583" s="139"/>
      <c r="H583" s="140"/>
      <c r="I583" s="116"/>
      <c r="J583" s="123"/>
      <c r="K583" s="117"/>
      <c r="L583" s="118"/>
      <c r="M583" s="288"/>
      <c r="N583" s="289"/>
      <c r="O583"/>
      <c r="P583"/>
      <c r="Q583"/>
      <c r="R583"/>
      <c r="S583"/>
      <c r="T583"/>
      <c r="U583"/>
      <c r="V583"/>
      <c r="W583"/>
      <c r="X583"/>
    </row>
    <row r="584" spans="1:24" s="23" customFormat="1" ht="15" customHeight="1" x14ac:dyDescent="0.3">
      <c r="A584" s="316">
        <v>44860</v>
      </c>
      <c r="B584" s="317" t="s">
        <v>209</v>
      </c>
      <c r="C584" s="320">
        <v>17968.5</v>
      </c>
      <c r="D584" s="319"/>
      <c r="E584" s="322">
        <f t="shared" si="11"/>
        <v>21001111.36078139</v>
      </c>
      <c r="F584" s="84"/>
      <c r="G584" s="139"/>
      <c r="H584" s="140"/>
      <c r="I584" s="116"/>
      <c r="J584" s="123"/>
      <c r="K584" s="117"/>
      <c r="L584" s="118"/>
      <c r="M584" s="288"/>
      <c r="N584" s="289"/>
      <c r="O584"/>
      <c r="P584"/>
      <c r="Q584"/>
      <c r="R584"/>
      <c r="S584"/>
      <c r="T584"/>
      <c r="U584"/>
      <c r="V584"/>
      <c r="W584"/>
      <c r="X584"/>
    </row>
    <row r="585" spans="1:24" s="23" customFormat="1" ht="15" customHeight="1" x14ac:dyDescent="0.3">
      <c r="A585" s="316">
        <v>44860</v>
      </c>
      <c r="B585" s="317" t="s">
        <v>270</v>
      </c>
      <c r="C585" s="320">
        <v>17968.5</v>
      </c>
      <c r="D585" s="319"/>
      <c r="E585" s="322">
        <f t="shared" si="11"/>
        <v>21019079.86078139</v>
      </c>
      <c r="F585" s="84"/>
      <c r="G585" s="139"/>
      <c r="H585" s="140"/>
      <c r="I585" s="116"/>
      <c r="J585" s="123"/>
      <c r="K585" s="117"/>
      <c r="L585" s="118"/>
      <c r="M585" s="288"/>
      <c r="N585" s="289"/>
      <c r="O585"/>
      <c r="P585"/>
      <c r="Q585"/>
      <c r="R585"/>
      <c r="S585"/>
      <c r="T585"/>
      <c r="U585"/>
      <c r="V585"/>
      <c r="W585"/>
      <c r="X585"/>
    </row>
    <row r="586" spans="1:24" s="23" customFormat="1" ht="15" customHeight="1" x14ac:dyDescent="0.3">
      <c r="A586" s="316">
        <v>44860</v>
      </c>
      <c r="B586" s="317" t="s">
        <v>261</v>
      </c>
      <c r="C586" s="320">
        <v>133765.5</v>
      </c>
      <c r="D586" s="319"/>
      <c r="E586" s="322">
        <f t="shared" si="11"/>
        <v>21152845.36078139</v>
      </c>
      <c r="F586" s="84"/>
      <c r="G586" s="139"/>
      <c r="H586" s="140"/>
      <c r="I586" s="116"/>
      <c r="J586" s="123"/>
      <c r="K586" s="117"/>
      <c r="L586" s="118"/>
      <c r="M586" s="288"/>
      <c r="N586" s="289"/>
      <c r="O586"/>
      <c r="P586"/>
      <c r="Q586"/>
      <c r="R586"/>
      <c r="S586"/>
      <c r="T586"/>
      <c r="U586"/>
      <c r="V586"/>
      <c r="W586"/>
      <c r="X586"/>
    </row>
    <row r="587" spans="1:24" s="23" customFormat="1" ht="15" customHeight="1" x14ac:dyDescent="0.3">
      <c r="A587" s="316">
        <v>44860</v>
      </c>
      <c r="B587" s="317" t="s">
        <v>319</v>
      </c>
      <c r="C587" s="320">
        <v>15923.6</v>
      </c>
      <c r="D587" s="319"/>
      <c r="E587" s="322">
        <f t="shared" si="11"/>
        <v>21168768.960781392</v>
      </c>
      <c r="F587" s="84"/>
      <c r="G587" s="139"/>
      <c r="H587" s="140"/>
      <c r="I587" s="116"/>
      <c r="J587" s="123"/>
      <c r="K587" s="117"/>
      <c r="L587" s="118"/>
      <c r="M587" s="288"/>
      <c r="N587" s="289"/>
      <c r="O587"/>
      <c r="P587"/>
      <c r="Q587"/>
      <c r="R587"/>
      <c r="S587"/>
      <c r="T587"/>
      <c r="U587"/>
      <c r="V587"/>
      <c r="W587"/>
      <c r="X587"/>
    </row>
    <row r="588" spans="1:24" s="23" customFormat="1" ht="15" customHeight="1" x14ac:dyDescent="0.3">
      <c r="A588" s="316">
        <v>44860</v>
      </c>
      <c r="B588" s="317" t="s">
        <v>282</v>
      </c>
      <c r="C588" s="320">
        <v>95832</v>
      </c>
      <c r="D588" s="319"/>
      <c r="E588" s="322">
        <f t="shared" si="11"/>
        <v>21264600.960781392</v>
      </c>
      <c r="F588" s="84"/>
      <c r="G588" s="139"/>
      <c r="H588" s="140"/>
      <c r="I588" s="116"/>
      <c r="J588" s="123"/>
      <c r="K588" s="117"/>
      <c r="L588" s="118"/>
      <c r="M588" s="288"/>
      <c r="N588" s="289"/>
      <c r="O588"/>
      <c r="P588"/>
      <c r="Q588"/>
      <c r="R588"/>
      <c r="S588"/>
      <c r="T588"/>
      <c r="U588"/>
      <c r="V588"/>
      <c r="W588"/>
      <c r="X588"/>
    </row>
    <row r="589" spans="1:24" s="23" customFormat="1" ht="15" customHeight="1" x14ac:dyDescent="0.3">
      <c r="A589" s="316">
        <v>44861</v>
      </c>
      <c r="B589" s="317" t="s">
        <v>239</v>
      </c>
      <c r="C589" s="320">
        <v>29947.5</v>
      </c>
      <c r="D589" s="319"/>
      <c r="E589" s="322">
        <f t="shared" si="11"/>
        <v>21294548.460781392</v>
      </c>
      <c r="F589" s="84"/>
      <c r="G589" s="139"/>
      <c r="H589" s="140"/>
      <c r="I589" s="116"/>
      <c r="J589" s="123"/>
      <c r="K589" s="117"/>
      <c r="L589" s="118"/>
      <c r="M589" s="288"/>
      <c r="N589" s="289"/>
      <c r="O589"/>
      <c r="P589"/>
      <c r="Q589"/>
      <c r="R589"/>
      <c r="S589"/>
      <c r="T589"/>
      <c r="U589"/>
      <c r="V589"/>
      <c r="W589"/>
      <c r="X589"/>
    </row>
    <row r="590" spans="1:24" s="23" customFormat="1" ht="15" customHeight="1" x14ac:dyDescent="0.3">
      <c r="A590" s="316">
        <v>44861</v>
      </c>
      <c r="B590" s="317" t="s">
        <v>240</v>
      </c>
      <c r="C590" s="320">
        <v>77863.5</v>
      </c>
      <c r="D590" s="319"/>
      <c r="E590" s="322">
        <f t="shared" si="11"/>
        <v>21372411.960781392</v>
      </c>
      <c r="F590" s="84"/>
      <c r="G590" s="139"/>
      <c r="H590" s="140"/>
      <c r="I590" s="116"/>
      <c r="J590" s="123"/>
      <c r="K590" s="117"/>
      <c r="L590" s="118"/>
      <c r="M590" s="288"/>
      <c r="N590" s="289"/>
      <c r="O590"/>
      <c r="P590"/>
      <c r="Q590"/>
      <c r="R590"/>
      <c r="S590"/>
      <c r="T590"/>
      <c r="U590"/>
      <c r="V590"/>
      <c r="W590"/>
      <c r="X590"/>
    </row>
    <row r="591" spans="1:24" s="23" customFormat="1" ht="15" customHeight="1" x14ac:dyDescent="0.3">
      <c r="A591" s="316">
        <v>44861</v>
      </c>
      <c r="B591" s="317" t="s">
        <v>302</v>
      </c>
      <c r="C591" s="320">
        <v>3993</v>
      </c>
      <c r="D591" s="319"/>
      <c r="E591" s="322">
        <f t="shared" si="11"/>
        <v>21376404.960781392</v>
      </c>
      <c r="F591" s="84"/>
      <c r="G591" s="139"/>
      <c r="H591" s="140"/>
      <c r="I591" s="116"/>
      <c r="J591" s="123"/>
      <c r="K591" s="117"/>
      <c r="L591" s="118"/>
      <c r="M591" s="288"/>
      <c r="N591" s="289"/>
      <c r="O591"/>
      <c r="P591"/>
      <c r="Q591"/>
      <c r="R591"/>
      <c r="S591"/>
      <c r="T591"/>
      <c r="U591"/>
      <c r="V591"/>
      <c r="W591"/>
      <c r="X591"/>
    </row>
    <row r="592" spans="1:24" s="23" customFormat="1" ht="15" customHeight="1" x14ac:dyDescent="0.3">
      <c r="A592" s="316">
        <v>44861</v>
      </c>
      <c r="B592" s="317" t="s">
        <v>242</v>
      </c>
      <c r="C592" s="320">
        <v>17968.5</v>
      </c>
      <c r="D592" s="319"/>
      <c r="E592" s="322">
        <f t="shared" si="11"/>
        <v>21394373.460781392</v>
      </c>
      <c r="F592" s="84"/>
      <c r="G592" s="139"/>
      <c r="H592" s="140"/>
      <c r="I592" s="116"/>
      <c r="J592" s="123"/>
      <c r="K592" s="117"/>
      <c r="L592" s="118"/>
      <c r="M592" s="288"/>
      <c r="N592" s="289"/>
      <c r="O592"/>
      <c r="P592"/>
      <c r="Q592"/>
      <c r="R592"/>
      <c r="S592"/>
      <c r="T592"/>
      <c r="U592"/>
      <c r="V592"/>
      <c r="W592"/>
      <c r="X592"/>
    </row>
    <row r="593" spans="1:24" s="23" customFormat="1" ht="15" customHeight="1" x14ac:dyDescent="0.3">
      <c r="A593" s="316">
        <v>44861</v>
      </c>
      <c r="B593" s="317" t="s">
        <v>243</v>
      </c>
      <c r="C593" s="320">
        <v>17968.5</v>
      </c>
      <c r="D593" s="319"/>
      <c r="E593" s="322">
        <f t="shared" si="11"/>
        <v>21412341.960781392</v>
      </c>
      <c r="F593" s="84"/>
      <c r="G593" s="139"/>
      <c r="H593" s="140"/>
      <c r="I593" s="116"/>
      <c r="J593" s="123"/>
      <c r="K593" s="117"/>
      <c r="L593" s="118"/>
      <c r="M593" s="288"/>
      <c r="N593" s="289"/>
      <c r="O593"/>
      <c r="P593"/>
      <c r="Q593"/>
      <c r="R593"/>
      <c r="S593"/>
      <c r="T593"/>
      <c r="U593"/>
      <c r="V593"/>
      <c r="W593"/>
      <c r="X593"/>
    </row>
    <row r="594" spans="1:24" s="23" customFormat="1" ht="15" customHeight="1" x14ac:dyDescent="0.3">
      <c r="A594" s="316">
        <v>44861</v>
      </c>
      <c r="B594" s="317" t="s">
        <v>190</v>
      </c>
      <c r="C594" s="320">
        <v>11979</v>
      </c>
      <c r="D594" s="319"/>
      <c r="E594" s="322">
        <f t="shared" si="11"/>
        <v>21424320.960781392</v>
      </c>
      <c r="F594" s="84"/>
      <c r="G594" s="139"/>
      <c r="H594" s="140"/>
      <c r="I594" s="116"/>
      <c r="J594" s="123"/>
      <c r="K594" s="117"/>
      <c r="L594" s="118"/>
      <c r="M594" s="288"/>
      <c r="N594" s="289"/>
      <c r="O594"/>
      <c r="P594"/>
      <c r="Q594"/>
      <c r="R594"/>
      <c r="S594"/>
      <c r="T594"/>
      <c r="U594"/>
      <c r="V594"/>
      <c r="W594"/>
      <c r="X594"/>
    </row>
    <row r="595" spans="1:24" s="23" customFormat="1" ht="15" customHeight="1" x14ac:dyDescent="0.3">
      <c r="A595" s="316">
        <v>44861</v>
      </c>
      <c r="B595" s="317" t="s">
        <v>244</v>
      </c>
      <c r="C595" s="320">
        <v>51909</v>
      </c>
      <c r="D595" s="319"/>
      <c r="E595" s="322">
        <f t="shared" si="11"/>
        <v>21476229.960781392</v>
      </c>
      <c r="F595" s="84"/>
      <c r="G595" s="139"/>
      <c r="H595" s="140"/>
      <c r="I595" s="116"/>
      <c r="J595" s="123"/>
      <c r="K595" s="117"/>
      <c r="L595" s="118"/>
      <c r="M595" s="288"/>
      <c r="N595" s="289"/>
      <c r="O595"/>
      <c r="P595"/>
      <c r="Q595"/>
      <c r="R595"/>
      <c r="S595"/>
      <c r="T595"/>
      <c r="U595"/>
      <c r="V595"/>
      <c r="W595"/>
      <c r="X595"/>
    </row>
    <row r="596" spans="1:24" s="23" customFormat="1" ht="15" customHeight="1" x14ac:dyDescent="0.3">
      <c r="A596" s="316">
        <v>44861</v>
      </c>
      <c r="B596" s="317" t="s">
        <v>298</v>
      </c>
      <c r="C596" s="320">
        <v>51909</v>
      </c>
      <c r="D596" s="319"/>
      <c r="E596" s="322">
        <f t="shared" ref="E596:E626" si="13">E595+C596-D596</f>
        <v>21528138.960781392</v>
      </c>
      <c r="F596" s="84"/>
      <c r="G596" s="139"/>
      <c r="H596" s="140"/>
      <c r="I596" s="116"/>
      <c r="J596" s="123"/>
      <c r="K596" s="117"/>
      <c r="L596" s="118"/>
      <c r="M596" s="288"/>
      <c r="N596" s="289"/>
      <c r="O596"/>
      <c r="P596"/>
      <c r="Q596"/>
      <c r="R596"/>
      <c r="S596"/>
      <c r="T596"/>
      <c r="U596"/>
      <c r="V596"/>
      <c r="W596"/>
      <c r="X596"/>
    </row>
    <row r="597" spans="1:24" s="23" customFormat="1" ht="15" customHeight="1" x14ac:dyDescent="0.3">
      <c r="A597" s="316">
        <v>44861</v>
      </c>
      <c r="B597" s="317" t="s">
        <v>246</v>
      </c>
      <c r="C597" s="320">
        <v>55902</v>
      </c>
      <c r="D597" s="319"/>
      <c r="E597" s="322">
        <f t="shared" si="13"/>
        <v>21584040.960781392</v>
      </c>
      <c r="F597" s="84"/>
      <c r="G597" s="139"/>
      <c r="H597" s="140"/>
      <c r="I597" s="116"/>
      <c r="J597" s="123"/>
      <c r="K597" s="117"/>
      <c r="L597" s="118"/>
      <c r="M597" s="288"/>
      <c r="N597" s="289"/>
      <c r="O597"/>
      <c r="P597"/>
      <c r="Q597"/>
      <c r="R597"/>
      <c r="S597"/>
      <c r="T597"/>
      <c r="U597"/>
      <c r="V597"/>
      <c r="W597"/>
      <c r="X597"/>
    </row>
    <row r="598" spans="1:24" s="23" customFormat="1" ht="15" customHeight="1" x14ac:dyDescent="0.3">
      <c r="A598" s="316">
        <v>44861</v>
      </c>
      <c r="B598" s="317" t="s">
        <v>248</v>
      </c>
      <c r="C598" s="320">
        <v>17968.5</v>
      </c>
      <c r="D598" s="319"/>
      <c r="E598" s="322">
        <f t="shared" si="13"/>
        <v>21602009.460781392</v>
      </c>
      <c r="F598" s="84"/>
      <c r="G598" s="139"/>
      <c r="H598" s="140"/>
      <c r="I598" s="116"/>
      <c r="J598" s="123"/>
      <c r="K598" s="117"/>
      <c r="L598" s="118"/>
      <c r="M598" s="288"/>
      <c r="N598" s="289"/>
      <c r="O598"/>
      <c r="P598"/>
      <c r="Q598"/>
      <c r="R598"/>
      <c r="S598"/>
      <c r="T598"/>
      <c r="U598"/>
      <c r="V598"/>
      <c r="W598"/>
      <c r="X598"/>
    </row>
    <row r="599" spans="1:24" s="23" customFormat="1" ht="15" customHeight="1" x14ac:dyDescent="0.3">
      <c r="A599" s="316">
        <v>44861</v>
      </c>
      <c r="B599" s="317" t="s">
        <v>250</v>
      </c>
      <c r="C599" s="320">
        <v>77863.5</v>
      </c>
      <c r="D599" s="319"/>
      <c r="E599" s="322">
        <f t="shared" si="13"/>
        <v>21679872.960781392</v>
      </c>
      <c r="F599" s="84"/>
      <c r="G599" s="139"/>
      <c r="H599" s="140"/>
      <c r="I599" s="116"/>
      <c r="J599" s="123"/>
      <c r="K599" s="117"/>
      <c r="L599" s="118"/>
      <c r="M599" s="288"/>
      <c r="N599" s="289"/>
      <c r="O599"/>
      <c r="P599"/>
      <c r="Q599"/>
      <c r="R599"/>
      <c r="S599"/>
      <c r="T599"/>
      <c r="U599"/>
      <c r="V599"/>
      <c r="W599"/>
      <c r="X599"/>
    </row>
    <row r="600" spans="1:24" s="23" customFormat="1" ht="15.75" customHeight="1" x14ac:dyDescent="0.3">
      <c r="A600" s="316">
        <v>44861</v>
      </c>
      <c r="B600" s="317" t="s">
        <v>279</v>
      </c>
      <c r="C600" s="320">
        <v>29947.5</v>
      </c>
      <c r="D600" s="319"/>
      <c r="E600" s="322">
        <f t="shared" si="13"/>
        <v>21709820.460781392</v>
      </c>
      <c r="F600" s="84"/>
      <c r="G600" s="139"/>
      <c r="H600" s="140"/>
      <c r="I600" s="116"/>
      <c r="J600" s="123"/>
      <c r="K600" s="117"/>
      <c r="L600" s="118"/>
      <c r="M600" s="288"/>
      <c r="N600" s="289"/>
      <c r="O600"/>
      <c r="P600"/>
      <c r="Q600"/>
      <c r="R600"/>
      <c r="S600"/>
      <c r="T600"/>
      <c r="U600"/>
      <c r="V600"/>
      <c r="W600"/>
      <c r="X600"/>
    </row>
    <row r="601" spans="1:24" s="23" customFormat="1" ht="15.75" customHeight="1" x14ac:dyDescent="0.3">
      <c r="A601" s="316">
        <v>44861</v>
      </c>
      <c r="B601" s="317" t="s">
        <v>251</v>
      </c>
      <c r="C601" s="320">
        <v>177688.5</v>
      </c>
      <c r="D601" s="319"/>
      <c r="E601" s="322">
        <f t="shared" si="13"/>
        <v>21887508.960781392</v>
      </c>
      <c r="F601" s="84"/>
      <c r="G601" s="139"/>
      <c r="H601" s="140"/>
      <c r="I601" s="116"/>
      <c r="J601" s="123"/>
      <c r="K601" s="117"/>
      <c r="L601" s="118"/>
      <c r="M601" s="288"/>
      <c r="N601" s="289"/>
      <c r="O601"/>
      <c r="P601"/>
      <c r="Q601"/>
      <c r="R601"/>
      <c r="S601"/>
      <c r="T601"/>
      <c r="U601"/>
      <c r="V601"/>
      <c r="W601"/>
      <c r="X601"/>
    </row>
    <row r="602" spans="1:24" s="23" customFormat="1" ht="15" customHeight="1" x14ac:dyDescent="0.3">
      <c r="A602" s="316">
        <v>44861</v>
      </c>
      <c r="B602" s="317" t="s">
        <v>523</v>
      </c>
      <c r="C602" s="320">
        <v>5989.5</v>
      </c>
      <c r="D602" s="319"/>
      <c r="E602" s="322">
        <f t="shared" si="13"/>
        <v>21893498.460781392</v>
      </c>
      <c r="F602" s="84"/>
      <c r="G602" s="115"/>
      <c r="H602" s="140"/>
      <c r="I602" s="116"/>
      <c r="J602" s="123"/>
      <c r="K602" s="117"/>
      <c r="L602" s="118"/>
      <c r="M602" s="288"/>
      <c r="N602" s="289"/>
      <c r="O602"/>
      <c r="P602"/>
      <c r="Q602"/>
      <c r="R602"/>
      <c r="S602"/>
      <c r="T602"/>
      <c r="U602"/>
      <c r="V602"/>
      <c r="W602"/>
      <c r="X602"/>
    </row>
    <row r="603" spans="1:24" s="23" customFormat="1" ht="15" customHeight="1" x14ac:dyDescent="0.3">
      <c r="A603" s="316">
        <v>44861</v>
      </c>
      <c r="B603" s="317" t="s">
        <v>253</v>
      </c>
      <c r="C603" s="320">
        <v>87846</v>
      </c>
      <c r="D603" s="319"/>
      <c r="E603" s="322">
        <f t="shared" si="13"/>
        <v>21981344.460781392</v>
      </c>
      <c r="F603" s="84"/>
      <c r="G603" s="139"/>
      <c r="H603" s="140"/>
      <c r="I603" s="116"/>
      <c r="J603" s="123"/>
      <c r="K603" s="117"/>
      <c r="L603" s="118"/>
      <c r="M603" s="288"/>
      <c r="N603" s="289"/>
      <c r="O603"/>
      <c r="P603"/>
      <c r="Q603"/>
      <c r="R603"/>
      <c r="S603"/>
      <c r="T603"/>
      <c r="U603"/>
      <c r="V603"/>
      <c r="W603"/>
      <c r="X603"/>
    </row>
    <row r="604" spans="1:24" s="23" customFormat="1" ht="15.75" customHeight="1" x14ac:dyDescent="0.3">
      <c r="A604" s="316">
        <v>44861</v>
      </c>
      <c r="B604" s="317" t="s">
        <v>484</v>
      </c>
      <c r="C604" s="320">
        <v>100386</v>
      </c>
      <c r="D604" s="319"/>
      <c r="E604" s="322">
        <f t="shared" si="13"/>
        <v>22081730.460781392</v>
      </c>
      <c r="F604" s="84"/>
      <c r="G604" s="139"/>
      <c r="H604" s="140"/>
      <c r="I604" s="116"/>
      <c r="J604" s="123"/>
      <c r="K604" s="117"/>
      <c r="L604" s="118"/>
      <c r="M604" s="288"/>
      <c r="N604" s="289"/>
      <c r="O604"/>
      <c r="P604"/>
      <c r="Q604"/>
      <c r="R604"/>
      <c r="S604"/>
      <c r="T604"/>
      <c r="U604"/>
      <c r="V604"/>
      <c r="W604"/>
      <c r="X604"/>
    </row>
    <row r="605" spans="1:24" s="23" customFormat="1" ht="16.5" customHeight="1" x14ac:dyDescent="0.3">
      <c r="A605" s="316">
        <v>44861</v>
      </c>
      <c r="B605" s="317" t="s">
        <v>254</v>
      </c>
      <c r="C605" s="320">
        <v>101821.5</v>
      </c>
      <c r="D605" s="319"/>
      <c r="E605" s="322">
        <f t="shared" si="13"/>
        <v>22183551.960781392</v>
      </c>
      <c r="F605" s="84"/>
      <c r="G605" s="139"/>
      <c r="H605" s="140"/>
      <c r="I605" s="116"/>
      <c r="J605" s="123"/>
      <c r="K605" s="117"/>
      <c r="L605" s="118"/>
      <c r="M605" s="288"/>
      <c r="N605" s="289"/>
      <c r="O605"/>
      <c r="P605"/>
      <c r="Q605"/>
      <c r="R605"/>
      <c r="S605"/>
      <c r="T605"/>
      <c r="U605"/>
      <c r="V605"/>
      <c r="W605"/>
      <c r="X605"/>
    </row>
    <row r="606" spans="1:24" s="23" customFormat="1" ht="16.5" customHeight="1" x14ac:dyDescent="0.3">
      <c r="A606" s="316">
        <v>44861</v>
      </c>
      <c r="B606" s="317" t="s">
        <v>104</v>
      </c>
      <c r="C606" s="320">
        <v>23958</v>
      </c>
      <c r="D606" s="319"/>
      <c r="E606" s="322">
        <f t="shared" si="13"/>
        <v>22207509.960781392</v>
      </c>
      <c r="F606" s="84"/>
      <c r="G606" s="139"/>
      <c r="H606" s="140"/>
      <c r="I606" s="116"/>
      <c r="J606" s="123"/>
      <c r="K606" s="117"/>
      <c r="L606" s="118"/>
      <c r="M606" s="288"/>
      <c r="N606" s="289"/>
      <c r="O606"/>
      <c r="P606"/>
      <c r="Q606"/>
      <c r="R606"/>
      <c r="S606"/>
      <c r="T606"/>
      <c r="U606"/>
      <c r="V606"/>
      <c r="W606"/>
      <c r="X606"/>
    </row>
    <row r="607" spans="1:24" s="23" customFormat="1" ht="15" customHeight="1" x14ac:dyDescent="0.3">
      <c r="A607" s="316">
        <v>44861</v>
      </c>
      <c r="B607" s="317" t="s">
        <v>198</v>
      </c>
      <c r="C607" s="320">
        <v>29947.5</v>
      </c>
      <c r="D607" s="319"/>
      <c r="E607" s="322">
        <f t="shared" si="13"/>
        <v>22237457.460781392</v>
      </c>
      <c r="F607" s="84"/>
      <c r="G607" s="139"/>
      <c r="H607" s="140"/>
      <c r="I607" s="116"/>
      <c r="J607" s="123"/>
      <c r="K607" s="117"/>
      <c r="L607" s="118"/>
      <c r="M607" s="288"/>
      <c r="N607" s="289"/>
      <c r="O607"/>
      <c r="P607"/>
      <c r="Q607"/>
      <c r="R607"/>
      <c r="S607"/>
      <c r="T607"/>
      <c r="U607"/>
      <c r="V607"/>
      <c r="W607"/>
      <c r="X607"/>
    </row>
    <row r="608" spans="1:24" s="23" customFormat="1" ht="15" customHeight="1" x14ac:dyDescent="0.3">
      <c r="A608" s="316">
        <v>44861</v>
      </c>
      <c r="B608" s="317" t="s">
        <v>257</v>
      </c>
      <c r="C608" s="320">
        <v>9982.5</v>
      </c>
      <c r="D608" s="319"/>
      <c r="E608" s="322">
        <f t="shared" si="13"/>
        <v>22247439.960781392</v>
      </c>
      <c r="F608" s="84"/>
      <c r="G608" s="139"/>
      <c r="H608" s="140"/>
      <c r="I608" s="116"/>
      <c r="J608" s="123"/>
      <c r="K608" s="117"/>
      <c r="L608" s="118"/>
      <c r="M608" s="288"/>
      <c r="N608" s="289"/>
      <c r="O608"/>
      <c r="P608"/>
      <c r="Q608"/>
      <c r="R608"/>
      <c r="S608"/>
      <c r="T608"/>
      <c r="U608"/>
      <c r="V608"/>
      <c r="W608"/>
      <c r="X608"/>
    </row>
    <row r="609" spans="1:24" s="23" customFormat="1" ht="15" customHeight="1" x14ac:dyDescent="0.3">
      <c r="A609" s="316">
        <v>44861</v>
      </c>
      <c r="B609" s="317" t="s">
        <v>258</v>
      </c>
      <c r="C609" s="320">
        <v>409282.5</v>
      </c>
      <c r="D609" s="319"/>
      <c r="E609" s="322">
        <f t="shared" si="13"/>
        <v>22656722.460781392</v>
      </c>
      <c r="F609" s="84"/>
      <c r="G609" s="139"/>
      <c r="H609" s="140"/>
      <c r="I609" s="116"/>
      <c r="J609" s="123"/>
      <c r="K609" s="117"/>
      <c r="L609" s="118"/>
      <c r="M609" s="288"/>
      <c r="N609" s="289"/>
      <c r="O609"/>
      <c r="P609"/>
      <c r="Q609"/>
      <c r="R609"/>
      <c r="S609"/>
      <c r="T609"/>
      <c r="U609"/>
      <c r="V609"/>
      <c r="W609"/>
      <c r="X609"/>
    </row>
    <row r="610" spans="1:24" s="23" customFormat="1" ht="15" customHeight="1" x14ac:dyDescent="0.3">
      <c r="A610" s="316">
        <v>44861</v>
      </c>
      <c r="B610" s="317" t="s">
        <v>259</v>
      </c>
      <c r="C610" s="320">
        <v>29947.5</v>
      </c>
      <c r="D610" s="319"/>
      <c r="E610" s="322">
        <f t="shared" si="13"/>
        <v>22686669.960781392</v>
      </c>
      <c r="F610" s="84"/>
      <c r="G610" s="139"/>
      <c r="H610" s="140"/>
      <c r="I610" s="116"/>
      <c r="J610" s="123"/>
      <c r="K610" s="117"/>
      <c r="L610" s="118"/>
      <c r="M610" s="288"/>
      <c r="N610" s="289"/>
      <c r="O610"/>
      <c r="P610"/>
      <c r="Q610"/>
      <c r="R610"/>
      <c r="S610"/>
      <c r="T610"/>
      <c r="U610"/>
      <c r="V610"/>
      <c r="W610"/>
      <c r="X610"/>
    </row>
    <row r="611" spans="1:24" s="23" customFormat="1" ht="15" customHeight="1" x14ac:dyDescent="0.3">
      <c r="A611" s="316">
        <v>44861</v>
      </c>
      <c r="B611" s="317" t="s">
        <v>260</v>
      </c>
      <c r="C611" s="320">
        <v>119790</v>
      </c>
      <c r="D611" s="319"/>
      <c r="E611" s="322">
        <f t="shared" si="13"/>
        <v>22806459.960781392</v>
      </c>
      <c r="F611" s="84"/>
      <c r="G611" s="139"/>
      <c r="H611" s="140"/>
      <c r="I611" s="116"/>
      <c r="J611" s="123"/>
      <c r="K611" s="117"/>
      <c r="L611" s="118"/>
      <c r="M611" s="288"/>
      <c r="N611" s="289"/>
      <c r="O611"/>
      <c r="P611"/>
      <c r="Q611"/>
      <c r="R611"/>
      <c r="S611"/>
      <c r="T611"/>
      <c r="U611"/>
      <c r="V611"/>
      <c r="W611"/>
      <c r="X611"/>
    </row>
    <row r="612" spans="1:24" s="23" customFormat="1" ht="15" customHeight="1" x14ac:dyDescent="0.3">
      <c r="A612" s="316">
        <v>44861</v>
      </c>
      <c r="B612" s="317" t="s">
        <v>464</v>
      </c>
      <c r="C612" s="320">
        <v>598752</v>
      </c>
      <c r="D612" s="319"/>
      <c r="E612" s="322">
        <f t="shared" si="13"/>
        <v>23405211.960781392</v>
      </c>
      <c r="F612" s="84"/>
      <c r="G612" s="139"/>
      <c r="H612" s="140"/>
      <c r="I612" s="116"/>
      <c r="J612" s="123"/>
      <c r="K612" s="117"/>
      <c r="L612" s="118"/>
      <c r="M612" s="288"/>
      <c r="N612" s="289"/>
      <c r="O612"/>
      <c r="P612"/>
      <c r="Q612"/>
      <c r="R612"/>
      <c r="S612"/>
      <c r="T612"/>
      <c r="U612"/>
      <c r="V612"/>
      <c r="W612"/>
      <c r="X612"/>
    </row>
    <row r="613" spans="1:24" s="23" customFormat="1" ht="15" customHeight="1" x14ac:dyDescent="0.3">
      <c r="A613" s="316">
        <v>44861</v>
      </c>
      <c r="B613" s="317" t="s">
        <v>265</v>
      </c>
      <c r="C613" s="320">
        <v>3993</v>
      </c>
      <c r="D613" s="319"/>
      <c r="E613" s="322">
        <f t="shared" si="13"/>
        <v>23409204.960781392</v>
      </c>
      <c r="F613" s="84"/>
      <c r="G613" s="139"/>
      <c r="H613" s="140"/>
      <c r="I613" s="116"/>
      <c r="J613" s="123"/>
      <c r="K613" s="117"/>
      <c r="L613" s="118"/>
      <c r="M613" s="288"/>
      <c r="N613" s="289"/>
      <c r="O613"/>
      <c r="P613"/>
      <c r="Q613"/>
      <c r="R613"/>
      <c r="S613"/>
      <c r="T613"/>
      <c r="U613"/>
      <c r="V613"/>
      <c r="W613"/>
      <c r="X613"/>
    </row>
    <row r="614" spans="1:24" s="23" customFormat="1" ht="15" customHeight="1" x14ac:dyDescent="0.3">
      <c r="A614" s="316">
        <v>44861</v>
      </c>
      <c r="B614" s="317" t="s">
        <v>202</v>
      </c>
      <c r="C614" s="320">
        <v>17968.5</v>
      </c>
      <c r="D614" s="319"/>
      <c r="E614" s="322">
        <f t="shared" si="13"/>
        <v>23427173.460781392</v>
      </c>
      <c r="F614" s="84"/>
      <c r="G614" s="139"/>
      <c r="H614" s="140"/>
      <c r="I614" s="116"/>
      <c r="J614" s="123"/>
      <c r="K614" s="117"/>
      <c r="L614" s="118"/>
      <c r="M614" s="288"/>
      <c r="N614" s="289"/>
      <c r="O614"/>
      <c r="P614"/>
      <c r="Q614"/>
      <c r="R614"/>
      <c r="S614"/>
      <c r="T614"/>
      <c r="U614"/>
      <c r="V614"/>
      <c r="W614"/>
      <c r="X614"/>
    </row>
    <row r="615" spans="1:24" s="23" customFormat="1" ht="15" customHeight="1" x14ac:dyDescent="0.3">
      <c r="A615" s="316">
        <v>44861</v>
      </c>
      <c r="B615" s="317" t="s">
        <v>323</v>
      </c>
      <c r="C615" s="320">
        <v>51909</v>
      </c>
      <c r="D615" s="319"/>
      <c r="E615" s="322">
        <f t="shared" si="13"/>
        <v>23479082.460781392</v>
      </c>
      <c r="F615" s="84"/>
      <c r="G615" s="139"/>
      <c r="H615" s="140"/>
      <c r="I615" s="116"/>
      <c r="J615" s="123"/>
      <c r="K615" s="117"/>
      <c r="L615" s="118"/>
      <c r="M615" s="288"/>
      <c r="N615" s="289"/>
      <c r="O615"/>
      <c r="P615"/>
      <c r="Q615"/>
      <c r="R615"/>
      <c r="S615"/>
      <c r="T615"/>
      <c r="U615"/>
      <c r="V615"/>
      <c r="W615"/>
      <c r="X615"/>
    </row>
    <row r="616" spans="1:24" s="23" customFormat="1" ht="15" customHeight="1" x14ac:dyDescent="0.3">
      <c r="A616" s="316">
        <v>44862</v>
      </c>
      <c r="B616" s="317" t="s">
        <v>201</v>
      </c>
      <c r="C616" s="320">
        <v>284841.26</v>
      </c>
      <c r="D616" s="319"/>
      <c r="E616" s="322">
        <f t="shared" si="13"/>
        <v>23763923.720781393</v>
      </c>
      <c r="F616" s="84"/>
      <c r="G616" s="115"/>
      <c r="H616" s="140"/>
      <c r="I616" s="116"/>
      <c r="J616" s="123"/>
      <c r="K616" s="117"/>
      <c r="L616" s="118"/>
      <c r="M616" s="288"/>
      <c r="N616" s="289"/>
      <c r="O616"/>
      <c r="P616"/>
      <c r="Q616"/>
      <c r="R616"/>
      <c r="S616"/>
      <c r="T616"/>
      <c r="U616"/>
      <c r="V616"/>
      <c r="W616"/>
      <c r="X616"/>
    </row>
    <row r="617" spans="1:24" s="23" customFormat="1" ht="15" customHeight="1" x14ac:dyDescent="0.3">
      <c r="A617" s="316">
        <v>44862</v>
      </c>
      <c r="B617" s="317" t="s">
        <v>291</v>
      </c>
      <c r="C617" s="320">
        <v>83853</v>
      </c>
      <c r="D617" s="319"/>
      <c r="E617" s="322">
        <f t="shared" si="13"/>
        <v>23847776.720781393</v>
      </c>
      <c r="F617" s="84"/>
      <c r="G617" s="139"/>
      <c r="H617" s="140"/>
      <c r="I617" s="116"/>
      <c r="J617" s="123"/>
      <c r="K617" s="117"/>
      <c r="L617" s="118"/>
      <c r="M617" s="288"/>
      <c r="N617" s="289"/>
      <c r="O617"/>
      <c r="P617"/>
      <c r="Q617"/>
      <c r="R617"/>
      <c r="S617"/>
      <c r="T617"/>
      <c r="U617"/>
      <c r="V617"/>
      <c r="W617"/>
      <c r="X617"/>
    </row>
    <row r="618" spans="1:24" s="23" customFormat="1" ht="15" customHeight="1" x14ac:dyDescent="0.3">
      <c r="A618" s="316">
        <v>44862</v>
      </c>
      <c r="B618" s="317" t="s">
        <v>277</v>
      </c>
      <c r="C618" s="320">
        <v>3993</v>
      </c>
      <c r="D618" s="319"/>
      <c r="E618" s="322">
        <f t="shared" si="13"/>
        <v>23851769.720781393</v>
      </c>
      <c r="F618" s="84"/>
      <c r="G618" s="139"/>
      <c r="H618" s="140"/>
      <c r="I618" s="116"/>
      <c r="J618" s="123"/>
      <c r="K618" s="117"/>
      <c r="L618" s="118"/>
      <c r="M618" s="288"/>
      <c r="N618" s="289"/>
      <c r="O618"/>
      <c r="P618"/>
      <c r="Q618"/>
      <c r="R618"/>
      <c r="S618"/>
      <c r="T618"/>
      <c r="U618"/>
      <c r="V618"/>
      <c r="W618"/>
      <c r="X618"/>
    </row>
    <row r="619" spans="1:24" s="23" customFormat="1" ht="15.75" customHeight="1" x14ac:dyDescent="0.3">
      <c r="A619" s="316">
        <v>44862</v>
      </c>
      <c r="B619" s="317" t="s">
        <v>293</v>
      </c>
      <c r="C619" s="320">
        <v>70451.039999999994</v>
      </c>
      <c r="D619" s="319"/>
      <c r="E619" s="322">
        <f t="shared" si="13"/>
        <v>23922220.760781392</v>
      </c>
      <c r="F619" s="84"/>
      <c r="G619" s="139"/>
      <c r="H619" s="140"/>
      <c r="I619" s="116"/>
      <c r="J619" s="123"/>
      <c r="K619" s="117"/>
      <c r="L619" s="118"/>
      <c r="M619" s="288"/>
      <c r="N619" s="289"/>
      <c r="O619"/>
      <c r="P619"/>
      <c r="Q619"/>
      <c r="R619"/>
      <c r="S619"/>
      <c r="T619"/>
      <c r="U619"/>
      <c r="V619"/>
      <c r="W619"/>
      <c r="X619"/>
    </row>
    <row r="620" spans="1:24" s="23" customFormat="1" ht="15" customHeight="1" x14ac:dyDescent="0.3">
      <c r="A620" s="316">
        <v>44862</v>
      </c>
      <c r="B620" s="317" t="s">
        <v>287</v>
      </c>
      <c r="C620" s="320">
        <v>20785.38</v>
      </c>
      <c r="D620" s="319"/>
      <c r="E620" s="322">
        <f t="shared" si="13"/>
        <v>23943006.140781391</v>
      </c>
      <c r="F620" s="84"/>
      <c r="G620" s="139"/>
      <c r="H620" s="140"/>
      <c r="I620" s="116"/>
      <c r="J620" s="123"/>
      <c r="K620" s="117"/>
      <c r="L620" s="118"/>
      <c r="M620" s="288"/>
      <c r="N620" s="289"/>
      <c r="O620"/>
      <c r="P620"/>
      <c r="Q620"/>
      <c r="R620"/>
      <c r="S620"/>
      <c r="T620"/>
      <c r="U620"/>
      <c r="V620"/>
      <c r="W620"/>
      <c r="X620"/>
    </row>
    <row r="621" spans="1:24" s="23" customFormat="1" ht="15" customHeight="1" x14ac:dyDescent="0.3">
      <c r="A621" s="316">
        <v>44862</v>
      </c>
      <c r="B621" s="317" t="s">
        <v>215</v>
      </c>
      <c r="C621" s="320">
        <v>5989.5</v>
      </c>
      <c r="D621" s="319"/>
      <c r="E621" s="322">
        <f t="shared" si="13"/>
        <v>23948995.640781391</v>
      </c>
      <c r="F621" s="84"/>
      <c r="G621" s="139"/>
      <c r="H621" s="140"/>
      <c r="I621" s="116"/>
      <c r="J621" s="123"/>
      <c r="K621" s="117"/>
      <c r="L621" s="118"/>
      <c r="M621" s="288"/>
      <c r="N621" s="289"/>
      <c r="O621"/>
      <c r="P621"/>
      <c r="Q621"/>
      <c r="R621"/>
      <c r="S621"/>
      <c r="T621"/>
      <c r="U621"/>
      <c r="V621"/>
      <c r="W621"/>
      <c r="X621"/>
    </row>
    <row r="622" spans="1:24" s="23" customFormat="1" ht="15" customHeight="1" x14ac:dyDescent="0.3">
      <c r="A622" s="316">
        <v>44865</v>
      </c>
      <c r="B622" s="317" t="s">
        <v>219</v>
      </c>
      <c r="C622" s="320">
        <v>11979</v>
      </c>
      <c r="D622" s="319"/>
      <c r="E622" s="322">
        <f t="shared" si="13"/>
        <v>23960974.640781391</v>
      </c>
      <c r="F622" s="84"/>
      <c r="G622" s="139"/>
      <c r="H622" s="140"/>
      <c r="I622" s="116"/>
      <c r="J622" s="123"/>
      <c r="K622" s="117"/>
      <c r="L622" s="118"/>
      <c r="M622" s="288"/>
      <c r="N622" s="289"/>
      <c r="O622"/>
      <c r="P622"/>
      <c r="Q622"/>
      <c r="R622"/>
      <c r="S622"/>
      <c r="T622"/>
      <c r="U622"/>
      <c r="V622"/>
      <c r="W622"/>
      <c r="X622"/>
    </row>
    <row r="623" spans="1:24" s="23" customFormat="1" ht="15" customHeight="1" x14ac:dyDescent="0.3">
      <c r="A623" s="316">
        <v>44865</v>
      </c>
      <c r="B623" s="317" t="s">
        <v>288</v>
      </c>
      <c r="C623" s="320">
        <v>544320</v>
      </c>
      <c r="D623" s="319"/>
      <c r="E623" s="322">
        <f t="shared" si="13"/>
        <v>24505294.640781391</v>
      </c>
      <c r="F623" s="84"/>
      <c r="G623" s="139"/>
      <c r="H623" s="140"/>
      <c r="I623" s="116"/>
      <c r="J623" s="123"/>
      <c r="K623" s="117"/>
      <c r="L623" s="118"/>
      <c r="M623" s="288"/>
      <c r="N623" s="289"/>
      <c r="O623"/>
      <c r="P623"/>
      <c r="Q623"/>
      <c r="R623"/>
      <c r="S623"/>
      <c r="T623"/>
      <c r="U623"/>
      <c r="V623"/>
      <c r="W623"/>
      <c r="X623"/>
    </row>
    <row r="624" spans="1:24" s="23" customFormat="1" ht="15" customHeight="1" x14ac:dyDescent="0.3">
      <c r="A624" s="316">
        <v>44865</v>
      </c>
      <c r="B624" s="317" t="s">
        <v>397</v>
      </c>
      <c r="C624" s="352">
        <f>17841.8+302.2</f>
        <v>18144</v>
      </c>
      <c r="D624" s="319"/>
      <c r="E624" s="322">
        <f t="shared" si="13"/>
        <v>24523438.640781391</v>
      </c>
      <c r="F624" s="84"/>
      <c r="G624" s="139"/>
      <c r="H624" s="140"/>
      <c r="I624" s="116"/>
      <c r="J624" s="123"/>
      <c r="K624" s="117"/>
      <c r="L624" s="118"/>
      <c r="M624" s="288"/>
      <c r="N624" s="289"/>
      <c r="O624"/>
      <c r="P624"/>
      <c r="Q624"/>
      <c r="R624"/>
      <c r="S624"/>
      <c r="T624"/>
      <c r="U624"/>
      <c r="V624"/>
      <c r="W624"/>
      <c r="X624"/>
    </row>
    <row r="625" spans="1:24" s="23" customFormat="1" ht="15" customHeight="1" x14ac:dyDescent="0.3">
      <c r="A625" s="316">
        <v>44865</v>
      </c>
      <c r="B625" s="317" t="s">
        <v>195</v>
      </c>
      <c r="C625" s="320">
        <v>11979</v>
      </c>
      <c r="D625" s="319"/>
      <c r="E625" s="322">
        <f t="shared" si="13"/>
        <v>24535417.640781391</v>
      </c>
      <c r="F625" s="84"/>
      <c r="G625" s="139"/>
      <c r="H625" s="140"/>
      <c r="I625" s="116"/>
      <c r="J625" s="123"/>
      <c r="K625" s="117"/>
      <c r="L625" s="118"/>
      <c r="M625" s="288"/>
      <c r="N625" s="289"/>
      <c r="O625"/>
      <c r="P625"/>
      <c r="Q625"/>
      <c r="R625"/>
      <c r="S625"/>
      <c r="T625"/>
      <c r="U625"/>
      <c r="V625"/>
      <c r="W625"/>
      <c r="X625"/>
    </row>
    <row r="626" spans="1:24" s="23" customFormat="1" ht="15" customHeight="1" x14ac:dyDescent="0.3">
      <c r="A626" s="316">
        <v>44865</v>
      </c>
      <c r="B626" s="317" t="s">
        <v>196</v>
      </c>
      <c r="C626" s="320">
        <v>29460</v>
      </c>
      <c r="D626" s="319"/>
      <c r="E626" s="322">
        <f t="shared" si="13"/>
        <v>24564877.640781391</v>
      </c>
      <c r="F626" s="84"/>
      <c r="G626" s="115"/>
      <c r="H626" s="140"/>
      <c r="I626" s="116"/>
      <c r="J626" s="123"/>
      <c r="K626" s="117"/>
      <c r="L626" s="118"/>
      <c r="M626" s="288"/>
      <c r="N626" s="289"/>
      <c r="O626"/>
      <c r="P626"/>
      <c r="Q626"/>
      <c r="R626"/>
      <c r="S626"/>
      <c r="T626"/>
      <c r="U626"/>
      <c r="V626"/>
      <c r="W626"/>
      <c r="X626"/>
    </row>
    <row r="627" spans="1:24" s="23" customFormat="1" ht="15" customHeight="1" x14ac:dyDescent="0.3">
      <c r="A627" s="316">
        <v>44865</v>
      </c>
      <c r="B627" s="317" t="s">
        <v>462</v>
      </c>
      <c r="C627" s="320">
        <v>185328</v>
      </c>
      <c r="D627" s="319"/>
      <c r="E627" s="322">
        <f t="shared" ref="E627:E658" si="14">E626+C627-D627</f>
        <v>24750205.640781391</v>
      </c>
      <c r="F627" s="84"/>
      <c r="G627" s="139"/>
      <c r="H627" s="140"/>
      <c r="I627" s="116"/>
      <c r="J627" s="123"/>
      <c r="K627" s="117"/>
      <c r="L627" s="118"/>
      <c r="M627" s="288"/>
      <c r="N627" s="289"/>
      <c r="O627"/>
      <c r="P627"/>
      <c r="Q627"/>
      <c r="R627"/>
      <c r="S627"/>
      <c r="T627"/>
      <c r="U627"/>
      <c r="V627"/>
      <c r="W627"/>
      <c r="X627"/>
    </row>
    <row r="628" spans="1:24" s="23" customFormat="1" ht="15" customHeight="1" x14ac:dyDescent="0.3">
      <c r="A628" s="316">
        <v>44865</v>
      </c>
      <c r="B628" s="317" t="s">
        <v>199</v>
      </c>
      <c r="C628" s="320">
        <v>199650</v>
      </c>
      <c r="D628" s="319"/>
      <c r="E628" s="322">
        <f t="shared" si="14"/>
        <v>24949855.640781391</v>
      </c>
      <c r="F628" s="84"/>
      <c r="G628" s="139"/>
      <c r="H628" s="140"/>
      <c r="I628" s="116"/>
      <c r="J628" s="123"/>
      <c r="K628" s="117"/>
      <c r="L628" s="118"/>
      <c r="M628" s="288"/>
      <c r="N628" s="289"/>
      <c r="O628"/>
      <c r="P628"/>
      <c r="Q628"/>
      <c r="R628"/>
      <c r="S628"/>
      <c r="T628"/>
      <c r="U628"/>
      <c r="V628"/>
      <c r="W628"/>
      <c r="X628"/>
    </row>
    <row r="629" spans="1:24" s="23" customFormat="1" ht="15" customHeight="1" x14ac:dyDescent="0.3">
      <c r="A629" s="316">
        <v>44865</v>
      </c>
      <c r="B629" s="317" t="s">
        <v>578</v>
      </c>
      <c r="C629" s="320">
        <v>11979</v>
      </c>
      <c r="D629" s="319"/>
      <c r="E629" s="322">
        <f t="shared" si="14"/>
        <v>24961834.640781391</v>
      </c>
      <c r="F629" s="84"/>
      <c r="G629" s="139"/>
      <c r="H629" s="140"/>
      <c r="I629" s="116"/>
      <c r="J629" s="123"/>
      <c r="K629" s="117"/>
      <c r="L629" s="118"/>
      <c r="M629" s="288"/>
      <c r="N629" s="289"/>
      <c r="O629"/>
      <c r="P629"/>
      <c r="Q629"/>
      <c r="R629"/>
      <c r="S629"/>
      <c r="T629"/>
      <c r="U629"/>
      <c r="V629"/>
      <c r="W629"/>
      <c r="X629"/>
    </row>
    <row r="630" spans="1:24" s="23" customFormat="1" ht="15" customHeight="1" x14ac:dyDescent="0.3">
      <c r="A630" s="316">
        <v>44865</v>
      </c>
      <c r="B630" s="317" t="s">
        <v>276</v>
      </c>
      <c r="C630" s="320">
        <v>191664</v>
      </c>
      <c r="D630" s="319"/>
      <c r="E630" s="322">
        <f t="shared" si="14"/>
        <v>25153498.640781391</v>
      </c>
      <c r="F630" s="84"/>
      <c r="G630" s="139"/>
      <c r="H630" s="140"/>
      <c r="I630" s="116"/>
      <c r="J630" s="123"/>
      <c r="K630" s="117"/>
      <c r="L630" s="118"/>
      <c r="M630" s="288"/>
      <c r="N630" s="289"/>
      <c r="O630"/>
      <c r="P630"/>
      <c r="Q630"/>
      <c r="R630"/>
      <c r="S630"/>
      <c r="T630"/>
      <c r="U630"/>
      <c r="V630"/>
      <c r="W630"/>
      <c r="X630"/>
    </row>
    <row r="631" spans="1:24" s="23" customFormat="1" ht="15" customHeight="1" x14ac:dyDescent="0.3">
      <c r="A631" s="316">
        <v>44865</v>
      </c>
      <c r="B631" s="317" t="s">
        <v>305</v>
      </c>
      <c r="C631" s="320">
        <v>230717.96</v>
      </c>
      <c r="D631" s="319"/>
      <c r="E631" s="322">
        <f t="shared" si="14"/>
        <v>25384216.600781392</v>
      </c>
      <c r="F631" s="84"/>
      <c r="G631" s="139"/>
      <c r="H631" s="140"/>
      <c r="I631" s="116"/>
      <c r="J631" s="123"/>
      <c r="K631" s="117"/>
      <c r="L631" s="118"/>
      <c r="M631" s="288"/>
      <c r="N631" s="289"/>
      <c r="O631"/>
      <c r="P631"/>
      <c r="Q631"/>
      <c r="R631"/>
      <c r="S631"/>
      <c r="T631"/>
      <c r="U631"/>
      <c r="V631"/>
      <c r="W631"/>
      <c r="X631"/>
    </row>
    <row r="632" spans="1:24" s="23" customFormat="1" ht="15" customHeight="1" x14ac:dyDescent="0.3">
      <c r="A632" s="100"/>
      <c r="B632" s="23" t="s">
        <v>579</v>
      </c>
      <c r="C632" s="323"/>
      <c r="D632" s="141">
        <v>1603601.66</v>
      </c>
      <c r="E632" s="322">
        <f t="shared" si="14"/>
        <v>23780614.940781392</v>
      </c>
      <c r="F632" s="84"/>
      <c r="G632" s="139"/>
      <c r="H632" s="140"/>
      <c r="I632" s="116"/>
      <c r="J632" s="123"/>
      <c r="K632" s="117"/>
      <c r="L632" s="118"/>
      <c r="M632" s="288"/>
      <c r="N632" s="289"/>
      <c r="O632"/>
      <c r="P632"/>
      <c r="Q632"/>
      <c r="R632"/>
      <c r="S632"/>
      <c r="T632"/>
      <c r="U632"/>
      <c r="V632"/>
      <c r="W632"/>
      <c r="X632"/>
    </row>
    <row r="633" spans="1:24" s="23" customFormat="1" ht="15" customHeight="1" x14ac:dyDescent="0.3">
      <c r="A633" s="100"/>
      <c r="B633" s="324" t="s">
        <v>580</v>
      </c>
      <c r="C633" s="325">
        <v>890981.79999999993</v>
      </c>
      <c r="D633" s="141"/>
      <c r="E633" s="322">
        <f t="shared" si="14"/>
        <v>24671596.740781393</v>
      </c>
      <c r="F633" s="84"/>
      <c r="G633" s="139"/>
      <c r="H633" s="140"/>
      <c r="I633" s="116"/>
      <c r="J633" s="123"/>
      <c r="K633" s="117"/>
      <c r="L633" s="118"/>
      <c r="M633" s="288"/>
      <c r="N633" s="289"/>
      <c r="O633"/>
      <c r="P633"/>
      <c r="Q633"/>
      <c r="R633"/>
      <c r="S633"/>
      <c r="T633"/>
      <c r="U633"/>
      <c r="V633"/>
      <c r="W633"/>
      <c r="X633"/>
    </row>
    <row r="634" spans="1:24" s="23" customFormat="1" ht="15" customHeight="1" x14ac:dyDescent="0.3">
      <c r="B634" s="324" t="s">
        <v>581</v>
      </c>
      <c r="C634" s="326">
        <f>91.57*5453</f>
        <v>499331.20999999996</v>
      </c>
      <c r="D634" s="141"/>
      <c r="E634" s="227">
        <f t="shared" si="14"/>
        <v>25170927.950781394</v>
      </c>
      <c r="F634" s="84"/>
      <c r="G634" s="139"/>
      <c r="H634" s="140"/>
      <c r="I634" s="116"/>
      <c r="J634" s="123"/>
      <c r="K634" s="117"/>
      <c r="L634" s="118"/>
      <c r="M634" s="288"/>
      <c r="N634" s="289"/>
      <c r="O634"/>
      <c r="P634"/>
      <c r="Q634"/>
      <c r="R634"/>
      <c r="S634"/>
      <c r="T634"/>
      <c r="U634"/>
      <c r="V634"/>
      <c r="W634"/>
      <c r="X634"/>
    </row>
    <row r="635" spans="1:24" s="23" customFormat="1" ht="15" customHeight="1" x14ac:dyDescent="0.3">
      <c r="A635" s="316">
        <v>44868</v>
      </c>
      <c r="B635" s="317" t="s">
        <v>314</v>
      </c>
      <c r="C635" s="320">
        <v>11979</v>
      </c>
      <c r="D635" s="319"/>
      <c r="E635" s="322">
        <f t="shared" si="14"/>
        <v>25182906.950781394</v>
      </c>
      <c r="F635" s="84"/>
      <c r="G635" s="139"/>
      <c r="H635" s="140"/>
      <c r="I635" s="116"/>
      <c r="J635" s="123"/>
      <c r="K635" s="117"/>
      <c r="L635" s="118"/>
      <c r="M635" s="288"/>
      <c r="N635" s="289"/>
      <c r="O635"/>
      <c r="P635"/>
      <c r="Q635"/>
      <c r="R635"/>
      <c r="S635"/>
      <c r="T635"/>
      <c r="U635"/>
      <c r="V635"/>
      <c r="W635"/>
      <c r="X635"/>
    </row>
    <row r="636" spans="1:24" s="23" customFormat="1" ht="15" customHeight="1" x14ac:dyDescent="0.3">
      <c r="A636" s="316">
        <v>44868</v>
      </c>
      <c r="B636" s="317" t="s">
        <v>537</v>
      </c>
      <c r="C636" s="320">
        <v>129772.5</v>
      </c>
      <c r="D636" s="319"/>
      <c r="E636" s="322">
        <f t="shared" si="14"/>
        <v>25312679.450781394</v>
      </c>
      <c r="F636" s="84"/>
      <c r="G636" s="139"/>
      <c r="H636" s="140"/>
      <c r="I636" s="116"/>
      <c r="J636" s="123"/>
      <c r="K636" s="117"/>
      <c r="L636" s="118"/>
      <c r="M636" s="288"/>
      <c r="N636" s="289"/>
      <c r="O636"/>
      <c r="P636"/>
      <c r="Q636"/>
      <c r="R636"/>
      <c r="S636"/>
      <c r="T636"/>
      <c r="U636"/>
      <c r="V636"/>
      <c r="W636"/>
      <c r="X636"/>
    </row>
    <row r="637" spans="1:24" s="23" customFormat="1" ht="15" customHeight="1" x14ac:dyDescent="0.3">
      <c r="A637" s="316">
        <v>44869</v>
      </c>
      <c r="B637" s="317" t="s">
        <v>295</v>
      </c>
      <c r="C637" s="320">
        <v>51909</v>
      </c>
      <c r="D637" s="319"/>
      <c r="E637" s="322">
        <f t="shared" si="14"/>
        <v>25364588.450781394</v>
      </c>
      <c r="F637" s="84"/>
      <c r="G637" s="139"/>
      <c r="H637" s="140"/>
      <c r="I637" s="116"/>
      <c r="J637" s="123"/>
      <c r="K637" s="117"/>
      <c r="L637" s="118"/>
      <c r="M637" s="288"/>
      <c r="N637" s="289"/>
      <c r="O637"/>
      <c r="P637"/>
      <c r="Q637"/>
      <c r="R637"/>
      <c r="S637"/>
      <c r="T637"/>
      <c r="U637"/>
      <c r="V637"/>
      <c r="W637"/>
      <c r="X637"/>
    </row>
    <row r="638" spans="1:24" s="23" customFormat="1" ht="15" customHeight="1" x14ac:dyDescent="0.3">
      <c r="A638" s="316">
        <v>44869</v>
      </c>
      <c r="B638" s="317" t="s">
        <v>310</v>
      </c>
      <c r="C638" s="320">
        <v>317842.8</v>
      </c>
      <c r="D638" s="319"/>
      <c r="E638" s="322">
        <f t="shared" si="14"/>
        <v>25682431.250781395</v>
      </c>
      <c r="F638" s="84"/>
      <c r="G638" s="139"/>
      <c r="H638" s="140"/>
      <c r="I638" s="116"/>
      <c r="J638" s="123"/>
      <c r="K638" s="117"/>
      <c r="L638" s="118"/>
      <c r="M638" s="288"/>
      <c r="N638" s="289"/>
      <c r="O638"/>
      <c r="P638"/>
      <c r="Q638"/>
      <c r="R638"/>
      <c r="S638"/>
      <c r="T638"/>
      <c r="U638"/>
      <c r="V638"/>
      <c r="W638"/>
      <c r="X638"/>
    </row>
    <row r="639" spans="1:24" s="23" customFormat="1" ht="15" customHeight="1" x14ac:dyDescent="0.3">
      <c r="A639" s="316">
        <v>44869</v>
      </c>
      <c r="B639" s="317" t="s">
        <v>293</v>
      </c>
      <c r="C639" s="320">
        <v>69877.5</v>
      </c>
      <c r="D639" s="319"/>
      <c r="E639" s="322">
        <f t="shared" si="14"/>
        <v>25752308.750781395</v>
      </c>
      <c r="F639" s="84"/>
      <c r="G639" s="139"/>
      <c r="H639" s="140"/>
      <c r="I639" s="116"/>
      <c r="J639" s="123"/>
      <c r="K639" s="117"/>
      <c r="L639" s="118"/>
      <c r="M639" s="288"/>
      <c r="N639" s="289"/>
      <c r="O639"/>
      <c r="P639"/>
      <c r="Q639"/>
      <c r="R639"/>
      <c r="S639"/>
      <c r="T639"/>
      <c r="U639"/>
      <c r="V639"/>
      <c r="W639"/>
      <c r="X639"/>
    </row>
    <row r="640" spans="1:24" s="23" customFormat="1" ht="15" customHeight="1" x14ac:dyDescent="0.3">
      <c r="A640" s="316">
        <v>44873</v>
      </c>
      <c r="B640" s="317" t="s">
        <v>306</v>
      </c>
      <c r="C640" s="320">
        <v>13209.57</v>
      </c>
      <c r="D640" s="319"/>
      <c r="E640" s="322">
        <f t="shared" si="14"/>
        <v>25765518.320781395</v>
      </c>
      <c r="F640" s="84"/>
      <c r="G640" s="139"/>
      <c r="H640" s="140"/>
      <c r="I640" s="116"/>
      <c r="J640" s="123"/>
      <c r="K640" s="117"/>
      <c r="L640" s="118"/>
      <c r="M640" s="288"/>
      <c r="N640" s="289"/>
      <c r="O640"/>
      <c r="P640"/>
      <c r="Q640"/>
      <c r="R640"/>
      <c r="S640"/>
      <c r="T640"/>
      <c r="U640"/>
      <c r="V640"/>
      <c r="W640"/>
      <c r="X640"/>
    </row>
    <row r="641" spans="1:24" s="23" customFormat="1" ht="15" customHeight="1" x14ac:dyDescent="0.3">
      <c r="A641" s="316">
        <v>44873</v>
      </c>
      <c r="B641" s="317" t="s">
        <v>290</v>
      </c>
      <c r="C641" s="320">
        <v>2935.46</v>
      </c>
      <c r="D641" s="319"/>
      <c r="E641" s="322">
        <f t="shared" si="14"/>
        <v>25768453.780781396</v>
      </c>
      <c r="F641" s="84"/>
      <c r="G641" s="115"/>
      <c r="H641" s="140"/>
      <c r="I641" s="116"/>
      <c r="J641" s="123"/>
      <c r="K641" s="117"/>
      <c r="L641" s="118"/>
      <c r="M641" s="288"/>
      <c r="N641" s="289"/>
      <c r="O641"/>
      <c r="P641"/>
      <c r="Q641"/>
      <c r="R641"/>
      <c r="S641"/>
      <c r="T641"/>
      <c r="U641"/>
      <c r="V641"/>
      <c r="W641"/>
      <c r="X641"/>
    </row>
    <row r="642" spans="1:24" s="23" customFormat="1" ht="15" customHeight="1" x14ac:dyDescent="0.3">
      <c r="A642" s="316">
        <v>44873</v>
      </c>
      <c r="B642" s="317" t="s">
        <v>318</v>
      </c>
      <c r="C642" s="320">
        <f>89660.84+409.14</f>
        <v>90069.98</v>
      </c>
      <c r="D642" s="319"/>
      <c r="E642" s="322">
        <f t="shared" si="14"/>
        <v>25858523.760781396</v>
      </c>
      <c r="F642" s="84"/>
      <c r="G642" s="139"/>
      <c r="H642" s="140"/>
      <c r="I642" s="116"/>
      <c r="J642" s="123"/>
      <c r="K642" s="117"/>
      <c r="L642" s="118"/>
      <c r="M642" s="288"/>
      <c r="N642" s="289"/>
      <c r="O642"/>
      <c r="P642"/>
      <c r="Q642"/>
      <c r="R642"/>
      <c r="S642"/>
      <c r="T642"/>
      <c r="U642"/>
      <c r="V642"/>
      <c r="W642"/>
      <c r="X642"/>
    </row>
    <row r="643" spans="1:24" s="23" customFormat="1" ht="15" customHeight="1" x14ac:dyDescent="0.3">
      <c r="A643" s="316">
        <v>44873</v>
      </c>
      <c r="B643" s="317" t="s">
        <v>445</v>
      </c>
      <c r="C643" s="320">
        <v>491400</v>
      </c>
      <c r="D643" s="319"/>
      <c r="E643" s="322">
        <f t="shared" si="14"/>
        <v>26349923.760781396</v>
      </c>
      <c r="F643" s="84"/>
      <c r="G643" s="139"/>
      <c r="H643" s="140"/>
      <c r="I643" s="116"/>
      <c r="J643" s="123"/>
      <c r="K643" s="117"/>
      <c r="L643" s="118"/>
      <c r="M643" s="288"/>
      <c r="N643" s="289"/>
      <c r="O643"/>
      <c r="P643"/>
      <c r="Q643"/>
      <c r="R643"/>
      <c r="S643"/>
      <c r="T643"/>
      <c r="U643"/>
      <c r="V643"/>
      <c r="W643"/>
      <c r="X643"/>
    </row>
    <row r="644" spans="1:24" s="23" customFormat="1" ht="15" customHeight="1" x14ac:dyDescent="0.3">
      <c r="A644" s="316">
        <v>44873</v>
      </c>
      <c r="B644" s="317" t="s">
        <v>207</v>
      </c>
      <c r="C644" s="320">
        <f>49138.1+2770.9</f>
        <v>51909</v>
      </c>
      <c r="D644" s="319"/>
      <c r="E644" s="322">
        <f t="shared" si="14"/>
        <v>26401832.760781396</v>
      </c>
      <c r="F644" s="84"/>
      <c r="G644" s="139"/>
      <c r="H644" s="140"/>
      <c r="I644" s="116"/>
      <c r="J644" s="123"/>
      <c r="K644" s="117"/>
      <c r="L644" s="118"/>
      <c r="M644" s="288"/>
      <c r="N644" s="289"/>
      <c r="O644"/>
      <c r="P644"/>
      <c r="Q644"/>
      <c r="R644"/>
      <c r="S644"/>
      <c r="T644"/>
      <c r="U644"/>
      <c r="V644"/>
      <c r="W644"/>
      <c r="X644"/>
    </row>
    <row r="645" spans="1:24" s="23" customFormat="1" ht="15" customHeight="1" x14ac:dyDescent="0.3">
      <c r="A645" s="316">
        <v>44873</v>
      </c>
      <c r="B645" s="317" t="s">
        <v>208</v>
      </c>
      <c r="C645" s="320">
        <v>6321.04</v>
      </c>
      <c r="D645" s="319"/>
      <c r="E645" s="322">
        <f t="shared" si="14"/>
        <v>26408153.800781395</v>
      </c>
      <c r="F645" s="84"/>
      <c r="G645" s="139"/>
      <c r="H645" s="140"/>
      <c r="I645" s="116"/>
      <c r="J645" s="123"/>
      <c r="K645" s="117"/>
      <c r="L645" s="118"/>
      <c r="M645" s="288"/>
      <c r="N645" s="289"/>
      <c r="O645"/>
      <c r="P645"/>
      <c r="Q645"/>
      <c r="R645"/>
      <c r="S645"/>
      <c r="T645"/>
      <c r="U645"/>
      <c r="V645"/>
      <c r="W645"/>
      <c r="X645"/>
    </row>
    <row r="646" spans="1:24" s="23" customFormat="1" ht="15" customHeight="1" x14ac:dyDescent="0.3">
      <c r="A646" s="316">
        <v>44873</v>
      </c>
      <c r="B646" s="317" t="s">
        <v>224</v>
      </c>
      <c r="C646" s="320">
        <v>17968.5</v>
      </c>
      <c r="D646" s="319"/>
      <c r="E646" s="322">
        <f t="shared" si="14"/>
        <v>26426122.300781395</v>
      </c>
      <c r="F646" s="84"/>
      <c r="G646" s="139"/>
      <c r="H646" s="140"/>
      <c r="I646" s="116"/>
      <c r="J646" s="123"/>
      <c r="K646" s="117"/>
      <c r="L646" s="118"/>
      <c r="M646" s="288"/>
      <c r="N646" s="289"/>
      <c r="O646"/>
      <c r="P646"/>
      <c r="Q646"/>
      <c r="R646"/>
      <c r="S646"/>
      <c r="T646"/>
      <c r="U646"/>
      <c r="V646"/>
      <c r="W646"/>
      <c r="X646"/>
    </row>
    <row r="647" spans="1:24" s="23" customFormat="1" ht="15" customHeight="1" x14ac:dyDescent="0.3">
      <c r="A647" s="316">
        <v>44873</v>
      </c>
      <c r="B647" s="317" t="s">
        <v>428</v>
      </c>
      <c r="C647" s="320">
        <v>29947.5</v>
      </c>
      <c r="D647" s="319"/>
      <c r="E647" s="322">
        <f t="shared" si="14"/>
        <v>26456069.800781395</v>
      </c>
      <c r="F647" s="84"/>
      <c r="G647" s="139"/>
      <c r="H647" s="140"/>
      <c r="I647" s="116"/>
      <c r="J647" s="123"/>
      <c r="K647" s="117"/>
      <c r="L647" s="118"/>
      <c r="M647" s="288"/>
      <c r="N647" s="289"/>
      <c r="O647"/>
      <c r="P647"/>
      <c r="Q647"/>
      <c r="R647"/>
      <c r="S647"/>
      <c r="T647"/>
      <c r="U647"/>
      <c r="V647"/>
      <c r="W647"/>
      <c r="X647"/>
    </row>
    <row r="648" spans="1:24" s="23" customFormat="1" ht="15" customHeight="1" x14ac:dyDescent="0.3">
      <c r="A648" s="316">
        <v>44873</v>
      </c>
      <c r="B648" s="317" t="s">
        <v>226</v>
      </c>
      <c r="C648" s="320">
        <v>17968.5</v>
      </c>
      <c r="D648" s="319"/>
      <c r="E648" s="322">
        <f t="shared" si="14"/>
        <v>26474038.300781395</v>
      </c>
      <c r="F648" s="84"/>
      <c r="G648" s="139"/>
      <c r="H648" s="140"/>
      <c r="I648" s="116"/>
      <c r="J648" s="123"/>
      <c r="K648" s="117"/>
      <c r="L648" s="118"/>
      <c r="M648" s="288"/>
      <c r="N648" s="289"/>
      <c r="O648"/>
      <c r="P648"/>
      <c r="Q648"/>
      <c r="R648"/>
      <c r="S648"/>
      <c r="T648"/>
      <c r="U648"/>
      <c r="V648"/>
      <c r="W648"/>
      <c r="X648"/>
    </row>
    <row r="649" spans="1:24" s="23" customFormat="1" ht="15" customHeight="1" x14ac:dyDescent="0.3">
      <c r="A649" s="316">
        <v>44873</v>
      </c>
      <c r="B649" s="317" t="s">
        <v>494</v>
      </c>
      <c r="C649" s="320">
        <v>17968.5</v>
      </c>
      <c r="D649" s="319"/>
      <c r="E649" s="322">
        <f t="shared" si="14"/>
        <v>26492006.800781395</v>
      </c>
      <c r="F649" s="84"/>
      <c r="G649" s="139"/>
      <c r="H649" s="140"/>
      <c r="I649" s="116"/>
      <c r="J649" s="123"/>
      <c r="K649" s="117"/>
      <c r="L649" s="118"/>
      <c r="M649" s="288"/>
      <c r="N649" s="289"/>
      <c r="O649"/>
      <c r="P649"/>
      <c r="Q649"/>
      <c r="R649"/>
      <c r="S649"/>
      <c r="T649"/>
      <c r="U649"/>
      <c r="V649"/>
      <c r="W649"/>
      <c r="X649"/>
    </row>
    <row r="650" spans="1:24" s="23" customFormat="1" ht="15" customHeight="1" x14ac:dyDescent="0.3">
      <c r="A650" s="316">
        <v>44873</v>
      </c>
      <c r="B650" s="317" t="s">
        <v>289</v>
      </c>
      <c r="C650" s="320">
        <v>83853</v>
      </c>
      <c r="D650" s="319"/>
      <c r="E650" s="322">
        <f t="shared" si="14"/>
        <v>26575859.800781395</v>
      </c>
      <c r="F650" s="84"/>
      <c r="G650" s="139"/>
      <c r="H650" s="140"/>
      <c r="I650" s="116"/>
      <c r="J650" s="123"/>
      <c r="K650" s="117"/>
      <c r="L650" s="118"/>
      <c r="M650" s="288"/>
      <c r="N650" s="289"/>
      <c r="O650"/>
      <c r="P650"/>
      <c r="Q650"/>
      <c r="R650"/>
      <c r="S650"/>
      <c r="T650"/>
      <c r="U650"/>
      <c r="V650"/>
      <c r="W650"/>
      <c r="X650"/>
    </row>
    <row r="651" spans="1:24" s="23" customFormat="1" ht="15" customHeight="1" x14ac:dyDescent="0.3">
      <c r="A651" s="316">
        <v>44873</v>
      </c>
      <c r="B651" s="317" t="s">
        <v>231</v>
      </c>
      <c r="C651" s="320">
        <v>201646.5</v>
      </c>
      <c r="D651" s="319"/>
      <c r="E651" s="322">
        <f t="shared" si="14"/>
        <v>26777506.300781395</v>
      </c>
      <c r="F651" s="84"/>
      <c r="G651" s="139"/>
      <c r="H651" s="140"/>
      <c r="I651" s="116"/>
      <c r="J651" s="123"/>
      <c r="K651" s="117"/>
      <c r="L651" s="118"/>
      <c r="M651" s="288"/>
      <c r="N651" s="289"/>
      <c r="O651"/>
      <c r="P651"/>
      <c r="Q651"/>
      <c r="R651"/>
      <c r="S651"/>
      <c r="T651"/>
      <c r="U651"/>
      <c r="V651"/>
      <c r="W651"/>
      <c r="X651"/>
    </row>
    <row r="652" spans="1:24" s="23" customFormat="1" ht="15" customHeight="1" x14ac:dyDescent="0.3">
      <c r="A652" s="316">
        <v>44873</v>
      </c>
      <c r="B652" s="317" t="s">
        <v>427</v>
      </c>
      <c r="C652" s="320">
        <f>35224.66+1003.34</f>
        <v>36228</v>
      </c>
      <c r="D652" s="319"/>
      <c r="E652" s="322">
        <f t="shared" si="14"/>
        <v>26813734.300781395</v>
      </c>
      <c r="F652" s="84"/>
      <c r="G652" s="139"/>
      <c r="H652" s="140"/>
      <c r="I652" s="116"/>
      <c r="J652" s="123"/>
      <c r="K652" s="117"/>
      <c r="L652" s="118"/>
      <c r="M652" s="288"/>
      <c r="N652" s="289"/>
      <c r="O652"/>
      <c r="P652"/>
      <c r="Q652"/>
      <c r="R652"/>
      <c r="S652"/>
      <c r="T652"/>
      <c r="U652"/>
      <c r="V652"/>
      <c r="W652"/>
      <c r="X652"/>
    </row>
    <row r="653" spans="1:24" s="23" customFormat="1" ht="15" customHeight="1" x14ac:dyDescent="0.3">
      <c r="A653" s="316">
        <v>44875</v>
      </c>
      <c r="B653" s="317" t="s">
        <v>274</v>
      </c>
      <c r="C653" s="320">
        <v>29947.5</v>
      </c>
      <c r="D653" s="319"/>
      <c r="E653" s="322">
        <f t="shared" si="14"/>
        <v>26843681.800781395</v>
      </c>
      <c r="F653" s="84"/>
      <c r="G653" s="139"/>
      <c r="H653" s="140"/>
      <c r="I653" s="116"/>
      <c r="J653" s="123"/>
      <c r="K653" s="117"/>
      <c r="L653" s="118"/>
      <c r="M653" s="288"/>
      <c r="N653" s="289"/>
      <c r="O653"/>
      <c r="P653"/>
      <c r="Q653"/>
      <c r="R653"/>
      <c r="S653"/>
      <c r="T653"/>
      <c r="U653"/>
      <c r="V653"/>
      <c r="W653"/>
      <c r="X653"/>
    </row>
    <row r="654" spans="1:24" s="23" customFormat="1" ht="15" customHeight="1" x14ac:dyDescent="0.3">
      <c r="A654" s="316">
        <v>44875</v>
      </c>
      <c r="B654" s="317" t="s">
        <v>191</v>
      </c>
      <c r="C654" s="320">
        <v>628897.5</v>
      </c>
      <c r="D654" s="319"/>
      <c r="E654" s="322">
        <f t="shared" si="14"/>
        <v>27472579.300781395</v>
      </c>
      <c r="F654" s="84"/>
      <c r="G654" s="139"/>
      <c r="H654" s="140"/>
      <c r="I654" s="116"/>
      <c r="J654" s="123"/>
      <c r="K654" s="117"/>
      <c r="L654" s="118"/>
      <c r="M654" s="288"/>
      <c r="N654" s="289"/>
      <c r="O654"/>
      <c r="P654"/>
      <c r="Q654"/>
      <c r="R654"/>
      <c r="S654"/>
      <c r="T654"/>
      <c r="U654"/>
      <c r="V654"/>
      <c r="W654"/>
      <c r="X654"/>
    </row>
    <row r="655" spans="1:24" s="23" customFormat="1" ht="15" customHeight="1" x14ac:dyDescent="0.3">
      <c r="A655" s="316">
        <v>44875</v>
      </c>
      <c r="B655" s="317" t="s">
        <v>232</v>
      </c>
      <c r="C655" s="320">
        <v>29947.5</v>
      </c>
      <c r="D655" s="319"/>
      <c r="E655" s="322">
        <f t="shared" si="14"/>
        <v>27502526.800781395</v>
      </c>
      <c r="F655" s="84"/>
      <c r="G655" s="139"/>
      <c r="H655" s="140"/>
      <c r="I655" s="116"/>
      <c r="J655" s="123"/>
      <c r="K655" s="117"/>
      <c r="L655" s="118"/>
      <c r="M655" s="288"/>
      <c r="N655" s="289"/>
      <c r="O655"/>
      <c r="P655"/>
      <c r="Q655"/>
      <c r="R655"/>
      <c r="S655"/>
      <c r="T655"/>
      <c r="U655"/>
      <c r="V655"/>
      <c r="W655"/>
      <c r="X655"/>
    </row>
    <row r="656" spans="1:24" s="23" customFormat="1" ht="15" customHeight="1" x14ac:dyDescent="0.3">
      <c r="A656" s="316">
        <v>44876</v>
      </c>
      <c r="B656" s="317" t="s">
        <v>299</v>
      </c>
      <c r="C656" s="320">
        <v>21961.5</v>
      </c>
      <c r="D656" s="319"/>
      <c r="E656" s="322">
        <f t="shared" si="14"/>
        <v>27524488.300781395</v>
      </c>
      <c r="F656" s="84"/>
      <c r="G656" s="139"/>
      <c r="H656" s="140"/>
      <c r="I656" s="116"/>
      <c r="J656" s="123"/>
      <c r="K656" s="117"/>
      <c r="L656" s="118"/>
      <c r="M656" s="288"/>
      <c r="N656" s="289"/>
      <c r="O656"/>
      <c r="P656"/>
      <c r="Q656"/>
      <c r="R656"/>
      <c r="S656"/>
      <c r="T656"/>
      <c r="U656"/>
      <c r="V656"/>
      <c r="W656"/>
      <c r="X656"/>
    </row>
    <row r="657" spans="1:24" s="23" customFormat="1" ht="15" customHeight="1" x14ac:dyDescent="0.3">
      <c r="A657" s="100"/>
      <c r="B657" s="119" t="s">
        <v>585</v>
      </c>
      <c r="C657" s="120"/>
      <c r="D657" s="121">
        <v>2245308</v>
      </c>
      <c r="E657" s="322">
        <f t="shared" si="14"/>
        <v>25279180.300781395</v>
      </c>
      <c r="F657" s="84"/>
      <c r="G657" s="115"/>
      <c r="H657" s="140"/>
      <c r="I657" s="116"/>
      <c r="J657" s="123"/>
      <c r="K657" s="117"/>
      <c r="L657" s="118"/>
      <c r="M657" s="288"/>
      <c r="N657" s="289"/>
      <c r="O657"/>
      <c r="P657"/>
      <c r="Q657"/>
      <c r="R657"/>
      <c r="S657"/>
      <c r="T657"/>
      <c r="U657"/>
      <c r="V657"/>
      <c r="W657"/>
      <c r="X657"/>
    </row>
    <row r="658" spans="1:24" s="23" customFormat="1" ht="15" customHeight="1" x14ac:dyDescent="0.3">
      <c r="A658" s="100"/>
      <c r="B658" s="119" t="s">
        <v>586</v>
      </c>
      <c r="C658" s="120"/>
      <c r="D658" s="121">
        <v>6465180</v>
      </c>
      <c r="E658" s="322">
        <f t="shared" si="14"/>
        <v>18814000.300781395</v>
      </c>
      <c r="F658" s="84"/>
      <c r="G658" s="115"/>
      <c r="H658" s="140"/>
      <c r="I658" s="116"/>
      <c r="J658" s="123"/>
      <c r="K658" s="117"/>
      <c r="L658" s="118"/>
      <c r="M658" s="288"/>
      <c r="N658" s="289"/>
      <c r="O658"/>
      <c r="P658"/>
      <c r="Q658"/>
      <c r="R658"/>
      <c r="S658"/>
      <c r="T658"/>
      <c r="U658"/>
      <c r="V658"/>
      <c r="W658"/>
      <c r="X658"/>
    </row>
    <row r="659" spans="1:24" s="23" customFormat="1" ht="15" customHeight="1" x14ac:dyDescent="0.3">
      <c r="B659" s="119" t="s">
        <v>187</v>
      </c>
      <c r="C659" s="124"/>
      <c r="D659" s="121">
        <v>1216030</v>
      </c>
      <c r="E659" s="322">
        <f t="shared" ref="E659:E721" si="15">E658+C659-D659</f>
        <v>17597970.300781395</v>
      </c>
      <c r="F659" s="84"/>
      <c r="G659" s="139"/>
      <c r="H659" s="140"/>
      <c r="I659" s="116"/>
      <c r="J659" s="123"/>
      <c r="K659" s="117"/>
      <c r="L659" s="118"/>
      <c r="M659" s="288"/>
      <c r="N659" s="289"/>
      <c r="O659"/>
      <c r="P659"/>
      <c r="Q659"/>
      <c r="R659"/>
      <c r="S659"/>
      <c r="T659"/>
      <c r="U659"/>
      <c r="V659"/>
      <c r="W659"/>
      <c r="X659"/>
    </row>
    <row r="660" spans="1:24" s="23" customFormat="1" ht="15" customHeight="1" x14ac:dyDescent="0.3">
      <c r="B660" s="125" t="s">
        <v>188</v>
      </c>
      <c r="C660" s="126"/>
      <c r="D660" s="127"/>
      <c r="E660" s="322">
        <f t="shared" si="15"/>
        <v>17597970.300781395</v>
      </c>
      <c r="F660" s="84"/>
      <c r="G660" s="139"/>
      <c r="H660" s="231"/>
      <c r="I660" s="116">
        <v>840000</v>
      </c>
      <c r="J660" s="123"/>
      <c r="K660" s="117"/>
      <c r="L660" s="118"/>
      <c r="M660" s="288"/>
      <c r="N660" s="289"/>
      <c r="O660"/>
      <c r="P660"/>
      <c r="Q660"/>
      <c r="R660"/>
      <c r="S660"/>
      <c r="T660"/>
      <c r="U660"/>
      <c r="V660"/>
      <c r="W660"/>
      <c r="X660"/>
    </row>
    <row r="661" spans="1:24" s="23" customFormat="1" ht="15" customHeight="1" x14ac:dyDescent="0.3">
      <c r="A661" s="133"/>
      <c r="B661" s="312" t="s">
        <v>587</v>
      </c>
      <c r="C661" s="313"/>
      <c r="D661" s="134"/>
      <c r="E661" s="322">
        <f t="shared" si="15"/>
        <v>17597970.300781395</v>
      </c>
      <c r="F661" s="84"/>
      <c r="G661" s="139"/>
      <c r="H661" s="231">
        <v>14593.06</v>
      </c>
      <c r="I661" s="116"/>
      <c r="J661" s="123"/>
      <c r="K661" s="117"/>
      <c r="L661" s="118"/>
      <c r="M661" s="288"/>
      <c r="N661" s="289"/>
      <c r="O661"/>
      <c r="P661"/>
      <c r="Q661"/>
      <c r="R661"/>
      <c r="S661"/>
      <c r="T661"/>
      <c r="U661"/>
      <c r="V661"/>
      <c r="W661"/>
      <c r="X661"/>
    </row>
    <row r="662" spans="1:24" s="23" customFormat="1" ht="15" customHeight="1" x14ac:dyDescent="0.3">
      <c r="A662" s="133"/>
      <c r="B662" s="312" t="s">
        <v>569</v>
      </c>
      <c r="C662" s="313"/>
      <c r="D662" s="134"/>
      <c r="E662" s="322">
        <f t="shared" si="15"/>
        <v>17597970.300781395</v>
      </c>
      <c r="F662" s="84"/>
      <c r="G662" s="139"/>
      <c r="H662" s="231">
        <v>45000</v>
      </c>
      <c r="I662" s="116"/>
      <c r="J662" s="123"/>
      <c r="K662" s="117"/>
      <c r="L662" s="118"/>
      <c r="M662" s="288"/>
      <c r="N662" s="289"/>
      <c r="O662"/>
      <c r="P662"/>
      <c r="Q662"/>
      <c r="R662"/>
      <c r="S662"/>
      <c r="T662"/>
      <c r="U662"/>
      <c r="V662"/>
      <c r="W662"/>
      <c r="X662"/>
    </row>
    <row r="663" spans="1:24" s="23" customFormat="1" ht="15" customHeight="1" x14ac:dyDescent="0.3">
      <c r="A663" s="133"/>
      <c r="B663" s="312" t="s">
        <v>588</v>
      </c>
      <c r="C663" s="313"/>
      <c r="D663" s="134"/>
      <c r="E663" s="322">
        <f t="shared" si="15"/>
        <v>17597970.300781395</v>
      </c>
      <c r="F663" s="84"/>
      <c r="G663" s="139"/>
      <c r="H663" s="231">
        <v>16200</v>
      </c>
      <c r="I663" s="116"/>
      <c r="J663" s="123"/>
      <c r="K663" s="117"/>
      <c r="L663" s="118"/>
      <c r="M663" s="288"/>
      <c r="N663" s="289"/>
      <c r="O663"/>
      <c r="P663"/>
      <c r="Q663"/>
      <c r="R663"/>
      <c r="S663"/>
      <c r="T663"/>
      <c r="U663"/>
      <c r="V663"/>
      <c r="W663"/>
      <c r="X663"/>
    </row>
    <row r="664" spans="1:24" s="23" customFormat="1" ht="15" customHeight="1" x14ac:dyDescent="0.3">
      <c r="A664" s="354"/>
      <c r="B664" s="332" t="s">
        <v>589</v>
      </c>
      <c r="C664" s="355"/>
      <c r="D664" s="127"/>
      <c r="E664" s="322">
        <f t="shared" si="15"/>
        <v>17597970.300781395</v>
      </c>
      <c r="F664" s="84"/>
      <c r="G664" s="139"/>
      <c r="H664" s="231"/>
      <c r="I664" s="116"/>
      <c r="J664" s="228">
        <v>800000</v>
      </c>
      <c r="K664" s="117"/>
      <c r="L664" s="118"/>
      <c r="M664" s="288"/>
      <c r="N664" s="289"/>
      <c r="O664"/>
      <c r="P664"/>
      <c r="Q664"/>
      <c r="R664"/>
      <c r="S664"/>
      <c r="T664"/>
      <c r="U664"/>
      <c r="V664"/>
      <c r="W664"/>
      <c r="X664"/>
    </row>
    <row r="665" spans="1:24" s="23" customFormat="1" ht="15" customHeight="1" x14ac:dyDescent="0.3">
      <c r="A665" s="354"/>
      <c r="B665" s="332" t="s">
        <v>590</v>
      </c>
      <c r="C665" s="355"/>
      <c r="D665" s="127"/>
      <c r="E665" s="322">
        <f t="shared" si="15"/>
        <v>17597970.300781395</v>
      </c>
      <c r="F665" s="84"/>
      <c r="G665" s="139"/>
      <c r="H665" s="231"/>
      <c r="I665" s="116"/>
      <c r="J665" s="228">
        <v>404536.27</v>
      </c>
      <c r="K665" s="117"/>
      <c r="L665" s="118"/>
      <c r="M665" s="288"/>
      <c r="N665" s="289"/>
      <c r="O665"/>
      <c r="P665"/>
      <c r="Q665"/>
      <c r="R665"/>
      <c r="S665"/>
      <c r="T665"/>
      <c r="U665"/>
      <c r="V665"/>
      <c r="W665"/>
      <c r="X665"/>
    </row>
    <row r="666" spans="1:24" s="23" customFormat="1" ht="15" customHeight="1" x14ac:dyDescent="0.3">
      <c r="B666" s="119" t="s">
        <v>591</v>
      </c>
      <c r="C666" s="124"/>
      <c r="D666" s="121">
        <v>2238659.4</v>
      </c>
      <c r="E666" s="322">
        <f t="shared" si="15"/>
        <v>15359310.900781395</v>
      </c>
      <c r="F666" s="84"/>
      <c r="G666" s="139"/>
      <c r="H666" s="231"/>
      <c r="I666" s="116"/>
      <c r="J666" s="123"/>
      <c r="K666" s="117"/>
      <c r="L666" s="118"/>
      <c r="M666" s="288"/>
      <c r="N666" s="289"/>
      <c r="O666"/>
      <c r="P666"/>
      <c r="Q666"/>
      <c r="R666"/>
      <c r="S666"/>
      <c r="T666"/>
      <c r="U666"/>
      <c r="V666"/>
      <c r="W666"/>
      <c r="X666"/>
    </row>
    <row r="667" spans="1:24" s="23" customFormat="1" ht="15" customHeight="1" x14ac:dyDescent="0.3">
      <c r="A667" s="354"/>
      <c r="B667" s="332" t="s">
        <v>559</v>
      </c>
      <c r="C667" s="355"/>
      <c r="D667" s="127"/>
      <c r="E667" s="322">
        <f t="shared" si="15"/>
        <v>15359310.900781395</v>
      </c>
      <c r="F667" s="84"/>
      <c r="G667" s="139"/>
      <c r="H667" s="140"/>
      <c r="I667" s="116"/>
      <c r="J667" s="228">
        <v>74773.7</v>
      </c>
      <c r="K667" s="117"/>
      <c r="L667" s="118"/>
      <c r="M667" s="288"/>
      <c r="N667" s="289"/>
      <c r="O667"/>
      <c r="P667"/>
      <c r="Q667"/>
      <c r="R667"/>
      <c r="S667"/>
      <c r="T667"/>
      <c r="U667"/>
      <c r="V667"/>
      <c r="W667"/>
      <c r="X667"/>
    </row>
    <row r="668" spans="1:24" s="23" customFormat="1" ht="15" customHeight="1" x14ac:dyDescent="0.3">
      <c r="A668" s="354"/>
      <c r="B668" s="332" t="s">
        <v>592</v>
      </c>
      <c r="C668" s="355"/>
      <c r="D668" s="127"/>
      <c r="E668" s="322">
        <f t="shared" si="15"/>
        <v>15359310.900781395</v>
      </c>
      <c r="F668" s="84"/>
      <c r="G668" s="139"/>
      <c r="H668" s="140"/>
      <c r="I668" s="116"/>
      <c r="J668" s="228">
        <v>103305.71</v>
      </c>
      <c r="K668" s="117"/>
      <c r="L668" s="118"/>
      <c r="M668" s="288"/>
      <c r="N668" s="289"/>
      <c r="O668"/>
      <c r="P668"/>
      <c r="Q668"/>
      <c r="R668"/>
      <c r="S668"/>
      <c r="T668"/>
      <c r="U668"/>
      <c r="V668"/>
      <c r="W668"/>
      <c r="X668"/>
    </row>
    <row r="669" spans="1:24" s="23" customFormat="1" ht="15" customHeight="1" x14ac:dyDescent="0.3">
      <c r="A669" s="354"/>
      <c r="B669" s="332" t="s">
        <v>593</v>
      </c>
      <c r="C669" s="355"/>
      <c r="D669" s="127"/>
      <c r="E669" s="322">
        <f t="shared" si="15"/>
        <v>15359310.900781395</v>
      </c>
      <c r="F669" s="84"/>
      <c r="G669" s="139"/>
      <c r="H669" s="140"/>
      <c r="I669" s="116"/>
      <c r="J669" s="228">
        <v>13400</v>
      </c>
      <c r="K669" s="117"/>
      <c r="L669" s="118"/>
      <c r="M669" s="288"/>
      <c r="N669" s="289"/>
      <c r="O669"/>
      <c r="P669"/>
      <c r="Q669"/>
      <c r="R669"/>
      <c r="S669"/>
      <c r="T669"/>
      <c r="U669"/>
      <c r="V669"/>
      <c r="W669"/>
      <c r="X669"/>
    </row>
    <row r="670" spans="1:24" s="23" customFormat="1" ht="15" customHeight="1" x14ac:dyDescent="0.3">
      <c r="A670" s="354"/>
      <c r="B670" s="332" t="s">
        <v>594</v>
      </c>
      <c r="C670" s="355"/>
      <c r="D670" s="127"/>
      <c r="E670" s="322">
        <f t="shared" si="15"/>
        <v>15359310.900781395</v>
      </c>
      <c r="F670" s="84"/>
      <c r="G670" s="139"/>
      <c r="H670" s="140"/>
      <c r="I670" s="116"/>
      <c r="J670" s="228">
        <v>18743.78</v>
      </c>
      <c r="K670" s="117"/>
      <c r="L670" s="118"/>
      <c r="M670" s="288"/>
      <c r="N670" s="289"/>
      <c r="O670"/>
      <c r="P670"/>
      <c r="Q670"/>
      <c r="R670"/>
      <c r="S670"/>
      <c r="T670"/>
      <c r="U670"/>
      <c r="V670"/>
      <c r="W670"/>
      <c r="X670"/>
    </row>
    <row r="671" spans="1:24" s="23" customFormat="1" ht="15" customHeight="1" x14ac:dyDescent="0.3">
      <c r="A671" s="354"/>
      <c r="B671" s="332" t="s">
        <v>595</v>
      </c>
      <c r="C671" s="355"/>
      <c r="D671" s="127"/>
      <c r="E671" s="322">
        <f t="shared" si="15"/>
        <v>15359310.900781395</v>
      </c>
      <c r="F671" s="84"/>
      <c r="G671" s="115"/>
      <c r="H671" s="140"/>
      <c r="I671" s="116"/>
      <c r="J671" s="228">
        <v>14213.21</v>
      </c>
      <c r="K671" s="117"/>
      <c r="L671" s="118"/>
      <c r="M671" s="288"/>
      <c r="N671" s="289"/>
      <c r="O671"/>
      <c r="P671"/>
      <c r="Q671"/>
      <c r="R671"/>
      <c r="S671"/>
      <c r="T671"/>
      <c r="U671"/>
      <c r="V671"/>
      <c r="W671"/>
      <c r="X671"/>
    </row>
    <row r="672" spans="1:24" s="23" customFormat="1" ht="15" customHeight="1" x14ac:dyDescent="0.3">
      <c r="B672" s="119" t="s">
        <v>596</v>
      </c>
      <c r="C672" s="124"/>
      <c r="D672" s="121">
        <v>979206.54</v>
      </c>
      <c r="E672" s="322">
        <f t="shared" si="15"/>
        <v>14380104.360781394</v>
      </c>
      <c r="F672" s="84"/>
      <c r="G672" s="139"/>
      <c r="H672" s="140"/>
      <c r="I672" s="116"/>
      <c r="J672" s="123"/>
      <c r="K672" s="117"/>
      <c r="L672" s="118"/>
      <c r="M672" s="288"/>
      <c r="N672" s="289"/>
      <c r="O672"/>
      <c r="P672"/>
      <c r="Q672"/>
      <c r="R672"/>
      <c r="S672"/>
      <c r="T672"/>
      <c r="U672"/>
      <c r="V672"/>
      <c r="W672"/>
      <c r="X672"/>
    </row>
    <row r="673" spans="1:24" s="23" customFormat="1" ht="15" customHeight="1" x14ac:dyDescent="0.3">
      <c r="A673" s="316">
        <v>44879</v>
      </c>
      <c r="B673" s="317" t="s">
        <v>220</v>
      </c>
      <c r="C673" s="320">
        <v>5078.37</v>
      </c>
      <c r="D673" s="319"/>
      <c r="E673" s="322">
        <f t="shared" si="15"/>
        <v>14385182.730781393</v>
      </c>
      <c r="F673" s="84"/>
      <c r="G673" s="139"/>
      <c r="H673" s="140"/>
      <c r="I673" s="116"/>
      <c r="J673" s="123"/>
      <c r="K673" s="117"/>
      <c r="L673" s="118"/>
      <c r="M673" s="288"/>
      <c r="N673" s="289"/>
      <c r="O673"/>
      <c r="P673"/>
      <c r="Q673"/>
      <c r="R673"/>
      <c r="S673"/>
      <c r="T673"/>
      <c r="U673"/>
      <c r="V673"/>
      <c r="W673"/>
      <c r="X673"/>
    </row>
    <row r="674" spans="1:24" s="23" customFormat="1" ht="15" customHeight="1" x14ac:dyDescent="0.3">
      <c r="A674" s="316">
        <v>44879</v>
      </c>
      <c r="B674" s="317" t="s">
        <v>222</v>
      </c>
      <c r="C674" s="320">
        <v>377338.5</v>
      </c>
      <c r="D674" s="319"/>
      <c r="E674" s="322">
        <f t="shared" si="15"/>
        <v>14762521.230781393</v>
      </c>
      <c r="F674" s="84"/>
      <c r="G674" s="139"/>
      <c r="H674" s="140"/>
      <c r="I674" s="116"/>
      <c r="J674" s="123"/>
      <c r="K674" s="117"/>
      <c r="L674" s="118"/>
      <c r="M674" s="288"/>
      <c r="N674" s="289"/>
      <c r="O674"/>
      <c r="P674"/>
      <c r="Q674"/>
      <c r="R674"/>
      <c r="S674"/>
      <c r="T674"/>
      <c r="U674"/>
      <c r="V674"/>
      <c r="W674"/>
      <c r="X674"/>
    </row>
    <row r="675" spans="1:24" s="23" customFormat="1" ht="15" customHeight="1" x14ac:dyDescent="0.3">
      <c r="A675" s="316">
        <v>44879</v>
      </c>
      <c r="B675" s="317" t="s">
        <v>208</v>
      </c>
      <c r="C675" s="320">
        <v>3993</v>
      </c>
      <c r="D675" s="319"/>
      <c r="E675" s="322">
        <f t="shared" si="15"/>
        <v>14766514.230781393</v>
      </c>
      <c r="F675" s="84"/>
      <c r="G675" s="139"/>
      <c r="H675" s="140"/>
      <c r="I675" s="116"/>
      <c r="J675" s="123"/>
      <c r="K675" s="117"/>
      <c r="L675" s="118"/>
      <c r="M675" s="288"/>
      <c r="N675" s="289"/>
      <c r="O675"/>
      <c r="P675"/>
      <c r="Q675"/>
      <c r="R675"/>
      <c r="S675"/>
      <c r="T675"/>
      <c r="U675"/>
      <c r="V675"/>
      <c r="W675"/>
      <c r="X675"/>
    </row>
    <row r="676" spans="1:24" s="23" customFormat="1" ht="15" customHeight="1" x14ac:dyDescent="0.3">
      <c r="A676" s="316">
        <v>44879</v>
      </c>
      <c r="B676" s="317" t="s">
        <v>197</v>
      </c>
      <c r="C676" s="320">
        <v>51963.45</v>
      </c>
      <c r="D676" s="319"/>
      <c r="E676" s="322">
        <f t="shared" si="15"/>
        <v>14818477.680781392</v>
      </c>
      <c r="F676" s="84"/>
      <c r="G676" s="139"/>
      <c r="H676" s="140"/>
      <c r="I676" s="116"/>
      <c r="J676" s="123"/>
      <c r="K676" s="117"/>
      <c r="L676" s="118"/>
      <c r="M676" s="288"/>
      <c r="N676" s="289"/>
      <c r="O676"/>
      <c r="P676"/>
      <c r="Q676"/>
      <c r="R676"/>
      <c r="S676"/>
      <c r="T676"/>
      <c r="U676"/>
      <c r="V676"/>
      <c r="W676"/>
      <c r="X676"/>
    </row>
    <row r="677" spans="1:24" s="23" customFormat="1" ht="15" customHeight="1" x14ac:dyDescent="0.3">
      <c r="A677" s="316">
        <v>44880</v>
      </c>
      <c r="B677" s="317" t="s">
        <v>217</v>
      </c>
      <c r="C677" s="320">
        <v>33867.9</v>
      </c>
      <c r="D677" s="319"/>
      <c r="E677" s="322">
        <f t="shared" si="15"/>
        <v>14852345.580781393</v>
      </c>
      <c r="F677" s="84"/>
      <c r="G677" s="139"/>
      <c r="H677" s="140"/>
      <c r="I677" s="116"/>
      <c r="J677" s="123"/>
      <c r="K677" s="117"/>
      <c r="L677" s="118"/>
      <c r="M677" s="288"/>
      <c r="N677" s="289"/>
      <c r="O677"/>
      <c r="P677"/>
      <c r="Q677"/>
      <c r="R677"/>
      <c r="S677"/>
      <c r="T677"/>
      <c r="U677"/>
      <c r="V677"/>
      <c r="W677"/>
      <c r="X677"/>
    </row>
    <row r="678" spans="1:24" s="23" customFormat="1" ht="15" customHeight="1" x14ac:dyDescent="0.3">
      <c r="A678" s="316">
        <v>44880</v>
      </c>
      <c r="B678" s="317" t="s">
        <v>360</v>
      </c>
      <c r="C678" s="320">
        <v>20320.740000000002</v>
      </c>
      <c r="D678" s="319"/>
      <c r="E678" s="322">
        <f t="shared" si="15"/>
        <v>14872666.320781393</v>
      </c>
      <c r="F678" s="84"/>
      <c r="G678" s="139"/>
      <c r="H678" s="140"/>
      <c r="I678" s="116"/>
      <c r="J678" s="123"/>
      <c r="K678" s="117"/>
      <c r="L678" s="118"/>
      <c r="M678" s="288"/>
      <c r="N678" s="289"/>
      <c r="O678"/>
      <c r="P678"/>
      <c r="Q678"/>
      <c r="R678"/>
      <c r="S678"/>
      <c r="T678"/>
      <c r="U678"/>
      <c r="V678"/>
      <c r="W678"/>
      <c r="X678"/>
    </row>
    <row r="679" spans="1:24" s="23" customFormat="1" ht="15" customHeight="1" x14ac:dyDescent="0.3">
      <c r="A679" s="316">
        <v>44880</v>
      </c>
      <c r="B679" s="317" t="s">
        <v>498</v>
      </c>
      <c r="C679" s="320">
        <v>58704.36</v>
      </c>
      <c r="D679" s="319"/>
      <c r="E679" s="322">
        <f t="shared" si="15"/>
        <v>14931370.680781392</v>
      </c>
      <c r="F679" s="84"/>
      <c r="G679" s="139"/>
      <c r="H679" s="140"/>
      <c r="I679" s="116"/>
      <c r="J679" s="123"/>
      <c r="K679" s="117"/>
      <c r="L679" s="118"/>
      <c r="M679" s="288"/>
      <c r="N679" s="289"/>
      <c r="O679"/>
      <c r="P679"/>
      <c r="Q679"/>
      <c r="R679"/>
      <c r="S679"/>
      <c r="T679"/>
      <c r="U679"/>
      <c r="V679"/>
      <c r="W679"/>
      <c r="X679"/>
    </row>
    <row r="680" spans="1:24" s="23" customFormat="1" ht="15" customHeight="1" x14ac:dyDescent="0.3">
      <c r="A680" s="316">
        <v>44880</v>
      </c>
      <c r="B680" s="317" t="s">
        <v>206</v>
      </c>
      <c r="C680" s="320">
        <v>33867.9</v>
      </c>
      <c r="D680" s="319"/>
      <c r="E680" s="322">
        <f t="shared" si="15"/>
        <v>14965238.580781393</v>
      </c>
      <c r="F680" s="84"/>
      <c r="G680" s="139"/>
      <c r="H680" s="140"/>
      <c r="I680" s="116"/>
      <c r="J680" s="123"/>
      <c r="K680" s="117"/>
      <c r="L680" s="118"/>
      <c r="M680" s="288"/>
      <c r="N680" s="289"/>
      <c r="O680"/>
      <c r="P680"/>
      <c r="Q680"/>
      <c r="R680"/>
      <c r="S680"/>
      <c r="T680"/>
      <c r="U680"/>
      <c r="V680"/>
      <c r="W680"/>
      <c r="X680"/>
    </row>
    <row r="681" spans="1:24" s="23" customFormat="1" ht="15" customHeight="1" x14ac:dyDescent="0.3">
      <c r="A681" s="316">
        <v>44880</v>
      </c>
      <c r="B681" s="317" t="s">
        <v>439</v>
      </c>
      <c r="C681" s="320">
        <v>45157.2</v>
      </c>
      <c r="D681" s="319"/>
      <c r="E681" s="322">
        <f t="shared" si="15"/>
        <v>15010395.780781392</v>
      </c>
      <c r="F681" s="84"/>
      <c r="G681" s="139"/>
      <c r="H681" s="140"/>
      <c r="I681" s="116"/>
      <c r="J681" s="123"/>
      <c r="K681" s="117"/>
      <c r="L681" s="118"/>
      <c r="M681" s="288"/>
      <c r="N681" s="289"/>
      <c r="O681"/>
      <c r="P681"/>
      <c r="Q681"/>
      <c r="R681"/>
      <c r="S681"/>
      <c r="T681"/>
      <c r="U681"/>
      <c r="V681"/>
      <c r="W681"/>
      <c r="X681"/>
    </row>
    <row r="682" spans="1:24" s="23" customFormat="1" ht="15" customHeight="1" x14ac:dyDescent="0.3">
      <c r="A682" s="316">
        <v>44880</v>
      </c>
      <c r="B682" s="317" t="s">
        <v>207</v>
      </c>
      <c r="C682" s="320">
        <v>58704.36</v>
      </c>
      <c r="D682" s="319"/>
      <c r="E682" s="322">
        <f t="shared" si="15"/>
        <v>15069100.140781391</v>
      </c>
      <c r="F682" s="84"/>
      <c r="G682" s="139"/>
      <c r="H682" s="140"/>
      <c r="I682" s="116"/>
      <c r="J682" s="123"/>
      <c r="K682" s="117"/>
      <c r="L682" s="118"/>
      <c r="M682" s="288"/>
      <c r="N682" s="289"/>
      <c r="O682"/>
      <c r="P682"/>
      <c r="Q682"/>
      <c r="R682"/>
      <c r="S682"/>
      <c r="T682"/>
      <c r="U682"/>
      <c r="V682"/>
      <c r="W682"/>
      <c r="X682"/>
    </row>
    <row r="683" spans="1:24" s="23" customFormat="1" ht="15" customHeight="1" x14ac:dyDescent="0.3">
      <c r="A683" s="316">
        <v>44880</v>
      </c>
      <c r="B683" s="317" t="s">
        <v>496</v>
      </c>
      <c r="C683" s="320">
        <v>13547.16</v>
      </c>
      <c r="D683" s="319"/>
      <c r="E683" s="322">
        <f t="shared" si="15"/>
        <v>15082647.300781392</v>
      </c>
      <c r="F683" s="84"/>
      <c r="G683" s="139"/>
      <c r="H683" s="140"/>
      <c r="I683" s="116"/>
      <c r="J683" s="123"/>
      <c r="K683" s="117"/>
      <c r="L683" s="118"/>
      <c r="M683" s="288"/>
      <c r="N683" s="289"/>
      <c r="O683"/>
      <c r="P683"/>
      <c r="Q683"/>
      <c r="R683"/>
      <c r="S683"/>
      <c r="T683"/>
      <c r="U683"/>
      <c r="V683"/>
      <c r="W683"/>
      <c r="X683"/>
    </row>
    <row r="684" spans="1:24" s="23" customFormat="1" ht="15" customHeight="1" x14ac:dyDescent="0.3">
      <c r="A684" s="316">
        <v>44880</v>
      </c>
      <c r="B684" s="317" t="s">
        <v>210</v>
      </c>
      <c r="C684" s="320">
        <v>9031.44</v>
      </c>
      <c r="D684" s="319"/>
      <c r="E684" s="322">
        <f t="shared" si="15"/>
        <v>15091678.740781391</v>
      </c>
      <c r="F684" s="84"/>
      <c r="G684" s="139"/>
      <c r="H684" s="140"/>
      <c r="I684" s="116"/>
      <c r="J684" s="123"/>
      <c r="K684" s="117"/>
      <c r="L684" s="118"/>
      <c r="M684" s="288"/>
      <c r="N684" s="289"/>
      <c r="O684"/>
      <c r="P684"/>
      <c r="Q684"/>
      <c r="R684"/>
      <c r="S684"/>
      <c r="T684"/>
      <c r="U684"/>
      <c r="V684"/>
      <c r="W684"/>
      <c r="X684"/>
    </row>
    <row r="685" spans="1:24" s="23" customFormat="1" ht="15" customHeight="1" x14ac:dyDescent="0.3">
      <c r="A685" s="316">
        <v>44880</v>
      </c>
      <c r="B685" s="317" t="s">
        <v>225</v>
      </c>
      <c r="C685" s="320">
        <v>45157.2</v>
      </c>
      <c r="D685" s="319"/>
      <c r="E685" s="322">
        <f t="shared" si="15"/>
        <v>15136835.94078139</v>
      </c>
      <c r="F685" s="84"/>
      <c r="G685" s="139"/>
      <c r="H685" s="140"/>
      <c r="I685" s="116"/>
      <c r="J685" s="123"/>
      <c r="K685" s="117"/>
      <c r="L685" s="118"/>
      <c r="M685" s="288"/>
      <c r="N685" s="289"/>
      <c r="O685"/>
      <c r="P685"/>
      <c r="Q685"/>
      <c r="R685"/>
      <c r="S685"/>
      <c r="T685"/>
      <c r="U685"/>
      <c r="V685"/>
      <c r="W685"/>
      <c r="X685"/>
    </row>
    <row r="686" spans="1:24" s="23" customFormat="1" ht="15" customHeight="1" x14ac:dyDescent="0.3">
      <c r="A686" s="316">
        <v>44880</v>
      </c>
      <c r="B686" s="317" t="s">
        <v>237</v>
      </c>
      <c r="C686" s="320">
        <v>33867.9</v>
      </c>
      <c r="D686" s="319"/>
      <c r="E686" s="322">
        <f t="shared" si="15"/>
        <v>15170703.840781391</v>
      </c>
      <c r="F686" s="84"/>
      <c r="G686" s="139"/>
      <c r="H686" s="140"/>
      <c r="I686" s="116"/>
      <c r="J686" s="123"/>
      <c r="K686" s="117"/>
      <c r="L686" s="118"/>
      <c r="M686" s="288"/>
      <c r="N686" s="289"/>
      <c r="O686"/>
      <c r="P686"/>
      <c r="Q686"/>
      <c r="R686"/>
      <c r="S686"/>
      <c r="T686"/>
      <c r="U686"/>
      <c r="V686"/>
      <c r="W686"/>
      <c r="X686"/>
    </row>
    <row r="687" spans="1:24" s="23" customFormat="1" ht="15" customHeight="1" x14ac:dyDescent="0.3">
      <c r="A687" s="316">
        <v>44880</v>
      </c>
      <c r="B687" s="317" t="s">
        <v>320</v>
      </c>
      <c r="C687" s="320">
        <v>33867.9</v>
      </c>
      <c r="D687" s="319"/>
      <c r="E687" s="322">
        <f t="shared" si="15"/>
        <v>15204571.740781391</v>
      </c>
      <c r="F687" s="84"/>
      <c r="G687" s="139"/>
      <c r="H687" s="140"/>
      <c r="I687" s="116"/>
      <c r="J687" s="123"/>
      <c r="K687" s="117"/>
      <c r="L687" s="118"/>
      <c r="M687" s="288"/>
      <c r="N687" s="289"/>
      <c r="O687"/>
      <c r="P687"/>
      <c r="Q687"/>
      <c r="R687"/>
      <c r="S687"/>
      <c r="T687"/>
      <c r="U687"/>
      <c r="V687"/>
      <c r="W687"/>
      <c r="X687"/>
    </row>
    <row r="688" spans="1:24" s="23" customFormat="1" ht="15" customHeight="1" x14ac:dyDescent="0.3">
      <c r="A688" s="316">
        <v>44880</v>
      </c>
      <c r="B688" s="317" t="s">
        <v>261</v>
      </c>
      <c r="C688" s="320">
        <f>144137.62+7139</f>
        <v>151276.62</v>
      </c>
      <c r="D688" s="319"/>
      <c r="E688" s="322">
        <f t="shared" si="15"/>
        <v>15355848.36078139</v>
      </c>
      <c r="F688" s="84"/>
      <c r="G688" s="139"/>
      <c r="H688" s="140"/>
      <c r="I688" s="116"/>
      <c r="J688" s="123"/>
      <c r="K688" s="117"/>
      <c r="L688" s="118"/>
      <c r="M688" s="288"/>
      <c r="N688" s="289"/>
      <c r="O688"/>
      <c r="P688"/>
      <c r="Q688"/>
      <c r="R688"/>
      <c r="S688"/>
      <c r="T688"/>
      <c r="U688"/>
      <c r="V688"/>
      <c r="W688"/>
      <c r="X688"/>
    </row>
    <row r="689" spans="1:24" s="23" customFormat="1" ht="15" customHeight="1" x14ac:dyDescent="0.3">
      <c r="A689" s="316">
        <v>44881</v>
      </c>
      <c r="B689" s="317" t="s">
        <v>451</v>
      </c>
      <c r="C689" s="320">
        <v>6773.58</v>
      </c>
      <c r="D689" s="319"/>
      <c r="E689" s="322">
        <f t="shared" si="15"/>
        <v>15362621.94078139</v>
      </c>
      <c r="F689" s="84"/>
      <c r="G689" s="139"/>
      <c r="H689" s="140"/>
      <c r="I689" s="116"/>
      <c r="J689" s="123"/>
      <c r="K689" s="117"/>
      <c r="L689" s="118"/>
      <c r="M689" s="288"/>
      <c r="N689" s="289"/>
      <c r="O689"/>
      <c r="P689"/>
      <c r="Q689"/>
      <c r="R689"/>
      <c r="S689"/>
      <c r="T689"/>
      <c r="U689"/>
      <c r="V689"/>
      <c r="W689"/>
      <c r="X689"/>
    </row>
    <row r="690" spans="1:24" s="23" customFormat="1" ht="15" customHeight="1" x14ac:dyDescent="0.3">
      <c r="A690" s="316">
        <v>44881</v>
      </c>
      <c r="B690" s="317" t="s">
        <v>267</v>
      </c>
      <c r="C690" s="320">
        <v>88056.54</v>
      </c>
      <c r="D690" s="319"/>
      <c r="E690" s="322">
        <f t="shared" si="15"/>
        <v>15450678.480781389</v>
      </c>
      <c r="F690" s="84"/>
      <c r="G690" s="139"/>
      <c r="H690" s="140"/>
      <c r="I690" s="116"/>
      <c r="J690" s="123"/>
      <c r="K690" s="117"/>
      <c r="L690" s="118"/>
      <c r="M690" s="288"/>
      <c r="N690" s="289"/>
      <c r="O690"/>
      <c r="P690"/>
      <c r="Q690"/>
      <c r="R690"/>
      <c r="S690"/>
      <c r="T690"/>
      <c r="U690"/>
      <c r="V690"/>
      <c r="W690"/>
      <c r="X690"/>
    </row>
    <row r="691" spans="1:24" s="23" customFormat="1" ht="15" customHeight="1" x14ac:dyDescent="0.3">
      <c r="A691" s="316">
        <v>44881</v>
      </c>
      <c r="B691" s="317" t="s">
        <v>273</v>
      </c>
      <c r="C691" s="320">
        <v>33867.9</v>
      </c>
      <c r="D691" s="319"/>
      <c r="E691" s="322">
        <f t="shared" si="15"/>
        <v>15484546.38078139</v>
      </c>
      <c r="F691" s="84"/>
      <c r="G691" s="139"/>
      <c r="H691" s="140"/>
      <c r="I691" s="116"/>
      <c r="J691" s="123"/>
      <c r="K691" s="117"/>
      <c r="L691" s="118"/>
      <c r="M691" s="288"/>
      <c r="N691" s="289"/>
      <c r="O691"/>
      <c r="P691"/>
      <c r="Q691"/>
      <c r="R691"/>
      <c r="S691"/>
      <c r="T691"/>
      <c r="U691"/>
      <c r="V691"/>
      <c r="W691"/>
      <c r="X691"/>
    </row>
    <row r="692" spans="1:24" s="23" customFormat="1" ht="15" customHeight="1" x14ac:dyDescent="0.3">
      <c r="A692" s="316">
        <v>44881</v>
      </c>
      <c r="B692" s="317" t="s">
        <v>443</v>
      </c>
      <c r="C692" s="320">
        <v>20320.740000000002</v>
      </c>
      <c r="D692" s="319"/>
      <c r="E692" s="322">
        <f t="shared" si="15"/>
        <v>15504867.12078139</v>
      </c>
      <c r="F692" s="84"/>
      <c r="G692" s="139"/>
      <c r="H692" s="140"/>
      <c r="I692" s="116"/>
      <c r="J692" s="123"/>
      <c r="K692" s="117"/>
      <c r="L692" s="118"/>
      <c r="M692" s="288"/>
      <c r="N692" s="289"/>
      <c r="O692"/>
      <c r="P692"/>
      <c r="Q692"/>
      <c r="R692"/>
      <c r="S692"/>
      <c r="T692"/>
      <c r="U692"/>
      <c r="V692"/>
      <c r="W692"/>
      <c r="X692"/>
    </row>
    <row r="693" spans="1:24" s="23" customFormat="1" ht="15" customHeight="1" x14ac:dyDescent="0.3">
      <c r="A693" s="316">
        <v>44881</v>
      </c>
      <c r="B693" s="317" t="s">
        <v>515</v>
      </c>
      <c r="C693" s="320">
        <v>4515.72</v>
      </c>
      <c r="D693" s="319"/>
      <c r="E693" s="322">
        <f t="shared" si="15"/>
        <v>15509382.840781391</v>
      </c>
      <c r="F693" s="84"/>
      <c r="G693" s="139"/>
      <c r="H693" s="140"/>
      <c r="I693" s="116"/>
      <c r="J693" s="123"/>
      <c r="K693" s="117"/>
      <c r="L693" s="118"/>
      <c r="M693" s="288"/>
      <c r="N693" s="289"/>
      <c r="O693"/>
      <c r="P693"/>
      <c r="Q693"/>
      <c r="R693"/>
      <c r="S693"/>
      <c r="T693"/>
      <c r="U693"/>
      <c r="V693"/>
      <c r="W693"/>
      <c r="X693"/>
    </row>
    <row r="694" spans="1:24" s="23" customFormat="1" ht="15" customHeight="1" x14ac:dyDescent="0.3">
      <c r="A694" s="316">
        <v>44881</v>
      </c>
      <c r="B694" s="317" t="s">
        <v>518</v>
      </c>
      <c r="C694" s="320">
        <v>33867.9</v>
      </c>
      <c r="D694" s="319"/>
      <c r="E694" s="322">
        <f t="shared" si="15"/>
        <v>15543250.740781391</v>
      </c>
      <c r="F694" s="84"/>
      <c r="G694" s="139"/>
      <c r="H694" s="140"/>
      <c r="I694" s="116"/>
      <c r="J694" s="123"/>
      <c r="K694" s="117"/>
      <c r="L694" s="118"/>
      <c r="M694" s="288"/>
      <c r="N694" s="289"/>
      <c r="O694"/>
      <c r="P694"/>
      <c r="Q694"/>
      <c r="R694"/>
      <c r="S694"/>
      <c r="T694"/>
      <c r="U694"/>
      <c r="V694"/>
      <c r="W694"/>
      <c r="X694"/>
    </row>
    <row r="695" spans="1:24" s="23" customFormat="1" ht="15" customHeight="1" x14ac:dyDescent="0.3">
      <c r="A695" s="316">
        <v>44881</v>
      </c>
      <c r="B695" s="317" t="s">
        <v>283</v>
      </c>
      <c r="C695" s="320">
        <v>38383.620000000003</v>
      </c>
      <c r="D695" s="319"/>
      <c r="E695" s="322">
        <f t="shared" si="15"/>
        <v>15581634.36078139</v>
      </c>
      <c r="F695" s="84"/>
      <c r="G695" s="139"/>
      <c r="H695" s="140"/>
      <c r="I695" s="116"/>
      <c r="J695" s="123"/>
      <c r="K695" s="117"/>
      <c r="L695" s="118"/>
      <c r="M695" s="288"/>
      <c r="N695" s="289"/>
      <c r="O695"/>
      <c r="P695"/>
      <c r="Q695"/>
      <c r="R695"/>
      <c r="S695"/>
      <c r="T695"/>
      <c r="U695"/>
      <c r="V695"/>
      <c r="W695"/>
      <c r="X695"/>
    </row>
    <row r="696" spans="1:24" s="23" customFormat="1" ht="15" customHeight="1" x14ac:dyDescent="0.3">
      <c r="A696" s="316">
        <v>44881</v>
      </c>
      <c r="B696" s="317" t="s">
        <v>303</v>
      </c>
      <c r="C696" s="320">
        <v>96998.44</v>
      </c>
      <c r="D696" s="319"/>
      <c r="E696" s="322">
        <f t="shared" si="15"/>
        <v>15678632.80078139</v>
      </c>
      <c r="F696" s="84"/>
      <c r="G696" s="139"/>
      <c r="H696" s="140"/>
      <c r="I696" s="116"/>
      <c r="J696" s="123"/>
      <c r="K696" s="117"/>
      <c r="L696" s="118"/>
      <c r="M696" s="288"/>
      <c r="N696" s="289"/>
      <c r="O696"/>
      <c r="P696"/>
      <c r="Q696"/>
      <c r="R696"/>
      <c r="S696"/>
      <c r="T696"/>
      <c r="U696"/>
      <c r="V696"/>
      <c r="W696"/>
      <c r="X696"/>
    </row>
    <row r="697" spans="1:24" s="23" customFormat="1" ht="15" customHeight="1" x14ac:dyDescent="0.3">
      <c r="A697" s="316">
        <v>44881</v>
      </c>
      <c r="B697" s="317" t="s">
        <v>223</v>
      </c>
      <c r="C697" s="320">
        <v>33867.9</v>
      </c>
      <c r="D697" s="319"/>
      <c r="E697" s="322">
        <f t="shared" si="15"/>
        <v>15712500.70078139</v>
      </c>
      <c r="F697" s="84"/>
      <c r="G697" s="139"/>
      <c r="H697" s="140"/>
      <c r="I697" s="116"/>
      <c r="J697" s="123"/>
      <c r="K697" s="117"/>
      <c r="L697" s="118"/>
      <c r="M697" s="288"/>
      <c r="N697" s="289"/>
      <c r="O697"/>
      <c r="P697"/>
      <c r="Q697"/>
      <c r="R697"/>
      <c r="S697"/>
      <c r="T697"/>
      <c r="U697"/>
      <c r="V697"/>
      <c r="W697"/>
      <c r="X697"/>
    </row>
    <row r="698" spans="1:24" s="23" customFormat="1" ht="15" customHeight="1" x14ac:dyDescent="0.3">
      <c r="A698" s="316">
        <v>44881</v>
      </c>
      <c r="B698" s="317" t="s">
        <v>211</v>
      </c>
      <c r="C698" s="320">
        <v>11289.3</v>
      </c>
      <c r="D698" s="319"/>
      <c r="E698" s="322">
        <f t="shared" si="15"/>
        <v>15723790.000781391</v>
      </c>
      <c r="F698" s="84"/>
      <c r="G698" s="139"/>
      <c r="H698" s="140"/>
      <c r="I698" s="116"/>
      <c r="J698" s="123"/>
      <c r="K698" s="117"/>
      <c r="L698" s="118"/>
      <c r="M698" s="288"/>
      <c r="N698" s="289"/>
      <c r="O698"/>
      <c r="P698"/>
      <c r="Q698"/>
      <c r="R698"/>
      <c r="S698"/>
      <c r="T698"/>
      <c r="U698"/>
      <c r="V698"/>
      <c r="W698"/>
      <c r="X698"/>
    </row>
    <row r="699" spans="1:24" s="23" customFormat="1" ht="15" customHeight="1" x14ac:dyDescent="0.3">
      <c r="A699" s="316">
        <v>44881</v>
      </c>
      <c r="B699" s="317" t="s">
        <v>435</v>
      </c>
      <c r="C699" s="320">
        <v>146760.9</v>
      </c>
      <c r="D699" s="319"/>
      <c r="E699" s="322">
        <f t="shared" si="15"/>
        <v>15870550.900781391</v>
      </c>
      <c r="F699" s="84"/>
      <c r="G699" s="139"/>
      <c r="H699" s="140"/>
      <c r="I699" s="116"/>
      <c r="J699" s="123"/>
      <c r="K699" s="117"/>
      <c r="L699" s="118"/>
      <c r="M699" s="288"/>
      <c r="N699" s="289"/>
      <c r="O699"/>
      <c r="P699"/>
      <c r="Q699"/>
      <c r="R699"/>
      <c r="S699"/>
      <c r="T699"/>
      <c r="U699"/>
      <c r="V699"/>
      <c r="W699"/>
      <c r="X699"/>
    </row>
    <row r="700" spans="1:24" s="23" customFormat="1" ht="15" customHeight="1" x14ac:dyDescent="0.3">
      <c r="A700" s="316">
        <v>44881</v>
      </c>
      <c r="B700" s="317" t="s">
        <v>480</v>
      </c>
      <c r="C700" s="320">
        <v>193082.55</v>
      </c>
      <c r="D700" s="319"/>
      <c r="E700" s="322">
        <f t="shared" si="15"/>
        <v>16063633.450781392</v>
      </c>
      <c r="F700" s="84"/>
      <c r="G700" s="139"/>
      <c r="H700" s="140"/>
      <c r="I700" s="116"/>
      <c r="J700" s="123"/>
      <c r="K700" s="117"/>
      <c r="L700" s="118"/>
      <c r="M700" s="288"/>
      <c r="N700" s="289"/>
      <c r="O700"/>
      <c r="P700"/>
      <c r="Q700"/>
      <c r="R700"/>
      <c r="S700"/>
      <c r="T700"/>
      <c r="U700"/>
      <c r="V700"/>
      <c r="W700"/>
      <c r="X700"/>
    </row>
    <row r="701" spans="1:24" s="23" customFormat="1" ht="15" customHeight="1" x14ac:dyDescent="0.3">
      <c r="A701" s="316">
        <v>44881</v>
      </c>
      <c r="B701" s="317" t="s">
        <v>316</v>
      </c>
      <c r="C701" s="320">
        <v>77863.5</v>
      </c>
      <c r="D701" s="319"/>
      <c r="E701" s="322">
        <f t="shared" si="15"/>
        <v>16141496.950781392</v>
      </c>
      <c r="F701" s="84"/>
      <c r="G701" s="139"/>
      <c r="H701" s="140"/>
      <c r="I701" s="116"/>
      <c r="J701" s="123"/>
      <c r="K701" s="117"/>
      <c r="L701" s="118"/>
      <c r="M701" s="288"/>
      <c r="N701" s="289"/>
      <c r="O701"/>
      <c r="P701"/>
      <c r="Q701"/>
      <c r="R701"/>
      <c r="S701"/>
      <c r="T701"/>
      <c r="U701"/>
      <c r="V701"/>
      <c r="W701"/>
      <c r="X701"/>
    </row>
    <row r="702" spans="1:24" s="23" customFormat="1" ht="15" customHeight="1" x14ac:dyDescent="0.3">
      <c r="A702" s="316">
        <v>44881</v>
      </c>
      <c r="B702" s="317" t="s">
        <v>472</v>
      </c>
      <c r="C702" s="320">
        <v>33867.9</v>
      </c>
      <c r="D702" s="319"/>
      <c r="E702" s="322">
        <f t="shared" si="15"/>
        <v>16175364.850781392</v>
      </c>
      <c r="F702" s="84"/>
      <c r="G702" s="139"/>
      <c r="H702" s="140"/>
      <c r="I702" s="116"/>
      <c r="J702" s="123"/>
      <c r="K702" s="117"/>
      <c r="L702" s="118"/>
      <c r="M702" s="288"/>
      <c r="N702" s="289"/>
      <c r="O702"/>
      <c r="P702"/>
      <c r="Q702"/>
      <c r="R702"/>
      <c r="S702"/>
      <c r="T702"/>
      <c r="U702"/>
      <c r="V702"/>
      <c r="W702"/>
      <c r="X702"/>
    </row>
    <row r="703" spans="1:24" s="23" customFormat="1" ht="15" customHeight="1" x14ac:dyDescent="0.3">
      <c r="A703" s="316">
        <v>44881</v>
      </c>
      <c r="B703" s="317" t="s">
        <v>522</v>
      </c>
      <c r="C703" s="320">
        <v>33867.9</v>
      </c>
      <c r="D703" s="319"/>
      <c r="E703" s="322">
        <f t="shared" si="15"/>
        <v>16209232.750781393</v>
      </c>
      <c r="F703" s="84"/>
      <c r="G703" s="139"/>
      <c r="H703" s="140"/>
      <c r="I703" s="116"/>
      <c r="J703" s="123"/>
      <c r="K703" s="117"/>
      <c r="L703" s="118"/>
      <c r="M703" s="288"/>
      <c r="N703" s="289"/>
      <c r="O703"/>
      <c r="P703"/>
      <c r="Q703"/>
      <c r="R703"/>
      <c r="S703"/>
      <c r="T703"/>
      <c r="U703"/>
      <c r="V703"/>
      <c r="W703"/>
      <c r="X703"/>
    </row>
    <row r="704" spans="1:24" s="23" customFormat="1" ht="15" customHeight="1" x14ac:dyDescent="0.3">
      <c r="A704" s="316">
        <v>44881</v>
      </c>
      <c r="B704" s="317" t="s">
        <v>433</v>
      </c>
      <c r="C704" s="320">
        <v>58704.36</v>
      </c>
      <c r="D704" s="319"/>
      <c r="E704" s="322">
        <f t="shared" si="15"/>
        <v>16267937.110781392</v>
      </c>
      <c r="F704" s="84"/>
      <c r="G704" s="139"/>
      <c r="H704" s="140"/>
      <c r="I704" s="116"/>
      <c r="J704" s="123"/>
      <c r="K704" s="117"/>
      <c r="L704" s="118"/>
      <c r="M704" s="288"/>
      <c r="N704" s="289"/>
      <c r="O704"/>
      <c r="P704"/>
      <c r="Q704"/>
      <c r="R704"/>
      <c r="S704"/>
      <c r="T704"/>
      <c r="U704"/>
      <c r="V704"/>
      <c r="W704"/>
      <c r="X704"/>
    </row>
    <row r="705" spans="1:24" s="23" customFormat="1" ht="15" customHeight="1" x14ac:dyDescent="0.3">
      <c r="A705" s="327">
        <v>44881</v>
      </c>
      <c r="B705" s="328" t="s">
        <v>456</v>
      </c>
      <c r="C705" s="329"/>
      <c r="D705" s="329"/>
      <c r="E705" s="322">
        <f t="shared" si="15"/>
        <v>16267937.110781392</v>
      </c>
      <c r="F705" s="84"/>
      <c r="G705" s="139"/>
      <c r="H705" s="140"/>
      <c r="I705" s="116"/>
      <c r="J705" s="123"/>
      <c r="K705" s="117"/>
      <c r="L705" s="118"/>
      <c r="M705" s="288">
        <v>757841.63</v>
      </c>
      <c r="N705" s="289"/>
      <c r="O705"/>
      <c r="P705"/>
      <c r="Q705"/>
      <c r="R705"/>
      <c r="S705"/>
      <c r="T705"/>
      <c r="U705"/>
      <c r="V705"/>
      <c r="W705"/>
      <c r="X705"/>
    </row>
    <row r="706" spans="1:24" s="23" customFormat="1" ht="15" customHeight="1" x14ac:dyDescent="0.3">
      <c r="A706" s="316">
        <v>44882</v>
      </c>
      <c r="B706" s="317" t="s">
        <v>218</v>
      </c>
      <c r="C706" s="320">
        <v>6773.58</v>
      </c>
      <c r="D706" s="319"/>
      <c r="E706" s="322">
        <f t="shared" si="15"/>
        <v>16274710.690781392</v>
      </c>
      <c r="F706" s="84"/>
      <c r="G706" s="139"/>
      <c r="H706" s="140"/>
      <c r="I706" s="116"/>
      <c r="J706" s="123"/>
      <c r="K706" s="117"/>
      <c r="L706" s="118"/>
      <c r="M706" s="288"/>
      <c r="N706" s="289"/>
      <c r="O706"/>
      <c r="P706"/>
      <c r="Q706"/>
      <c r="R706"/>
      <c r="S706"/>
      <c r="T706"/>
      <c r="U706"/>
      <c r="V706"/>
      <c r="W706"/>
      <c r="X706"/>
    </row>
    <row r="707" spans="1:24" s="23" customFormat="1" ht="15" customHeight="1" x14ac:dyDescent="0.3">
      <c r="A707" s="316">
        <v>44882</v>
      </c>
      <c r="B707" s="317" t="s">
        <v>205</v>
      </c>
      <c r="C707" s="320">
        <v>36125.760000000002</v>
      </c>
      <c r="D707" s="319"/>
      <c r="E707" s="322">
        <f t="shared" si="15"/>
        <v>16310836.450781392</v>
      </c>
      <c r="F707" s="84"/>
      <c r="G707" s="139"/>
      <c r="H707" s="140"/>
      <c r="I707" s="116"/>
      <c r="J707" s="123"/>
      <c r="K707" s="117"/>
      <c r="L707" s="118"/>
      <c r="M707" s="288"/>
      <c r="N707" s="289"/>
      <c r="O707"/>
      <c r="P707"/>
      <c r="Q707"/>
      <c r="R707"/>
      <c r="S707"/>
      <c r="T707"/>
      <c r="U707"/>
      <c r="V707"/>
      <c r="W707"/>
      <c r="X707"/>
    </row>
    <row r="708" spans="1:24" s="23" customFormat="1" ht="15" customHeight="1" x14ac:dyDescent="0.3">
      <c r="A708" s="316">
        <v>44882</v>
      </c>
      <c r="B708" s="317" t="s">
        <v>228</v>
      </c>
      <c r="C708" s="320">
        <v>6773.58</v>
      </c>
      <c r="D708" s="319"/>
      <c r="E708" s="322">
        <f t="shared" si="15"/>
        <v>16317610.030781392</v>
      </c>
      <c r="F708" s="84"/>
      <c r="G708" s="139"/>
      <c r="H708" s="140"/>
      <c r="I708" s="116"/>
      <c r="J708" s="123"/>
      <c r="K708" s="117"/>
      <c r="L708" s="118"/>
      <c r="M708" s="288"/>
      <c r="N708" s="289"/>
      <c r="O708"/>
      <c r="P708"/>
      <c r="Q708"/>
      <c r="R708"/>
      <c r="S708"/>
      <c r="T708"/>
      <c r="U708"/>
      <c r="V708"/>
      <c r="W708"/>
      <c r="X708"/>
    </row>
    <row r="709" spans="1:24" s="23" customFormat="1" ht="15" customHeight="1" x14ac:dyDescent="0.3">
      <c r="A709" s="316">
        <v>44882</v>
      </c>
      <c r="B709" s="317" t="s">
        <v>279</v>
      </c>
      <c r="C709" s="320">
        <v>33867.9</v>
      </c>
      <c r="D709" s="319"/>
      <c r="E709" s="322">
        <f t="shared" si="15"/>
        <v>16351477.930781392</v>
      </c>
      <c r="F709" s="84"/>
      <c r="G709" s="139"/>
      <c r="H709" s="140"/>
      <c r="I709" s="116"/>
      <c r="J709" s="123"/>
      <c r="K709" s="117"/>
      <c r="L709" s="118"/>
      <c r="M709" s="288"/>
      <c r="N709" s="289"/>
      <c r="O709"/>
      <c r="P709"/>
      <c r="Q709"/>
      <c r="R709"/>
      <c r="S709"/>
      <c r="T709"/>
      <c r="U709"/>
      <c r="V709"/>
      <c r="W709"/>
      <c r="X709"/>
    </row>
    <row r="710" spans="1:24" s="23" customFormat="1" ht="15" customHeight="1" x14ac:dyDescent="0.3">
      <c r="A710" s="316">
        <v>44882</v>
      </c>
      <c r="B710" s="317" t="s">
        <v>301</v>
      </c>
      <c r="C710" s="320">
        <v>76695.59</v>
      </c>
      <c r="D710" s="319"/>
      <c r="E710" s="322">
        <f t="shared" si="15"/>
        <v>16428173.520781392</v>
      </c>
      <c r="F710" s="84"/>
      <c r="G710" s="139"/>
      <c r="H710" s="140"/>
      <c r="I710" s="116"/>
      <c r="J710" s="123"/>
      <c r="K710" s="117"/>
      <c r="L710" s="118"/>
      <c r="M710" s="288"/>
      <c r="N710" s="289"/>
      <c r="O710"/>
      <c r="P710"/>
      <c r="Q710"/>
      <c r="R710"/>
      <c r="S710"/>
      <c r="T710"/>
      <c r="U710"/>
      <c r="V710"/>
      <c r="W710"/>
      <c r="X710"/>
    </row>
    <row r="711" spans="1:24" s="23" customFormat="1" ht="15" customHeight="1" x14ac:dyDescent="0.3">
      <c r="A711" s="316">
        <v>44882</v>
      </c>
      <c r="B711" s="317" t="s">
        <v>297</v>
      </c>
      <c r="C711" s="320">
        <v>58704.36</v>
      </c>
      <c r="D711" s="319"/>
      <c r="E711" s="322">
        <f t="shared" si="15"/>
        <v>16486877.880781392</v>
      </c>
      <c r="F711" s="84"/>
      <c r="G711" s="139"/>
      <c r="H711" s="140"/>
      <c r="I711" s="116"/>
      <c r="J711" s="123"/>
      <c r="K711" s="117"/>
      <c r="L711" s="118"/>
      <c r="M711" s="288"/>
      <c r="N711" s="289"/>
      <c r="O711"/>
      <c r="P711"/>
      <c r="Q711"/>
      <c r="R711"/>
      <c r="S711"/>
      <c r="T711"/>
      <c r="U711"/>
      <c r="V711"/>
      <c r="W711"/>
      <c r="X711"/>
    </row>
    <row r="712" spans="1:24" s="23" customFormat="1" ht="15" customHeight="1" x14ac:dyDescent="0.3">
      <c r="A712" s="316">
        <v>44882</v>
      </c>
      <c r="B712" s="317" t="s">
        <v>213</v>
      </c>
      <c r="C712" s="320">
        <v>101603.7</v>
      </c>
      <c r="D712" s="319"/>
      <c r="E712" s="322">
        <f t="shared" si="15"/>
        <v>16588481.580781391</v>
      </c>
      <c r="F712" s="84"/>
      <c r="G712" s="139"/>
      <c r="H712" s="140"/>
      <c r="I712" s="116"/>
      <c r="J712" s="123"/>
      <c r="K712" s="117"/>
      <c r="L712" s="118"/>
      <c r="M712" s="288"/>
      <c r="N712" s="289"/>
      <c r="O712"/>
      <c r="P712"/>
      <c r="Q712"/>
      <c r="R712"/>
      <c r="S712"/>
      <c r="T712"/>
      <c r="U712"/>
      <c r="V712"/>
      <c r="W712"/>
      <c r="X712"/>
    </row>
    <row r="713" spans="1:24" s="23" customFormat="1" ht="15" customHeight="1" x14ac:dyDescent="0.3">
      <c r="A713" s="316">
        <v>44883</v>
      </c>
      <c r="B713" s="317" t="s">
        <v>272</v>
      </c>
      <c r="C713" s="320">
        <v>17968.5</v>
      </c>
      <c r="D713" s="319"/>
      <c r="E713" s="322">
        <f t="shared" si="15"/>
        <v>16606450.080781391</v>
      </c>
      <c r="F713" s="84"/>
      <c r="G713" s="139"/>
      <c r="H713" s="140"/>
      <c r="I713" s="116"/>
      <c r="J713" s="123"/>
      <c r="K713" s="117"/>
      <c r="L713" s="118"/>
      <c r="M713" s="288"/>
      <c r="N713" s="289"/>
      <c r="O713"/>
      <c r="P713"/>
      <c r="Q713"/>
      <c r="R713"/>
      <c r="S713"/>
      <c r="T713"/>
      <c r="U713"/>
      <c r="V713"/>
      <c r="W713"/>
      <c r="X713"/>
    </row>
    <row r="714" spans="1:24" s="23" customFormat="1" ht="15" customHeight="1" x14ac:dyDescent="0.3">
      <c r="A714" s="316">
        <v>44883</v>
      </c>
      <c r="B714" s="317" t="s">
        <v>201</v>
      </c>
      <c r="C714" s="320">
        <v>234047.88</v>
      </c>
      <c r="D714" s="319"/>
      <c r="E714" s="322">
        <f t="shared" si="15"/>
        <v>16840497.960781392</v>
      </c>
      <c r="F714" s="84"/>
      <c r="G714" s="139"/>
      <c r="H714" s="140"/>
      <c r="I714" s="116"/>
      <c r="J714" s="123"/>
      <c r="K714" s="117"/>
      <c r="L714" s="118"/>
      <c r="M714" s="288"/>
      <c r="N714" s="289"/>
      <c r="O714"/>
      <c r="P714"/>
      <c r="Q714"/>
      <c r="R714"/>
      <c r="S714"/>
      <c r="T714"/>
      <c r="U714"/>
      <c r="V714"/>
      <c r="W714"/>
      <c r="X714"/>
    </row>
    <row r="715" spans="1:24" s="23" customFormat="1" ht="15" customHeight="1" x14ac:dyDescent="0.3">
      <c r="A715" s="316">
        <v>44883</v>
      </c>
      <c r="B715" s="317" t="s">
        <v>249</v>
      </c>
      <c r="C715" s="320">
        <v>114441.8</v>
      </c>
      <c r="D715" s="319"/>
      <c r="E715" s="322">
        <f t="shared" si="15"/>
        <v>16954939.760781392</v>
      </c>
      <c r="F715" s="84"/>
      <c r="G715" s="139"/>
      <c r="H715" s="140"/>
      <c r="I715" s="116"/>
      <c r="J715" s="123"/>
      <c r="K715" s="117"/>
      <c r="L715" s="118"/>
      <c r="M715" s="288"/>
      <c r="N715" s="289"/>
      <c r="O715"/>
      <c r="P715"/>
      <c r="Q715"/>
      <c r="R715"/>
      <c r="S715"/>
      <c r="T715"/>
      <c r="U715"/>
      <c r="V715"/>
      <c r="W715"/>
      <c r="X715"/>
    </row>
    <row r="716" spans="1:24" s="23" customFormat="1" ht="15" customHeight="1" x14ac:dyDescent="0.3">
      <c r="A716" s="316">
        <v>44883</v>
      </c>
      <c r="B716" s="317" t="s">
        <v>224</v>
      </c>
      <c r="C716" s="320">
        <v>20320.740000000002</v>
      </c>
      <c r="D716" s="319"/>
      <c r="E716" s="322">
        <f t="shared" si="15"/>
        <v>16975260.500781391</v>
      </c>
      <c r="F716" s="84"/>
      <c r="G716" s="139"/>
      <c r="H716" s="140"/>
      <c r="I716" s="116"/>
      <c r="J716" s="123"/>
      <c r="K716" s="117"/>
      <c r="L716" s="118"/>
      <c r="M716" s="288"/>
      <c r="N716" s="289"/>
      <c r="O716"/>
      <c r="P716"/>
      <c r="Q716"/>
      <c r="R716"/>
      <c r="S716"/>
      <c r="T716"/>
      <c r="U716"/>
      <c r="V716"/>
      <c r="W716"/>
      <c r="X716"/>
    </row>
    <row r="717" spans="1:24" s="23" customFormat="1" ht="15" customHeight="1" x14ac:dyDescent="0.3">
      <c r="A717" s="316">
        <v>44883</v>
      </c>
      <c r="B717" s="317" t="s">
        <v>256</v>
      </c>
      <c r="C717" s="320">
        <v>40641.480000000003</v>
      </c>
      <c r="D717" s="319"/>
      <c r="E717" s="322">
        <f t="shared" si="15"/>
        <v>17015901.980781391</v>
      </c>
      <c r="F717" s="84"/>
      <c r="G717" s="139"/>
      <c r="H717" s="140"/>
      <c r="I717" s="116"/>
      <c r="J717" s="123"/>
      <c r="K717" s="117"/>
      <c r="L717" s="118"/>
      <c r="M717" s="288"/>
      <c r="N717" s="289"/>
      <c r="O717"/>
      <c r="P717"/>
      <c r="Q717"/>
      <c r="R717"/>
      <c r="S717"/>
      <c r="T717"/>
      <c r="U717"/>
      <c r="V717"/>
      <c r="W717"/>
      <c r="X717"/>
    </row>
    <row r="718" spans="1:24" s="23" customFormat="1" ht="15" customHeight="1" x14ac:dyDescent="0.3">
      <c r="A718" s="316">
        <v>44883</v>
      </c>
      <c r="B718" s="317" t="s">
        <v>513</v>
      </c>
      <c r="C718" s="320">
        <v>58704.36</v>
      </c>
      <c r="D718" s="319"/>
      <c r="E718" s="322">
        <f t="shared" si="15"/>
        <v>17074606.340781391</v>
      </c>
      <c r="F718" s="84"/>
      <c r="G718" s="139"/>
      <c r="H718" s="140"/>
      <c r="I718" s="116"/>
      <c r="J718" s="123"/>
      <c r="K718" s="117"/>
      <c r="L718" s="118"/>
      <c r="M718" s="288"/>
      <c r="N718" s="289"/>
      <c r="O718"/>
      <c r="P718"/>
      <c r="Q718"/>
      <c r="R718"/>
      <c r="S718"/>
      <c r="T718"/>
      <c r="U718"/>
      <c r="V718"/>
      <c r="W718"/>
      <c r="X718"/>
    </row>
    <row r="719" spans="1:24" s="23" customFormat="1" ht="15" customHeight="1" x14ac:dyDescent="0.3">
      <c r="A719" s="316">
        <v>44887</v>
      </c>
      <c r="B719" s="317" t="s">
        <v>203</v>
      </c>
      <c r="C719" s="320">
        <v>20320.740000000002</v>
      </c>
      <c r="D719" s="319"/>
      <c r="E719" s="322">
        <f t="shared" si="15"/>
        <v>17094927.080781389</v>
      </c>
      <c r="F719" s="84"/>
      <c r="G719" s="139"/>
      <c r="H719" s="140"/>
      <c r="I719" s="116"/>
      <c r="J719" s="123"/>
      <c r="K719" s="117"/>
      <c r="L719" s="118"/>
      <c r="M719" s="288"/>
      <c r="N719" s="289"/>
      <c r="O719"/>
      <c r="P719"/>
      <c r="Q719"/>
      <c r="R719"/>
      <c r="S719"/>
      <c r="T719"/>
      <c r="U719"/>
      <c r="V719"/>
      <c r="W719"/>
      <c r="X719"/>
    </row>
    <row r="720" spans="1:24" s="23" customFormat="1" ht="15" customHeight="1" x14ac:dyDescent="0.3">
      <c r="A720" s="316">
        <v>44887</v>
      </c>
      <c r="B720" s="317" t="s">
        <v>397</v>
      </c>
      <c r="C720" s="320">
        <f>18665.5+162.4+176.22+21.88</f>
        <v>19026.000000000004</v>
      </c>
      <c r="D720" s="319"/>
      <c r="E720" s="322">
        <f t="shared" si="15"/>
        <v>17113953.080781389</v>
      </c>
      <c r="F720" s="84"/>
      <c r="G720" s="139"/>
      <c r="H720" s="140"/>
      <c r="I720" s="116"/>
      <c r="J720" s="123"/>
      <c r="K720" s="117"/>
      <c r="L720" s="118"/>
      <c r="M720" s="288"/>
      <c r="N720" s="289"/>
      <c r="O720"/>
      <c r="P720"/>
      <c r="Q720"/>
      <c r="R720"/>
      <c r="S720"/>
      <c r="T720"/>
      <c r="U720"/>
      <c r="V720"/>
      <c r="W720"/>
      <c r="X720"/>
    </row>
    <row r="721" spans="1:24" s="23" customFormat="1" ht="15" customHeight="1" x14ac:dyDescent="0.3">
      <c r="A721" s="316">
        <v>44887</v>
      </c>
      <c r="B721" s="317" t="s">
        <v>400</v>
      </c>
      <c r="C721" s="320">
        <v>24836.46</v>
      </c>
      <c r="D721" s="319"/>
      <c r="E721" s="322">
        <f t="shared" si="15"/>
        <v>17138789.54078139</v>
      </c>
      <c r="F721" s="84"/>
      <c r="G721" s="139"/>
      <c r="H721" s="140"/>
      <c r="I721" s="116"/>
      <c r="J721" s="123"/>
      <c r="K721" s="117"/>
      <c r="L721" s="118"/>
      <c r="M721" s="288"/>
      <c r="N721" s="289"/>
      <c r="O721"/>
      <c r="P721"/>
      <c r="Q721"/>
      <c r="R721"/>
      <c r="S721"/>
      <c r="T721"/>
      <c r="U721"/>
      <c r="V721"/>
      <c r="W721"/>
      <c r="X721"/>
    </row>
    <row r="722" spans="1:24" s="23" customFormat="1" ht="15" customHeight="1" x14ac:dyDescent="0.3">
      <c r="A722" s="316">
        <v>44887</v>
      </c>
      <c r="B722" s="317" t="s">
        <v>262</v>
      </c>
      <c r="C722" s="320">
        <v>45157.2</v>
      </c>
      <c r="D722" s="319"/>
      <c r="E722" s="322">
        <f t="shared" ref="E722:E785" si="16">E721+C722-D722</f>
        <v>17183946.740781389</v>
      </c>
      <c r="F722" s="84"/>
      <c r="G722" s="139"/>
      <c r="H722" s="140"/>
      <c r="I722" s="116"/>
      <c r="J722" s="123"/>
      <c r="K722" s="117"/>
      <c r="L722" s="118"/>
      <c r="M722" s="288"/>
      <c r="N722" s="289"/>
      <c r="O722"/>
      <c r="P722"/>
      <c r="Q722"/>
      <c r="R722"/>
      <c r="S722"/>
      <c r="T722"/>
      <c r="U722"/>
      <c r="V722"/>
      <c r="W722"/>
      <c r="X722"/>
    </row>
    <row r="723" spans="1:24" s="23" customFormat="1" ht="15" customHeight="1" x14ac:dyDescent="0.3">
      <c r="A723" s="316">
        <v>44887</v>
      </c>
      <c r="B723" s="317" t="s">
        <v>464</v>
      </c>
      <c r="C723" s="320">
        <v>627858</v>
      </c>
      <c r="D723" s="319"/>
      <c r="E723" s="322">
        <f t="shared" si="16"/>
        <v>17811804.740781389</v>
      </c>
      <c r="F723" s="84"/>
      <c r="G723" s="139"/>
      <c r="H723" s="140"/>
      <c r="I723" s="116"/>
      <c r="J723" s="123"/>
      <c r="K723" s="117"/>
      <c r="L723" s="118"/>
      <c r="M723" s="288"/>
      <c r="N723" s="289"/>
      <c r="O723"/>
      <c r="P723"/>
      <c r="Q723"/>
      <c r="R723"/>
      <c r="S723"/>
      <c r="T723"/>
      <c r="U723"/>
      <c r="V723"/>
      <c r="W723"/>
      <c r="X723"/>
    </row>
    <row r="724" spans="1:24" s="23" customFormat="1" ht="15" customHeight="1" x14ac:dyDescent="0.3">
      <c r="A724" s="316">
        <v>44887</v>
      </c>
      <c r="B724" s="317" t="s">
        <v>294</v>
      </c>
      <c r="C724" s="320">
        <v>72251.520000000004</v>
      </c>
      <c r="D724" s="319"/>
      <c r="E724" s="322">
        <f t="shared" si="16"/>
        <v>17884056.260781389</v>
      </c>
      <c r="F724" s="84"/>
      <c r="G724" s="139"/>
      <c r="H724" s="140"/>
      <c r="I724" s="116"/>
      <c r="J724" s="123"/>
      <c r="K724" s="117"/>
      <c r="L724" s="118"/>
      <c r="M724" s="288"/>
      <c r="N724" s="289"/>
      <c r="O724"/>
      <c r="P724"/>
      <c r="Q724"/>
      <c r="R724"/>
      <c r="S724"/>
      <c r="T724"/>
      <c r="U724"/>
      <c r="V724"/>
      <c r="W724"/>
      <c r="X724"/>
    </row>
    <row r="725" spans="1:24" s="23" customFormat="1" ht="15" customHeight="1" x14ac:dyDescent="0.3">
      <c r="A725" s="316">
        <v>44888</v>
      </c>
      <c r="B725" s="317" t="s">
        <v>233</v>
      </c>
      <c r="C725" s="320">
        <v>426735.54</v>
      </c>
      <c r="D725" s="319"/>
      <c r="E725" s="322">
        <f t="shared" si="16"/>
        <v>18310791.800781388</v>
      </c>
      <c r="F725" s="84"/>
      <c r="G725" s="139"/>
      <c r="H725" s="140"/>
      <c r="I725" s="116"/>
      <c r="J725" s="123"/>
      <c r="K725" s="117"/>
      <c r="L725" s="118"/>
      <c r="M725" s="288"/>
      <c r="N725" s="289"/>
      <c r="O725"/>
      <c r="P725"/>
      <c r="Q725"/>
      <c r="R725"/>
      <c r="S725"/>
      <c r="T725"/>
      <c r="U725"/>
      <c r="V725"/>
      <c r="W725"/>
      <c r="X725"/>
    </row>
    <row r="726" spans="1:24" s="23" customFormat="1" ht="15" customHeight="1" x14ac:dyDescent="0.3">
      <c r="A726" s="316">
        <v>44888</v>
      </c>
      <c r="B726" s="317" t="s">
        <v>598</v>
      </c>
      <c r="C726" s="320">
        <v>273700</v>
      </c>
      <c r="D726" s="319"/>
      <c r="E726" s="322">
        <f t="shared" si="16"/>
        <v>18584491.800781388</v>
      </c>
      <c r="F726" s="84"/>
      <c r="G726" s="139"/>
      <c r="H726" s="140"/>
      <c r="I726" s="116"/>
      <c r="J726" s="123"/>
      <c r="K726" s="117"/>
      <c r="L726" s="118"/>
      <c r="M726" s="288"/>
      <c r="N726" s="289"/>
      <c r="O726"/>
      <c r="P726"/>
      <c r="Q726"/>
      <c r="R726"/>
      <c r="S726"/>
      <c r="T726"/>
      <c r="U726"/>
      <c r="V726"/>
      <c r="W726"/>
      <c r="X726"/>
    </row>
    <row r="727" spans="1:24" s="23" customFormat="1" ht="15" customHeight="1" x14ac:dyDescent="0.3">
      <c r="A727" s="133"/>
      <c r="B727" s="312" t="s">
        <v>599</v>
      </c>
      <c r="C727" s="313"/>
      <c r="D727" s="134">
        <v>80500</v>
      </c>
      <c r="E727" s="322">
        <f t="shared" si="16"/>
        <v>18503991.800781388</v>
      </c>
      <c r="F727" s="84"/>
      <c r="G727" s="115">
        <f>D727</f>
        <v>80500</v>
      </c>
      <c r="H727" s="140"/>
      <c r="I727" s="116"/>
      <c r="J727" s="123"/>
      <c r="K727" s="117"/>
      <c r="L727" s="118"/>
      <c r="M727" s="288"/>
      <c r="N727" s="289"/>
      <c r="O727"/>
      <c r="P727"/>
      <c r="Q727"/>
      <c r="R727"/>
      <c r="S727"/>
      <c r="T727"/>
      <c r="U727"/>
      <c r="V727"/>
      <c r="W727"/>
      <c r="X727"/>
    </row>
    <row r="728" spans="1:24" s="23" customFormat="1" ht="15" customHeight="1" x14ac:dyDescent="0.3">
      <c r="A728" s="316">
        <v>44888</v>
      </c>
      <c r="B728" s="317" t="s">
        <v>517</v>
      </c>
      <c r="C728" s="320">
        <v>20320.740000000002</v>
      </c>
      <c r="D728" s="319"/>
      <c r="E728" s="322">
        <f t="shared" si="16"/>
        <v>18524312.540781386</v>
      </c>
      <c r="F728" s="84"/>
      <c r="G728" s="139"/>
      <c r="H728" s="140"/>
      <c r="I728" s="116"/>
      <c r="J728" s="123"/>
      <c r="K728" s="117"/>
      <c r="L728" s="118"/>
      <c r="M728" s="288"/>
      <c r="N728" s="289"/>
      <c r="O728"/>
      <c r="P728"/>
      <c r="Q728"/>
      <c r="R728"/>
      <c r="S728"/>
      <c r="T728"/>
      <c r="U728"/>
      <c r="V728"/>
      <c r="W728"/>
      <c r="X728"/>
    </row>
    <row r="729" spans="1:24" s="23" customFormat="1" ht="15" customHeight="1" x14ac:dyDescent="0.3">
      <c r="A729" s="316">
        <v>44888</v>
      </c>
      <c r="B729" s="317" t="s">
        <v>308</v>
      </c>
      <c r="C729" s="320">
        <v>33867.9</v>
      </c>
      <c r="D729" s="319"/>
      <c r="E729" s="322">
        <f t="shared" si="16"/>
        <v>18558180.440781385</v>
      </c>
      <c r="F729" s="84"/>
      <c r="G729" s="139"/>
      <c r="H729" s="140"/>
      <c r="I729" s="116"/>
      <c r="J729" s="123"/>
      <c r="K729" s="117"/>
      <c r="L729" s="118"/>
      <c r="M729" s="288"/>
      <c r="N729" s="289"/>
      <c r="O729"/>
      <c r="P729"/>
      <c r="Q729"/>
      <c r="R729"/>
      <c r="S729"/>
      <c r="T729"/>
      <c r="U729"/>
      <c r="V729"/>
      <c r="W729"/>
      <c r="X729"/>
    </row>
    <row r="730" spans="1:24" s="23" customFormat="1" ht="15" customHeight="1" x14ac:dyDescent="0.3">
      <c r="A730" s="316">
        <v>44888</v>
      </c>
      <c r="B730" s="317" t="s">
        <v>447</v>
      </c>
      <c r="C730" s="320">
        <v>101603.7</v>
      </c>
      <c r="D730" s="319"/>
      <c r="E730" s="322">
        <f t="shared" si="16"/>
        <v>18659784.140781384</v>
      </c>
      <c r="F730" s="84"/>
      <c r="G730" s="139"/>
      <c r="H730" s="140"/>
      <c r="I730" s="116"/>
      <c r="J730" s="123"/>
      <c r="K730" s="117"/>
      <c r="L730" s="118"/>
      <c r="M730" s="288"/>
      <c r="N730" s="289"/>
      <c r="O730"/>
      <c r="P730"/>
      <c r="Q730"/>
      <c r="R730"/>
      <c r="S730"/>
      <c r="T730"/>
      <c r="U730"/>
      <c r="V730"/>
      <c r="W730"/>
      <c r="X730"/>
    </row>
    <row r="731" spans="1:24" s="23" customFormat="1" ht="15" customHeight="1" x14ac:dyDescent="0.3">
      <c r="A731" s="316">
        <v>44888</v>
      </c>
      <c r="B731" s="317" t="s">
        <v>192</v>
      </c>
      <c r="C731" s="320">
        <v>4515.72</v>
      </c>
      <c r="D731" s="319"/>
      <c r="E731" s="322">
        <f t="shared" si="16"/>
        <v>18664299.860781383</v>
      </c>
      <c r="F731" s="84"/>
      <c r="G731" s="139"/>
      <c r="H731" s="140"/>
      <c r="I731" s="116"/>
      <c r="J731" s="123"/>
      <c r="K731" s="117"/>
      <c r="L731" s="118"/>
      <c r="M731" s="288"/>
      <c r="N731" s="289"/>
      <c r="O731"/>
      <c r="P731"/>
      <c r="Q731"/>
      <c r="R731"/>
      <c r="S731"/>
      <c r="T731"/>
      <c r="U731"/>
      <c r="V731"/>
      <c r="W731"/>
      <c r="X731"/>
    </row>
    <row r="732" spans="1:24" s="23" customFormat="1" ht="15" customHeight="1" x14ac:dyDescent="0.3">
      <c r="A732" s="316">
        <v>44888</v>
      </c>
      <c r="B732" s="317" t="s">
        <v>269</v>
      </c>
      <c r="C732" s="320">
        <v>24836.46</v>
      </c>
      <c r="D732" s="319"/>
      <c r="E732" s="322">
        <f t="shared" si="16"/>
        <v>18689136.320781384</v>
      </c>
      <c r="F732" s="84"/>
      <c r="G732" s="139"/>
      <c r="H732" s="140"/>
      <c r="I732" s="116"/>
      <c r="J732" s="123"/>
      <c r="K732" s="117"/>
      <c r="L732" s="118"/>
      <c r="M732" s="288"/>
      <c r="N732" s="289"/>
      <c r="O732"/>
      <c r="P732"/>
      <c r="Q732"/>
      <c r="R732"/>
      <c r="S732"/>
      <c r="T732"/>
      <c r="U732"/>
      <c r="V732"/>
      <c r="W732"/>
      <c r="X732"/>
    </row>
    <row r="733" spans="1:24" s="23" customFormat="1" ht="15" customHeight="1" x14ac:dyDescent="0.3">
      <c r="A733" s="316">
        <v>44888</v>
      </c>
      <c r="B733" s="317" t="s">
        <v>276</v>
      </c>
      <c r="C733" s="320">
        <v>216754.56</v>
      </c>
      <c r="D733" s="319"/>
      <c r="E733" s="322">
        <f t="shared" si="16"/>
        <v>18905890.880781382</v>
      </c>
      <c r="F733" s="84"/>
      <c r="G733" s="139"/>
      <c r="H733" s="140"/>
      <c r="I733" s="116"/>
      <c r="J733" s="123"/>
      <c r="K733" s="117"/>
      <c r="L733" s="118"/>
      <c r="M733" s="288"/>
      <c r="N733" s="289"/>
      <c r="O733"/>
      <c r="P733"/>
      <c r="Q733"/>
      <c r="R733"/>
      <c r="S733"/>
      <c r="T733"/>
      <c r="U733"/>
      <c r="V733"/>
      <c r="W733"/>
      <c r="X733"/>
    </row>
    <row r="734" spans="1:24" s="23" customFormat="1" ht="15" customHeight="1" x14ac:dyDescent="0.3">
      <c r="A734" s="316">
        <v>44888</v>
      </c>
      <c r="B734" s="317" t="s">
        <v>324</v>
      </c>
      <c r="C734" s="320">
        <v>51909</v>
      </c>
      <c r="D734" s="319"/>
      <c r="E734" s="322">
        <f t="shared" si="16"/>
        <v>18957799.880781382</v>
      </c>
      <c r="F734" s="84"/>
      <c r="G734" s="139"/>
      <c r="H734" s="140"/>
      <c r="I734" s="116"/>
      <c r="J734" s="123"/>
      <c r="K734" s="117"/>
      <c r="L734" s="118"/>
      <c r="M734" s="288"/>
      <c r="N734" s="289"/>
      <c r="O734"/>
      <c r="P734"/>
      <c r="Q734"/>
      <c r="R734"/>
      <c r="S734"/>
      <c r="T734"/>
      <c r="U734"/>
      <c r="V734"/>
      <c r="W734"/>
      <c r="X734"/>
    </row>
    <row r="735" spans="1:24" s="23" customFormat="1" ht="15" customHeight="1" x14ac:dyDescent="0.3">
      <c r="A735" s="316">
        <v>44888</v>
      </c>
      <c r="B735" s="317" t="s">
        <v>271</v>
      </c>
      <c r="C735" s="320">
        <v>33867.9</v>
      </c>
      <c r="D735" s="319"/>
      <c r="E735" s="322">
        <f t="shared" si="16"/>
        <v>18991667.780781381</v>
      </c>
      <c r="F735" s="84"/>
      <c r="G735" s="139"/>
      <c r="H735" s="140"/>
      <c r="I735" s="116"/>
      <c r="J735" s="123"/>
      <c r="K735" s="117"/>
      <c r="L735" s="118"/>
      <c r="M735" s="288"/>
      <c r="N735" s="289"/>
      <c r="O735"/>
      <c r="P735"/>
      <c r="Q735"/>
      <c r="R735"/>
      <c r="S735"/>
      <c r="T735"/>
      <c r="U735"/>
      <c r="V735"/>
      <c r="W735"/>
      <c r="X735"/>
    </row>
    <row r="736" spans="1:24" s="23" customFormat="1" ht="15" customHeight="1" x14ac:dyDescent="0.3">
      <c r="A736" s="316">
        <v>44888</v>
      </c>
      <c r="B736" s="317" t="s">
        <v>319</v>
      </c>
      <c r="C736" s="320">
        <v>20320.740000000002</v>
      </c>
      <c r="D736" s="319"/>
      <c r="E736" s="322">
        <f t="shared" si="16"/>
        <v>19011988.520781379</v>
      </c>
      <c r="F736" s="84"/>
      <c r="G736" s="139"/>
      <c r="H736" s="140"/>
      <c r="I736" s="116"/>
      <c r="J736" s="123"/>
      <c r="K736" s="117"/>
      <c r="L736" s="118"/>
      <c r="M736" s="288"/>
      <c r="N736" s="289"/>
      <c r="O736"/>
      <c r="P736"/>
      <c r="Q736"/>
      <c r="R736"/>
      <c r="S736"/>
      <c r="T736"/>
      <c r="U736"/>
      <c r="V736"/>
      <c r="W736"/>
      <c r="X736"/>
    </row>
    <row r="737" spans="1:24" s="23" customFormat="1" ht="15" customHeight="1" x14ac:dyDescent="0.3">
      <c r="A737" s="316">
        <v>44888</v>
      </c>
      <c r="B737" s="317" t="s">
        <v>426</v>
      </c>
      <c r="C737" s="320">
        <v>13547.16</v>
      </c>
      <c r="D737" s="319"/>
      <c r="E737" s="322">
        <f t="shared" si="16"/>
        <v>19025535.680781379</v>
      </c>
      <c r="F737" s="84"/>
      <c r="G737" s="139"/>
      <c r="H737" s="140"/>
      <c r="I737" s="116"/>
      <c r="J737" s="123"/>
      <c r="K737" s="117"/>
      <c r="L737" s="118"/>
      <c r="M737" s="288"/>
      <c r="N737" s="289"/>
      <c r="O737"/>
      <c r="P737"/>
      <c r="Q737"/>
      <c r="R737"/>
      <c r="S737"/>
      <c r="T737"/>
      <c r="U737"/>
      <c r="V737"/>
      <c r="W737"/>
      <c r="X737"/>
    </row>
    <row r="738" spans="1:24" s="23" customFormat="1" ht="15" customHeight="1" x14ac:dyDescent="0.3">
      <c r="A738" s="316">
        <v>44889</v>
      </c>
      <c r="B738" s="317" t="s">
        <v>216</v>
      </c>
      <c r="C738" s="320">
        <v>73386.5</v>
      </c>
      <c r="D738" s="319"/>
      <c r="E738" s="322">
        <f t="shared" si="16"/>
        <v>19098922.180781379</v>
      </c>
      <c r="F738" s="84"/>
      <c r="G738" s="115"/>
      <c r="H738" s="140"/>
      <c r="I738" s="116"/>
      <c r="J738" s="123"/>
      <c r="K738" s="117"/>
      <c r="L738" s="118"/>
      <c r="M738" s="288"/>
      <c r="N738" s="289"/>
      <c r="O738"/>
      <c r="P738"/>
      <c r="Q738"/>
      <c r="R738"/>
      <c r="S738"/>
      <c r="T738"/>
      <c r="U738"/>
      <c r="V738"/>
      <c r="W738"/>
      <c r="X738"/>
    </row>
    <row r="739" spans="1:24" s="23" customFormat="1" ht="15" customHeight="1" x14ac:dyDescent="0.3">
      <c r="A739" s="316">
        <v>44889</v>
      </c>
      <c r="B739" s="317" t="s">
        <v>519</v>
      </c>
      <c r="C739" s="320">
        <v>58704.36</v>
      </c>
      <c r="D739" s="319"/>
      <c r="E739" s="322">
        <f t="shared" si="16"/>
        <v>19157626.540781379</v>
      </c>
      <c r="F739" s="84"/>
      <c r="G739" s="139"/>
      <c r="H739" s="140"/>
      <c r="I739" s="116"/>
      <c r="J739" s="123"/>
      <c r="K739" s="117"/>
      <c r="L739" s="118"/>
      <c r="M739" s="288"/>
      <c r="N739" s="289"/>
      <c r="O739"/>
      <c r="P739"/>
      <c r="Q739"/>
      <c r="R739"/>
      <c r="S739"/>
      <c r="T739"/>
      <c r="U739"/>
      <c r="V739"/>
      <c r="W739"/>
      <c r="X739"/>
    </row>
    <row r="740" spans="1:24" s="23" customFormat="1" ht="15" customHeight="1" x14ac:dyDescent="0.3">
      <c r="A740" s="316">
        <v>44889</v>
      </c>
      <c r="B740" s="317" t="s">
        <v>221</v>
      </c>
      <c r="C740" s="320">
        <v>36125.760000000002</v>
      </c>
      <c r="D740" s="319"/>
      <c r="E740" s="322">
        <f t="shared" si="16"/>
        <v>19193752.30078138</v>
      </c>
      <c r="F740" s="84"/>
      <c r="G740" s="139"/>
      <c r="H740" s="140"/>
      <c r="I740" s="116"/>
      <c r="J740" s="123"/>
      <c r="K740" s="117"/>
      <c r="L740" s="118"/>
      <c r="M740" s="288"/>
      <c r="N740" s="289"/>
      <c r="O740"/>
      <c r="P740"/>
      <c r="Q740"/>
      <c r="R740"/>
      <c r="S740"/>
      <c r="T740"/>
      <c r="U740"/>
      <c r="V740"/>
      <c r="W740"/>
      <c r="X740"/>
    </row>
    <row r="741" spans="1:24" s="23" customFormat="1" ht="15" customHeight="1" x14ac:dyDescent="0.3">
      <c r="A741" s="316">
        <v>44889</v>
      </c>
      <c r="B741" s="317" t="s">
        <v>278</v>
      </c>
      <c r="C741" s="320">
        <v>63220.08</v>
      </c>
      <c r="D741" s="319"/>
      <c r="E741" s="322">
        <f t="shared" si="16"/>
        <v>19256972.380781379</v>
      </c>
      <c r="F741" s="84"/>
      <c r="G741" s="139"/>
      <c r="H741" s="140"/>
      <c r="I741" s="116"/>
      <c r="J741" s="123"/>
      <c r="K741" s="117"/>
      <c r="L741" s="118"/>
      <c r="M741" s="288"/>
      <c r="N741" s="289"/>
      <c r="O741"/>
      <c r="P741"/>
      <c r="Q741"/>
      <c r="R741"/>
      <c r="S741"/>
      <c r="T741"/>
      <c r="U741"/>
      <c r="V741"/>
      <c r="W741"/>
      <c r="X741"/>
    </row>
    <row r="742" spans="1:24" s="23" customFormat="1" ht="15" customHeight="1" x14ac:dyDescent="0.3">
      <c r="A742" s="316">
        <v>44889</v>
      </c>
      <c r="B742" s="317" t="s">
        <v>268</v>
      </c>
      <c r="C742" s="320">
        <v>223528.14</v>
      </c>
      <c r="D742" s="319"/>
      <c r="E742" s="322">
        <f t="shared" si="16"/>
        <v>19480500.520781379</v>
      </c>
      <c r="F742" s="84"/>
      <c r="G742" s="139"/>
      <c r="H742" s="140"/>
      <c r="I742" s="116"/>
      <c r="J742" s="123"/>
      <c r="K742" s="117"/>
      <c r="L742" s="118"/>
      <c r="M742" s="288"/>
      <c r="N742" s="289"/>
      <c r="O742"/>
      <c r="P742"/>
      <c r="Q742"/>
      <c r="R742"/>
      <c r="S742"/>
      <c r="T742"/>
      <c r="U742"/>
      <c r="V742"/>
      <c r="W742"/>
      <c r="X742"/>
    </row>
    <row r="743" spans="1:24" s="23" customFormat="1" ht="15" customHeight="1" x14ac:dyDescent="0.3">
      <c r="A743" s="316">
        <v>44889</v>
      </c>
      <c r="B743" s="317" t="s">
        <v>201</v>
      </c>
      <c r="C743" s="320">
        <v>289035.12</v>
      </c>
      <c r="D743" s="319"/>
      <c r="E743" s="322">
        <f t="shared" si="16"/>
        <v>19769535.64078138</v>
      </c>
      <c r="F743" s="84"/>
      <c r="G743" s="139"/>
      <c r="H743" s="140"/>
      <c r="I743" s="116"/>
      <c r="J743" s="123"/>
      <c r="K743" s="117"/>
      <c r="L743" s="118"/>
      <c r="M743" s="288"/>
      <c r="N743" s="289"/>
      <c r="O743"/>
      <c r="P743"/>
      <c r="Q743"/>
      <c r="R743"/>
      <c r="S743"/>
      <c r="T743"/>
      <c r="U743"/>
      <c r="V743"/>
      <c r="W743"/>
      <c r="X743"/>
    </row>
    <row r="744" spans="1:24" s="23" customFormat="1" ht="15" customHeight="1" x14ac:dyDescent="0.3">
      <c r="A744" s="316">
        <v>44889</v>
      </c>
      <c r="B744" s="317" t="s">
        <v>234</v>
      </c>
      <c r="C744" s="320">
        <v>88056.54</v>
      </c>
      <c r="D744" s="319"/>
      <c r="E744" s="322">
        <f t="shared" si="16"/>
        <v>19857592.180781379</v>
      </c>
      <c r="F744" s="84"/>
      <c r="G744" s="139"/>
      <c r="H744" s="140"/>
      <c r="I744" s="116"/>
      <c r="J744" s="123"/>
      <c r="K744" s="117"/>
      <c r="L744" s="118"/>
      <c r="M744" s="288"/>
      <c r="N744" s="289"/>
      <c r="O744"/>
      <c r="P744"/>
      <c r="Q744"/>
      <c r="R744"/>
      <c r="S744"/>
      <c r="T744"/>
      <c r="U744"/>
      <c r="V744"/>
      <c r="W744"/>
      <c r="X744"/>
    </row>
    <row r="745" spans="1:24" s="23" customFormat="1" ht="15" customHeight="1" x14ac:dyDescent="0.3">
      <c r="A745" s="316">
        <v>44889</v>
      </c>
      <c r="B745" s="317" t="s">
        <v>275</v>
      </c>
      <c r="C745" s="320">
        <v>11289.3</v>
      </c>
      <c r="D745" s="319"/>
      <c r="E745" s="322">
        <f t="shared" si="16"/>
        <v>19868881.48078138</v>
      </c>
      <c r="F745" s="84"/>
      <c r="G745" s="139"/>
      <c r="H745" s="140"/>
      <c r="I745" s="116"/>
      <c r="J745" s="123"/>
      <c r="K745" s="117"/>
      <c r="L745" s="118"/>
      <c r="M745" s="288"/>
      <c r="N745" s="289"/>
      <c r="O745"/>
      <c r="P745"/>
      <c r="Q745"/>
      <c r="R745"/>
      <c r="S745"/>
      <c r="T745"/>
      <c r="U745"/>
      <c r="V745"/>
      <c r="W745"/>
      <c r="X745"/>
    </row>
    <row r="746" spans="1:24" s="23" customFormat="1" ht="15" customHeight="1" x14ac:dyDescent="0.3">
      <c r="A746" s="316">
        <v>44889</v>
      </c>
      <c r="B746" s="317" t="s">
        <v>311</v>
      </c>
      <c r="C746" s="320">
        <v>11289.3</v>
      </c>
      <c r="D746" s="319"/>
      <c r="E746" s="322">
        <f t="shared" si="16"/>
        <v>19880170.780781381</v>
      </c>
      <c r="F746" s="84"/>
      <c r="G746" s="139"/>
      <c r="H746" s="140"/>
      <c r="I746" s="116"/>
      <c r="J746" s="123"/>
      <c r="K746" s="117"/>
      <c r="L746" s="118"/>
      <c r="M746" s="288"/>
      <c r="N746" s="289"/>
      <c r="O746"/>
      <c r="P746"/>
      <c r="Q746"/>
      <c r="R746"/>
      <c r="S746"/>
      <c r="T746"/>
      <c r="U746"/>
      <c r="V746"/>
      <c r="W746"/>
      <c r="X746"/>
    </row>
    <row r="747" spans="1:24" s="23" customFormat="1" ht="15" customHeight="1" x14ac:dyDescent="0.3">
      <c r="A747" s="316">
        <v>44889</v>
      </c>
      <c r="B747" s="317" t="s">
        <v>325</v>
      </c>
      <c r="C747" s="320">
        <v>58704.36</v>
      </c>
      <c r="D747" s="319"/>
      <c r="E747" s="322">
        <f t="shared" si="16"/>
        <v>19938875.14078138</v>
      </c>
      <c r="F747" s="84"/>
      <c r="G747" s="139"/>
      <c r="H747" s="140"/>
      <c r="I747" s="116"/>
      <c r="J747" s="123"/>
      <c r="K747" s="117"/>
      <c r="L747" s="118"/>
      <c r="M747" s="288"/>
      <c r="N747" s="289"/>
      <c r="O747"/>
      <c r="P747"/>
      <c r="Q747"/>
      <c r="R747"/>
      <c r="S747"/>
      <c r="T747"/>
      <c r="U747"/>
      <c r="V747"/>
      <c r="W747"/>
      <c r="X747"/>
    </row>
    <row r="748" spans="1:24" s="23" customFormat="1" ht="15" customHeight="1" x14ac:dyDescent="0.3">
      <c r="A748" s="316">
        <v>44889</v>
      </c>
      <c r="B748" s="317" t="s">
        <v>270</v>
      </c>
      <c r="C748" s="320">
        <v>20320.740000000002</v>
      </c>
      <c r="D748" s="319"/>
      <c r="E748" s="322">
        <f t="shared" si="16"/>
        <v>19959195.880781379</v>
      </c>
      <c r="F748" s="84"/>
      <c r="G748" s="139"/>
      <c r="H748" s="140"/>
      <c r="I748" s="116"/>
      <c r="J748" s="123"/>
      <c r="K748" s="117"/>
      <c r="L748" s="118"/>
      <c r="M748" s="288"/>
      <c r="N748" s="289"/>
      <c r="O748"/>
      <c r="P748"/>
      <c r="Q748"/>
      <c r="R748"/>
      <c r="S748"/>
      <c r="T748"/>
      <c r="U748"/>
      <c r="V748"/>
      <c r="W748"/>
      <c r="X748"/>
    </row>
    <row r="749" spans="1:24" s="23" customFormat="1" ht="15" customHeight="1" x14ac:dyDescent="0.3">
      <c r="A749" s="316">
        <v>44889</v>
      </c>
      <c r="B749" s="317" t="s">
        <v>285</v>
      </c>
      <c r="C749" s="320">
        <v>81282.960000000006</v>
      </c>
      <c r="D749" s="319"/>
      <c r="E749" s="322">
        <f t="shared" si="16"/>
        <v>20040478.840781379</v>
      </c>
      <c r="F749" s="84"/>
      <c r="G749" s="139"/>
      <c r="H749" s="140"/>
      <c r="I749" s="116"/>
      <c r="J749" s="123"/>
      <c r="K749" s="117"/>
      <c r="L749" s="118"/>
      <c r="M749" s="288"/>
      <c r="N749" s="289"/>
      <c r="O749"/>
      <c r="P749"/>
      <c r="Q749"/>
      <c r="R749"/>
      <c r="S749"/>
      <c r="T749"/>
      <c r="U749"/>
      <c r="V749"/>
      <c r="W749"/>
      <c r="X749"/>
    </row>
    <row r="750" spans="1:24" s="23" customFormat="1" ht="15" customHeight="1" x14ac:dyDescent="0.3">
      <c r="A750" s="316">
        <v>44889</v>
      </c>
      <c r="B750" s="317" t="s">
        <v>215</v>
      </c>
      <c r="C750" s="320">
        <v>5728.14</v>
      </c>
      <c r="D750" s="319"/>
      <c r="E750" s="322">
        <f t="shared" si="16"/>
        <v>20046206.98078138</v>
      </c>
      <c r="F750" s="84"/>
      <c r="G750" s="139"/>
      <c r="H750" s="140"/>
      <c r="I750" s="116"/>
      <c r="J750" s="123"/>
      <c r="K750" s="117"/>
      <c r="L750" s="118"/>
      <c r="M750" s="288"/>
      <c r="N750" s="289"/>
      <c r="O750"/>
      <c r="P750"/>
      <c r="Q750"/>
      <c r="R750"/>
      <c r="S750"/>
      <c r="T750"/>
      <c r="U750"/>
      <c r="V750"/>
      <c r="W750"/>
      <c r="X750"/>
    </row>
    <row r="751" spans="1:24" s="23" customFormat="1" ht="15" customHeight="1" x14ac:dyDescent="0.3">
      <c r="A751" s="316">
        <v>44889</v>
      </c>
      <c r="B751" s="317" t="s">
        <v>232</v>
      </c>
      <c r="C751" s="320">
        <v>20320.740000000002</v>
      </c>
      <c r="D751" s="319"/>
      <c r="E751" s="322">
        <f t="shared" si="16"/>
        <v>20066527.720781378</v>
      </c>
      <c r="F751" s="84"/>
      <c r="G751" s="139"/>
      <c r="H751" s="140"/>
      <c r="I751" s="116"/>
      <c r="J751" s="123"/>
      <c r="K751" s="117"/>
      <c r="L751" s="118"/>
      <c r="M751" s="288"/>
      <c r="N751" s="289"/>
      <c r="O751"/>
      <c r="P751"/>
      <c r="Q751"/>
      <c r="R751"/>
      <c r="S751"/>
      <c r="T751"/>
      <c r="U751"/>
      <c r="V751"/>
      <c r="W751"/>
      <c r="X751"/>
    </row>
    <row r="752" spans="1:24" s="23" customFormat="1" ht="15" customHeight="1" x14ac:dyDescent="0.3">
      <c r="A752" s="316">
        <v>44890</v>
      </c>
      <c r="B752" s="317" t="s">
        <v>216</v>
      </c>
      <c r="C752" s="320">
        <v>85798.68</v>
      </c>
      <c r="D752" s="319"/>
      <c r="E752" s="322">
        <f t="shared" si="16"/>
        <v>20152326.400781378</v>
      </c>
      <c r="F752" s="84"/>
      <c r="G752" s="139"/>
      <c r="H752" s="140"/>
      <c r="I752" s="116"/>
      <c r="J752" s="123"/>
      <c r="K752" s="117"/>
      <c r="L752" s="118"/>
      <c r="M752" s="288"/>
      <c r="N752" s="289"/>
      <c r="O752"/>
      <c r="P752"/>
      <c r="Q752"/>
      <c r="R752"/>
      <c r="S752"/>
      <c r="T752"/>
      <c r="U752"/>
      <c r="V752"/>
      <c r="W752"/>
      <c r="X752"/>
    </row>
    <row r="753" spans="1:24" s="23" customFormat="1" ht="15" customHeight="1" x14ac:dyDescent="0.3">
      <c r="A753" s="316">
        <v>44890</v>
      </c>
      <c r="B753" s="317" t="s">
        <v>204</v>
      </c>
      <c r="C753" s="320">
        <v>20320.740000000002</v>
      </c>
      <c r="D753" s="319"/>
      <c r="E753" s="322">
        <f t="shared" si="16"/>
        <v>20172647.140781377</v>
      </c>
      <c r="F753" s="84"/>
      <c r="G753" s="139"/>
      <c r="H753" s="140"/>
      <c r="I753" s="116"/>
      <c r="J753" s="123"/>
      <c r="K753" s="117"/>
      <c r="L753" s="118"/>
      <c r="M753" s="288"/>
      <c r="N753" s="289"/>
      <c r="O753"/>
      <c r="P753"/>
      <c r="Q753"/>
      <c r="R753"/>
      <c r="S753"/>
      <c r="T753"/>
      <c r="U753"/>
      <c r="V753"/>
      <c r="W753"/>
      <c r="X753"/>
    </row>
    <row r="754" spans="1:24" s="23" customFormat="1" ht="15" customHeight="1" x14ac:dyDescent="0.3">
      <c r="A754" s="316">
        <v>44890</v>
      </c>
      <c r="B754" s="317" t="s">
        <v>427</v>
      </c>
      <c r="C754" s="320">
        <v>38052</v>
      </c>
      <c r="D754" s="319"/>
      <c r="E754" s="322">
        <f t="shared" si="16"/>
        <v>20210699.140781377</v>
      </c>
      <c r="F754" s="84"/>
      <c r="G754" s="139"/>
      <c r="H754" s="140"/>
      <c r="I754" s="116"/>
      <c r="J754" s="123"/>
      <c r="K754" s="117"/>
      <c r="L754" s="118"/>
      <c r="M754" s="288"/>
      <c r="N754" s="289"/>
      <c r="O754"/>
      <c r="P754"/>
      <c r="Q754"/>
      <c r="R754"/>
      <c r="S754"/>
      <c r="T754"/>
      <c r="U754"/>
      <c r="V754"/>
      <c r="W754"/>
      <c r="X754"/>
    </row>
    <row r="755" spans="1:24" s="23" customFormat="1" ht="15" customHeight="1" x14ac:dyDescent="0.3">
      <c r="A755" s="316">
        <v>44890</v>
      </c>
      <c r="B755" s="317" t="s">
        <v>288</v>
      </c>
      <c r="C755" s="320">
        <v>570780</v>
      </c>
      <c r="D755" s="319"/>
      <c r="E755" s="322">
        <f t="shared" si="16"/>
        <v>20781479.140781377</v>
      </c>
      <c r="F755" s="84"/>
      <c r="G755" s="139"/>
      <c r="H755" s="140"/>
      <c r="I755" s="116"/>
      <c r="J755" s="123"/>
      <c r="K755" s="117"/>
      <c r="L755" s="118"/>
      <c r="M755" s="288"/>
      <c r="N755" s="289"/>
      <c r="O755"/>
      <c r="P755"/>
      <c r="Q755"/>
      <c r="R755"/>
      <c r="S755"/>
      <c r="T755"/>
      <c r="U755"/>
      <c r="V755"/>
      <c r="W755"/>
      <c r="X755"/>
    </row>
    <row r="756" spans="1:24" s="23" customFormat="1" ht="15" customHeight="1" x14ac:dyDescent="0.3">
      <c r="A756" s="316">
        <v>44890</v>
      </c>
      <c r="B756" s="317" t="s">
        <v>298</v>
      </c>
      <c r="C756" s="320">
        <v>58704.36</v>
      </c>
      <c r="D756" s="319"/>
      <c r="E756" s="322">
        <f t="shared" si="16"/>
        <v>20840183.500781376</v>
      </c>
      <c r="F756" s="84"/>
      <c r="G756" s="139"/>
      <c r="H756" s="140"/>
      <c r="I756" s="116"/>
      <c r="J756" s="123"/>
      <c r="K756" s="117"/>
      <c r="L756" s="118"/>
      <c r="M756" s="288"/>
      <c r="N756" s="289"/>
      <c r="O756"/>
      <c r="P756"/>
      <c r="Q756"/>
      <c r="R756"/>
      <c r="S756"/>
      <c r="T756"/>
      <c r="U756"/>
      <c r="V756"/>
      <c r="W756"/>
      <c r="X756"/>
    </row>
    <row r="757" spans="1:24" s="23" customFormat="1" ht="15" customHeight="1" x14ac:dyDescent="0.3">
      <c r="A757" s="316">
        <v>44890</v>
      </c>
      <c r="B757" s="317" t="s">
        <v>247</v>
      </c>
      <c r="C757" s="320">
        <v>6773.58</v>
      </c>
      <c r="D757" s="319"/>
      <c r="E757" s="322">
        <f t="shared" si="16"/>
        <v>20846957.080781374</v>
      </c>
      <c r="F757" s="84"/>
      <c r="G757" s="139"/>
      <c r="H757" s="140"/>
      <c r="I757" s="116"/>
      <c r="J757" s="123"/>
      <c r="K757" s="117"/>
      <c r="L757" s="118"/>
      <c r="M757" s="288"/>
      <c r="N757" s="289"/>
      <c r="O757"/>
      <c r="P757"/>
      <c r="Q757"/>
      <c r="R757"/>
      <c r="S757"/>
      <c r="T757"/>
      <c r="U757"/>
      <c r="V757"/>
      <c r="W757"/>
      <c r="X757"/>
    </row>
    <row r="758" spans="1:24" s="23" customFormat="1" ht="15" customHeight="1" x14ac:dyDescent="0.3">
      <c r="A758" s="316">
        <v>44890</v>
      </c>
      <c r="B758" s="317" t="s">
        <v>300</v>
      </c>
      <c r="C758" s="320">
        <v>63815.4</v>
      </c>
      <c r="D758" s="319"/>
      <c r="E758" s="322">
        <f t="shared" si="16"/>
        <v>20910772.480781373</v>
      </c>
      <c r="F758" s="84"/>
      <c r="G758" s="139"/>
      <c r="H758" s="140"/>
      <c r="I758" s="116"/>
      <c r="J758" s="123"/>
      <c r="K758" s="117"/>
      <c r="L758" s="118"/>
      <c r="M758" s="288"/>
      <c r="N758" s="289"/>
      <c r="O758"/>
      <c r="P758"/>
      <c r="Q758"/>
      <c r="R758"/>
      <c r="S758"/>
      <c r="T758"/>
      <c r="U758"/>
      <c r="V758"/>
      <c r="W758"/>
      <c r="X758"/>
    </row>
    <row r="759" spans="1:24" s="23" customFormat="1" ht="15" customHeight="1" x14ac:dyDescent="0.3">
      <c r="A759" s="316">
        <v>44890</v>
      </c>
      <c r="B759" s="317" t="s">
        <v>209</v>
      </c>
      <c r="C759" s="320">
        <v>20320.740000000002</v>
      </c>
      <c r="D759" s="319"/>
      <c r="E759" s="322">
        <f t="shared" si="16"/>
        <v>20931093.220781371</v>
      </c>
      <c r="F759" s="84"/>
      <c r="G759" s="139"/>
      <c r="H759" s="140"/>
      <c r="I759" s="116"/>
      <c r="J759" s="123"/>
      <c r="K759" s="117"/>
      <c r="L759" s="118"/>
      <c r="M759" s="288"/>
      <c r="N759" s="289"/>
      <c r="O759"/>
      <c r="P759"/>
      <c r="Q759"/>
      <c r="R759"/>
      <c r="S759"/>
      <c r="T759"/>
      <c r="U759"/>
      <c r="V759"/>
      <c r="W759"/>
      <c r="X759"/>
    </row>
    <row r="760" spans="1:24" s="23" customFormat="1" ht="15" customHeight="1" x14ac:dyDescent="0.3">
      <c r="A760" s="316">
        <v>44890</v>
      </c>
      <c r="B760" s="317" t="s">
        <v>484</v>
      </c>
      <c r="C760" s="320">
        <v>105934</v>
      </c>
      <c r="D760" s="319"/>
      <c r="E760" s="322">
        <f t="shared" si="16"/>
        <v>21037027.220781371</v>
      </c>
      <c r="F760" s="84"/>
      <c r="G760" s="139"/>
      <c r="H760" s="140"/>
      <c r="I760" s="116"/>
      <c r="J760" s="123"/>
      <c r="K760" s="117"/>
      <c r="L760" s="118"/>
      <c r="M760" s="288"/>
      <c r="N760" s="289"/>
      <c r="O760"/>
      <c r="P760"/>
      <c r="Q760"/>
      <c r="R760"/>
      <c r="S760"/>
      <c r="T760"/>
      <c r="U760"/>
      <c r="V760"/>
      <c r="W760"/>
      <c r="X760"/>
    </row>
    <row r="761" spans="1:24" s="23" customFormat="1" ht="15" customHeight="1" x14ac:dyDescent="0.3">
      <c r="A761" s="316">
        <v>44890</v>
      </c>
      <c r="B761" s="317" t="s">
        <v>277</v>
      </c>
      <c r="C761" s="320">
        <v>4515.72</v>
      </c>
      <c r="D761" s="319"/>
      <c r="E761" s="322">
        <f t="shared" si="16"/>
        <v>21041542.94078137</v>
      </c>
      <c r="F761" s="84"/>
      <c r="G761" s="139"/>
      <c r="H761" s="140"/>
      <c r="I761" s="116"/>
      <c r="J761" s="123"/>
      <c r="K761" s="117"/>
      <c r="L761" s="118"/>
      <c r="M761" s="288"/>
      <c r="N761" s="289"/>
      <c r="O761"/>
      <c r="P761"/>
      <c r="Q761"/>
      <c r="R761"/>
      <c r="S761"/>
      <c r="T761"/>
      <c r="U761"/>
      <c r="V761"/>
      <c r="W761"/>
      <c r="X761"/>
    </row>
    <row r="762" spans="1:24" s="23" customFormat="1" ht="15" customHeight="1" x14ac:dyDescent="0.3">
      <c r="A762" s="316">
        <v>44890</v>
      </c>
      <c r="B762" s="317" t="s">
        <v>264</v>
      </c>
      <c r="C762" s="320">
        <v>6773.58</v>
      </c>
      <c r="D762" s="319"/>
      <c r="E762" s="322">
        <f t="shared" si="16"/>
        <v>21048316.520781368</v>
      </c>
      <c r="F762" s="84"/>
      <c r="G762" s="139"/>
      <c r="H762" s="140"/>
      <c r="I762" s="116"/>
      <c r="J762" s="123"/>
      <c r="K762" s="117"/>
      <c r="L762" s="118"/>
      <c r="M762" s="288"/>
      <c r="N762" s="289"/>
      <c r="O762"/>
      <c r="P762"/>
      <c r="Q762"/>
      <c r="R762"/>
      <c r="S762"/>
      <c r="T762"/>
      <c r="U762"/>
      <c r="V762"/>
      <c r="W762"/>
      <c r="X762"/>
    </row>
    <row r="763" spans="1:24" s="23" customFormat="1" ht="15" customHeight="1" x14ac:dyDescent="0.3">
      <c r="A763" s="316">
        <v>44893</v>
      </c>
      <c r="B763" s="317" t="s">
        <v>239</v>
      </c>
      <c r="C763" s="320">
        <v>33867.9</v>
      </c>
      <c r="D763" s="319"/>
      <c r="E763" s="322">
        <f t="shared" si="16"/>
        <v>21082184.420781367</v>
      </c>
      <c r="F763" s="84"/>
      <c r="G763" s="139"/>
      <c r="H763" s="140"/>
      <c r="I763" s="116"/>
      <c r="J763" s="123"/>
      <c r="K763" s="117"/>
      <c r="L763" s="118"/>
      <c r="M763" s="288"/>
      <c r="N763" s="289"/>
      <c r="O763"/>
      <c r="P763"/>
      <c r="Q763"/>
      <c r="R763"/>
      <c r="S763"/>
      <c r="T763"/>
      <c r="U763"/>
      <c r="V763"/>
      <c r="W763"/>
      <c r="X763"/>
    </row>
    <row r="764" spans="1:24" s="23" customFormat="1" ht="15" customHeight="1" x14ac:dyDescent="0.3">
      <c r="A764" s="316">
        <v>44893</v>
      </c>
      <c r="B764" s="317" t="s">
        <v>240</v>
      </c>
      <c r="C764" s="320">
        <v>88056.54</v>
      </c>
      <c r="D764" s="319"/>
      <c r="E764" s="322">
        <f t="shared" si="16"/>
        <v>21170240.960781366</v>
      </c>
      <c r="F764" s="84"/>
      <c r="G764" s="139"/>
      <c r="H764" s="140"/>
      <c r="I764" s="116"/>
      <c r="J764" s="123"/>
      <c r="K764" s="117"/>
      <c r="L764" s="118"/>
      <c r="M764" s="288"/>
      <c r="N764" s="289"/>
      <c r="O764"/>
      <c r="P764"/>
      <c r="Q764"/>
      <c r="R764"/>
      <c r="S764"/>
      <c r="T764"/>
      <c r="U764"/>
      <c r="V764"/>
      <c r="W764"/>
      <c r="X764"/>
    </row>
    <row r="765" spans="1:24" s="23" customFormat="1" ht="15" customHeight="1" x14ac:dyDescent="0.3">
      <c r="A765" s="316">
        <v>44893</v>
      </c>
      <c r="B765" s="317" t="s">
        <v>242</v>
      </c>
      <c r="C765" s="320">
        <v>20320.740000000002</v>
      </c>
      <c r="D765" s="319"/>
      <c r="E765" s="322">
        <f t="shared" si="16"/>
        <v>21190561.700781364</v>
      </c>
      <c r="F765" s="84"/>
      <c r="G765" s="139"/>
      <c r="H765" s="140"/>
      <c r="I765" s="116"/>
      <c r="J765" s="123"/>
      <c r="K765" s="117"/>
      <c r="L765" s="118"/>
      <c r="M765" s="288"/>
      <c r="N765" s="289"/>
      <c r="O765"/>
      <c r="P765"/>
      <c r="Q765"/>
      <c r="R765"/>
      <c r="S765"/>
      <c r="T765"/>
      <c r="U765"/>
      <c r="V765"/>
      <c r="W765"/>
      <c r="X765"/>
    </row>
    <row r="766" spans="1:24" s="23" customFormat="1" ht="15" customHeight="1" x14ac:dyDescent="0.3">
      <c r="A766" s="316">
        <v>44893</v>
      </c>
      <c r="B766" s="317" t="s">
        <v>243</v>
      </c>
      <c r="C766" s="320">
        <v>20320.740000000002</v>
      </c>
      <c r="D766" s="319"/>
      <c r="E766" s="322">
        <f t="shared" si="16"/>
        <v>21210882.440781362</v>
      </c>
      <c r="F766" s="84"/>
      <c r="G766" s="115"/>
      <c r="H766" s="140"/>
      <c r="I766" s="116"/>
      <c r="J766" s="123"/>
      <c r="K766" s="117"/>
      <c r="L766" s="118"/>
      <c r="M766" s="288"/>
      <c r="N766" s="289"/>
      <c r="O766"/>
      <c r="P766"/>
      <c r="Q766"/>
      <c r="R766"/>
      <c r="S766"/>
      <c r="T766"/>
      <c r="U766"/>
      <c r="V766"/>
      <c r="W766"/>
      <c r="X766"/>
    </row>
    <row r="767" spans="1:24" s="23" customFormat="1" ht="15" customHeight="1" x14ac:dyDescent="0.3">
      <c r="A767" s="316">
        <v>44893</v>
      </c>
      <c r="B767" s="317" t="s">
        <v>316</v>
      </c>
      <c r="C767" s="320">
        <v>57241.47</v>
      </c>
      <c r="D767" s="319"/>
      <c r="E767" s="322">
        <f t="shared" si="16"/>
        <v>21268123.910781361</v>
      </c>
      <c r="F767" s="84"/>
      <c r="G767" s="139"/>
      <c r="H767" s="140"/>
      <c r="I767" s="116"/>
      <c r="J767" s="123"/>
      <c r="K767" s="117"/>
      <c r="L767" s="118"/>
      <c r="M767" s="288"/>
      <c r="N767" s="289"/>
      <c r="O767"/>
      <c r="P767"/>
      <c r="Q767"/>
      <c r="R767"/>
      <c r="S767"/>
      <c r="T767"/>
      <c r="U767"/>
      <c r="V767"/>
      <c r="W767"/>
      <c r="X767"/>
    </row>
    <row r="768" spans="1:24" s="23" customFormat="1" ht="15" customHeight="1" x14ac:dyDescent="0.3">
      <c r="A768" s="316">
        <v>44893</v>
      </c>
      <c r="B768" s="317" t="s">
        <v>244</v>
      </c>
      <c r="C768" s="320">
        <v>58704.36</v>
      </c>
      <c r="D768" s="319"/>
      <c r="E768" s="322">
        <f t="shared" si="16"/>
        <v>21326828.270781361</v>
      </c>
      <c r="F768" s="84"/>
      <c r="G768" s="139"/>
      <c r="H768" s="140"/>
      <c r="I768" s="116"/>
      <c r="J768" s="123"/>
      <c r="K768" s="117"/>
      <c r="L768" s="118"/>
      <c r="M768" s="288"/>
      <c r="N768" s="289"/>
      <c r="O768"/>
      <c r="P768"/>
      <c r="Q768"/>
      <c r="R768"/>
      <c r="S768"/>
      <c r="T768"/>
      <c r="U768"/>
      <c r="V768"/>
      <c r="W768"/>
      <c r="X768"/>
    </row>
    <row r="769" spans="1:24" s="23" customFormat="1" ht="15" customHeight="1" x14ac:dyDescent="0.3">
      <c r="A769" s="316">
        <v>44893</v>
      </c>
      <c r="B769" s="317" t="s">
        <v>246</v>
      </c>
      <c r="C769" s="320">
        <v>63220.08</v>
      </c>
      <c r="D769" s="319"/>
      <c r="E769" s="322">
        <f t="shared" si="16"/>
        <v>21390048.350781359</v>
      </c>
      <c r="F769" s="84"/>
      <c r="G769" s="139"/>
      <c r="H769" s="140"/>
      <c r="I769" s="116"/>
      <c r="J769" s="123"/>
      <c r="K769" s="117"/>
      <c r="L769" s="118"/>
      <c r="M769" s="288"/>
      <c r="N769" s="289"/>
      <c r="O769"/>
      <c r="P769"/>
      <c r="Q769"/>
      <c r="R769"/>
      <c r="S769"/>
      <c r="T769"/>
      <c r="U769"/>
      <c r="V769"/>
      <c r="W769"/>
      <c r="X769"/>
    </row>
    <row r="770" spans="1:24" s="23" customFormat="1" ht="15" customHeight="1" x14ac:dyDescent="0.3">
      <c r="A770" s="316">
        <v>44893</v>
      </c>
      <c r="B770" s="317" t="s">
        <v>248</v>
      </c>
      <c r="C770" s="320">
        <v>20320.740000000002</v>
      </c>
      <c r="D770" s="319"/>
      <c r="E770" s="322">
        <f t="shared" si="16"/>
        <v>21410369.090781357</v>
      </c>
      <c r="F770" s="84"/>
      <c r="G770" s="139"/>
      <c r="H770" s="140"/>
      <c r="I770" s="116"/>
      <c r="J770" s="123"/>
      <c r="K770" s="117"/>
      <c r="L770" s="118"/>
      <c r="M770" s="288"/>
      <c r="N770" s="289"/>
      <c r="O770"/>
      <c r="P770"/>
      <c r="Q770"/>
      <c r="R770"/>
      <c r="S770"/>
      <c r="T770"/>
      <c r="U770"/>
      <c r="V770"/>
      <c r="W770"/>
      <c r="X770"/>
    </row>
    <row r="771" spans="1:24" s="23" customFormat="1" ht="15" customHeight="1" x14ac:dyDescent="0.3">
      <c r="A771" s="316">
        <v>44893</v>
      </c>
      <c r="B771" s="317" t="s">
        <v>250</v>
      </c>
      <c r="C771" s="320">
        <v>88056.54</v>
      </c>
      <c r="D771" s="319"/>
      <c r="E771" s="322">
        <f t="shared" si="16"/>
        <v>21498425.630781356</v>
      </c>
      <c r="F771" s="84"/>
      <c r="G771" s="139"/>
      <c r="H771" s="140"/>
      <c r="I771" s="116"/>
      <c r="J771" s="123"/>
      <c r="K771" s="117"/>
      <c r="L771" s="118"/>
      <c r="M771" s="288"/>
      <c r="N771" s="289"/>
      <c r="O771"/>
      <c r="P771"/>
      <c r="Q771"/>
      <c r="R771"/>
      <c r="S771"/>
      <c r="T771"/>
      <c r="U771"/>
      <c r="V771"/>
      <c r="W771"/>
      <c r="X771"/>
    </row>
    <row r="772" spans="1:24" s="23" customFormat="1" ht="15" customHeight="1" x14ac:dyDescent="0.3">
      <c r="A772" s="316">
        <v>44893</v>
      </c>
      <c r="B772" s="317" t="s">
        <v>251</v>
      </c>
      <c r="C772" s="320">
        <v>200949.54</v>
      </c>
      <c r="D772" s="319"/>
      <c r="E772" s="322">
        <f t="shared" si="16"/>
        <v>21699375.170781355</v>
      </c>
      <c r="F772" s="84"/>
      <c r="G772" s="139"/>
      <c r="H772" s="140"/>
      <c r="I772" s="116"/>
      <c r="J772" s="123"/>
      <c r="K772" s="117"/>
      <c r="L772" s="118"/>
      <c r="M772" s="288"/>
      <c r="N772" s="289"/>
      <c r="O772"/>
      <c r="P772"/>
      <c r="Q772"/>
      <c r="R772"/>
      <c r="S772"/>
      <c r="T772"/>
      <c r="U772"/>
      <c r="V772"/>
      <c r="W772"/>
      <c r="X772"/>
    </row>
    <row r="773" spans="1:24" s="23" customFormat="1" ht="15" customHeight="1" x14ac:dyDescent="0.3">
      <c r="A773" s="316">
        <v>44893</v>
      </c>
      <c r="B773" s="317" t="s">
        <v>253</v>
      </c>
      <c r="C773" s="320">
        <v>99345.84</v>
      </c>
      <c r="D773" s="319"/>
      <c r="E773" s="322">
        <f t="shared" si="16"/>
        <v>21798721.010781355</v>
      </c>
      <c r="F773" s="84"/>
      <c r="G773" s="139"/>
      <c r="H773" s="140"/>
      <c r="I773" s="116"/>
      <c r="J773" s="123"/>
      <c r="K773" s="117"/>
      <c r="L773" s="118"/>
      <c r="M773" s="288"/>
      <c r="N773" s="289"/>
      <c r="O773"/>
      <c r="P773"/>
      <c r="Q773"/>
      <c r="R773"/>
      <c r="S773"/>
      <c r="T773"/>
      <c r="U773"/>
      <c r="V773"/>
      <c r="W773"/>
      <c r="X773"/>
    </row>
    <row r="774" spans="1:24" s="23" customFormat="1" ht="15" customHeight="1" x14ac:dyDescent="0.3">
      <c r="A774" s="316">
        <v>44893</v>
      </c>
      <c r="B774" s="317" t="s">
        <v>254</v>
      </c>
      <c r="C774" s="320">
        <v>115150.86</v>
      </c>
      <c r="D774" s="319"/>
      <c r="E774" s="322">
        <f t="shared" si="16"/>
        <v>21913871.870781355</v>
      </c>
      <c r="F774" s="84"/>
      <c r="G774" s="139"/>
      <c r="H774" s="140"/>
      <c r="I774" s="116"/>
      <c r="J774" s="123"/>
      <c r="K774" s="117"/>
      <c r="L774" s="118"/>
      <c r="M774" s="288"/>
      <c r="N774" s="289"/>
      <c r="O774"/>
      <c r="P774"/>
      <c r="Q774"/>
      <c r="R774"/>
      <c r="S774"/>
      <c r="T774"/>
      <c r="U774"/>
      <c r="V774"/>
      <c r="W774"/>
      <c r="X774"/>
    </row>
    <row r="775" spans="1:24" s="23" customFormat="1" ht="15" customHeight="1" x14ac:dyDescent="0.3">
      <c r="A775" s="316">
        <v>44893</v>
      </c>
      <c r="B775" s="317" t="s">
        <v>104</v>
      </c>
      <c r="C775" s="320">
        <v>27094.32</v>
      </c>
      <c r="D775" s="319"/>
      <c r="E775" s="322">
        <f t="shared" si="16"/>
        <v>21940966.190781355</v>
      </c>
      <c r="F775" s="84"/>
      <c r="G775" s="139"/>
      <c r="H775" s="140"/>
      <c r="I775" s="116"/>
      <c r="J775" s="123"/>
      <c r="K775" s="117"/>
      <c r="L775" s="118"/>
      <c r="M775" s="288"/>
      <c r="N775" s="289"/>
      <c r="O775"/>
      <c r="P775"/>
      <c r="Q775"/>
      <c r="R775"/>
      <c r="S775"/>
      <c r="T775"/>
      <c r="U775"/>
      <c r="V775"/>
      <c r="W775"/>
      <c r="X775"/>
    </row>
    <row r="776" spans="1:24" s="23" customFormat="1" ht="15" customHeight="1" x14ac:dyDescent="0.3">
      <c r="A776" s="316">
        <v>44893</v>
      </c>
      <c r="B776" s="317" t="s">
        <v>198</v>
      </c>
      <c r="C776" s="320">
        <v>33867.9</v>
      </c>
      <c r="D776" s="319"/>
      <c r="E776" s="322">
        <f t="shared" si="16"/>
        <v>21974834.090781353</v>
      </c>
      <c r="F776" s="84"/>
      <c r="G776" s="139"/>
      <c r="H776" s="140"/>
      <c r="I776" s="116"/>
      <c r="J776" s="123"/>
      <c r="K776" s="117"/>
      <c r="L776" s="118"/>
      <c r="M776" s="288"/>
      <c r="N776" s="289"/>
      <c r="O776"/>
      <c r="P776"/>
      <c r="Q776"/>
      <c r="R776"/>
      <c r="S776"/>
      <c r="T776"/>
      <c r="U776"/>
      <c r="V776"/>
      <c r="W776"/>
      <c r="X776"/>
    </row>
    <row r="777" spans="1:24" s="23" customFormat="1" ht="15" customHeight="1" x14ac:dyDescent="0.3">
      <c r="A777" s="316">
        <v>44893</v>
      </c>
      <c r="B777" s="317" t="s">
        <v>324</v>
      </c>
      <c r="C777" s="320">
        <v>58704.36</v>
      </c>
      <c r="D777" s="319"/>
      <c r="E777" s="322">
        <f t="shared" si="16"/>
        <v>22033538.450781353</v>
      </c>
      <c r="F777" s="84"/>
      <c r="G777" s="139"/>
      <c r="H777" s="140"/>
      <c r="I777" s="116"/>
      <c r="J777" s="123"/>
      <c r="K777" s="117"/>
      <c r="L777" s="118"/>
      <c r="M777" s="288"/>
      <c r="N777" s="289"/>
      <c r="O777"/>
      <c r="P777"/>
      <c r="Q777"/>
      <c r="R777"/>
      <c r="S777"/>
      <c r="T777"/>
      <c r="U777"/>
      <c r="V777"/>
      <c r="W777"/>
      <c r="X777"/>
    </row>
    <row r="778" spans="1:24" s="23" customFormat="1" ht="15" customHeight="1" x14ac:dyDescent="0.3">
      <c r="A778" s="316">
        <v>44893</v>
      </c>
      <c r="B778" s="317" t="s">
        <v>257</v>
      </c>
      <c r="C778" s="320">
        <v>11289.3</v>
      </c>
      <c r="D778" s="319"/>
      <c r="E778" s="322">
        <f t="shared" si="16"/>
        <v>22044827.750781354</v>
      </c>
      <c r="F778" s="84"/>
      <c r="G778" s="139"/>
      <c r="H778" s="140"/>
      <c r="I778" s="116"/>
      <c r="J778" s="123"/>
      <c r="K778" s="117"/>
      <c r="L778" s="118"/>
      <c r="M778" s="288"/>
      <c r="N778" s="289"/>
      <c r="O778"/>
      <c r="P778"/>
      <c r="Q778"/>
      <c r="R778"/>
      <c r="S778"/>
      <c r="T778"/>
      <c r="U778"/>
      <c r="V778"/>
      <c r="W778"/>
      <c r="X778"/>
    </row>
    <row r="779" spans="1:24" s="23" customFormat="1" ht="15" customHeight="1" x14ac:dyDescent="0.3">
      <c r="A779" s="316">
        <v>44893</v>
      </c>
      <c r="B779" s="317" t="s">
        <v>258</v>
      </c>
      <c r="C779" s="320">
        <v>462861.3</v>
      </c>
      <c r="D779" s="319"/>
      <c r="E779" s="322">
        <f t="shared" si="16"/>
        <v>22507689.050781354</v>
      </c>
      <c r="F779" s="84"/>
      <c r="G779" s="139"/>
      <c r="H779" s="140"/>
      <c r="I779" s="116"/>
      <c r="J779" s="123"/>
      <c r="K779" s="117"/>
      <c r="L779" s="118"/>
      <c r="M779" s="288"/>
      <c r="N779" s="289"/>
      <c r="O779"/>
      <c r="P779"/>
      <c r="Q779"/>
      <c r="R779"/>
      <c r="S779"/>
      <c r="T779"/>
      <c r="U779"/>
      <c r="V779"/>
      <c r="W779"/>
      <c r="X779"/>
    </row>
    <row r="780" spans="1:24" s="23" customFormat="1" ht="15" customHeight="1" x14ac:dyDescent="0.3">
      <c r="A780" s="316">
        <v>44893</v>
      </c>
      <c r="B780" s="317" t="s">
        <v>259</v>
      </c>
      <c r="C780" s="320">
        <v>33867.9</v>
      </c>
      <c r="D780" s="319"/>
      <c r="E780" s="322">
        <f t="shared" si="16"/>
        <v>22541556.950781353</v>
      </c>
      <c r="F780" s="84"/>
      <c r="G780" s="139"/>
      <c r="H780" s="140"/>
      <c r="I780" s="116"/>
      <c r="J780" s="123"/>
      <c r="K780" s="117"/>
      <c r="L780" s="118"/>
      <c r="M780" s="288"/>
      <c r="N780" s="289"/>
      <c r="O780"/>
      <c r="P780"/>
      <c r="Q780"/>
      <c r="R780"/>
      <c r="S780"/>
      <c r="T780"/>
      <c r="U780"/>
      <c r="V780"/>
      <c r="W780"/>
      <c r="X780"/>
    </row>
    <row r="781" spans="1:24" s="23" customFormat="1" ht="15" customHeight="1" x14ac:dyDescent="0.3">
      <c r="A781" s="316">
        <v>44893</v>
      </c>
      <c r="B781" s="317" t="s">
        <v>260</v>
      </c>
      <c r="C781" s="320">
        <v>124182.3</v>
      </c>
      <c r="D781" s="319"/>
      <c r="E781" s="322">
        <f t="shared" si="16"/>
        <v>22665739.250781354</v>
      </c>
      <c r="F781" s="84"/>
      <c r="G781" s="139"/>
      <c r="H781" s="140"/>
      <c r="I781" s="116"/>
      <c r="J781" s="123"/>
      <c r="K781" s="117"/>
      <c r="L781" s="118"/>
      <c r="M781" s="288"/>
      <c r="N781" s="289"/>
      <c r="O781"/>
      <c r="P781"/>
      <c r="Q781"/>
      <c r="R781"/>
      <c r="S781"/>
      <c r="T781"/>
      <c r="U781"/>
      <c r="V781"/>
      <c r="W781"/>
      <c r="X781"/>
    </row>
    <row r="782" spans="1:24" s="23" customFormat="1" ht="15" customHeight="1" x14ac:dyDescent="0.3">
      <c r="A782" s="316">
        <v>44893</v>
      </c>
      <c r="B782" s="317" t="s">
        <v>539</v>
      </c>
      <c r="C782" s="320">
        <v>6773.58</v>
      </c>
      <c r="D782" s="319"/>
      <c r="E782" s="322">
        <f t="shared" si="16"/>
        <v>22672512.830781352</v>
      </c>
      <c r="F782" s="84"/>
      <c r="G782" s="139"/>
      <c r="H782" s="140"/>
      <c r="I782" s="116"/>
      <c r="J782" s="123"/>
      <c r="K782" s="117"/>
      <c r="L782" s="118"/>
      <c r="M782" s="288"/>
      <c r="N782" s="289"/>
      <c r="O782"/>
      <c r="P782"/>
      <c r="Q782"/>
      <c r="R782"/>
      <c r="S782"/>
      <c r="T782"/>
      <c r="U782"/>
      <c r="V782"/>
      <c r="W782"/>
      <c r="X782"/>
    </row>
    <row r="783" spans="1:24" s="23" customFormat="1" ht="15" customHeight="1" x14ac:dyDescent="0.3">
      <c r="A783" s="316">
        <v>44893</v>
      </c>
      <c r="B783" s="317" t="s">
        <v>265</v>
      </c>
      <c r="C783" s="320">
        <v>4515.72</v>
      </c>
      <c r="D783" s="319"/>
      <c r="E783" s="322">
        <f t="shared" si="16"/>
        <v>22677028.550781351</v>
      </c>
      <c r="F783" s="84"/>
      <c r="G783" s="139"/>
      <c r="H783" s="140"/>
      <c r="I783" s="116"/>
      <c r="J783" s="123"/>
      <c r="K783" s="117"/>
      <c r="L783" s="118"/>
      <c r="M783" s="288"/>
      <c r="N783" s="289"/>
      <c r="O783"/>
      <c r="P783"/>
      <c r="Q783"/>
      <c r="R783"/>
      <c r="S783"/>
      <c r="T783"/>
      <c r="U783"/>
      <c r="V783"/>
      <c r="W783"/>
      <c r="X783"/>
    </row>
    <row r="784" spans="1:24" s="23" customFormat="1" ht="15" customHeight="1" x14ac:dyDescent="0.3">
      <c r="A784" s="316">
        <v>44893</v>
      </c>
      <c r="B784" s="317" t="s">
        <v>202</v>
      </c>
      <c r="C784" s="320">
        <v>20320.740000000002</v>
      </c>
      <c r="D784" s="319"/>
      <c r="E784" s="322">
        <f t="shared" si="16"/>
        <v>22697349.290781349</v>
      </c>
      <c r="F784" s="84"/>
      <c r="G784" s="139"/>
      <c r="H784" s="140"/>
      <c r="I784" s="116"/>
      <c r="J784" s="123"/>
      <c r="K784" s="117"/>
      <c r="L784" s="118"/>
      <c r="M784" s="288"/>
      <c r="N784" s="289"/>
      <c r="O784"/>
      <c r="P784"/>
      <c r="Q784"/>
      <c r="R784"/>
      <c r="S784"/>
      <c r="T784"/>
      <c r="U784"/>
      <c r="V784"/>
      <c r="W784"/>
      <c r="X784"/>
    </row>
    <row r="785" spans="1:24" s="23" customFormat="1" ht="15" customHeight="1" x14ac:dyDescent="0.3">
      <c r="A785" s="316">
        <v>44893</v>
      </c>
      <c r="B785" s="317" t="s">
        <v>323</v>
      </c>
      <c r="C785" s="320">
        <v>45157.2</v>
      </c>
      <c r="D785" s="319"/>
      <c r="E785" s="322">
        <f t="shared" si="16"/>
        <v>22742506.490781348</v>
      </c>
      <c r="F785" s="84"/>
      <c r="G785" s="139"/>
      <c r="H785" s="140"/>
      <c r="I785" s="116"/>
      <c r="J785" s="123"/>
      <c r="K785" s="117"/>
      <c r="L785" s="118"/>
      <c r="M785" s="288"/>
      <c r="N785" s="289"/>
      <c r="O785"/>
      <c r="P785"/>
      <c r="Q785"/>
      <c r="R785"/>
      <c r="S785"/>
      <c r="T785"/>
      <c r="U785"/>
      <c r="V785"/>
      <c r="W785"/>
      <c r="X785"/>
    </row>
    <row r="786" spans="1:24" s="23" customFormat="1" ht="15" customHeight="1" x14ac:dyDescent="0.3">
      <c r="A786" s="316">
        <v>44894</v>
      </c>
      <c r="B786" s="317" t="s">
        <v>291</v>
      </c>
      <c r="C786" s="320">
        <v>110635.14</v>
      </c>
      <c r="D786" s="319"/>
      <c r="E786" s="322">
        <f t="shared" ref="E786:E854" si="17">E785+C786-D786</f>
        <v>22853141.630781349</v>
      </c>
      <c r="F786" s="84"/>
      <c r="G786" s="139"/>
      <c r="H786" s="140"/>
      <c r="I786" s="116"/>
      <c r="J786" s="123"/>
      <c r="K786" s="117"/>
      <c r="L786" s="118"/>
      <c r="M786" s="288"/>
      <c r="N786" s="289"/>
      <c r="O786"/>
      <c r="P786"/>
      <c r="Q786"/>
      <c r="R786"/>
      <c r="S786"/>
      <c r="T786"/>
      <c r="U786"/>
      <c r="V786"/>
      <c r="W786"/>
      <c r="X786"/>
    </row>
    <row r="787" spans="1:24" s="23" customFormat="1" ht="15" customHeight="1" x14ac:dyDescent="0.3">
      <c r="A787" s="316">
        <v>44894</v>
      </c>
      <c r="B787" s="317" t="s">
        <v>578</v>
      </c>
      <c r="C787" s="320">
        <v>13547.16</v>
      </c>
      <c r="D787" s="319"/>
      <c r="E787" s="322">
        <f t="shared" si="17"/>
        <v>22866688.790781349</v>
      </c>
      <c r="F787" s="84"/>
      <c r="G787" s="139"/>
      <c r="H787" s="140"/>
      <c r="I787" s="116"/>
      <c r="J787" s="123"/>
      <c r="K787" s="117"/>
      <c r="L787" s="118"/>
      <c r="M787" s="288"/>
      <c r="N787" s="289"/>
      <c r="O787"/>
      <c r="P787"/>
      <c r="Q787"/>
      <c r="R787"/>
      <c r="S787"/>
      <c r="T787"/>
      <c r="U787"/>
      <c r="V787"/>
      <c r="W787"/>
      <c r="X787"/>
    </row>
    <row r="788" spans="1:24" s="23" customFormat="1" ht="15" customHeight="1" x14ac:dyDescent="0.3">
      <c r="A788" s="316">
        <v>44894</v>
      </c>
      <c r="B788" s="317" t="s">
        <v>287</v>
      </c>
      <c r="C788" s="320">
        <v>13547.16</v>
      </c>
      <c r="D788" s="319"/>
      <c r="E788" s="322">
        <f t="shared" si="17"/>
        <v>22880235.950781349</v>
      </c>
      <c r="F788" s="84"/>
      <c r="G788" s="139"/>
      <c r="H788" s="140"/>
      <c r="I788" s="116"/>
      <c r="J788" s="123"/>
      <c r="K788" s="117"/>
      <c r="L788" s="118"/>
      <c r="M788" s="288"/>
      <c r="N788" s="289"/>
      <c r="O788"/>
      <c r="P788"/>
      <c r="Q788"/>
      <c r="R788"/>
      <c r="S788"/>
      <c r="T788"/>
      <c r="U788"/>
      <c r="V788"/>
      <c r="W788"/>
      <c r="X788"/>
    </row>
    <row r="789" spans="1:24" s="23" customFormat="1" ht="15" customHeight="1" x14ac:dyDescent="0.3">
      <c r="A789" s="316">
        <v>44895</v>
      </c>
      <c r="B789" s="317" t="s">
        <v>302</v>
      </c>
      <c r="C789" s="320">
        <v>4515.72</v>
      </c>
      <c r="D789" s="319"/>
      <c r="E789" s="322">
        <f t="shared" si="17"/>
        <v>22884751.670781348</v>
      </c>
      <c r="F789" s="84"/>
      <c r="G789" s="139"/>
      <c r="H789" s="140"/>
      <c r="I789" s="116"/>
      <c r="J789" s="123"/>
      <c r="K789" s="117"/>
      <c r="L789" s="118"/>
      <c r="M789" s="288"/>
      <c r="N789" s="289"/>
      <c r="O789"/>
      <c r="P789"/>
      <c r="Q789"/>
      <c r="R789"/>
      <c r="S789"/>
      <c r="T789"/>
      <c r="U789"/>
      <c r="V789"/>
      <c r="W789"/>
      <c r="X789"/>
    </row>
    <row r="790" spans="1:24" s="23" customFormat="1" ht="15" customHeight="1" x14ac:dyDescent="0.3">
      <c r="A790" s="316">
        <v>44895</v>
      </c>
      <c r="B790" s="317" t="s">
        <v>219</v>
      </c>
      <c r="C790" s="320">
        <v>13547.16</v>
      </c>
      <c r="D790" s="319"/>
      <c r="E790" s="322">
        <f t="shared" si="17"/>
        <v>22898298.830781348</v>
      </c>
      <c r="F790" s="84"/>
      <c r="G790" s="139"/>
      <c r="H790" s="140"/>
      <c r="I790" s="116"/>
      <c r="J790" s="123"/>
      <c r="K790" s="117"/>
      <c r="L790" s="118"/>
      <c r="M790" s="288"/>
      <c r="N790" s="289"/>
      <c r="O790"/>
      <c r="P790"/>
      <c r="Q790"/>
      <c r="R790"/>
      <c r="S790"/>
      <c r="T790"/>
      <c r="U790"/>
      <c r="V790"/>
      <c r="W790"/>
      <c r="X790"/>
    </row>
    <row r="791" spans="1:24" s="23" customFormat="1" ht="15" customHeight="1" x14ac:dyDescent="0.3">
      <c r="A791" s="316">
        <v>44895</v>
      </c>
      <c r="B791" s="317" t="s">
        <v>220</v>
      </c>
      <c r="C791" s="320">
        <v>4403.1899999999996</v>
      </c>
      <c r="D791" s="319"/>
      <c r="E791" s="322">
        <f t="shared" si="17"/>
        <v>22902702.020781349</v>
      </c>
      <c r="F791" s="84"/>
      <c r="G791" s="139"/>
      <c r="H791" s="140"/>
      <c r="I791" s="116"/>
      <c r="J791" s="123"/>
      <c r="K791" s="117"/>
      <c r="L791" s="118"/>
      <c r="M791" s="288"/>
      <c r="N791" s="289"/>
      <c r="O791"/>
      <c r="P791"/>
      <c r="Q791"/>
      <c r="R791"/>
      <c r="S791"/>
      <c r="T791"/>
      <c r="U791"/>
      <c r="V791"/>
      <c r="W791"/>
      <c r="X791"/>
    </row>
    <row r="792" spans="1:24" s="23" customFormat="1" ht="15" customHeight="1" x14ac:dyDescent="0.3">
      <c r="A792" s="316">
        <v>44895</v>
      </c>
      <c r="B792" s="317" t="s">
        <v>190</v>
      </c>
      <c r="C792" s="320">
        <v>13547.16</v>
      </c>
      <c r="D792" s="319"/>
      <c r="E792" s="322">
        <f t="shared" si="17"/>
        <v>22916249.18078135</v>
      </c>
      <c r="F792" s="84"/>
      <c r="G792" s="139"/>
      <c r="H792" s="140"/>
      <c r="I792" s="116"/>
      <c r="J792" s="123"/>
      <c r="K792" s="117"/>
      <c r="L792" s="118"/>
      <c r="M792" s="288"/>
      <c r="N792" s="289"/>
      <c r="O792"/>
      <c r="P792"/>
      <c r="Q792"/>
      <c r="R792"/>
      <c r="S792"/>
      <c r="T792"/>
      <c r="U792"/>
      <c r="V792"/>
      <c r="W792"/>
      <c r="X792"/>
    </row>
    <row r="793" spans="1:24" s="23" customFormat="1" ht="15" customHeight="1" x14ac:dyDescent="0.3">
      <c r="A793" s="316">
        <v>44895</v>
      </c>
      <c r="B793" s="317" t="s">
        <v>274</v>
      </c>
      <c r="C793" s="320">
        <v>33867.9</v>
      </c>
      <c r="D793" s="319"/>
      <c r="E793" s="322">
        <f t="shared" si="17"/>
        <v>22950117.080781348</v>
      </c>
      <c r="F793" s="84"/>
      <c r="G793" s="139"/>
      <c r="H793" s="140"/>
      <c r="I793" s="116"/>
      <c r="J793" s="123"/>
      <c r="K793" s="117"/>
      <c r="L793" s="118"/>
      <c r="M793" s="288"/>
      <c r="N793" s="289"/>
      <c r="O793"/>
      <c r="P793"/>
      <c r="Q793"/>
      <c r="R793"/>
      <c r="S793"/>
      <c r="T793"/>
      <c r="U793"/>
      <c r="V793"/>
      <c r="W793"/>
      <c r="X793"/>
    </row>
    <row r="794" spans="1:24" s="23" customFormat="1" ht="15" customHeight="1" x14ac:dyDescent="0.3">
      <c r="A794" s="316">
        <v>44895</v>
      </c>
      <c r="B794" s="317" t="s">
        <v>229</v>
      </c>
      <c r="C794" s="320">
        <v>83853</v>
      </c>
      <c r="D794" s="319"/>
      <c r="E794" s="322">
        <f t="shared" si="17"/>
        <v>23033970.080781348</v>
      </c>
      <c r="F794" s="84"/>
      <c r="G794" s="139"/>
      <c r="H794" s="140"/>
      <c r="I794" s="116"/>
      <c r="J794" s="123"/>
      <c r="K794" s="117"/>
      <c r="L794" s="118"/>
      <c r="M794" s="288"/>
      <c r="N794" s="289"/>
      <c r="O794"/>
      <c r="P794"/>
      <c r="Q794"/>
      <c r="R794"/>
      <c r="S794"/>
      <c r="T794"/>
      <c r="U794"/>
      <c r="V794"/>
      <c r="W794"/>
      <c r="X794"/>
    </row>
    <row r="795" spans="1:24" s="23" customFormat="1" ht="15" customHeight="1" x14ac:dyDescent="0.3">
      <c r="A795" s="316">
        <v>44895</v>
      </c>
      <c r="B795" s="317" t="s">
        <v>482</v>
      </c>
      <c r="C795" s="320">
        <v>45157.2</v>
      </c>
      <c r="D795" s="319"/>
      <c r="E795" s="322">
        <f t="shared" si="17"/>
        <v>23079127.280781347</v>
      </c>
      <c r="F795" s="84"/>
      <c r="G795" s="139"/>
      <c r="H795" s="140"/>
      <c r="I795" s="116"/>
      <c r="J795" s="123"/>
      <c r="K795" s="117"/>
      <c r="L795" s="118"/>
      <c r="M795" s="288"/>
      <c r="N795" s="289"/>
      <c r="O795"/>
      <c r="P795"/>
      <c r="Q795"/>
      <c r="R795"/>
      <c r="S795"/>
      <c r="T795"/>
      <c r="U795"/>
      <c r="V795"/>
      <c r="W795"/>
      <c r="X795"/>
    </row>
    <row r="796" spans="1:24" s="23" customFormat="1" ht="15" customHeight="1" x14ac:dyDescent="0.3">
      <c r="A796" s="316">
        <v>44895</v>
      </c>
      <c r="B796" s="317" t="s">
        <v>230</v>
      </c>
      <c r="C796" s="320">
        <v>27094.32</v>
      </c>
      <c r="D796" s="319"/>
      <c r="E796" s="322">
        <f t="shared" si="17"/>
        <v>23106221.600781348</v>
      </c>
      <c r="F796" s="84"/>
      <c r="G796" s="139"/>
      <c r="H796" s="140"/>
      <c r="I796" s="116"/>
      <c r="J796" s="123"/>
      <c r="K796" s="117"/>
      <c r="L796" s="118"/>
      <c r="M796" s="288"/>
      <c r="N796" s="289"/>
      <c r="O796"/>
      <c r="P796"/>
      <c r="Q796"/>
      <c r="R796"/>
      <c r="S796"/>
      <c r="T796"/>
      <c r="U796"/>
      <c r="V796"/>
      <c r="W796"/>
      <c r="X796"/>
    </row>
    <row r="797" spans="1:24" s="23" customFormat="1" ht="15" customHeight="1" x14ac:dyDescent="0.3">
      <c r="A797" s="316">
        <v>44895</v>
      </c>
      <c r="B797" s="317" t="s">
        <v>523</v>
      </c>
      <c r="C797" s="320">
        <v>6773.58</v>
      </c>
      <c r="D797" s="319"/>
      <c r="E797" s="322">
        <f t="shared" si="17"/>
        <v>23112995.180781346</v>
      </c>
      <c r="F797" s="84"/>
      <c r="G797" s="139"/>
      <c r="H797" s="140"/>
      <c r="I797" s="116"/>
      <c r="J797" s="123"/>
      <c r="K797" s="117"/>
      <c r="L797" s="118"/>
      <c r="M797" s="288"/>
      <c r="N797" s="289"/>
      <c r="O797"/>
      <c r="P797"/>
      <c r="Q797"/>
      <c r="R797"/>
      <c r="S797"/>
      <c r="T797"/>
      <c r="U797"/>
      <c r="V797"/>
      <c r="W797"/>
      <c r="X797"/>
    </row>
    <row r="798" spans="1:24" s="23" customFormat="1" ht="15" customHeight="1" x14ac:dyDescent="0.3">
      <c r="A798" s="316">
        <v>44895</v>
      </c>
      <c r="B798" s="317" t="s">
        <v>195</v>
      </c>
      <c r="C798" s="320">
        <v>36125.760000000002</v>
      </c>
      <c r="D798" s="319"/>
      <c r="E798" s="322">
        <f t="shared" si="17"/>
        <v>23149120.940781347</v>
      </c>
      <c r="F798" s="84"/>
      <c r="G798" s="139"/>
      <c r="H798" s="140"/>
      <c r="I798" s="116"/>
      <c r="J798" s="123"/>
      <c r="K798" s="117"/>
      <c r="L798" s="118"/>
      <c r="M798" s="288"/>
      <c r="N798" s="289"/>
      <c r="O798"/>
      <c r="P798"/>
      <c r="Q798"/>
      <c r="R798"/>
      <c r="S798"/>
      <c r="T798"/>
      <c r="U798"/>
      <c r="V798"/>
      <c r="W798"/>
      <c r="X798"/>
    </row>
    <row r="799" spans="1:24" s="23" customFormat="1" ht="15" customHeight="1" x14ac:dyDescent="0.3">
      <c r="A799" s="316">
        <v>44895</v>
      </c>
      <c r="B799" s="317" t="s">
        <v>537</v>
      </c>
      <c r="C799" s="320">
        <v>149018.76</v>
      </c>
      <c r="D799" s="319"/>
      <c r="E799" s="322">
        <f t="shared" si="17"/>
        <v>23298139.700781349</v>
      </c>
      <c r="F799" s="84"/>
      <c r="G799" s="139"/>
      <c r="H799" s="140"/>
      <c r="I799" s="116"/>
      <c r="J799" s="123"/>
      <c r="K799" s="117"/>
      <c r="L799" s="118"/>
      <c r="M799" s="288"/>
      <c r="N799" s="289"/>
      <c r="O799"/>
      <c r="P799"/>
      <c r="Q799"/>
      <c r="R799"/>
      <c r="S799"/>
      <c r="T799"/>
      <c r="U799"/>
      <c r="V799"/>
      <c r="W799"/>
      <c r="X799"/>
    </row>
    <row r="800" spans="1:24" s="23" customFormat="1" ht="15" customHeight="1" x14ac:dyDescent="0.3">
      <c r="A800" s="316">
        <v>44895</v>
      </c>
      <c r="B800" s="317" t="s">
        <v>231</v>
      </c>
      <c r="C800" s="320">
        <v>228043.86</v>
      </c>
      <c r="D800" s="319"/>
      <c r="E800" s="322">
        <f t="shared" si="17"/>
        <v>23526183.560781348</v>
      </c>
      <c r="F800" s="84"/>
      <c r="G800" s="139"/>
      <c r="H800" s="140"/>
      <c r="I800" s="116"/>
      <c r="J800" s="123"/>
      <c r="K800" s="117"/>
      <c r="L800" s="118"/>
      <c r="M800" s="288"/>
      <c r="N800" s="289"/>
      <c r="O800"/>
      <c r="P800"/>
      <c r="Q800"/>
      <c r="R800"/>
      <c r="S800"/>
      <c r="T800"/>
      <c r="U800"/>
      <c r="V800"/>
      <c r="W800"/>
      <c r="X800"/>
    </row>
    <row r="801" spans="1:24" s="23" customFormat="1" ht="15" customHeight="1" x14ac:dyDescent="0.3">
      <c r="A801" s="316">
        <v>44895</v>
      </c>
      <c r="B801" s="317" t="s">
        <v>282</v>
      </c>
      <c r="C801" s="320">
        <v>99345.84</v>
      </c>
      <c r="D801" s="319"/>
      <c r="E801" s="322">
        <f t="shared" si="17"/>
        <v>23625529.400781348</v>
      </c>
      <c r="F801" s="84"/>
      <c r="G801" s="139"/>
      <c r="H801" s="140"/>
      <c r="I801" s="116"/>
      <c r="J801" s="123"/>
      <c r="K801" s="117"/>
      <c r="L801" s="118"/>
      <c r="M801" s="288"/>
      <c r="N801" s="289"/>
      <c r="O801"/>
      <c r="P801"/>
      <c r="Q801"/>
      <c r="R801"/>
      <c r="S801"/>
      <c r="T801"/>
      <c r="U801"/>
      <c r="V801"/>
      <c r="W801"/>
      <c r="X801"/>
    </row>
    <row r="802" spans="1:24" s="23" customFormat="1" ht="15" customHeight="1" x14ac:dyDescent="0.3">
      <c r="A802" s="100"/>
      <c r="B802" s="23" t="s">
        <v>600</v>
      </c>
      <c r="C802" s="323"/>
      <c r="D802" s="141">
        <v>1829203.44</v>
      </c>
      <c r="E802" s="322">
        <f t="shared" si="17"/>
        <v>21796325.960781347</v>
      </c>
      <c r="F802" s="84"/>
      <c r="G802" s="139"/>
      <c r="H802" s="140"/>
      <c r="I802" s="116"/>
      <c r="J802" s="123"/>
      <c r="K802" s="117"/>
      <c r="L802" s="118"/>
      <c r="M802" s="288"/>
      <c r="N802" s="289"/>
      <c r="O802"/>
      <c r="P802"/>
      <c r="Q802"/>
      <c r="R802"/>
      <c r="S802"/>
      <c r="T802"/>
      <c r="U802"/>
      <c r="V802"/>
      <c r="W802"/>
      <c r="X802"/>
    </row>
    <row r="803" spans="1:24" s="23" customFormat="1" ht="15" customHeight="1" x14ac:dyDescent="0.3">
      <c r="A803" s="100"/>
      <c r="B803" s="324" t="s">
        <v>601</v>
      </c>
      <c r="C803" s="325">
        <v>2022969.5999999994</v>
      </c>
      <c r="D803" s="141"/>
      <c r="E803" s="322">
        <f t="shared" si="17"/>
        <v>23819295.560781345</v>
      </c>
      <c r="F803" s="84"/>
      <c r="G803" s="139"/>
      <c r="H803" s="140"/>
      <c r="I803" s="116"/>
      <c r="J803" s="123"/>
      <c r="K803" s="117"/>
      <c r="L803" s="118"/>
      <c r="M803" s="288"/>
      <c r="N803" s="289"/>
      <c r="O803"/>
      <c r="P803"/>
      <c r="Q803"/>
      <c r="R803"/>
      <c r="S803"/>
      <c r="T803"/>
      <c r="U803"/>
      <c r="V803"/>
      <c r="W803"/>
      <c r="X803"/>
    </row>
    <row r="804" spans="1:24" s="23" customFormat="1" ht="15" customHeight="1" x14ac:dyDescent="0.3">
      <c r="B804" s="324" t="s">
        <v>602</v>
      </c>
      <c r="C804" s="326">
        <f>84.11*5546</f>
        <v>466474.06</v>
      </c>
      <c r="D804" s="141"/>
      <c r="E804" s="227">
        <f t="shared" si="17"/>
        <v>24285769.620781343</v>
      </c>
      <c r="F804" s="84"/>
      <c r="G804" s="139"/>
      <c r="H804" s="140"/>
      <c r="I804" s="116"/>
      <c r="J804" s="123"/>
      <c r="K804" s="117"/>
      <c r="L804" s="118"/>
      <c r="M804" s="288"/>
      <c r="N804" s="289"/>
      <c r="O804"/>
      <c r="P804"/>
      <c r="Q804"/>
      <c r="R804"/>
      <c r="S804"/>
      <c r="T804"/>
      <c r="U804"/>
      <c r="V804"/>
      <c r="W804"/>
      <c r="X804"/>
    </row>
    <row r="805" spans="1:24" s="23" customFormat="1" ht="15" customHeight="1" x14ac:dyDescent="0.3">
      <c r="A805" s="316">
        <v>44900</v>
      </c>
      <c r="B805" s="317" t="s">
        <v>295</v>
      </c>
      <c r="C805" s="320">
        <v>58704.36</v>
      </c>
      <c r="D805" s="319"/>
      <c r="E805" s="322">
        <f t="shared" si="17"/>
        <v>24344473.980781343</v>
      </c>
      <c r="F805" s="84"/>
      <c r="G805" s="139"/>
      <c r="H805" s="140"/>
      <c r="I805" s="116"/>
      <c r="J805" s="123"/>
      <c r="K805" s="117"/>
      <c r="L805" s="118"/>
      <c r="M805" s="288"/>
      <c r="N805" s="289"/>
      <c r="O805"/>
      <c r="P805"/>
      <c r="Q805"/>
      <c r="R805"/>
      <c r="S805"/>
      <c r="T805"/>
      <c r="U805"/>
      <c r="V805"/>
      <c r="W805"/>
      <c r="X805"/>
    </row>
    <row r="806" spans="1:24" s="23" customFormat="1" ht="15" customHeight="1" x14ac:dyDescent="0.3">
      <c r="A806" s="316">
        <v>44900</v>
      </c>
      <c r="B806" s="317" t="s">
        <v>194</v>
      </c>
      <c r="C806" s="320">
        <v>4515.72</v>
      </c>
      <c r="D806" s="319"/>
      <c r="E806" s="322">
        <f t="shared" si="17"/>
        <v>24348989.700781342</v>
      </c>
      <c r="F806" s="84"/>
      <c r="G806" s="139"/>
      <c r="H806" s="140"/>
      <c r="I806" s="116"/>
      <c r="J806" s="123"/>
      <c r="K806" s="117"/>
      <c r="L806" s="118"/>
      <c r="M806" s="288"/>
      <c r="N806" s="289"/>
      <c r="O806"/>
      <c r="P806"/>
      <c r="Q806"/>
      <c r="R806"/>
      <c r="S806"/>
      <c r="T806"/>
      <c r="U806"/>
      <c r="V806"/>
      <c r="W806"/>
      <c r="X806"/>
    </row>
    <row r="807" spans="1:24" s="23" customFormat="1" ht="15" customHeight="1" x14ac:dyDescent="0.3">
      <c r="A807" s="316">
        <v>44900</v>
      </c>
      <c r="B807" s="317" t="s">
        <v>484</v>
      </c>
      <c r="C807" s="320">
        <v>111540</v>
      </c>
      <c r="D807" s="319"/>
      <c r="E807" s="322">
        <f t="shared" si="17"/>
        <v>24460529.700781342</v>
      </c>
      <c r="F807" s="84"/>
      <c r="G807" s="139"/>
      <c r="H807" s="140"/>
      <c r="I807" s="116"/>
      <c r="J807" s="123"/>
      <c r="K807" s="117"/>
      <c r="L807" s="118"/>
      <c r="M807" s="288"/>
      <c r="N807" s="289"/>
      <c r="O807"/>
      <c r="P807"/>
      <c r="Q807"/>
      <c r="R807"/>
      <c r="S807"/>
      <c r="T807"/>
      <c r="U807"/>
      <c r="V807"/>
      <c r="W807"/>
      <c r="X807"/>
    </row>
    <row r="808" spans="1:24" s="23" customFormat="1" ht="15" customHeight="1" x14ac:dyDescent="0.3">
      <c r="A808" s="316">
        <v>44900</v>
      </c>
      <c r="B808" s="317" t="s">
        <v>196</v>
      </c>
      <c r="C808" s="320">
        <v>31713</v>
      </c>
      <c r="D808" s="319"/>
      <c r="E808" s="322">
        <f t="shared" si="17"/>
        <v>24492242.700781342</v>
      </c>
      <c r="F808" s="84"/>
      <c r="G808" s="115"/>
      <c r="H808" s="140"/>
      <c r="I808" s="116"/>
      <c r="J808" s="123"/>
      <c r="K808" s="117"/>
      <c r="L808" s="118"/>
      <c r="M808" s="288"/>
      <c r="N808" s="289"/>
      <c r="O808"/>
      <c r="P808"/>
      <c r="Q808"/>
      <c r="R808"/>
      <c r="S808"/>
      <c r="T808"/>
      <c r="U808"/>
      <c r="V808"/>
      <c r="W808"/>
      <c r="X808"/>
    </row>
    <row r="809" spans="1:24" s="23" customFormat="1" ht="15" customHeight="1" x14ac:dyDescent="0.3">
      <c r="A809" s="316">
        <v>44900</v>
      </c>
      <c r="B809" s="317" t="s">
        <v>281</v>
      </c>
      <c r="C809" s="320">
        <v>38289.24</v>
      </c>
      <c r="D809" s="319"/>
      <c r="E809" s="322">
        <f t="shared" si="17"/>
        <v>24530531.94078134</v>
      </c>
      <c r="F809" s="84"/>
      <c r="G809" s="139"/>
      <c r="H809" s="140"/>
      <c r="I809" s="116"/>
      <c r="J809" s="123"/>
      <c r="K809" s="117"/>
      <c r="L809" s="118"/>
      <c r="M809" s="288"/>
      <c r="N809" s="289"/>
      <c r="O809"/>
      <c r="P809"/>
      <c r="Q809"/>
      <c r="R809"/>
      <c r="S809"/>
      <c r="T809"/>
      <c r="U809"/>
      <c r="V809"/>
      <c r="W809"/>
      <c r="X809"/>
    </row>
    <row r="810" spans="1:24" s="23" customFormat="1" ht="15" customHeight="1" x14ac:dyDescent="0.3">
      <c r="A810" s="316">
        <v>44902</v>
      </c>
      <c r="B810" s="317" t="s">
        <v>445</v>
      </c>
      <c r="C810" s="320">
        <v>570780</v>
      </c>
      <c r="D810" s="319"/>
      <c r="E810" s="322">
        <f t="shared" si="17"/>
        <v>25101311.94078134</v>
      </c>
      <c r="F810" s="84"/>
      <c r="G810" s="139"/>
      <c r="H810" s="140"/>
      <c r="I810" s="116"/>
      <c r="J810" s="123"/>
      <c r="K810" s="117"/>
      <c r="L810" s="118"/>
      <c r="M810" s="288"/>
      <c r="N810" s="289"/>
      <c r="O810"/>
      <c r="P810"/>
      <c r="Q810"/>
      <c r="R810"/>
      <c r="S810"/>
      <c r="T810"/>
      <c r="U810"/>
      <c r="V810"/>
      <c r="W810"/>
      <c r="X810"/>
    </row>
    <row r="811" spans="1:24" s="23" customFormat="1" ht="15" customHeight="1" x14ac:dyDescent="0.3">
      <c r="A811" s="316">
        <v>44902</v>
      </c>
      <c r="B811" s="317" t="s">
        <v>314</v>
      </c>
      <c r="C811" s="320">
        <v>13547.16</v>
      </c>
      <c r="D811" s="319"/>
      <c r="E811" s="322">
        <f t="shared" si="17"/>
        <v>25114859.10078134</v>
      </c>
      <c r="F811" s="84"/>
      <c r="G811" s="139"/>
      <c r="H811" s="140"/>
      <c r="I811" s="116"/>
      <c r="J811" s="123"/>
      <c r="K811" s="117"/>
      <c r="L811" s="118"/>
      <c r="M811" s="288"/>
      <c r="N811" s="289"/>
      <c r="O811"/>
      <c r="P811"/>
      <c r="Q811"/>
      <c r="R811"/>
      <c r="S811"/>
      <c r="T811"/>
      <c r="U811"/>
      <c r="V811"/>
      <c r="W811"/>
      <c r="X811"/>
    </row>
    <row r="812" spans="1:24" s="23" customFormat="1" ht="15" customHeight="1" x14ac:dyDescent="0.3">
      <c r="A812" s="316">
        <v>44902</v>
      </c>
      <c r="B812" s="317" t="s">
        <v>484</v>
      </c>
      <c r="C812" s="320">
        <v>253110</v>
      </c>
      <c r="D812" s="319"/>
      <c r="E812" s="322">
        <f t="shared" si="17"/>
        <v>25367969.10078134</v>
      </c>
      <c r="F812" s="84"/>
      <c r="G812" s="139"/>
      <c r="H812" s="140"/>
      <c r="I812" s="116"/>
      <c r="J812" s="123"/>
      <c r="K812" s="117"/>
      <c r="L812" s="118"/>
      <c r="M812" s="288"/>
      <c r="N812" s="289"/>
      <c r="O812"/>
      <c r="P812"/>
      <c r="Q812"/>
      <c r="R812"/>
      <c r="S812"/>
      <c r="T812"/>
      <c r="U812"/>
      <c r="V812"/>
      <c r="W812"/>
      <c r="X812"/>
    </row>
    <row r="813" spans="1:24" s="23" customFormat="1" ht="15" customHeight="1" x14ac:dyDescent="0.3">
      <c r="A813" s="316">
        <v>44902</v>
      </c>
      <c r="B813" s="317" t="s">
        <v>462</v>
      </c>
      <c r="C813" s="320">
        <v>194337</v>
      </c>
      <c r="D813" s="319"/>
      <c r="E813" s="322">
        <f t="shared" si="17"/>
        <v>25562306.10078134</v>
      </c>
      <c r="F813" s="84"/>
      <c r="G813" s="139"/>
      <c r="H813" s="140"/>
      <c r="I813" s="116"/>
      <c r="J813" s="123"/>
      <c r="K813" s="117"/>
      <c r="L813" s="118"/>
      <c r="M813" s="288"/>
      <c r="N813" s="289"/>
      <c r="O813"/>
      <c r="P813"/>
      <c r="Q813"/>
      <c r="R813"/>
      <c r="S813"/>
      <c r="T813"/>
      <c r="U813"/>
      <c r="V813"/>
      <c r="W813"/>
      <c r="X813"/>
    </row>
    <row r="814" spans="1:24" s="23" customFormat="1" ht="15" customHeight="1" x14ac:dyDescent="0.3">
      <c r="A814" s="316">
        <v>44902</v>
      </c>
      <c r="B814" s="317" t="s">
        <v>310</v>
      </c>
      <c r="C814" s="320">
        <v>690905.16</v>
      </c>
      <c r="D814" s="319"/>
      <c r="E814" s="322">
        <f t="shared" si="17"/>
        <v>26253211.26078134</v>
      </c>
      <c r="F814" s="84"/>
      <c r="G814" s="139"/>
      <c r="H814" s="140"/>
      <c r="I814" s="116"/>
      <c r="J814" s="123"/>
      <c r="K814" s="117"/>
      <c r="L814" s="118"/>
      <c r="M814" s="288"/>
      <c r="N814" s="289"/>
      <c r="O814"/>
      <c r="P814"/>
      <c r="Q814"/>
      <c r="R814"/>
      <c r="S814"/>
      <c r="T814"/>
      <c r="U814"/>
      <c r="V814"/>
      <c r="W814"/>
      <c r="X814"/>
    </row>
    <row r="815" spans="1:24" s="23" customFormat="1" ht="15" customHeight="1" x14ac:dyDescent="0.3">
      <c r="A815" s="316">
        <v>44902</v>
      </c>
      <c r="B815" s="317" t="s">
        <v>199</v>
      </c>
      <c r="C815" s="320">
        <v>225786</v>
      </c>
      <c r="D815" s="319"/>
      <c r="E815" s="322">
        <f t="shared" si="17"/>
        <v>26478997.26078134</v>
      </c>
      <c r="F815" s="84"/>
      <c r="G815" s="139"/>
      <c r="H815" s="140"/>
      <c r="I815" s="116"/>
      <c r="J815" s="123"/>
      <c r="K815" s="117"/>
      <c r="L815" s="118"/>
      <c r="M815" s="288"/>
      <c r="N815" s="289"/>
      <c r="O815"/>
      <c r="P815"/>
      <c r="Q815"/>
      <c r="R815"/>
      <c r="S815"/>
      <c r="T815"/>
      <c r="U815"/>
      <c r="V815"/>
      <c r="W815"/>
      <c r="X815"/>
    </row>
    <row r="816" spans="1:24" s="23" customFormat="1" ht="15" customHeight="1" x14ac:dyDescent="0.3">
      <c r="A816" s="100"/>
      <c r="B816" s="119" t="s">
        <v>604</v>
      </c>
      <c r="C816" s="120"/>
      <c r="D816" s="121">
        <v>2667250</v>
      </c>
      <c r="E816" s="322">
        <f t="shared" si="17"/>
        <v>23811747.26078134</v>
      </c>
      <c r="F816" s="84"/>
      <c r="G816" s="139"/>
      <c r="H816" s="140"/>
      <c r="I816" s="116"/>
      <c r="J816" s="123"/>
      <c r="K816" s="117"/>
      <c r="L816" s="118"/>
      <c r="M816" s="288"/>
      <c r="N816" s="289"/>
      <c r="O816"/>
      <c r="P816"/>
      <c r="Q816"/>
      <c r="R816"/>
      <c r="S816"/>
      <c r="T816"/>
      <c r="U816"/>
      <c r="V816"/>
      <c r="W816"/>
      <c r="X816"/>
    </row>
    <row r="817" spans="1:24" s="23" customFormat="1" ht="15" customHeight="1" x14ac:dyDescent="0.3">
      <c r="A817" s="100"/>
      <c r="B817" s="119" t="s">
        <v>605</v>
      </c>
      <c r="C817" s="120"/>
      <c r="D817" s="121">
        <v>8132275</v>
      </c>
      <c r="E817" s="322">
        <f t="shared" si="17"/>
        <v>15679472.26078134</v>
      </c>
      <c r="F817" s="84"/>
      <c r="G817" s="139"/>
      <c r="H817" s="231"/>
      <c r="I817" s="116"/>
      <c r="J817" s="228"/>
      <c r="K817" s="117"/>
      <c r="L817" s="118"/>
      <c r="M817" s="288"/>
      <c r="N817" s="289"/>
      <c r="O817"/>
      <c r="P817"/>
      <c r="Q817"/>
      <c r="R817"/>
      <c r="S817"/>
      <c r="T817"/>
      <c r="U817"/>
      <c r="V817"/>
      <c r="W817"/>
      <c r="X817"/>
    </row>
    <row r="818" spans="1:24" s="23" customFormat="1" ht="15" customHeight="1" x14ac:dyDescent="0.3">
      <c r="B818" s="119" t="s">
        <v>187</v>
      </c>
      <c r="C818" s="124"/>
      <c r="D818" s="121"/>
      <c r="E818" s="322">
        <f t="shared" si="17"/>
        <v>15679472.26078134</v>
      </c>
      <c r="F818" s="84"/>
      <c r="G818" s="139"/>
      <c r="H818" s="140"/>
      <c r="I818" s="116"/>
      <c r="J818" s="123"/>
      <c r="K818" s="117"/>
      <c r="L818" s="118"/>
      <c r="M818" s="288"/>
      <c r="N818" s="289"/>
      <c r="O818"/>
      <c r="P818"/>
      <c r="Q818"/>
      <c r="R818"/>
      <c r="S818"/>
      <c r="T818"/>
      <c r="U818"/>
      <c r="V818"/>
      <c r="W818"/>
      <c r="X818"/>
    </row>
    <row r="819" spans="1:24" s="23" customFormat="1" ht="15" customHeight="1" x14ac:dyDescent="0.3">
      <c r="B819" s="125" t="s">
        <v>188</v>
      </c>
      <c r="C819" s="126"/>
      <c r="D819" s="127"/>
      <c r="E819" s="322">
        <f>E818+C819-D819</f>
        <v>15679472.26078134</v>
      </c>
      <c r="F819" s="84"/>
      <c r="G819" s="139"/>
      <c r="H819" s="140"/>
      <c r="I819" s="116"/>
      <c r="J819" s="123"/>
      <c r="K819" s="117"/>
      <c r="L819" s="118"/>
      <c r="M819" s="288"/>
      <c r="N819" s="289"/>
      <c r="O819"/>
      <c r="P819"/>
      <c r="Q819"/>
      <c r="R819"/>
      <c r="S819"/>
      <c r="T819"/>
      <c r="U819"/>
      <c r="V819"/>
      <c r="W819"/>
      <c r="X819"/>
    </row>
    <row r="820" spans="1:24" s="23" customFormat="1" ht="15" customHeight="1" x14ac:dyDescent="0.3">
      <c r="B820" s="119" t="s">
        <v>609</v>
      </c>
      <c r="C820" s="124"/>
      <c r="D820" s="121">
        <v>10661588.399999997</v>
      </c>
      <c r="E820" s="322">
        <f>E819+C820-D820</f>
        <v>5017883.8607813437</v>
      </c>
      <c r="F820" s="84"/>
      <c r="G820" s="139"/>
      <c r="H820" s="231">
        <v>94205.889999999665</v>
      </c>
      <c r="I820" s="116"/>
      <c r="J820" s="228">
        <v>50099.13</v>
      </c>
      <c r="K820" s="117"/>
      <c r="L820" s="118"/>
      <c r="M820" s="288"/>
      <c r="N820" s="289"/>
      <c r="O820"/>
      <c r="P820"/>
      <c r="Q820"/>
      <c r="R820"/>
      <c r="S820"/>
      <c r="T820"/>
      <c r="U820"/>
      <c r="V820"/>
      <c r="W820"/>
      <c r="X820"/>
    </row>
    <row r="821" spans="1:24" s="23" customFormat="1" ht="15" customHeight="1" x14ac:dyDescent="0.3">
      <c r="B821" s="119" t="s">
        <v>610</v>
      </c>
      <c r="C821" s="124"/>
      <c r="D821" s="121">
        <v>800000</v>
      </c>
      <c r="E821" s="322">
        <f t="shared" ref="E821:E826" si="18">E820+C821-D821</f>
        <v>4217883.8607813437</v>
      </c>
      <c r="F821" s="84"/>
      <c r="G821" s="139"/>
      <c r="H821" s="231"/>
      <c r="I821" s="116"/>
      <c r="J821" s="228"/>
      <c r="K821" s="117"/>
      <c r="L821" s="118"/>
      <c r="M821" s="288"/>
      <c r="N821" s="289"/>
      <c r="O821"/>
      <c r="P821"/>
      <c r="Q821"/>
      <c r="R821"/>
      <c r="S821"/>
      <c r="T821"/>
      <c r="U821"/>
      <c r="V821"/>
      <c r="W821"/>
      <c r="X821"/>
    </row>
    <row r="822" spans="1:24" s="23" customFormat="1" ht="15" customHeight="1" x14ac:dyDescent="0.3">
      <c r="B822" s="119" t="s">
        <v>591</v>
      </c>
      <c r="C822" s="124"/>
      <c r="D822" s="121">
        <v>36487.54</v>
      </c>
      <c r="E822" s="322">
        <f t="shared" si="18"/>
        <v>4181396.3207813436</v>
      </c>
      <c r="F822" s="84"/>
      <c r="G822" s="139"/>
      <c r="H822" s="231"/>
      <c r="I822" s="116"/>
      <c r="J822" s="228"/>
      <c r="K822" s="117"/>
      <c r="L822" s="118"/>
      <c r="M822" s="288"/>
      <c r="N822" s="289"/>
      <c r="O822"/>
      <c r="P822"/>
      <c r="Q822"/>
      <c r="R822"/>
      <c r="S822"/>
      <c r="T822"/>
      <c r="U822"/>
      <c r="V822"/>
      <c r="W822"/>
      <c r="X822"/>
    </row>
    <row r="823" spans="1:24" s="23" customFormat="1" ht="15" customHeight="1" x14ac:dyDescent="0.3">
      <c r="B823" s="119" t="s">
        <v>559</v>
      </c>
      <c r="C823" s="124"/>
      <c r="D823" s="121">
        <v>1805895.36</v>
      </c>
      <c r="E823" s="322">
        <f t="shared" si="18"/>
        <v>2375500.9607813433</v>
      </c>
      <c r="F823" s="84"/>
      <c r="G823" s="139"/>
      <c r="H823" s="231"/>
      <c r="I823" s="116"/>
      <c r="J823" s="228"/>
      <c r="K823" s="117"/>
      <c r="L823" s="118"/>
      <c r="M823" s="288"/>
      <c r="N823" s="289"/>
      <c r="O823"/>
      <c r="P823"/>
      <c r="Q823"/>
      <c r="R823"/>
      <c r="S823"/>
      <c r="T823"/>
      <c r="U823"/>
      <c r="V823"/>
      <c r="W823"/>
      <c r="X823"/>
    </row>
    <row r="824" spans="1:24" s="23" customFormat="1" ht="15" customHeight="1" x14ac:dyDescent="0.3">
      <c r="B824" s="119" t="s">
        <v>611</v>
      </c>
      <c r="C824" s="124"/>
      <c r="D824" s="121">
        <v>709540.91</v>
      </c>
      <c r="E824" s="322">
        <f t="shared" si="18"/>
        <v>1665960.0507813431</v>
      </c>
      <c r="F824" s="84"/>
      <c r="G824" s="139"/>
      <c r="H824" s="231"/>
      <c r="I824" s="116"/>
      <c r="J824" s="228"/>
      <c r="K824" s="117"/>
      <c r="L824" s="118"/>
      <c r="M824" s="288"/>
      <c r="N824" s="289"/>
      <c r="O824"/>
      <c r="P824"/>
      <c r="Q824"/>
      <c r="R824"/>
      <c r="S824"/>
      <c r="T824"/>
      <c r="U824"/>
      <c r="V824"/>
      <c r="W824"/>
      <c r="X824"/>
    </row>
    <row r="825" spans="1:24" s="23" customFormat="1" ht="15" customHeight="1" x14ac:dyDescent="0.3">
      <c r="B825" s="119" t="s">
        <v>612</v>
      </c>
      <c r="C825" s="124"/>
      <c r="D825" s="121">
        <v>17182</v>
      </c>
      <c r="E825" s="322">
        <f t="shared" si="18"/>
        <v>1648778.0507813431</v>
      </c>
      <c r="F825" s="84"/>
      <c r="G825" s="139"/>
      <c r="H825" s="231"/>
      <c r="I825" s="116"/>
      <c r="J825" s="228"/>
      <c r="K825" s="117"/>
      <c r="L825" s="118"/>
      <c r="M825" s="288"/>
      <c r="N825" s="289"/>
      <c r="O825"/>
      <c r="P825"/>
      <c r="Q825"/>
      <c r="R825"/>
      <c r="S825"/>
      <c r="T825"/>
      <c r="U825"/>
      <c r="V825"/>
      <c r="W825"/>
      <c r="X825"/>
    </row>
    <row r="826" spans="1:24" s="23" customFormat="1" ht="15" customHeight="1" x14ac:dyDescent="0.3">
      <c r="A826" s="316">
        <v>44908</v>
      </c>
      <c r="B826" s="317" t="s">
        <v>191</v>
      </c>
      <c r="C826" s="320">
        <v>711225.9</v>
      </c>
      <c r="D826" s="319"/>
      <c r="E826" s="322">
        <f t="shared" si="18"/>
        <v>2360003.950781343</v>
      </c>
      <c r="F826" s="84"/>
      <c r="G826" s="139"/>
      <c r="H826" s="140"/>
      <c r="I826" s="116"/>
      <c r="J826" s="123"/>
      <c r="K826" s="117"/>
      <c r="L826" s="118"/>
      <c r="M826" s="288"/>
      <c r="N826" s="289"/>
      <c r="O826"/>
      <c r="P826"/>
      <c r="Q826"/>
      <c r="R826"/>
      <c r="S826"/>
      <c r="T826"/>
      <c r="U826"/>
      <c r="V826"/>
      <c r="W826"/>
      <c r="X826"/>
    </row>
    <row r="827" spans="1:24" s="23" customFormat="1" ht="15" customHeight="1" x14ac:dyDescent="0.3">
      <c r="A827" s="316">
        <v>44908</v>
      </c>
      <c r="B827" s="317" t="s">
        <v>549</v>
      </c>
      <c r="C827" s="320">
        <v>34332.54</v>
      </c>
      <c r="D827" s="319"/>
      <c r="E827" s="322">
        <f t="shared" si="17"/>
        <v>2394336.4907813431</v>
      </c>
      <c r="F827" s="84"/>
      <c r="G827" s="139"/>
      <c r="H827" s="140"/>
      <c r="I827" s="116"/>
      <c r="J827" s="123"/>
      <c r="K827" s="117"/>
      <c r="L827" s="118"/>
      <c r="M827" s="288"/>
      <c r="N827" s="289"/>
      <c r="O827"/>
      <c r="P827"/>
      <c r="Q827"/>
      <c r="R827"/>
      <c r="S827"/>
      <c r="T827"/>
      <c r="U827"/>
      <c r="V827"/>
      <c r="W827"/>
      <c r="X827"/>
    </row>
    <row r="828" spans="1:24" s="23" customFormat="1" ht="15" customHeight="1" x14ac:dyDescent="0.3">
      <c r="A828" s="316">
        <v>44909</v>
      </c>
      <c r="B828" s="317" t="s">
        <v>217</v>
      </c>
      <c r="C828" s="320">
        <v>34539.449999999997</v>
      </c>
      <c r="D828" s="319"/>
      <c r="E828" s="322">
        <f t="shared" si="17"/>
        <v>2428875.9407813433</v>
      </c>
      <c r="F828" s="84"/>
      <c r="G828" s="139"/>
      <c r="H828" s="140"/>
      <c r="I828" s="116"/>
      <c r="J828" s="123"/>
      <c r="K828" s="117"/>
      <c r="L828" s="118"/>
      <c r="M828" s="288"/>
      <c r="N828" s="289"/>
      <c r="O828"/>
      <c r="P828"/>
      <c r="Q828"/>
      <c r="R828"/>
      <c r="S828"/>
      <c r="T828"/>
      <c r="U828"/>
      <c r="V828"/>
      <c r="W828"/>
      <c r="X828"/>
    </row>
    <row r="829" spans="1:24" s="23" customFormat="1" ht="15" customHeight="1" x14ac:dyDescent="0.3">
      <c r="A829" s="316">
        <v>44909</v>
      </c>
      <c r="B829" s="317" t="s">
        <v>218</v>
      </c>
      <c r="C829" s="320">
        <v>6907.89</v>
      </c>
      <c r="D829" s="319"/>
      <c r="E829" s="322">
        <f t="shared" si="17"/>
        <v>2435783.8307813434</v>
      </c>
      <c r="F829" s="84"/>
      <c r="G829" s="139"/>
      <c r="H829" s="140"/>
      <c r="I829" s="116"/>
      <c r="J829" s="123"/>
      <c r="K829" s="117"/>
      <c r="L829" s="118"/>
      <c r="M829" s="288"/>
      <c r="N829" s="289"/>
      <c r="O829"/>
      <c r="P829"/>
      <c r="Q829"/>
      <c r="R829"/>
      <c r="S829"/>
      <c r="T829"/>
      <c r="U829"/>
      <c r="V829"/>
      <c r="W829"/>
      <c r="X829"/>
    </row>
    <row r="830" spans="1:24" s="23" customFormat="1" ht="15" customHeight="1" x14ac:dyDescent="0.3">
      <c r="A830" s="316">
        <v>44909</v>
      </c>
      <c r="B830" s="317" t="s">
        <v>516</v>
      </c>
      <c r="C830" s="320">
        <v>27362.94</v>
      </c>
      <c r="D830" s="319"/>
      <c r="E830" s="322">
        <f t="shared" si="17"/>
        <v>2463146.7707813433</v>
      </c>
      <c r="F830" s="84"/>
      <c r="G830" s="139"/>
      <c r="H830" s="140"/>
      <c r="I830" s="116"/>
      <c r="J830" s="123"/>
      <c r="K830" s="117"/>
      <c r="L830" s="118"/>
      <c r="M830" s="288"/>
      <c r="N830" s="289"/>
      <c r="O830"/>
      <c r="P830"/>
      <c r="Q830"/>
      <c r="R830"/>
      <c r="S830"/>
      <c r="T830"/>
      <c r="U830"/>
      <c r="V830"/>
      <c r="W830"/>
      <c r="X830"/>
    </row>
    <row r="831" spans="1:24" s="23" customFormat="1" ht="15" customHeight="1" x14ac:dyDescent="0.3">
      <c r="A831" s="316">
        <v>44909</v>
      </c>
      <c r="B831" s="317" t="s">
        <v>472</v>
      </c>
      <c r="C831" s="320">
        <v>34539.449999999997</v>
      </c>
      <c r="D831" s="319"/>
      <c r="E831" s="322">
        <f t="shared" si="17"/>
        <v>2497686.2207813435</v>
      </c>
      <c r="F831" s="84"/>
      <c r="G831" s="139"/>
      <c r="H831" s="140"/>
      <c r="I831" s="116"/>
      <c r="J831" s="123"/>
      <c r="K831" s="117"/>
      <c r="L831" s="118"/>
      <c r="M831" s="288"/>
      <c r="N831" s="289"/>
      <c r="O831"/>
      <c r="P831"/>
      <c r="Q831"/>
      <c r="R831"/>
      <c r="S831"/>
      <c r="T831"/>
      <c r="U831"/>
      <c r="V831"/>
      <c r="W831"/>
      <c r="X831"/>
    </row>
    <row r="832" spans="1:24" s="23" customFormat="1" ht="15" customHeight="1" x14ac:dyDescent="0.3">
      <c r="A832" s="316">
        <v>44909</v>
      </c>
      <c r="B832" s="317" t="s">
        <v>229</v>
      </c>
      <c r="C832" s="320">
        <v>94830.12</v>
      </c>
      <c r="D832" s="319"/>
      <c r="E832" s="322">
        <f t="shared" si="17"/>
        <v>2592516.3407813436</v>
      </c>
      <c r="F832" s="84"/>
      <c r="G832" s="115"/>
      <c r="H832" s="140"/>
      <c r="I832" s="116"/>
      <c r="J832" s="123"/>
      <c r="K832" s="117"/>
      <c r="L832" s="118"/>
      <c r="M832" s="288"/>
      <c r="N832" s="289"/>
      <c r="O832"/>
      <c r="P832"/>
      <c r="Q832"/>
      <c r="R832"/>
      <c r="S832"/>
      <c r="T832"/>
      <c r="U832"/>
      <c r="V832"/>
      <c r="W832"/>
      <c r="X832"/>
    </row>
    <row r="833" spans="1:24" s="23" customFormat="1" ht="15" customHeight="1" x14ac:dyDescent="0.3">
      <c r="A833" s="316">
        <v>44909</v>
      </c>
      <c r="B833" s="317" t="s">
        <v>445</v>
      </c>
      <c r="C833" s="320">
        <v>593460</v>
      </c>
      <c r="D833" s="319"/>
      <c r="E833" s="322">
        <f t="shared" si="17"/>
        <v>3185976.3407813436</v>
      </c>
      <c r="F833" s="84"/>
      <c r="G833" s="139"/>
      <c r="H833" s="140"/>
      <c r="I833" s="116"/>
      <c r="J833" s="123"/>
      <c r="K833" s="117"/>
      <c r="L833" s="118"/>
      <c r="M833" s="288"/>
      <c r="N833" s="289"/>
      <c r="O833"/>
      <c r="P833"/>
      <c r="Q833"/>
      <c r="R833"/>
      <c r="S833"/>
      <c r="T833"/>
      <c r="U833"/>
      <c r="V833"/>
      <c r="W833"/>
      <c r="X833"/>
    </row>
    <row r="834" spans="1:24" s="23" customFormat="1" ht="15" customHeight="1" x14ac:dyDescent="0.3">
      <c r="A834" s="316">
        <v>44909</v>
      </c>
      <c r="B834" s="317" t="s">
        <v>210</v>
      </c>
      <c r="C834" s="320">
        <v>9210.52</v>
      </c>
      <c r="D834" s="319"/>
      <c r="E834" s="322">
        <f t="shared" si="17"/>
        <v>3195186.8607813437</v>
      </c>
      <c r="F834" s="84"/>
      <c r="G834" s="139"/>
      <c r="H834" s="140"/>
      <c r="I834" s="116"/>
      <c r="J834" s="123"/>
      <c r="K834" s="117"/>
      <c r="L834" s="118"/>
      <c r="M834" s="288"/>
      <c r="N834" s="289"/>
      <c r="O834"/>
      <c r="P834"/>
      <c r="Q834"/>
      <c r="R834"/>
      <c r="S834"/>
      <c r="T834"/>
      <c r="U834"/>
      <c r="V834"/>
      <c r="W834"/>
      <c r="X834"/>
    </row>
    <row r="835" spans="1:24" s="23" customFormat="1" ht="15" customHeight="1" x14ac:dyDescent="0.3">
      <c r="A835" s="316">
        <v>44909</v>
      </c>
      <c r="B835" s="317" t="s">
        <v>211</v>
      </c>
      <c r="C835" s="320">
        <v>11513.15</v>
      </c>
      <c r="D835" s="319"/>
      <c r="E835" s="322">
        <f t="shared" si="17"/>
        <v>3206700.0107813436</v>
      </c>
      <c r="F835" s="84"/>
      <c r="G835" s="139"/>
      <c r="H835" s="140"/>
      <c r="I835" s="116"/>
      <c r="J835" s="123"/>
      <c r="K835" s="117"/>
      <c r="L835" s="118"/>
      <c r="M835" s="288"/>
      <c r="N835" s="289"/>
      <c r="O835"/>
      <c r="P835"/>
      <c r="Q835"/>
      <c r="R835"/>
      <c r="S835"/>
      <c r="T835"/>
      <c r="U835"/>
      <c r="V835"/>
      <c r="W835"/>
      <c r="X835"/>
    </row>
    <row r="836" spans="1:24" s="23" customFormat="1" ht="15" customHeight="1" x14ac:dyDescent="0.3">
      <c r="A836" s="316">
        <v>44909</v>
      </c>
      <c r="B836" s="317" t="s">
        <v>196</v>
      </c>
      <c r="C836" s="320">
        <v>32815.800000000003</v>
      </c>
      <c r="D836" s="319"/>
      <c r="E836" s="322">
        <f t="shared" si="17"/>
        <v>3239515.8107813434</v>
      </c>
      <c r="F836" s="84"/>
      <c r="G836" s="139"/>
      <c r="H836" s="140"/>
      <c r="I836" s="116"/>
      <c r="J836" s="123"/>
      <c r="K836" s="117"/>
      <c r="L836" s="118"/>
      <c r="M836" s="288"/>
      <c r="N836" s="289"/>
      <c r="O836"/>
      <c r="P836"/>
      <c r="Q836"/>
      <c r="R836"/>
      <c r="S836"/>
      <c r="T836"/>
      <c r="U836"/>
      <c r="V836"/>
      <c r="W836"/>
      <c r="X836"/>
    </row>
    <row r="837" spans="1:24" s="23" customFormat="1" ht="15" customHeight="1" x14ac:dyDescent="0.3">
      <c r="A837" s="316">
        <v>44909</v>
      </c>
      <c r="B837" s="317" t="s">
        <v>433</v>
      </c>
      <c r="C837" s="320">
        <v>89802.57</v>
      </c>
      <c r="D837" s="319"/>
      <c r="E837" s="322">
        <f>E836+C837-D837</f>
        <v>3329318.3807813432</v>
      </c>
      <c r="F837" s="84"/>
      <c r="G837" s="139"/>
      <c r="H837" s="140"/>
      <c r="I837" s="116"/>
      <c r="J837" s="123"/>
      <c r="K837" s="117"/>
      <c r="L837" s="118"/>
      <c r="M837" s="288"/>
      <c r="N837" s="289"/>
      <c r="O837"/>
      <c r="P837"/>
      <c r="Q837"/>
      <c r="R837"/>
      <c r="S837"/>
      <c r="T837"/>
      <c r="U837"/>
      <c r="V837"/>
      <c r="W837"/>
      <c r="X837"/>
    </row>
    <row r="838" spans="1:24" s="23" customFormat="1" ht="15" customHeight="1" x14ac:dyDescent="0.3">
      <c r="A838" s="316">
        <v>44909</v>
      </c>
      <c r="B838" s="317" t="s">
        <v>320</v>
      </c>
      <c r="C838" s="320">
        <v>34539.449999999997</v>
      </c>
      <c r="D838" s="319"/>
      <c r="E838" s="322">
        <f>E837+C838-D838</f>
        <v>3363857.8307813434</v>
      </c>
      <c r="F838" s="84"/>
      <c r="G838" s="139"/>
      <c r="H838" s="140"/>
      <c r="I838" s="116"/>
      <c r="J838" s="123"/>
      <c r="K838" s="117"/>
      <c r="L838" s="118"/>
      <c r="M838" s="288"/>
      <c r="N838" s="289"/>
      <c r="O838"/>
      <c r="P838"/>
      <c r="Q838"/>
      <c r="R838"/>
      <c r="S838"/>
      <c r="T838"/>
      <c r="U838"/>
      <c r="V838"/>
      <c r="W838"/>
      <c r="X838"/>
    </row>
    <row r="839" spans="1:24" s="23" customFormat="1" ht="15" customHeight="1" x14ac:dyDescent="0.3">
      <c r="A839" s="316">
        <v>44909</v>
      </c>
      <c r="B839" s="317" t="s">
        <v>435</v>
      </c>
      <c r="C839" s="320">
        <v>149670.95000000001</v>
      </c>
      <c r="D839" s="319"/>
      <c r="E839" s="322">
        <f>E838+C839-D839</f>
        <v>3513528.7807813436</v>
      </c>
      <c r="F839" s="84"/>
      <c r="G839" s="139"/>
      <c r="H839" s="140"/>
      <c r="I839" s="116"/>
      <c r="J839" s="123"/>
      <c r="K839" s="117"/>
      <c r="L839" s="118"/>
      <c r="M839" s="288"/>
      <c r="N839" s="289"/>
      <c r="O839"/>
      <c r="P839"/>
      <c r="Q839"/>
      <c r="R839"/>
      <c r="S839"/>
      <c r="T839"/>
      <c r="U839"/>
      <c r="V839"/>
      <c r="W839"/>
      <c r="X839"/>
    </row>
    <row r="840" spans="1:24" s="23" customFormat="1" ht="15" customHeight="1" x14ac:dyDescent="0.3">
      <c r="A840" s="316">
        <v>44909</v>
      </c>
      <c r="B840" s="317" t="s">
        <v>513</v>
      </c>
      <c r="C840" s="320">
        <v>59868.38</v>
      </c>
      <c r="D840" s="319"/>
      <c r="E840" s="322">
        <f>E839+C840-D840</f>
        <v>3573397.1607813435</v>
      </c>
      <c r="F840" s="84"/>
      <c r="G840" s="139"/>
      <c r="H840" s="140"/>
      <c r="I840" s="116"/>
      <c r="J840" s="123"/>
      <c r="K840" s="117"/>
      <c r="L840" s="118"/>
      <c r="M840" s="288"/>
      <c r="N840" s="289"/>
      <c r="O840"/>
      <c r="P840"/>
      <c r="Q840"/>
      <c r="R840"/>
      <c r="S840"/>
      <c r="T840"/>
      <c r="U840"/>
      <c r="V840"/>
      <c r="W840"/>
      <c r="X840"/>
    </row>
    <row r="841" spans="1:24" s="23" customFormat="1" ht="15" customHeight="1" x14ac:dyDescent="0.3">
      <c r="A841" s="316">
        <v>44909</v>
      </c>
      <c r="B841" s="317" t="s">
        <v>564</v>
      </c>
      <c r="C841" s="320">
        <f>13353.62+53905.5</f>
        <v>67259.12</v>
      </c>
      <c r="D841" s="319"/>
      <c r="E841" s="322">
        <f t="shared" si="17"/>
        <v>3640656.2807813436</v>
      </c>
      <c r="F841" s="84"/>
      <c r="G841" s="139"/>
      <c r="H841" s="140"/>
      <c r="I841" s="116"/>
      <c r="J841" s="123"/>
      <c r="K841" s="117"/>
      <c r="L841" s="118"/>
      <c r="M841" s="288"/>
      <c r="N841" s="289"/>
      <c r="O841"/>
      <c r="P841"/>
      <c r="Q841"/>
      <c r="R841"/>
      <c r="S841"/>
      <c r="T841"/>
      <c r="U841"/>
      <c r="V841"/>
      <c r="W841"/>
      <c r="X841"/>
    </row>
    <row r="842" spans="1:24" s="23" customFormat="1" ht="15" customHeight="1" x14ac:dyDescent="0.3">
      <c r="A842" s="316">
        <v>44909</v>
      </c>
      <c r="B842" s="317" t="s">
        <v>322</v>
      </c>
      <c r="C842" s="320">
        <v>98354.85</v>
      </c>
      <c r="D842" s="319"/>
      <c r="E842" s="322">
        <f t="shared" si="17"/>
        <v>3739011.1307813437</v>
      </c>
      <c r="F842" s="84"/>
      <c r="G842" s="139"/>
      <c r="H842" s="140"/>
      <c r="I842" s="116"/>
      <c r="J842" s="123"/>
      <c r="K842" s="117"/>
      <c r="L842" s="118"/>
      <c r="M842" s="288"/>
      <c r="N842" s="289"/>
      <c r="O842"/>
      <c r="P842"/>
      <c r="Q842"/>
      <c r="R842"/>
      <c r="S842"/>
      <c r="T842"/>
      <c r="U842"/>
      <c r="V842"/>
      <c r="W842"/>
      <c r="X842"/>
    </row>
    <row r="843" spans="1:24" s="23" customFormat="1" ht="15" customHeight="1" x14ac:dyDescent="0.3">
      <c r="A843" s="316">
        <v>44909</v>
      </c>
      <c r="B843" s="315" t="s">
        <v>321</v>
      </c>
      <c r="C843" s="358">
        <v>588900</v>
      </c>
      <c r="D843" s="319"/>
      <c r="E843" s="322">
        <f t="shared" si="17"/>
        <v>4327911.1307813432</v>
      </c>
      <c r="F843" s="84"/>
      <c r="G843" s="139"/>
      <c r="H843" s="140"/>
      <c r="I843" s="116"/>
      <c r="J843" s="123"/>
      <c r="K843" s="117"/>
      <c r="L843" s="118"/>
      <c r="M843" s="288"/>
      <c r="N843" s="289"/>
      <c r="O843"/>
      <c r="P843"/>
      <c r="Q843"/>
      <c r="R843"/>
      <c r="S843"/>
      <c r="T843"/>
      <c r="U843"/>
      <c r="V843"/>
      <c r="W843"/>
      <c r="X843"/>
    </row>
    <row r="844" spans="1:24" s="23" customFormat="1" ht="15" customHeight="1" x14ac:dyDescent="0.3">
      <c r="A844" s="316">
        <v>44910</v>
      </c>
      <c r="B844" s="317" t="s">
        <v>498</v>
      </c>
      <c r="C844" s="320">
        <v>59868.38</v>
      </c>
      <c r="D844" s="319"/>
      <c r="E844" s="322">
        <f t="shared" si="17"/>
        <v>4387779.5107813431</v>
      </c>
      <c r="F844" s="84"/>
      <c r="G844" s="139"/>
      <c r="H844" s="140"/>
      <c r="I844" s="116"/>
      <c r="J844" s="123"/>
      <c r="K844" s="117"/>
      <c r="L844" s="118"/>
      <c r="M844" s="288"/>
      <c r="N844" s="289"/>
      <c r="O844"/>
      <c r="P844"/>
      <c r="Q844"/>
      <c r="R844"/>
      <c r="S844"/>
      <c r="T844"/>
      <c r="U844"/>
      <c r="V844"/>
      <c r="W844"/>
      <c r="X844"/>
    </row>
    <row r="845" spans="1:24" s="23" customFormat="1" ht="15" customHeight="1" x14ac:dyDescent="0.3">
      <c r="A845" s="316">
        <v>44910</v>
      </c>
      <c r="B845" s="317" t="s">
        <v>206</v>
      </c>
      <c r="C845" s="320">
        <v>34539.449999999997</v>
      </c>
      <c r="D845" s="319"/>
      <c r="E845" s="322">
        <f t="shared" si="17"/>
        <v>4422318.9607813433</v>
      </c>
      <c r="F845" s="84"/>
      <c r="G845" s="139"/>
      <c r="H845" s="140"/>
      <c r="I845" s="116"/>
      <c r="J845" s="123"/>
      <c r="K845" s="117"/>
      <c r="L845" s="118"/>
      <c r="M845" s="288"/>
      <c r="N845" s="289"/>
      <c r="O845"/>
      <c r="P845"/>
      <c r="Q845"/>
      <c r="R845"/>
      <c r="S845"/>
      <c r="T845"/>
      <c r="U845"/>
      <c r="V845"/>
      <c r="W845"/>
      <c r="X845"/>
    </row>
    <row r="846" spans="1:24" s="23" customFormat="1" ht="15" customHeight="1" x14ac:dyDescent="0.3">
      <c r="A846" s="316">
        <v>44910</v>
      </c>
      <c r="B846" s="317" t="s">
        <v>283</v>
      </c>
      <c r="C846" s="352">
        <f>24200+14161.84+782.87</f>
        <v>39144.71</v>
      </c>
      <c r="D846" s="319"/>
      <c r="E846" s="322">
        <f t="shared" si="17"/>
        <v>4461463.6707813432</v>
      </c>
      <c r="F846" s="84"/>
      <c r="G846" s="139"/>
      <c r="H846" s="140"/>
      <c r="I846" s="116"/>
      <c r="J846" s="123"/>
      <c r="K846" s="117"/>
      <c r="L846" s="118"/>
      <c r="M846" s="288"/>
      <c r="N846" s="289"/>
      <c r="O846"/>
      <c r="P846"/>
      <c r="Q846"/>
      <c r="R846"/>
      <c r="S846"/>
      <c r="T846"/>
      <c r="U846"/>
      <c r="V846"/>
      <c r="W846"/>
      <c r="X846"/>
    </row>
    <row r="847" spans="1:24" s="23" customFormat="1" ht="15" customHeight="1" x14ac:dyDescent="0.3">
      <c r="A847" s="316">
        <v>44910</v>
      </c>
      <c r="B847" s="317" t="s">
        <v>428</v>
      </c>
      <c r="C847" s="320">
        <v>68407.350000000006</v>
      </c>
      <c r="D847" s="319"/>
      <c r="E847" s="322">
        <f t="shared" si="17"/>
        <v>4529871.0207813429</v>
      </c>
      <c r="F847" s="84"/>
      <c r="G847" s="139"/>
      <c r="H847" s="140"/>
      <c r="I847" s="116"/>
      <c r="J847" s="123"/>
      <c r="K847" s="117"/>
      <c r="L847" s="118"/>
      <c r="M847" s="288"/>
      <c r="N847" s="289"/>
      <c r="O847"/>
      <c r="P847"/>
      <c r="Q847"/>
      <c r="R847"/>
      <c r="S847"/>
      <c r="T847"/>
      <c r="U847"/>
      <c r="V847"/>
      <c r="W847"/>
      <c r="X847"/>
    </row>
    <row r="848" spans="1:24" s="23" customFormat="1" ht="15" customHeight="1" x14ac:dyDescent="0.3">
      <c r="A848" s="316">
        <v>44910</v>
      </c>
      <c r="B848" s="317" t="s">
        <v>299</v>
      </c>
      <c r="C848" s="320">
        <v>27094.32</v>
      </c>
      <c r="D848" s="319"/>
      <c r="E848" s="322">
        <f t="shared" si="17"/>
        <v>4556965.3407813432</v>
      </c>
      <c r="F848" s="84"/>
      <c r="G848" s="139"/>
      <c r="H848" s="140"/>
      <c r="I848" s="116"/>
      <c r="J848" s="123"/>
      <c r="K848" s="117"/>
      <c r="L848" s="118"/>
      <c r="M848" s="288"/>
      <c r="N848" s="289"/>
      <c r="O848"/>
      <c r="P848"/>
      <c r="Q848"/>
      <c r="R848"/>
      <c r="S848"/>
      <c r="T848"/>
      <c r="U848"/>
      <c r="V848"/>
      <c r="W848"/>
      <c r="X848"/>
    </row>
    <row r="849" spans="1:24" s="23" customFormat="1" ht="15" customHeight="1" x14ac:dyDescent="0.3">
      <c r="A849" s="316">
        <v>44911</v>
      </c>
      <c r="B849" s="317" t="s">
        <v>451</v>
      </c>
      <c r="C849" s="320">
        <f>6269.01+638.88</f>
        <v>6907.89</v>
      </c>
      <c r="D849" s="319"/>
      <c r="E849" s="322">
        <f t="shared" si="17"/>
        <v>4563873.2307813428</v>
      </c>
      <c r="F849" s="84"/>
      <c r="G849" s="139"/>
      <c r="H849" s="140"/>
      <c r="I849" s="116"/>
      <c r="J849" s="123"/>
      <c r="K849" s="117"/>
      <c r="L849" s="118"/>
      <c r="M849" s="288"/>
      <c r="N849" s="289"/>
      <c r="O849"/>
      <c r="P849"/>
      <c r="Q849"/>
      <c r="R849"/>
      <c r="S849"/>
      <c r="T849"/>
      <c r="U849"/>
      <c r="V849"/>
      <c r="W849"/>
      <c r="X849"/>
    </row>
    <row r="850" spans="1:24" s="23" customFormat="1" ht="15" customHeight="1" x14ac:dyDescent="0.3">
      <c r="A850" s="316">
        <v>44911</v>
      </c>
      <c r="B850" s="317" t="s">
        <v>518</v>
      </c>
      <c r="C850" s="320">
        <v>34539.449999999997</v>
      </c>
      <c r="D850" s="319"/>
      <c r="E850" s="322">
        <f t="shared" si="17"/>
        <v>4598412.680781343</v>
      </c>
      <c r="F850" s="84"/>
      <c r="G850" s="139"/>
      <c r="H850" s="140"/>
      <c r="I850" s="116"/>
      <c r="J850" s="123"/>
      <c r="K850" s="117"/>
      <c r="L850" s="118"/>
      <c r="M850" s="288"/>
      <c r="N850" s="289"/>
      <c r="O850"/>
      <c r="P850"/>
      <c r="Q850"/>
      <c r="R850"/>
      <c r="S850"/>
      <c r="T850"/>
      <c r="U850"/>
      <c r="V850"/>
      <c r="W850"/>
      <c r="X850"/>
    </row>
    <row r="851" spans="1:24" s="23" customFormat="1" ht="15" customHeight="1" x14ac:dyDescent="0.3">
      <c r="A851" s="316">
        <v>44911</v>
      </c>
      <c r="B851" s="317" t="s">
        <v>228</v>
      </c>
      <c r="C851" s="320">
        <v>6907.89</v>
      </c>
      <c r="D851" s="319"/>
      <c r="E851" s="322">
        <f t="shared" si="17"/>
        <v>4605320.5707813427</v>
      </c>
      <c r="F851" s="84"/>
      <c r="G851" s="139"/>
      <c r="H851" s="140"/>
      <c r="I851" s="116"/>
      <c r="J851" s="123"/>
      <c r="K851" s="117"/>
      <c r="L851" s="118"/>
      <c r="M851" s="288"/>
      <c r="N851" s="289"/>
      <c r="O851"/>
      <c r="P851"/>
      <c r="Q851"/>
      <c r="R851"/>
      <c r="S851"/>
      <c r="T851"/>
      <c r="U851"/>
      <c r="V851"/>
      <c r="W851"/>
      <c r="X851"/>
    </row>
    <row r="852" spans="1:24" s="23" customFormat="1" ht="15" customHeight="1" x14ac:dyDescent="0.3">
      <c r="A852" s="316">
        <v>44911</v>
      </c>
      <c r="B852" s="317" t="s">
        <v>439</v>
      </c>
      <c r="C852" s="320">
        <v>89802.57</v>
      </c>
      <c r="D852" s="319"/>
      <c r="E852" s="322">
        <f t="shared" si="17"/>
        <v>4695123.140781343</v>
      </c>
      <c r="F852" s="84"/>
      <c r="G852" s="139"/>
      <c r="H852" s="140"/>
      <c r="I852" s="116"/>
      <c r="J852" s="123"/>
      <c r="K852" s="117"/>
      <c r="L852" s="118"/>
      <c r="M852" s="288"/>
      <c r="N852" s="289"/>
      <c r="O852"/>
      <c r="P852"/>
      <c r="Q852"/>
      <c r="R852"/>
      <c r="S852"/>
      <c r="T852"/>
      <c r="U852"/>
      <c r="V852"/>
      <c r="W852"/>
      <c r="X852"/>
    </row>
    <row r="853" spans="1:24" s="23" customFormat="1" ht="15" customHeight="1" x14ac:dyDescent="0.3">
      <c r="A853" s="316">
        <v>44911</v>
      </c>
      <c r="B853" s="317" t="s">
        <v>223</v>
      </c>
      <c r="C853" s="320">
        <v>46052.6</v>
      </c>
      <c r="D853" s="319"/>
      <c r="E853" s="322">
        <f t="shared" si="17"/>
        <v>4741175.7407813426</v>
      </c>
      <c r="F853" s="84"/>
      <c r="G853" s="139"/>
      <c r="H853" s="140"/>
      <c r="I853" s="116"/>
      <c r="J853" s="123"/>
      <c r="K853" s="117"/>
      <c r="L853" s="118"/>
      <c r="M853" s="288"/>
      <c r="N853" s="289"/>
      <c r="O853"/>
      <c r="P853"/>
      <c r="Q853"/>
      <c r="R853"/>
      <c r="S853"/>
      <c r="T853"/>
      <c r="U853"/>
      <c r="V853"/>
      <c r="W853"/>
      <c r="X853"/>
    </row>
    <row r="854" spans="1:24" s="23" customFormat="1" ht="15" customHeight="1" x14ac:dyDescent="0.3">
      <c r="A854" s="316">
        <v>44911</v>
      </c>
      <c r="B854" s="317" t="s">
        <v>523</v>
      </c>
      <c r="C854" s="320">
        <v>6907.89</v>
      </c>
      <c r="D854" s="319"/>
      <c r="E854" s="322">
        <f t="shared" si="17"/>
        <v>4748083.6307813423</v>
      </c>
      <c r="F854" s="84"/>
      <c r="G854" s="139"/>
      <c r="H854" s="140"/>
      <c r="I854" s="116"/>
      <c r="J854" s="123"/>
      <c r="K854" s="117"/>
      <c r="L854" s="118"/>
      <c r="M854" s="288"/>
      <c r="N854" s="289"/>
      <c r="O854"/>
      <c r="P854"/>
      <c r="Q854"/>
      <c r="R854"/>
      <c r="S854"/>
      <c r="T854"/>
      <c r="U854"/>
      <c r="V854"/>
      <c r="W854"/>
      <c r="X854"/>
    </row>
    <row r="855" spans="1:24" s="23" customFormat="1" ht="15" customHeight="1" x14ac:dyDescent="0.3">
      <c r="A855" s="316">
        <v>44911</v>
      </c>
      <c r="B855" s="317" t="s">
        <v>496</v>
      </c>
      <c r="C855" s="320">
        <v>13815.78</v>
      </c>
      <c r="D855" s="319"/>
      <c r="E855" s="322">
        <f t="shared" ref="E855:E927" si="19">E854+C855-D855</f>
        <v>4761899.4107813425</v>
      </c>
      <c r="F855" s="84"/>
      <c r="G855" s="139"/>
      <c r="H855" s="140"/>
      <c r="I855" s="116"/>
      <c r="J855" s="123"/>
      <c r="K855" s="117"/>
      <c r="L855" s="118"/>
      <c r="M855" s="288"/>
      <c r="N855" s="289"/>
      <c r="O855"/>
      <c r="P855"/>
      <c r="Q855"/>
      <c r="R855"/>
      <c r="S855"/>
      <c r="T855"/>
      <c r="U855"/>
      <c r="V855"/>
      <c r="W855"/>
      <c r="X855"/>
    </row>
    <row r="856" spans="1:24" s="23" customFormat="1" ht="15" customHeight="1" x14ac:dyDescent="0.3">
      <c r="A856" s="316">
        <v>44911</v>
      </c>
      <c r="B856" s="317" t="s">
        <v>209</v>
      </c>
      <c r="C856" s="320">
        <v>20723.669999999998</v>
      </c>
      <c r="D856" s="319"/>
      <c r="E856" s="322">
        <f t="shared" si="19"/>
        <v>4782623.0807813425</v>
      </c>
      <c r="F856" s="84"/>
      <c r="G856" s="139"/>
      <c r="H856" s="140"/>
      <c r="I856" s="116"/>
      <c r="J856" s="123"/>
      <c r="K856" s="117"/>
      <c r="L856" s="118"/>
      <c r="M856" s="288"/>
      <c r="N856" s="289"/>
      <c r="O856"/>
      <c r="P856"/>
      <c r="Q856"/>
      <c r="R856"/>
      <c r="S856"/>
      <c r="T856"/>
      <c r="U856"/>
      <c r="V856"/>
      <c r="W856"/>
      <c r="X856"/>
    </row>
    <row r="857" spans="1:24" s="23" customFormat="1" ht="15" customHeight="1" x14ac:dyDescent="0.3">
      <c r="A857" s="316">
        <v>44911</v>
      </c>
      <c r="B857" s="317" t="s">
        <v>325</v>
      </c>
      <c r="C857" s="320">
        <v>149670.95000000001</v>
      </c>
      <c r="D857" s="319"/>
      <c r="E857" s="322">
        <f t="shared" si="19"/>
        <v>4932294.0307813426</v>
      </c>
      <c r="F857" s="84"/>
      <c r="G857" s="139"/>
      <c r="H857" s="140"/>
      <c r="I857" s="116"/>
      <c r="J857" s="123"/>
      <c r="K857" s="117"/>
      <c r="L857" s="118"/>
      <c r="M857" s="288"/>
      <c r="N857" s="289"/>
      <c r="O857"/>
      <c r="P857"/>
      <c r="Q857"/>
      <c r="R857"/>
      <c r="S857"/>
      <c r="T857"/>
      <c r="U857"/>
      <c r="V857"/>
      <c r="W857"/>
      <c r="X857"/>
    </row>
    <row r="858" spans="1:24" s="23" customFormat="1" ht="15" customHeight="1" x14ac:dyDescent="0.3">
      <c r="A858" s="316">
        <v>44911</v>
      </c>
      <c r="B858" s="317" t="s">
        <v>238</v>
      </c>
      <c r="C858" s="320">
        <v>4515.72</v>
      </c>
      <c r="D858" s="319"/>
      <c r="E858" s="322">
        <f t="shared" si="19"/>
        <v>4936809.7507813424</v>
      </c>
      <c r="F858" s="84"/>
      <c r="G858" s="139"/>
      <c r="H858" s="140"/>
      <c r="I858" s="116"/>
      <c r="J858" s="123"/>
      <c r="K858" s="117"/>
      <c r="L858" s="118"/>
      <c r="M858" s="288"/>
      <c r="N858" s="289"/>
      <c r="O858"/>
      <c r="P858"/>
      <c r="Q858"/>
      <c r="R858"/>
      <c r="S858"/>
      <c r="T858"/>
      <c r="U858"/>
      <c r="V858"/>
      <c r="W858"/>
      <c r="X858"/>
    </row>
    <row r="859" spans="1:24" s="23" customFormat="1" ht="15" customHeight="1" x14ac:dyDescent="0.3">
      <c r="A859" s="316">
        <v>44911</v>
      </c>
      <c r="B859" s="317" t="s">
        <v>480</v>
      </c>
      <c r="C859" s="320">
        <v>207188.89</v>
      </c>
      <c r="D859" s="319"/>
      <c r="E859" s="322">
        <f t="shared" si="19"/>
        <v>5143998.6407813421</v>
      </c>
      <c r="F859" s="84"/>
      <c r="G859" s="139"/>
      <c r="H859" s="140"/>
      <c r="I859" s="116"/>
      <c r="J859" s="123"/>
      <c r="K859" s="117"/>
      <c r="L859" s="118"/>
      <c r="M859" s="288"/>
      <c r="N859" s="289"/>
      <c r="O859"/>
      <c r="P859"/>
      <c r="Q859"/>
      <c r="R859"/>
      <c r="S859"/>
      <c r="T859"/>
      <c r="U859"/>
      <c r="V859"/>
      <c r="W859"/>
      <c r="X859"/>
    </row>
    <row r="860" spans="1:24" s="23" customFormat="1" ht="15" customHeight="1" x14ac:dyDescent="0.3">
      <c r="A860" s="316">
        <v>44911</v>
      </c>
      <c r="B860" s="317" t="s">
        <v>464</v>
      </c>
      <c r="C860" s="320">
        <v>652806</v>
      </c>
      <c r="D860" s="319"/>
      <c r="E860" s="322">
        <f t="shared" si="19"/>
        <v>5796804.6407813421</v>
      </c>
      <c r="F860" s="84"/>
      <c r="G860" s="139"/>
      <c r="H860" s="140"/>
      <c r="I860" s="116"/>
      <c r="J860" s="123"/>
      <c r="K860" s="117"/>
      <c r="L860" s="118"/>
      <c r="M860" s="288"/>
      <c r="N860" s="289"/>
      <c r="O860"/>
      <c r="P860"/>
      <c r="Q860"/>
      <c r="R860"/>
      <c r="S860"/>
      <c r="T860"/>
      <c r="U860"/>
      <c r="V860"/>
      <c r="W860"/>
      <c r="X860"/>
    </row>
    <row r="861" spans="1:24" s="23" customFormat="1" ht="15" customHeight="1" x14ac:dyDescent="0.3">
      <c r="A861" s="316">
        <v>44911</v>
      </c>
      <c r="B861" s="317" t="s">
        <v>315</v>
      </c>
      <c r="C861" s="320">
        <v>68407.350000000006</v>
      </c>
      <c r="D861" s="319"/>
      <c r="E861" s="322">
        <f t="shared" si="19"/>
        <v>5865211.9907813417</v>
      </c>
      <c r="F861" s="84"/>
      <c r="G861" s="139"/>
      <c r="H861" s="140"/>
      <c r="I861" s="116"/>
      <c r="J861" s="123"/>
      <c r="K861" s="117"/>
      <c r="L861" s="118"/>
      <c r="M861" s="288"/>
      <c r="N861" s="289"/>
      <c r="O861"/>
      <c r="P861"/>
      <c r="Q861"/>
      <c r="R861"/>
      <c r="S861"/>
      <c r="T861"/>
      <c r="U861"/>
      <c r="V861"/>
      <c r="W861"/>
      <c r="X861"/>
    </row>
    <row r="862" spans="1:24" s="23" customFormat="1" ht="15" customHeight="1" x14ac:dyDescent="0.3">
      <c r="A862" s="316">
        <v>44914</v>
      </c>
      <c r="B862" s="317" t="s">
        <v>273</v>
      </c>
      <c r="C862" s="320">
        <v>34539.449999999997</v>
      </c>
      <c r="D862" s="319"/>
      <c r="E862" s="322">
        <f t="shared" si="19"/>
        <v>5899751.4407813419</v>
      </c>
      <c r="F862" s="84"/>
      <c r="G862" s="139"/>
      <c r="H862" s="140"/>
      <c r="I862" s="116"/>
      <c r="J862" s="123"/>
      <c r="K862" s="117"/>
      <c r="L862" s="118"/>
      <c r="M862" s="288"/>
      <c r="N862" s="289"/>
      <c r="O862"/>
      <c r="P862"/>
      <c r="Q862"/>
      <c r="R862"/>
      <c r="S862"/>
      <c r="T862"/>
      <c r="U862"/>
      <c r="V862"/>
      <c r="W862"/>
      <c r="X862"/>
    </row>
    <row r="863" spans="1:24" s="23" customFormat="1" ht="15" customHeight="1" x14ac:dyDescent="0.3">
      <c r="A863" s="316">
        <v>44914</v>
      </c>
      <c r="B863" s="317" t="s">
        <v>289</v>
      </c>
      <c r="C863" s="320">
        <v>94830.12</v>
      </c>
      <c r="D863" s="319"/>
      <c r="E863" s="322">
        <f t="shared" si="19"/>
        <v>5994581.560781342</v>
      </c>
      <c r="F863" s="84"/>
      <c r="G863" s="139"/>
      <c r="H863" s="140"/>
      <c r="I863" s="116"/>
      <c r="J863" s="123"/>
      <c r="K863" s="117"/>
      <c r="L863" s="118"/>
      <c r="M863" s="288"/>
      <c r="N863" s="289"/>
      <c r="O863"/>
      <c r="P863"/>
      <c r="Q863"/>
      <c r="R863"/>
      <c r="S863"/>
      <c r="T863"/>
      <c r="U863"/>
      <c r="V863"/>
      <c r="W863"/>
      <c r="X863"/>
    </row>
    <row r="864" spans="1:24" s="23" customFormat="1" ht="15" customHeight="1" x14ac:dyDescent="0.3">
      <c r="A864" s="316">
        <v>44914</v>
      </c>
      <c r="B864" s="317" t="s">
        <v>256</v>
      </c>
      <c r="C864" s="320">
        <f>92234.67+4475.79</f>
        <v>96710.459999999992</v>
      </c>
      <c r="D864" s="319"/>
      <c r="E864" s="322">
        <f t="shared" si="19"/>
        <v>6091292.0207813419</v>
      </c>
      <c r="F864" s="84"/>
      <c r="G864" s="139"/>
      <c r="H864" s="140"/>
      <c r="I864" s="116"/>
      <c r="J864" s="123"/>
      <c r="K864" s="117"/>
      <c r="L864" s="118"/>
      <c r="M864" s="288"/>
      <c r="N864" s="289"/>
      <c r="O864"/>
      <c r="P864"/>
      <c r="Q864"/>
      <c r="R864"/>
      <c r="S864"/>
      <c r="T864"/>
      <c r="U864"/>
      <c r="V864"/>
      <c r="W864"/>
      <c r="X864"/>
    </row>
    <row r="865" spans="1:24" s="23" customFormat="1" ht="15" customHeight="1" x14ac:dyDescent="0.3">
      <c r="A865" s="316">
        <v>44914</v>
      </c>
      <c r="B865" s="317" t="s">
        <v>213</v>
      </c>
      <c r="C865" s="320">
        <v>239473.52</v>
      </c>
      <c r="D865" s="319"/>
      <c r="E865" s="322">
        <f t="shared" si="19"/>
        <v>6330765.5407813415</v>
      </c>
      <c r="F865" s="84"/>
      <c r="G865" s="139"/>
      <c r="H865" s="140"/>
      <c r="I865" s="116"/>
      <c r="J865" s="123"/>
      <c r="K865" s="117"/>
      <c r="L865" s="118"/>
      <c r="M865" s="288"/>
      <c r="N865" s="289"/>
      <c r="O865"/>
      <c r="P865"/>
      <c r="Q865"/>
      <c r="R865"/>
      <c r="S865"/>
      <c r="T865"/>
      <c r="U865"/>
      <c r="V865"/>
      <c r="W865"/>
      <c r="X865"/>
    </row>
    <row r="866" spans="1:24" s="23" customFormat="1" ht="15" customHeight="1" x14ac:dyDescent="0.3">
      <c r="A866" s="316">
        <v>44914</v>
      </c>
      <c r="B866" s="317" t="s">
        <v>293</v>
      </c>
      <c r="C866" s="320">
        <v>79025.100000000006</v>
      </c>
      <c r="D866" s="319"/>
      <c r="E866" s="322">
        <f t="shared" si="19"/>
        <v>6409790.6407813411</v>
      </c>
      <c r="F866" s="84"/>
      <c r="G866" s="139"/>
      <c r="H866" s="140"/>
      <c r="I866" s="116"/>
      <c r="J866" s="123"/>
      <c r="K866" s="117"/>
      <c r="L866" s="118"/>
      <c r="M866" s="288"/>
      <c r="N866" s="289"/>
      <c r="O866"/>
      <c r="P866"/>
      <c r="Q866"/>
      <c r="R866"/>
      <c r="S866"/>
      <c r="T866"/>
      <c r="U866"/>
      <c r="V866"/>
      <c r="W866"/>
      <c r="X866"/>
    </row>
    <row r="867" spans="1:24" s="23" customFormat="1" ht="15" customHeight="1" x14ac:dyDescent="0.3">
      <c r="A867" s="316">
        <v>44915</v>
      </c>
      <c r="B867" s="317" t="s">
        <v>203</v>
      </c>
      <c r="C867" s="320">
        <v>20723.669999999998</v>
      </c>
      <c r="D867" s="319"/>
      <c r="E867" s="322">
        <f t="shared" si="19"/>
        <v>6430514.310781341</v>
      </c>
      <c r="F867" s="84"/>
      <c r="G867" s="139"/>
      <c r="H867" s="140"/>
      <c r="I867" s="116"/>
      <c r="J867" s="123"/>
      <c r="K867" s="117"/>
      <c r="L867" s="118"/>
      <c r="M867" s="288"/>
      <c r="N867" s="289"/>
      <c r="O867"/>
      <c r="P867"/>
      <c r="Q867"/>
      <c r="R867"/>
      <c r="S867"/>
      <c r="T867"/>
      <c r="U867"/>
      <c r="V867"/>
      <c r="W867"/>
      <c r="X867"/>
    </row>
    <row r="868" spans="1:24" s="23" customFormat="1" ht="15" customHeight="1" x14ac:dyDescent="0.3">
      <c r="A868" s="316">
        <v>44915</v>
      </c>
      <c r="B868" s="317" t="s">
        <v>201</v>
      </c>
      <c r="C868" s="320">
        <v>289906.32</v>
      </c>
      <c r="D868" s="319"/>
      <c r="E868" s="322">
        <f t="shared" si="19"/>
        <v>6720420.6307813413</v>
      </c>
      <c r="F868" s="84"/>
      <c r="G868" s="139"/>
      <c r="H868" s="140"/>
      <c r="I868" s="116"/>
      <c r="J868" s="123"/>
      <c r="K868" s="117"/>
      <c r="L868" s="118"/>
      <c r="M868" s="288"/>
      <c r="N868" s="289"/>
      <c r="O868"/>
      <c r="P868"/>
      <c r="Q868"/>
      <c r="R868"/>
      <c r="S868"/>
      <c r="T868"/>
      <c r="U868"/>
      <c r="V868"/>
      <c r="W868"/>
      <c r="X868"/>
    </row>
    <row r="869" spans="1:24" s="23" customFormat="1" ht="15" customHeight="1" x14ac:dyDescent="0.3">
      <c r="A869" s="316">
        <v>44915</v>
      </c>
      <c r="B869" s="317" t="s">
        <v>230</v>
      </c>
      <c r="C869" s="320">
        <v>6907.89</v>
      </c>
      <c r="D869" s="319"/>
      <c r="E869" s="322">
        <f t="shared" si="19"/>
        <v>6727328.520781341</v>
      </c>
      <c r="F869" s="84"/>
      <c r="G869" s="139"/>
      <c r="H869" s="140"/>
      <c r="I869" s="116"/>
      <c r="J869" s="123"/>
      <c r="K869" s="117"/>
      <c r="L869" s="118"/>
      <c r="M869" s="288"/>
      <c r="N869" s="289"/>
      <c r="O869"/>
      <c r="P869"/>
      <c r="Q869"/>
      <c r="R869"/>
      <c r="S869"/>
      <c r="T869"/>
      <c r="U869"/>
      <c r="V869"/>
      <c r="W869"/>
      <c r="X869"/>
    </row>
    <row r="870" spans="1:24" s="23" customFormat="1" ht="15" customHeight="1" x14ac:dyDescent="0.3">
      <c r="A870" s="316">
        <v>44915</v>
      </c>
      <c r="B870" s="317" t="s">
        <v>225</v>
      </c>
      <c r="C870" s="320">
        <v>46052.6</v>
      </c>
      <c r="D870" s="319"/>
      <c r="E870" s="322">
        <f t="shared" si="19"/>
        <v>6773381.1207813406</v>
      </c>
      <c r="F870" s="84"/>
      <c r="G870" s="139"/>
      <c r="H870" s="140"/>
      <c r="I870" s="116"/>
      <c r="J870" s="123"/>
      <c r="K870" s="117"/>
      <c r="L870" s="118"/>
      <c r="M870" s="288"/>
      <c r="N870" s="289"/>
      <c r="O870"/>
      <c r="P870"/>
      <c r="Q870"/>
      <c r="R870"/>
      <c r="S870"/>
      <c r="T870"/>
      <c r="U870"/>
      <c r="V870"/>
      <c r="W870"/>
      <c r="X870"/>
    </row>
    <row r="871" spans="1:24" s="23" customFormat="1" ht="15" customHeight="1" x14ac:dyDescent="0.3">
      <c r="A871" s="316">
        <v>44915</v>
      </c>
      <c r="B871" s="317" t="s">
        <v>285</v>
      </c>
      <c r="C871" s="320">
        <v>59868.38</v>
      </c>
      <c r="D871" s="319"/>
      <c r="E871" s="322">
        <f t="shared" si="19"/>
        <v>6833249.5007813405</v>
      </c>
      <c r="F871" s="84"/>
      <c r="G871" s="139"/>
      <c r="H871" s="140"/>
      <c r="I871" s="116"/>
      <c r="J871" s="123"/>
      <c r="K871" s="117"/>
      <c r="L871" s="118"/>
      <c r="M871" s="288"/>
      <c r="N871" s="289"/>
      <c r="O871"/>
      <c r="P871"/>
      <c r="Q871"/>
      <c r="R871"/>
      <c r="S871"/>
      <c r="T871"/>
      <c r="U871"/>
      <c r="V871"/>
      <c r="W871"/>
      <c r="X871"/>
    </row>
    <row r="872" spans="1:24" s="23" customFormat="1" ht="15" customHeight="1" x14ac:dyDescent="0.3">
      <c r="A872" s="316">
        <v>44916</v>
      </c>
      <c r="B872" s="317" t="s">
        <v>216</v>
      </c>
      <c r="C872" s="320">
        <v>177302.51</v>
      </c>
      <c r="D872" s="319"/>
      <c r="E872" s="322">
        <f t="shared" si="19"/>
        <v>7010552.0107813403</v>
      </c>
      <c r="F872" s="84"/>
      <c r="G872" s="139"/>
      <c r="H872" s="140"/>
      <c r="I872" s="116"/>
      <c r="J872" s="123"/>
      <c r="K872" s="117"/>
      <c r="L872" s="118"/>
      <c r="M872" s="288"/>
      <c r="N872" s="289"/>
      <c r="O872"/>
      <c r="P872"/>
      <c r="Q872"/>
      <c r="R872"/>
      <c r="S872"/>
      <c r="T872"/>
      <c r="U872"/>
      <c r="V872"/>
      <c r="W872"/>
      <c r="X872"/>
    </row>
    <row r="873" spans="1:24" s="23" customFormat="1" ht="15" customHeight="1" x14ac:dyDescent="0.3">
      <c r="A873" s="316">
        <v>44916</v>
      </c>
      <c r="B873" s="317" t="s">
        <v>233</v>
      </c>
      <c r="C873" s="320">
        <v>435197.07</v>
      </c>
      <c r="D873" s="319"/>
      <c r="E873" s="322">
        <f t="shared" si="19"/>
        <v>7445749.0807813406</v>
      </c>
      <c r="F873" s="84"/>
      <c r="G873" s="139"/>
      <c r="H873" s="140"/>
      <c r="I873" s="116"/>
      <c r="J873" s="123"/>
      <c r="K873" s="117"/>
      <c r="L873" s="118"/>
      <c r="M873" s="288"/>
      <c r="N873" s="289"/>
      <c r="O873"/>
      <c r="P873"/>
      <c r="Q873"/>
      <c r="R873"/>
      <c r="S873"/>
      <c r="T873"/>
      <c r="U873"/>
      <c r="V873"/>
      <c r="W873"/>
      <c r="X873"/>
    </row>
    <row r="874" spans="1:24" s="23" customFormat="1" ht="15" customHeight="1" x14ac:dyDescent="0.3">
      <c r="A874" s="316">
        <v>44916</v>
      </c>
      <c r="B874" s="317" t="s">
        <v>306</v>
      </c>
      <c r="C874" s="320">
        <v>59012.91</v>
      </c>
      <c r="D874" s="319"/>
      <c r="E874" s="322">
        <f t="shared" si="19"/>
        <v>7504761.9907813407</v>
      </c>
      <c r="F874" s="84"/>
      <c r="G874" s="139"/>
      <c r="H874" s="140"/>
      <c r="I874" s="116"/>
      <c r="J874" s="123"/>
      <c r="K874" s="117"/>
      <c r="L874" s="118"/>
      <c r="M874" s="288"/>
      <c r="N874" s="289"/>
      <c r="O874"/>
      <c r="P874"/>
      <c r="Q874"/>
      <c r="R874"/>
      <c r="S874"/>
      <c r="T874"/>
      <c r="U874"/>
      <c r="V874"/>
      <c r="W874"/>
      <c r="X874"/>
    </row>
    <row r="875" spans="1:24" s="23" customFormat="1" ht="15" customHeight="1" x14ac:dyDescent="0.3">
      <c r="A875" s="316">
        <v>44916</v>
      </c>
      <c r="B875" s="317" t="s">
        <v>443</v>
      </c>
      <c r="C875" s="320">
        <v>20723.669999999998</v>
      </c>
      <c r="D875" s="319"/>
      <c r="E875" s="322">
        <f t="shared" si="19"/>
        <v>7525485.6607813407</v>
      </c>
      <c r="F875" s="84"/>
      <c r="G875" s="139"/>
      <c r="H875" s="140"/>
      <c r="I875" s="116"/>
      <c r="J875" s="123"/>
      <c r="K875" s="117"/>
      <c r="L875" s="118"/>
      <c r="M875" s="288"/>
      <c r="N875" s="289"/>
      <c r="O875"/>
      <c r="P875"/>
      <c r="Q875"/>
      <c r="R875"/>
      <c r="S875"/>
      <c r="T875"/>
      <c r="U875"/>
      <c r="V875"/>
      <c r="W875"/>
      <c r="X875"/>
    </row>
    <row r="876" spans="1:24" s="23" customFormat="1" ht="15" customHeight="1" x14ac:dyDescent="0.3">
      <c r="A876" s="316">
        <v>44916</v>
      </c>
      <c r="B876" s="317" t="s">
        <v>517</v>
      </c>
      <c r="C876" s="320">
        <v>20723.669999999998</v>
      </c>
      <c r="D876" s="319"/>
      <c r="E876" s="322">
        <f t="shared" si="19"/>
        <v>7546209.3307813406</v>
      </c>
      <c r="F876" s="84"/>
      <c r="G876" s="139"/>
      <c r="H876" s="140"/>
      <c r="I876" s="116"/>
      <c r="J876" s="123"/>
      <c r="K876" s="117"/>
      <c r="L876" s="118"/>
      <c r="M876" s="288"/>
      <c r="N876" s="289"/>
      <c r="O876"/>
      <c r="P876"/>
      <c r="Q876"/>
      <c r="R876"/>
      <c r="S876"/>
      <c r="T876"/>
      <c r="U876"/>
      <c r="V876"/>
      <c r="W876"/>
      <c r="X876"/>
    </row>
    <row r="877" spans="1:24" s="23" customFormat="1" ht="15" customHeight="1" x14ac:dyDescent="0.3">
      <c r="A877" s="316">
        <v>44916</v>
      </c>
      <c r="B877" s="317" t="s">
        <v>234</v>
      </c>
      <c r="C877" s="320">
        <v>89802.57</v>
      </c>
      <c r="D877" s="319"/>
      <c r="E877" s="322">
        <f t="shared" si="19"/>
        <v>7636011.9007813409</v>
      </c>
      <c r="F877" s="84"/>
      <c r="G877" s="139"/>
      <c r="H877" s="140"/>
      <c r="I877" s="116"/>
      <c r="J877" s="123"/>
      <c r="K877" s="117"/>
      <c r="L877" s="118"/>
      <c r="M877" s="288"/>
      <c r="N877" s="289"/>
      <c r="O877"/>
      <c r="P877"/>
      <c r="Q877"/>
      <c r="R877"/>
      <c r="S877"/>
      <c r="T877"/>
      <c r="U877"/>
      <c r="V877"/>
      <c r="W877"/>
      <c r="X877"/>
    </row>
    <row r="878" spans="1:24" s="23" customFormat="1" ht="15" customHeight="1" x14ac:dyDescent="0.3">
      <c r="A878" s="316">
        <v>44916</v>
      </c>
      <c r="B878" s="317" t="s">
        <v>207</v>
      </c>
      <c r="C878" s="320">
        <v>59868.38</v>
      </c>
      <c r="D878" s="319"/>
      <c r="E878" s="322">
        <f t="shared" si="19"/>
        <v>7695880.2807813408</v>
      </c>
      <c r="F878" s="84"/>
      <c r="G878" s="139"/>
      <c r="H878" s="140"/>
      <c r="I878" s="116"/>
      <c r="J878" s="123"/>
      <c r="K878" s="117"/>
      <c r="L878" s="118"/>
      <c r="M878" s="288"/>
      <c r="N878" s="289"/>
      <c r="O878"/>
      <c r="P878"/>
      <c r="Q878"/>
      <c r="R878"/>
      <c r="S878"/>
      <c r="T878"/>
      <c r="U878"/>
      <c r="V878"/>
      <c r="W878"/>
      <c r="X878"/>
    </row>
    <row r="879" spans="1:24" s="23" customFormat="1" ht="15" customHeight="1" x14ac:dyDescent="0.3">
      <c r="A879" s="316">
        <v>44916</v>
      </c>
      <c r="B879" s="317" t="s">
        <v>235</v>
      </c>
      <c r="C879" s="320">
        <v>23206.59</v>
      </c>
      <c r="D879" s="319"/>
      <c r="E879" s="322">
        <f t="shared" si="19"/>
        <v>7719086.8707813406</v>
      </c>
      <c r="F879" s="84"/>
      <c r="G879" s="139"/>
      <c r="H879" s="140"/>
      <c r="I879" s="116"/>
      <c r="J879" s="123"/>
      <c r="K879" s="117"/>
      <c r="L879" s="118"/>
      <c r="M879" s="288"/>
      <c r="N879" s="289"/>
      <c r="O879"/>
      <c r="P879"/>
      <c r="Q879"/>
      <c r="R879"/>
      <c r="S879"/>
      <c r="T879"/>
      <c r="U879"/>
      <c r="V879"/>
      <c r="W879"/>
      <c r="X879"/>
    </row>
    <row r="880" spans="1:24" s="23" customFormat="1" ht="15" customHeight="1" x14ac:dyDescent="0.3">
      <c r="A880" s="316">
        <v>44917</v>
      </c>
      <c r="B880" s="317" t="s">
        <v>239</v>
      </c>
      <c r="C880" s="320">
        <v>34539.449999999997</v>
      </c>
      <c r="D880" s="319"/>
      <c r="E880" s="322">
        <f t="shared" si="19"/>
        <v>7753626.3207813408</v>
      </c>
      <c r="F880" s="84"/>
      <c r="G880" s="139"/>
      <c r="H880" s="140"/>
      <c r="I880" s="116"/>
      <c r="J880" s="123"/>
      <c r="K880" s="117"/>
      <c r="L880" s="118"/>
      <c r="M880" s="288"/>
      <c r="N880" s="289"/>
      <c r="O880"/>
      <c r="P880"/>
      <c r="Q880"/>
      <c r="R880"/>
      <c r="S880"/>
      <c r="T880"/>
      <c r="U880"/>
      <c r="V880"/>
      <c r="W880"/>
      <c r="X880"/>
    </row>
    <row r="881" spans="1:24" s="23" customFormat="1" ht="15" customHeight="1" x14ac:dyDescent="0.3">
      <c r="A881" s="316">
        <v>44917</v>
      </c>
      <c r="B881" s="317" t="s">
        <v>204</v>
      </c>
      <c r="C881" s="320">
        <v>13815.78</v>
      </c>
      <c r="D881" s="319"/>
      <c r="E881" s="322">
        <f t="shared" si="19"/>
        <v>7767442.1007813411</v>
      </c>
      <c r="F881" s="84"/>
      <c r="G881" s="139"/>
      <c r="H881" s="140"/>
      <c r="I881" s="116"/>
      <c r="J881" s="123"/>
      <c r="K881" s="117"/>
      <c r="L881" s="118"/>
      <c r="M881" s="288"/>
      <c r="N881" s="289"/>
      <c r="O881"/>
      <c r="P881"/>
      <c r="Q881"/>
      <c r="R881"/>
      <c r="S881"/>
      <c r="T881"/>
      <c r="U881"/>
      <c r="V881"/>
      <c r="W881"/>
      <c r="X881"/>
    </row>
    <row r="882" spans="1:24" s="23" customFormat="1" ht="15" customHeight="1" x14ac:dyDescent="0.3">
      <c r="A882" s="316">
        <v>44917</v>
      </c>
      <c r="B882" s="317" t="s">
        <v>240</v>
      </c>
      <c r="C882" s="320">
        <v>149670.95000000001</v>
      </c>
      <c r="D882" s="319"/>
      <c r="E882" s="322">
        <f t="shared" si="19"/>
        <v>7917113.0507813413</v>
      </c>
      <c r="F882" s="84"/>
      <c r="G882" s="139"/>
      <c r="H882" s="140"/>
      <c r="I882" s="116"/>
      <c r="J882" s="123"/>
      <c r="K882" s="117"/>
      <c r="L882" s="118"/>
      <c r="M882" s="288"/>
      <c r="N882" s="289"/>
      <c r="O882"/>
      <c r="P882"/>
      <c r="Q882"/>
      <c r="R882"/>
      <c r="S882"/>
      <c r="T882"/>
      <c r="U882"/>
      <c r="V882"/>
      <c r="W882"/>
      <c r="X882"/>
    </row>
    <row r="883" spans="1:24" s="23" customFormat="1" ht="15" customHeight="1" x14ac:dyDescent="0.3">
      <c r="A883" s="316">
        <v>44917</v>
      </c>
      <c r="B883" s="317" t="s">
        <v>242</v>
      </c>
      <c r="C883" s="320">
        <v>34539.449999999997</v>
      </c>
      <c r="D883" s="319"/>
      <c r="E883" s="322">
        <f t="shared" si="19"/>
        <v>7951652.5007813415</v>
      </c>
      <c r="F883" s="84"/>
      <c r="G883" s="115"/>
      <c r="H883" s="140"/>
      <c r="I883" s="116"/>
      <c r="J883" s="123"/>
      <c r="K883" s="117"/>
      <c r="L883" s="118"/>
      <c r="M883" s="288"/>
      <c r="N883" s="289"/>
      <c r="O883"/>
      <c r="P883"/>
      <c r="Q883"/>
      <c r="R883"/>
      <c r="S883"/>
      <c r="T883"/>
      <c r="U883"/>
      <c r="V883"/>
      <c r="W883"/>
      <c r="X883"/>
    </row>
    <row r="884" spans="1:24" s="23" customFormat="1" ht="15" customHeight="1" x14ac:dyDescent="0.3">
      <c r="A884" s="316">
        <v>44917</v>
      </c>
      <c r="B884" s="317" t="s">
        <v>243</v>
      </c>
      <c r="C884" s="320">
        <v>89802.57</v>
      </c>
      <c r="D884" s="319"/>
      <c r="E884" s="322">
        <f t="shared" si="19"/>
        <v>8041455.0707813418</v>
      </c>
      <c r="F884" s="84"/>
      <c r="G884" s="139"/>
      <c r="H884" s="140"/>
      <c r="I884" s="116"/>
      <c r="J884" s="123"/>
      <c r="K884" s="117"/>
      <c r="L884" s="118"/>
      <c r="M884" s="288"/>
      <c r="N884" s="289"/>
      <c r="O884"/>
      <c r="P884"/>
      <c r="Q884"/>
      <c r="R884"/>
      <c r="S884"/>
      <c r="T884"/>
      <c r="U884"/>
      <c r="V884"/>
      <c r="W884"/>
      <c r="X884"/>
    </row>
    <row r="885" spans="1:24" s="23" customFormat="1" ht="15" customHeight="1" x14ac:dyDescent="0.3">
      <c r="A885" s="316">
        <v>44917</v>
      </c>
      <c r="B885" s="317" t="s">
        <v>244</v>
      </c>
      <c r="C885" s="320">
        <v>89802.57</v>
      </c>
      <c r="D885" s="319"/>
      <c r="E885" s="322">
        <f t="shared" si="19"/>
        <v>8131257.6407813421</v>
      </c>
      <c r="F885" s="84"/>
      <c r="G885" s="139"/>
      <c r="H885" s="140"/>
      <c r="I885" s="116"/>
      <c r="J885" s="123"/>
      <c r="K885" s="117"/>
      <c r="L885" s="118"/>
      <c r="M885" s="288"/>
      <c r="N885" s="289"/>
      <c r="O885"/>
      <c r="P885"/>
      <c r="Q885"/>
      <c r="R885"/>
      <c r="S885"/>
      <c r="T885"/>
      <c r="U885"/>
      <c r="V885"/>
      <c r="W885"/>
      <c r="X885"/>
    </row>
    <row r="886" spans="1:24" s="23" customFormat="1" ht="15" customHeight="1" x14ac:dyDescent="0.3">
      <c r="A886" s="316">
        <v>44917</v>
      </c>
      <c r="B886" s="317" t="s">
        <v>246</v>
      </c>
      <c r="C886" s="320">
        <v>94407.83</v>
      </c>
      <c r="D886" s="319"/>
      <c r="E886" s="322">
        <f t="shared" si="19"/>
        <v>8225665.4707813421</v>
      </c>
      <c r="F886" s="84"/>
      <c r="G886" s="139"/>
      <c r="H886" s="140"/>
      <c r="I886" s="116"/>
      <c r="J886" s="123"/>
      <c r="K886" s="117"/>
      <c r="L886" s="118"/>
      <c r="M886" s="288"/>
      <c r="N886" s="289"/>
      <c r="O886"/>
      <c r="P886"/>
      <c r="Q886"/>
      <c r="R886"/>
      <c r="S886"/>
      <c r="T886"/>
      <c r="U886"/>
      <c r="V886"/>
      <c r="W886"/>
      <c r="X886"/>
    </row>
    <row r="887" spans="1:24" s="23" customFormat="1" ht="15" customHeight="1" x14ac:dyDescent="0.3">
      <c r="A887" s="316">
        <v>44917</v>
      </c>
      <c r="B887" s="317" t="s">
        <v>515</v>
      </c>
      <c r="C887" s="320">
        <v>4605.26</v>
      </c>
      <c r="D887" s="319"/>
      <c r="E887" s="322">
        <f t="shared" si="19"/>
        <v>8230270.7307813419</v>
      </c>
      <c r="F887" s="84"/>
      <c r="G887" s="139"/>
      <c r="H887" s="140"/>
      <c r="I887" s="116"/>
      <c r="J887" s="123"/>
      <c r="K887" s="117"/>
      <c r="L887" s="118"/>
      <c r="M887" s="288"/>
      <c r="N887" s="289"/>
      <c r="O887"/>
      <c r="P887"/>
      <c r="Q887"/>
      <c r="R887"/>
      <c r="S887"/>
      <c r="T887"/>
      <c r="U887"/>
      <c r="V887"/>
      <c r="W887"/>
      <c r="X887"/>
    </row>
    <row r="888" spans="1:24" s="23" customFormat="1" ht="15" customHeight="1" x14ac:dyDescent="0.3">
      <c r="A888" s="316">
        <v>44917</v>
      </c>
      <c r="B888" s="317" t="s">
        <v>221</v>
      </c>
      <c r="C888" s="320">
        <v>13815.78</v>
      </c>
      <c r="D888" s="319"/>
      <c r="E888" s="322">
        <f t="shared" si="19"/>
        <v>8244086.5107813422</v>
      </c>
      <c r="F888" s="84"/>
      <c r="G888" s="139"/>
      <c r="H888" s="140"/>
      <c r="I888" s="116"/>
      <c r="J888" s="123"/>
      <c r="K888" s="117"/>
      <c r="L888" s="118"/>
      <c r="M888" s="288"/>
      <c r="N888" s="289"/>
      <c r="O888"/>
      <c r="P888"/>
      <c r="Q888"/>
      <c r="R888"/>
      <c r="S888"/>
      <c r="T888"/>
      <c r="U888"/>
      <c r="V888"/>
      <c r="W888"/>
      <c r="X888"/>
    </row>
    <row r="889" spans="1:24" s="23" customFormat="1" ht="15" customHeight="1" x14ac:dyDescent="0.3">
      <c r="A889" s="316">
        <v>44917</v>
      </c>
      <c r="B889" s="317" t="s">
        <v>248</v>
      </c>
      <c r="C889" s="320">
        <v>20723.669999999998</v>
      </c>
      <c r="D889" s="319"/>
      <c r="E889" s="322">
        <f t="shared" si="19"/>
        <v>8264810.1807813421</v>
      </c>
      <c r="F889" s="84"/>
      <c r="G889" s="139"/>
      <c r="H889" s="140"/>
      <c r="I889" s="116"/>
      <c r="J889" s="123"/>
      <c r="K889" s="117"/>
      <c r="L889" s="118"/>
      <c r="M889" s="288"/>
      <c r="N889" s="289"/>
      <c r="O889"/>
      <c r="P889"/>
      <c r="Q889"/>
      <c r="R889"/>
      <c r="S889"/>
      <c r="T889"/>
      <c r="U889"/>
      <c r="V889"/>
      <c r="W889"/>
      <c r="X889"/>
    </row>
    <row r="890" spans="1:24" s="23" customFormat="1" ht="15" customHeight="1" x14ac:dyDescent="0.3">
      <c r="A890" s="316">
        <v>44917</v>
      </c>
      <c r="B890" s="317" t="s">
        <v>249</v>
      </c>
      <c r="C890" s="320">
        <v>59868.38</v>
      </c>
      <c r="D890" s="319"/>
      <c r="E890" s="322">
        <f t="shared" si="19"/>
        <v>8324678.560781342</v>
      </c>
      <c r="F890" s="84"/>
      <c r="G890" s="139"/>
      <c r="H890" s="140"/>
      <c r="I890" s="116"/>
      <c r="J890" s="123"/>
      <c r="K890" s="117"/>
      <c r="L890" s="118"/>
      <c r="M890" s="288"/>
      <c r="N890" s="289"/>
      <c r="O890"/>
      <c r="P890"/>
      <c r="Q890"/>
      <c r="R890"/>
      <c r="S890"/>
      <c r="T890"/>
      <c r="U890"/>
      <c r="V890"/>
      <c r="W890"/>
      <c r="X890"/>
    </row>
    <row r="891" spans="1:24" s="23" customFormat="1" ht="15" customHeight="1" x14ac:dyDescent="0.3">
      <c r="A891" s="316">
        <v>44917</v>
      </c>
      <c r="B891" s="317" t="s">
        <v>482</v>
      </c>
      <c r="C891" s="320">
        <v>46052.6</v>
      </c>
      <c r="D891" s="319"/>
      <c r="E891" s="322">
        <f t="shared" si="19"/>
        <v>8370731.1607813416</v>
      </c>
      <c r="F891" s="84"/>
      <c r="G891" s="139"/>
      <c r="H891" s="140"/>
      <c r="I891" s="116"/>
      <c r="J891" s="123"/>
      <c r="K891" s="117"/>
      <c r="L891" s="118"/>
      <c r="M891" s="288"/>
      <c r="N891" s="289"/>
      <c r="O891"/>
      <c r="P891"/>
      <c r="Q891"/>
      <c r="R891"/>
      <c r="S891"/>
      <c r="T891"/>
      <c r="U891"/>
      <c r="V891"/>
      <c r="W891"/>
      <c r="X891"/>
    </row>
    <row r="892" spans="1:24" s="23" customFormat="1" ht="15" customHeight="1" x14ac:dyDescent="0.3">
      <c r="A892" s="316">
        <v>44917</v>
      </c>
      <c r="B892" s="317" t="s">
        <v>250</v>
      </c>
      <c r="C892" s="320">
        <v>149670.95000000001</v>
      </c>
      <c r="D892" s="319"/>
      <c r="E892" s="322">
        <f t="shared" si="19"/>
        <v>8520402.1107813418</v>
      </c>
      <c r="F892" s="84"/>
      <c r="G892" s="139"/>
      <c r="H892" s="140"/>
      <c r="I892" s="116"/>
      <c r="J892" s="123"/>
      <c r="K892" s="117"/>
      <c r="L892" s="118"/>
      <c r="M892" s="288"/>
      <c r="N892" s="289"/>
      <c r="O892"/>
      <c r="P892"/>
      <c r="Q892"/>
      <c r="R892"/>
      <c r="S892"/>
      <c r="T892"/>
      <c r="U892"/>
      <c r="V892"/>
      <c r="W892"/>
      <c r="X892"/>
    </row>
    <row r="893" spans="1:24" s="23" customFormat="1" ht="15" customHeight="1" x14ac:dyDescent="0.3">
      <c r="A893" s="316">
        <v>44917</v>
      </c>
      <c r="B893" s="317" t="s">
        <v>251</v>
      </c>
      <c r="C893" s="320">
        <v>186513.03</v>
      </c>
      <c r="D893" s="319"/>
      <c r="E893" s="322">
        <f t="shared" si="19"/>
        <v>8706915.1407813411</v>
      </c>
      <c r="F893" s="84"/>
      <c r="G893" s="139"/>
      <c r="H893" s="140"/>
      <c r="I893" s="116"/>
      <c r="J893" s="123"/>
      <c r="K893" s="117"/>
      <c r="L893" s="118"/>
      <c r="M893" s="288"/>
      <c r="N893" s="289"/>
      <c r="O893"/>
      <c r="P893"/>
      <c r="Q893"/>
      <c r="R893"/>
      <c r="S893"/>
      <c r="T893"/>
      <c r="U893"/>
      <c r="V893"/>
      <c r="W893"/>
      <c r="X893"/>
    </row>
    <row r="894" spans="1:24" s="23" customFormat="1" ht="15" customHeight="1" x14ac:dyDescent="0.3">
      <c r="A894" s="316">
        <v>44917</v>
      </c>
      <c r="B894" s="317" t="s">
        <v>291</v>
      </c>
      <c r="C894" s="352">
        <f>156075.59+7411.14</f>
        <v>163486.73000000001</v>
      </c>
      <c r="D894" s="319"/>
      <c r="E894" s="322">
        <f t="shared" si="19"/>
        <v>8870401.8707813416</v>
      </c>
      <c r="F894" s="84"/>
      <c r="G894" s="139"/>
      <c r="H894" s="140"/>
      <c r="I894" s="116"/>
      <c r="J894" s="123"/>
      <c r="K894" s="117"/>
      <c r="L894" s="118"/>
      <c r="M894" s="288"/>
      <c r="N894" s="289"/>
      <c r="O894"/>
      <c r="P894"/>
      <c r="Q894"/>
      <c r="R894"/>
      <c r="S894"/>
      <c r="T894"/>
      <c r="U894"/>
      <c r="V894"/>
      <c r="W894"/>
      <c r="X894"/>
    </row>
    <row r="895" spans="1:24" s="23" customFormat="1" ht="15" customHeight="1" x14ac:dyDescent="0.3">
      <c r="A895" s="316">
        <v>44917</v>
      </c>
      <c r="B895" s="317" t="s">
        <v>194</v>
      </c>
      <c r="C895" s="320">
        <v>4605.26</v>
      </c>
      <c r="D895" s="319"/>
      <c r="E895" s="322">
        <f t="shared" si="19"/>
        <v>8875007.1307813413</v>
      </c>
      <c r="F895" s="84"/>
      <c r="G895" s="139"/>
      <c r="H895" s="140"/>
      <c r="I895" s="116"/>
      <c r="J895" s="123"/>
      <c r="K895" s="117"/>
      <c r="L895" s="118"/>
      <c r="M895" s="288"/>
      <c r="N895" s="289"/>
      <c r="O895"/>
      <c r="P895"/>
      <c r="Q895"/>
      <c r="R895"/>
      <c r="S895"/>
      <c r="T895"/>
      <c r="U895"/>
      <c r="V895"/>
      <c r="W895"/>
      <c r="X895"/>
    </row>
    <row r="896" spans="1:24" s="23" customFormat="1" ht="15" customHeight="1" x14ac:dyDescent="0.3">
      <c r="A896" s="316">
        <v>44917</v>
      </c>
      <c r="B896" s="317" t="s">
        <v>253</v>
      </c>
      <c r="C896" s="320">
        <v>101315.72</v>
      </c>
      <c r="D896" s="319"/>
      <c r="E896" s="322">
        <f t="shared" si="19"/>
        <v>8976322.850781342</v>
      </c>
      <c r="F896" s="84"/>
      <c r="G896" s="115"/>
      <c r="H896" s="140"/>
      <c r="I896" s="116"/>
      <c r="J896" s="123"/>
      <c r="K896" s="117"/>
      <c r="L896" s="118"/>
      <c r="M896" s="288"/>
      <c r="N896" s="289"/>
      <c r="O896"/>
      <c r="P896"/>
      <c r="Q896"/>
      <c r="R896"/>
      <c r="S896"/>
      <c r="T896"/>
      <c r="U896"/>
      <c r="V896"/>
      <c r="W896"/>
      <c r="X896"/>
    </row>
    <row r="897" spans="1:24" s="23" customFormat="1" ht="15" customHeight="1" x14ac:dyDescent="0.3">
      <c r="A897" s="316">
        <v>44917</v>
      </c>
      <c r="B897" s="317" t="s">
        <v>254</v>
      </c>
      <c r="C897" s="320">
        <v>407565.51</v>
      </c>
      <c r="D897" s="319"/>
      <c r="E897" s="322">
        <f t="shared" si="19"/>
        <v>9383888.3607813418</v>
      </c>
      <c r="F897" s="84"/>
      <c r="G897" s="139"/>
      <c r="H897" s="140"/>
      <c r="I897" s="116"/>
      <c r="J897" s="123"/>
      <c r="K897" s="117"/>
      <c r="L897" s="118"/>
      <c r="M897" s="288"/>
      <c r="N897" s="289"/>
      <c r="O897"/>
      <c r="P897"/>
      <c r="Q897"/>
      <c r="R897"/>
      <c r="S897"/>
      <c r="T897"/>
      <c r="U897"/>
      <c r="V897"/>
      <c r="W897"/>
      <c r="X897"/>
    </row>
    <row r="898" spans="1:24" s="23" customFormat="1" ht="15" customHeight="1" x14ac:dyDescent="0.3">
      <c r="A898" s="316">
        <v>44917</v>
      </c>
      <c r="B898" s="317" t="s">
        <v>104</v>
      </c>
      <c r="C898" s="320">
        <v>27631.56</v>
      </c>
      <c r="D898" s="319"/>
      <c r="E898" s="322">
        <f t="shared" si="19"/>
        <v>9411519.9207813423</v>
      </c>
      <c r="F898" s="84"/>
      <c r="G898" s="139"/>
      <c r="H898" s="140"/>
      <c r="I898" s="116"/>
      <c r="J898" s="123"/>
      <c r="K898" s="117"/>
      <c r="L898" s="118"/>
      <c r="M898" s="288"/>
      <c r="N898" s="289"/>
      <c r="O898"/>
      <c r="P898"/>
      <c r="Q898"/>
      <c r="R898"/>
      <c r="S898"/>
      <c r="T898"/>
      <c r="U898"/>
      <c r="V898"/>
      <c r="W898"/>
      <c r="X898"/>
    </row>
    <row r="899" spans="1:24" s="23" customFormat="1" ht="15" customHeight="1" x14ac:dyDescent="0.3">
      <c r="A899" s="316">
        <v>44917</v>
      </c>
      <c r="B899" s="317" t="s">
        <v>324</v>
      </c>
      <c r="C899" s="320">
        <v>59868.38</v>
      </c>
      <c r="D899" s="319"/>
      <c r="E899" s="322">
        <f t="shared" si="19"/>
        <v>9471388.3007813431</v>
      </c>
      <c r="F899" s="84"/>
      <c r="G899" s="139"/>
      <c r="H899" s="140"/>
      <c r="I899" s="116"/>
      <c r="J899" s="123"/>
      <c r="K899" s="117"/>
      <c r="L899" s="118"/>
      <c r="M899" s="288"/>
      <c r="N899" s="289"/>
      <c r="O899"/>
      <c r="P899"/>
      <c r="Q899"/>
      <c r="R899"/>
      <c r="S899"/>
      <c r="T899"/>
      <c r="U899"/>
      <c r="V899"/>
      <c r="W899"/>
      <c r="X899"/>
    </row>
    <row r="900" spans="1:24" s="23" customFormat="1" ht="15" customHeight="1" x14ac:dyDescent="0.3">
      <c r="A900" s="316">
        <v>44917</v>
      </c>
      <c r="B900" s="317" t="s">
        <v>615</v>
      </c>
      <c r="C900" s="320">
        <v>20320.740000000002</v>
      </c>
      <c r="D900" s="319"/>
      <c r="E900" s="322">
        <f t="shared" si="19"/>
        <v>9491709.0407813434</v>
      </c>
      <c r="F900" s="84"/>
      <c r="G900" s="115"/>
      <c r="H900" s="140"/>
      <c r="I900" s="116"/>
      <c r="J900" s="123"/>
      <c r="K900" s="117"/>
      <c r="L900" s="118"/>
      <c r="M900" s="288"/>
      <c r="N900" s="289"/>
      <c r="O900"/>
      <c r="P900"/>
      <c r="Q900"/>
      <c r="R900"/>
      <c r="S900"/>
      <c r="T900"/>
      <c r="U900"/>
      <c r="V900"/>
      <c r="W900"/>
      <c r="X900"/>
    </row>
    <row r="901" spans="1:24" s="23" customFormat="1" ht="15" customHeight="1" x14ac:dyDescent="0.3">
      <c r="A901" s="316">
        <v>44917</v>
      </c>
      <c r="B901" s="317" t="s">
        <v>257</v>
      </c>
      <c r="C901" s="320">
        <v>11513.15</v>
      </c>
      <c r="D901" s="319"/>
      <c r="E901" s="322">
        <f t="shared" si="19"/>
        <v>9503222.1907813437</v>
      </c>
      <c r="F901" s="84"/>
      <c r="G901" s="139"/>
      <c r="H901" s="140"/>
      <c r="I901" s="116"/>
      <c r="J901" s="123"/>
      <c r="K901" s="117"/>
      <c r="L901" s="118"/>
      <c r="M901" s="288"/>
      <c r="N901" s="289"/>
      <c r="O901"/>
      <c r="P901"/>
      <c r="Q901"/>
      <c r="R901"/>
      <c r="S901"/>
      <c r="T901"/>
      <c r="U901"/>
      <c r="V901"/>
      <c r="W901"/>
      <c r="X901"/>
    </row>
    <row r="902" spans="1:24" s="23" customFormat="1" ht="15" customHeight="1" x14ac:dyDescent="0.3">
      <c r="A902" s="316">
        <v>44917</v>
      </c>
      <c r="B902" s="317" t="s">
        <v>258</v>
      </c>
      <c r="C902" s="320">
        <v>960196.71</v>
      </c>
      <c r="D902" s="319"/>
      <c r="E902" s="322">
        <f t="shared" si="19"/>
        <v>10463418.900781345</v>
      </c>
      <c r="F902" s="84"/>
      <c r="G902" s="139"/>
      <c r="H902" s="140"/>
      <c r="I902" s="116"/>
      <c r="J902" s="123"/>
      <c r="K902" s="117"/>
      <c r="L902" s="118"/>
      <c r="M902" s="288"/>
      <c r="N902" s="289"/>
      <c r="O902"/>
      <c r="P902"/>
      <c r="Q902"/>
      <c r="R902"/>
      <c r="S902"/>
      <c r="T902"/>
      <c r="U902"/>
      <c r="V902"/>
      <c r="W902"/>
      <c r="X902"/>
    </row>
    <row r="903" spans="1:24" s="23" customFormat="1" ht="15" customHeight="1" x14ac:dyDescent="0.3">
      <c r="A903" s="316">
        <v>44917</v>
      </c>
      <c r="B903" s="317" t="s">
        <v>259</v>
      </c>
      <c r="C903" s="320">
        <v>34539.449999999997</v>
      </c>
      <c r="D903" s="319"/>
      <c r="E903" s="322">
        <f t="shared" si="19"/>
        <v>10497958.350781344</v>
      </c>
      <c r="F903" s="84"/>
      <c r="G903" s="139"/>
      <c r="H903" s="140"/>
      <c r="I903" s="116"/>
      <c r="J903" s="123"/>
      <c r="K903" s="117"/>
      <c r="L903" s="118"/>
      <c r="M903" s="288"/>
      <c r="N903" s="289"/>
      <c r="O903"/>
      <c r="P903"/>
      <c r="Q903"/>
      <c r="R903"/>
      <c r="S903"/>
      <c r="T903"/>
      <c r="U903"/>
      <c r="V903"/>
      <c r="W903"/>
      <c r="X903"/>
    </row>
    <row r="904" spans="1:24" s="23" customFormat="1" ht="15" customHeight="1" x14ac:dyDescent="0.3">
      <c r="A904" s="316">
        <v>44917</v>
      </c>
      <c r="B904" s="317" t="s">
        <v>260</v>
      </c>
      <c r="C904" s="320">
        <v>126644.65</v>
      </c>
      <c r="D904" s="319"/>
      <c r="E904" s="322">
        <f t="shared" si="19"/>
        <v>10624603.000781344</v>
      </c>
      <c r="F904" s="84"/>
      <c r="G904" s="139"/>
      <c r="H904" s="140"/>
      <c r="I904" s="116"/>
      <c r="J904" s="123"/>
      <c r="K904" s="117"/>
      <c r="L904" s="118"/>
      <c r="M904" s="288"/>
      <c r="N904" s="289"/>
      <c r="O904"/>
      <c r="P904"/>
      <c r="Q904"/>
      <c r="R904"/>
      <c r="S904"/>
      <c r="T904"/>
      <c r="U904"/>
      <c r="V904"/>
      <c r="W904"/>
      <c r="X904"/>
    </row>
    <row r="905" spans="1:24" s="23" customFormat="1" ht="15" customHeight="1" x14ac:dyDescent="0.3">
      <c r="A905" s="316">
        <v>44917</v>
      </c>
      <c r="B905" s="317" t="s">
        <v>539</v>
      </c>
      <c r="C905" s="320">
        <v>6907.89</v>
      </c>
      <c r="D905" s="319"/>
      <c r="E905" s="322">
        <f t="shared" si="19"/>
        <v>10631510.890781345</v>
      </c>
      <c r="F905" s="84"/>
      <c r="G905" s="139"/>
      <c r="H905" s="140"/>
      <c r="I905" s="116"/>
      <c r="J905" s="123"/>
      <c r="K905" s="117"/>
      <c r="L905" s="118"/>
      <c r="M905" s="288"/>
      <c r="N905" s="289"/>
      <c r="O905"/>
      <c r="P905"/>
      <c r="Q905"/>
      <c r="R905"/>
      <c r="S905"/>
      <c r="T905"/>
      <c r="U905"/>
      <c r="V905"/>
      <c r="W905"/>
      <c r="X905"/>
    </row>
    <row r="906" spans="1:24" s="23" customFormat="1" ht="15" customHeight="1" x14ac:dyDescent="0.3">
      <c r="A906" s="316">
        <v>44917</v>
      </c>
      <c r="B906" s="317" t="s">
        <v>265</v>
      </c>
      <c r="C906" s="320">
        <v>4605.26</v>
      </c>
      <c r="D906" s="319"/>
      <c r="E906" s="322">
        <f t="shared" si="19"/>
        <v>10636116.150781345</v>
      </c>
      <c r="F906" s="84"/>
      <c r="G906" s="139"/>
      <c r="H906" s="140"/>
      <c r="I906" s="116"/>
      <c r="J906" s="123"/>
      <c r="K906" s="117"/>
      <c r="L906" s="118"/>
      <c r="M906" s="288"/>
      <c r="N906" s="289"/>
      <c r="O906"/>
      <c r="P906"/>
      <c r="Q906"/>
      <c r="R906"/>
      <c r="S906"/>
      <c r="T906"/>
      <c r="U906"/>
      <c r="V906"/>
      <c r="W906"/>
      <c r="X906"/>
    </row>
    <row r="907" spans="1:24" s="23" customFormat="1" ht="15" customHeight="1" x14ac:dyDescent="0.3">
      <c r="A907" s="316">
        <v>44917</v>
      </c>
      <c r="B907" s="317" t="s">
        <v>202</v>
      </c>
      <c r="C907" s="320">
        <v>20723.669999999998</v>
      </c>
      <c r="D907" s="319"/>
      <c r="E907" s="322">
        <f t="shared" si="19"/>
        <v>10656839.820781345</v>
      </c>
      <c r="F907" s="84"/>
      <c r="G907" s="139"/>
      <c r="H907" s="140"/>
      <c r="I907" s="116"/>
      <c r="J907" s="123"/>
      <c r="K907" s="117"/>
      <c r="L907" s="118"/>
      <c r="M907" s="288"/>
      <c r="N907" s="289"/>
      <c r="O907"/>
      <c r="P907"/>
      <c r="Q907"/>
      <c r="R907"/>
      <c r="S907"/>
      <c r="T907"/>
      <c r="U907"/>
      <c r="V907"/>
      <c r="W907"/>
      <c r="X907"/>
    </row>
    <row r="908" spans="1:24" s="23" customFormat="1" ht="15" customHeight="1" x14ac:dyDescent="0.3">
      <c r="A908" s="316">
        <v>44917</v>
      </c>
      <c r="B908" s="317" t="s">
        <v>323</v>
      </c>
      <c r="C908" s="320">
        <v>46052.6</v>
      </c>
      <c r="D908" s="319"/>
      <c r="E908" s="322">
        <f t="shared" si="19"/>
        <v>10702892.420781344</v>
      </c>
      <c r="F908" s="84"/>
      <c r="G908" s="139"/>
      <c r="H908" s="140"/>
      <c r="I908" s="116"/>
      <c r="J908" s="123"/>
      <c r="K908" s="117"/>
      <c r="L908" s="118"/>
      <c r="M908" s="288"/>
      <c r="N908" s="289"/>
      <c r="O908"/>
      <c r="P908"/>
      <c r="Q908"/>
      <c r="R908"/>
      <c r="S908"/>
      <c r="T908"/>
      <c r="U908"/>
      <c r="V908"/>
      <c r="W908"/>
      <c r="X908"/>
    </row>
    <row r="909" spans="1:24" s="23" customFormat="1" ht="15" customHeight="1" x14ac:dyDescent="0.3">
      <c r="A909" s="327">
        <v>44917</v>
      </c>
      <c r="B909" s="328" t="s">
        <v>456</v>
      </c>
      <c r="C909" s="329"/>
      <c r="D909" s="329"/>
      <c r="E909" s="322">
        <f t="shared" si="19"/>
        <v>10702892.420781344</v>
      </c>
      <c r="F909" s="84"/>
      <c r="G909" s="139"/>
      <c r="H909" s="140"/>
      <c r="I909" s="116"/>
      <c r="J909" s="123"/>
      <c r="K909" s="117"/>
      <c r="L909" s="118"/>
      <c r="M909" s="288">
        <v>807547.73</v>
      </c>
      <c r="N909" s="289"/>
      <c r="O909"/>
      <c r="P909"/>
      <c r="Q909"/>
      <c r="R909"/>
      <c r="S909"/>
      <c r="T909"/>
      <c r="U909"/>
      <c r="V909"/>
      <c r="W909"/>
      <c r="X909"/>
    </row>
    <row r="910" spans="1:24" s="23" customFormat="1" ht="15" customHeight="1" x14ac:dyDescent="0.3">
      <c r="A910" s="316">
        <v>44918</v>
      </c>
      <c r="B910" s="317" t="s">
        <v>272</v>
      </c>
      <c r="C910" s="320">
        <v>20320.740000000002</v>
      </c>
      <c r="D910" s="319"/>
      <c r="E910" s="322">
        <f t="shared" si="19"/>
        <v>10723213.160781344</v>
      </c>
      <c r="F910" s="84"/>
      <c r="G910" s="139"/>
      <c r="H910" s="140"/>
      <c r="I910" s="116"/>
      <c r="J910" s="123"/>
      <c r="K910" s="117"/>
      <c r="L910" s="118"/>
      <c r="M910" s="288"/>
      <c r="N910" s="289"/>
      <c r="O910"/>
      <c r="P910"/>
      <c r="Q910"/>
      <c r="R910"/>
      <c r="S910"/>
      <c r="T910"/>
      <c r="U910"/>
      <c r="V910"/>
      <c r="W910"/>
      <c r="X910"/>
    </row>
    <row r="911" spans="1:24" s="23" customFormat="1" ht="15" customHeight="1" x14ac:dyDescent="0.3">
      <c r="A911" s="316">
        <v>44918</v>
      </c>
      <c r="B911" s="317" t="s">
        <v>220</v>
      </c>
      <c r="C911" s="320">
        <v>12763.08</v>
      </c>
      <c r="D911" s="319"/>
      <c r="E911" s="322">
        <f t="shared" si="19"/>
        <v>10735976.240781344</v>
      </c>
      <c r="F911" s="84"/>
      <c r="G911" s="139"/>
      <c r="H911" s="140"/>
      <c r="I911" s="116"/>
      <c r="J911" s="123"/>
      <c r="K911" s="117"/>
      <c r="L911" s="118"/>
      <c r="M911" s="288"/>
      <c r="N911" s="289"/>
      <c r="O911"/>
      <c r="P911"/>
      <c r="Q911"/>
      <c r="R911"/>
      <c r="S911"/>
      <c r="T911"/>
      <c r="U911"/>
      <c r="V911"/>
      <c r="W911"/>
      <c r="X911"/>
    </row>
    <row r="912" spans="1:24" s="23" customFormat="1" ht="15" customHeight="1" x14ac:dyDescent="0.3">
      <c r="A912" s="316">
        <v>44918</v>
      </c>
      <c r="B912" s="317" t="s">
        <v>519</v>
      </c>
      <c r="C912" s="320">
        <v>149670.95000000001</v>
      </c>
      <c r="D912" s="319"/>
      <c r="E912" s="322">
        <f t="shared" si="19"/>
        <v>10885647.190781344</v>
      </c>
      <c r="F912" s="84"/>
      <c r="G912" s="139"/>
      <c r="H912" s="140"/>
      <c r="I912" s="116"/>
      <c r="J912" s="123"/>
      <c r="K912" s="117"/>
      <c r="L912" s="118"/>
      <c r="M912" s="288"/>
      <c r="N912" s="289"/>
      <c r="O912"/>
      <c r="P912"/>
      <c r="Q912"/>
      <c r="R912"/>
      <c r="S912"/>
      <c r="T912"/>
      <c r="U912"/>
      <c r="V912"/>
      <c r="W912"/>
      <c r="X912"/>
    </row>
    <row r="913" spans="1:24" s="23" customFormat="1" ht="15" customHeight="1" x14ac:dyDescent="0.3">
      <c r="A913" s="316">
        <v>44918</v>
      </c>
      <c r="B913" s="317" t="s">
        <v>295</v>
      </c>
      <c r="C913" s="320">
        <v>59868.38</v>
      </c>
      <c r="D913" s="319"/>
      <c r="E913" s="322">
        <f t="shared" si="19"/>
        <v>10945515.570781345</v>
      </c>
      <c r="F913" s="84"/>
      <c r="G913" s="139"/>
      <c r="H913" s="140"/>
      <c r="I913" s="116"/>
      <c r="J913" s="123"/>
      <c r="K913" s="117"/>
      <c r="L913" s="118"/>
      <c r="M913" s="288"/>
      <c r="N913" s="289"/>
      <c r="O913"/>
      <c r="P913"/>
      <c r="Q913"/>
      <c r="R913"/>
      <c r="S913"/>
      <c r="T913"/>
      <c r="U913"/>
      <c r="V913"/>
      <c r="W913"/>
      <c r="X913"/>
    </row>
    <row r="914" spans="1:24" s="23" customFormat="1" ht="15" customHeight="1" x14ac:dyDescent="0.3">
      <c r="A914" s="316">
        <v>44918</v>
      </c>
      <c r="B914" s="317" t="s">
        <v>316</v>
      </c>
      <c r="C914" s="320">
        <v>58704.36</v>
      </c>
      <c r="D914" s="319"/>
      <c r="E914" s="322">
        <f t="shared" si="19"/>
        <v>11004219.930781344</v>
      </c>
      <c r="F914" s="84"/>
      <c r="G914" s="115"/>
      <c r="H914" s="140"/>
      <c r="I914" s="116"/>
      <c r="J914" s="123"/>
      <c r="K914" s="117"/>
      <c r="L914" s="118"/>
      <c r="M914" s="288"/>
      <c r="N914" s="289"/>
      <c r="O914"/>
      <c r="P914"/>
      <c r="Q914"/>
      <c r="R914"/>
      <c r="S914"/>
      <c r="T914"/>
      <c r="U914"/>
      <c r="V914"/>
      <c r="W914"/>
      <c r="X914"/>
    </row>
    <row r="915" spans="1:24" s="23" customFormat="1" ht="15" customHeight="1" x14ac:dyDescent="0.3">
      <c r="A915" s="316">
        <v>44918</v>
      </c>
      <c r="B915" s="317" t="s">
        <v>298</v>
      </c>
      <c r="C915" s="320">
        <v>89802.57</v>
      </c>
      <c r="D915" s="319"/>
      <c r="E915" s="322">
        <f t="shared" si="19"/>
        <v>11094022.500781344</v>
      </c>
      <c r="F915" s="84"/>
      <c r="G915" s="139"/>
      <c r="H915" s="140"/>
      <c r="I915" s="116"/>
      <c r="J915" s="123"/>
      <c r="K915" s="117"/>
      <c r="L915" s="118"/>
      <c r="M915" s="288"/>
      <c r="N915" s="289"/>
      <c r="O915"/>
      <c r="P915"/>
      <c r="Q915"/>
      <c r="R915"/>
      <c r="S915"/>
      <c r="T915"/>
      <c r="U915"/>
      <c r="V915"/>
      <c r="W915"/>
      <c r="X915"/>
    </row>
    <row r="916" spans="1:24" s="23" customFormat="1" ht="15" customHeight="1" x14ac:dyDescent="0.3">
      <c r="A916" s="316">
        <v>44918</v>
      </c>
      <c r="B916" s="317" t="s">
        <v>245</v>
      </c>
      <c r="C916" s="320">
        <v>168519.12</v>
      </c>
      <c r="D916" s="319"/>
      <c r="E916" s="322">
        <f t="shared" si="19"/>
        <v>11262541.620781343</v>
      </c>
      <c r="F916" s="84"/>
      <c r="G916" s="139"/>
      <c r="H916" s="140"/>
      <c r="I916" s="116"/>
      <c r="J916" s="123"/>
      <c r="K916" s="117"/>
      <c r="L916" s="118"/>
      <c r="M916" s="288"/>
      <c r="N916" s="289"/>
      <c r="O916"/>
      <c r="P916"/>
      <c r="Q916"/>
      <c r="R916"/>
      <c r="S916"/>
      <c r="T916"/>
      <c r="U916"/>
      <c r="V916"/>
      <c r="W916"/>
      <c r="X916"/>
    </row>
    <row r="917" spans="1:24" s="23" customFormat="1" ht="15" customHeight="1" x14ac:dyDescent="0.3">
      <c r="A917" s="316">
        <v>44918</v>
      </c>
      <c r="B917" s="317" t="s">
        <v>268</v>
      </c>
      <c r="C917" s="320">
        <v>227960.37</v>
      </c>
      <c r="D917" s="319"/>
      <c r="E917" s="322">
        <f t="shared" si="19"/>
        <v>11490501.990781343</v>
      </c>
      <c r="F917" s="84"/>
      <c r="G917" s="139"/>
      <c r="H917" s="140"/>
      <c r="I917" s="116"/>
      <c r="J917" s="123"/>
      <c r="K917" s="117"/>
      <c r="L917" s="118"/>
      <c r="M917" s="288"/>
      <c r="N917" s="289"/>
      <c r="O917"/>
      <c r="P917"/>
      <c r="Q917"/>
      <c r="R917"/>
      <c r="S917"/>
      <c r="T917"/>
      <c r="U917"/>
      <c r="V917"/>
      <c r="W917"/>
      <c r="X917"/>
    </row>
    <row r="918" spans="1:24" s="23" customFormat="1" ht="15" customHeight="1" x14ac:dyDescent="0.3">
      <c r="A918" s="316">
        <v>44918</v>
      </c>
      <c r="B918" s="317" t="s">
        <v>201</v>
      </c>
      <c r="C918" s="320">
        <v>301653</v>
      </c>
      <c r="D918" s="319"/>
      <c r="E918" s="322">
        <f t="shared" si="19"/>
        <v>11792154.990781343</v>
      </c>
      <c r="F918" s="84"/>
      <c r="G918" s="139"/>
      <c r="H918" s="140"/>
      <c r="I918" s="116"/>
      <c r="J918" s="123"/>
      <c r="K918" s="117"/>
      <c r="L918" s="118"/>
      <c r="M918" s="288"/>
      <c r="N918" s="289"/>
      <c r="O918"/>
      <c r="P918"/>
      <c r="Q918"/>
      <c r="R918"/>
      <c r="S918"/>
      <c r="T918"/>
      <c r="U918"/>
      <c r="V918"/>
      <c r="W918"/>
      <c r="X918"/>
    </row>
    <row r="919" spans="1:24" s="23" customFormat="1" ht="15" customHeight="1" x14ac:dyDescent="0.3">
      <c r="A919" s="316">
        <v>44918</v>
      </c>
      <c r="B919" s="317" t="s">
        <v>198</v>
      </c>
      <c r="C919" s="320">
        <v>34539.449999999997</v>
      </c>
      <c r="D919" s="319"/>
      <c r="E919" s="322">
        <f t="shared" si="19"/>
        <v>11826694.440781342</v>
      </c>
      <c r="F919" s="84"/>
      <c r="G919" s="139"/>
      <c r="H919" s="140"/>
      <c r="I919" s="116"/>
      <c r="J919" s="123"/>
      <c r="K919" s="117"/>
      <c r="L919" s="118"/>
      <c r="M919" s="288"/>
      <c r="N919" s="289"/>
      <c r="O919"/>
      <c r="P919"/>
      <c r="Q919"/>
      <c r="R919"/>
      <c r="S919"/>
      <c r="T919"/>
      <c r="U919"/>
      <c r="V919"/>
      <c r="W919"/>
      <c r="X919"/>
    </row>
    <row r="920" spans="1:24" s="23" customFormat="1" ht="15" customHeight="1" x14ac:dyDescent="0.3">
      <c r="A920" s="316">
        <v>44918</v>
      </c>
      <c r="B920" s="317" t="s">
        <v>277</v>
      </c>
      <c r="C920" s="320">
        <v>4605.26</v>
      </c>
      <c r="D920" s="319"/>
      <c r="E920" s="322">
        <f t="shared" si="19"/>
        <v>11831299.700781342</v>
      </c>
      <c r="F920" s="84"/>
      <c r="G920" s="139"/>
      <c r="H920" s="140"/>
      <c r="I920" s="116"/>
      <c r="J920" s="123"/>
      <c r="K920" s="117"/>
      <c r="L920" s="118"/>
      <c r="M920" s="288"/>
      <c r="N920" s="289"/>
      <c r="O920"/>
      <c r="P920"/>
      <c r="Q920"/>
      <c r="R920"/>
      <c r="S920"/>
      <c r="T920"/>
      <c r="U920"/>
      <c r="V920"/>
      <c r="W920"/>
      <c r="X920"/>
    </row>
    <row r="921" spans="1:24" s="23" customFormat="1" ht="15" customHeight="1" x14ac:dyDescent="0.3">
      <c r="A921" s="316">
        <v>44918</v>
      </c>
      <c r="B921" s="317" t="s">
        <v>270</v>
      </c>
      <c r="C921" s="320">
        <v>20723.669999999998</v>
      </c>
      <c r="D921" s="319"/>
      <c r="E921" s="322">
        <f t="shared" si="19"/>
        <v>11852023.370781342</v>
      </c>
      <c r="F921" s="84"/>
      <c r="G921" s="139"/>
      <c r="H921" s="140"/>
      <c r="I921" s="116"/>
      <c r="J921" s="123"/>
      <c r="K921" s="117"/>
      <c r="L921" s="118"/>
      <c r="M921" s="288"/>
      <c r="N921" s="289"/>
      <c r="O921"/>
      <c r="P921"/>
      <c r="Q921"/>
      <c r="R921"/>
      <c r="S921"/>
      <c r="T921"/>
      <c r="U921"/>
      <c r="V921"/>
      <c r="W921"/>
      <c r="X921"/>
    </row>
    <row r="922" spans="1:24" s="23" customFormat="1" ht="15" customHeight="1" x14ac:dyDescent="0.3">
      <c r="A922" s="316">
        <v>44918</v>
      </c>
      <c r="B922" s="317" t="s">
        <v>494</v>
      </c>
      <c r="C922" s="320">
        <v>4605.26</v>
      </c>
      <c r="D922" s="319"/>
      <c r="E922" s="322">
        <f t="shared" si="19"/>
        <v>11856628.630781341</v>
      </c>
      <c r="F922" s="84"/>
      <c r="G922" s="139"/>
      <c r="H922" s="140"/>
      <c r="I922" s="116"/>
      <c r="J922" s="123"/>
      <c r="K922" s="117"/>
      <c r="L922" s="118"/>
      <c r="M922" s="288"/>
      <c r="N922" s="289"/>
      <c r="O922"/>
      <c r="P922"/>
      <c r="Q922"/>
      <c r="R922"/>
      <c r="S922"/>
      <c r="T922"/>
      <c r="U922"/>
      <c r="V922"/>
      <c r="W922"/>
      <c r="X922"/>
    </row>
    <row r="923" spans="1:24" s="23" customFormat="1" ht="15" customHeight="1" x14ac:dyDescent="0.3">
      <c r="A923" s="316">
        <v>44918</v>
      </c>
      <c r="B923" s="317" t="s">
        <v>261</v>
      </c>
      <c r="C923" s="320">
        <v>154276.21</v>
      </c>
      <c r="D923" s="319"/>
      <c r="E923" s="322">
        <f t="shared" si="19"/>
        <v>12010904.840781342</v>
      </c>
      <c r="F923" s="84"/>
      <c r="G923" s="139"/>
      <c r="H923" s="140"/>
      <c r="I923" s="116"/>
      <c r="J923" s="123"/>
      <c r="K923" s="117"/>
      <c r="L923" s="118"/>
      <c r="M923" s="288"/>
      <c r="N923" s="289"/>
      <c r="O923"/>
      <c r="P923"/>
      <c r="Q923"/>
      <c r="R923"/>
      <c r="S923"/>
      <c r="T923"/>
      <c r="U923"/>
      <c r="V923"/>
      <c r="W923"/>
      <c r="X923"/>
    </row>
    <row r="924" spans="1:24" s="23" customFormat="1" ht="15" customHeight="1" x14ac:dyDescent="0.3">
      <c r="A924" s="316">
        <v>44918</v>
      </c>
      <c r="B924" s="317" t="s">
        <v>232</v>
      </c>
      <c r="C924" s="320">
        <v>20723.669999999998</v>
      </c>
      <c r="D924" s="319"/>
      <c r="E924" s="322">
        <f t="shared" si="19"/>
        <v>12031628.510781342</v>
      </c>
      <c r="F924" s="84"/>
      <c r="G924" s="139"/>
      <c r="H924" s="140"/>
      <c r="I924" s="116"/>
      <c r="J924" s="123"/>
      <c r="K924" s="117"/>
      <c r="L924" s="118"/>
      <c r="M924" s="288"/>
      <c r="N924" s="289"/>
      <c r="O924"/>
      <c r="P924"/>
      <c r="Q924"/>
      <c r="R924"/>
      <c r="S924"/>
      <c r="T924"/>
      <c r="U924"/>
      <c r="V924"/>
      <c r="W924"/>
      <c r="X924"/>
    </row>
    <row r="925" spans="1:24" s="23" customFormat="1" ht="15" customHeight="1" x14ac:dyDescent="0.3">
      <c r="A925" s="316">
        <v>44918</v>
      </c>
      <c r="B925" s="317" t="s">
        <v>294</v>
      </c>
      <c r="C925" s="320">
        <v>96710.46</v>
      </c>
      <c r="D925" s="319"/>
      <c r="E925" s="322">
        <f t="shared" si="19"/>
        <v>12128338.970781343</v>
      </c>
      <c r="F925" s="84"/>
      <c r="G925" s="139"/>
      <c r="H925" s="140"/>
      <c r="I925" s="116"/>
      <c r="J925" s="123"/>
      <c r="K925" s="117"/>
      <c r="L925" s="118"/>
      <c r="M925" s="288"/>
      <c r="N925" s="289"/>
      <c r="O925"/>
      <c r="P925"/>
      <c r="Q925"/>
      <c r="R925"/>
      <c r="S925"/>
      <c r="T925"/>
      <c r="U925"/>
      <c r="V925"/>
      <c r="W925"/>
      <c r="X925"/>
    </row>
    <row r="926" spans="1:24" s="23" customFormat="1" ht="15" customHeight="1" x14ac:dyDescent="0.3">
      <c r="A926" s="316">
        <v>44921</v>
      </c>
      <c r="B926" s="317" t="s">
        <v>616</v>
      </c>
      <c r="C926" s="320">
        <v>179605.14</v>
      </c>
      <c r="D926" s="319"/>
      <c r="E926" s="322">
        <f t="shared" si="19"/>
        <v>12307944.110781344</v>
      </c>
      <c r="F926" s="84"/>
      <c r="G926" s="139"/>
      <c r="H926" s="140"/>
      <c r="I926" s="116"/>
      <c r="J926" s="123"/>
      <c r="K926" s="117"/>
      <c r="L926" s="118"/>
      <c r="M926" s="288"/>
      <c r="N926" s="289"/>
      <c r="O926"/>
      <c r="P926"/>
      <c r="Q926"/>
      <c r="R926"/>
      <c r="S926"/>
      <c r="T926"/>
      <c r="U926"/>
      <c r="V926"/>
      <c r="W926"/>
      <c r="X926"/>
    </row>
    <row r="927" spans="1:24" s="23" customFormat="1" ht="15" customHeight="1" x14ac:dyDescent="0.3">
      <c r="A927" s="316">
        <v>44921</v>
      </c>
      <c r="B927" s="317" t="s">
        <v>302</v>
      </c>
      <c r="C927" s="320">
        <v>4605.26</v>
      </c>
      <c r="D927" s="319"/>
      <c r="E927" s="322">
        <f t="shared" si="19"/>
        <v>12312549.370781343</v>
      </c>
      <c r="F927" s="84"/>
      <c r="G927" s="139"/>
      <c r="H927" s="140"/>
      <c r="I927" s="116"/>
      <c r="J927" s="123"/>
      <c r="K927" s="117"/>
      <c r="L927" s="118"/>
      <c r="M927" s="288"/>
      <c r="N927" s="289"/>
      <c r="O927"/>
      <c r="P927"/>
      <c r="Q927"/>
      <c r="R927"/>
      <c r="S927"/>
      <c r="T927"/>
      <c r="U927"/>
      <c r="V927"/>
      <c r="W927"/>
      <c r="X927"/>
    </row>
    <row r="928" spans="1:24" s="23" customFormat="1" ht="15" customHeight="1" x14ac:dyDescent="0.3">
      <c r="A928" s="316">
        <v>44921</v>
      </c>
      <c r="B928" s="317" t="s">
        <v>522</v>
      </c>
      <c r="C928" s="320">
        <v>27538.39</v>
      </c>
      <c r="D928" s="319"/>
      <c r="E928" s="322">
        <f t="shared" ref="E928:E991" si="20">E927+C928-D928</f>
        <v>12340087.760781344</v>
      </c>
      <c r="F928" s="84"/>
      <c r="G928" s="139"/>
      <c r="H928" s="140"/>
      <c r="I928" s="116"/>
      <c r="J928" s="123"/>
      <c r="K928" s="117"/>
      <c r="L928" s="118"/>
      <c r="M928" s="288"/>
      <c r="N928" s="289"/>
      <c r="O928"/>
      <c r="P928"/>
      <c r="Q928"/>
      <c r="R928"/>
      <c r="S928"/>
      <c r="T928"/>
      <c r="U928"/>
      <c r="V928"/>
      <c r="W928"/>
      <c r="X928"/>
    </row>
    <row r="929" spans="1:24" s="23" customFormat="1" ht="15" customHeight="1" x14ac:dyDescent="0.3">
      <c r="A929" s="316">
        <v>44921</v>
      </c>
      <c r="B929" s="317" t="s">
        <v>289</v>
      </c>
      <c r="C929" s="320">
        <v>96710.46</v>
      </c>
      <c r="D929" s="319"/>
      <c r="E929" s="322">
        <f t="shared" si="20"/>
        <v>12436798.220781345</v>
      </c>
      <c r="F929" s="84"/>
      <c r="G929" s="139"/>
      <c r="H929" s="140"/>
      <c r="I929" s="116"/>
      <c r="J929" s="123"/>
      <c r="K929" s="117"/>
      <c r="L929" s="118"/>
      <c r="M929" s="288"/>
      <c r="N929" s="289"/>
      <c r="O929"/>
      <c r="P929"/>
      <c r="Q929"/>
      <c r="R929"/>
      <c r="S929"/>
      <c r="T929"/>
      <c r="U929"/>
      <c r="V929"/>
      <c r="W929"/>
      <c r="X929"/>
    </row>
    <row r="930" spans="1:24" s="23" customFormat="1" ht="15" customHeight="1" x14ac:dyDescent="0.3">
      <c r="A930" s="316">
        <v>44921</v>
      </c>
      <c r="B930" s="317" t="s">
        <v>308</v>
      </c>
      <c r="C930" s="320">
        <v>34539.449999999997</v>
      </c>
      <c r="D930" s="319"/>
      <c r="E930" s="322">
        <f t="shared" si="20"/>
        <v>12471337.670781344</v>
      </c>
      <c r="F930" s="84"/>
      <c r="G930" s="139"/>
      <c r="H930" s="140"/>
      <c r="I930" s="116"/>
      <c r="J930" s="123"/>
      <c r="K930" s="117"/>
      <c r="L930" s="118"/>
      <c r="M930" s="288"/>
      <c r="N930" s="289"/>
      <c r="O930"/>
      <c r="P930"/>
      <c r="Q930"/>
      <c r="R930"/>
      <c r="S930"/>
      <c r="T930"/>
      <c r="U930"/>
      <c r="V930"/>
      <c r="W930"/>
      <c r="X930"/>
    </row>
    <row r="931" spans="1:24" s="23" customFormat="1" ht="15" customHeight="1" x14ac:dyDescent="0.3">
      <c r="A931" s="316">
        <v>44921</v>
      </c>
      <c r="B931" s="317" t="s">
        <v>296</v>
      </c>
      <c r="C931" s="320">
        <v>372546.9</v>
      </c>
      <c r="D931" s="319"/>
      <c r="E931" s="322">
        <f t="shared" si="20"/>
        <v>12843884.570781345</v>
      </c>
      <c r="F931" s="84"/>
      <c r="G931" s="139"/>
      <c r="H931" s="140"/>
      <c r="I931" s="116"/>
      <c r="J931" s="123"/>
      <c r="K931" s="117"/>
      <c r="L931" s="118"/>
      <c r="M931" s="288"/>
      <c r="N931" s="289"/>
      <c r="O931"/>
      <c r="P931"/>
      <c r="Q931"/>
      <c r="R931"/>
      <c r="S931"/>
      <c r="T931"/>
      <c r="U931"/>
      <c r="V931"/>
      <c r="W931"/>
      <c r="X931"/>
    </row>
    <row r="932" spans="1:24" s="23" customFormat="1" ht="15" customHeight="1" x14ac:dyDescent="0.3">
      <c r="A932" s="316">
        <v>44921</v>
      </c>
      <c r="B932" s="317" t="s">
        <v>269</v>
      </c>
      <c r="C932" s="320">
        <v>20723.669999999998</v>
      </c>
      <c r="D932" s="319"/>
      <c r="E932" s="322">
        <f t="shared" si="20"/>
        <v>12864608.240781344</v>
      </c>
      <c r="F932" s="84"/>
      <c r="G932" s="139"/>
      <c r="H932" s="140"/>
      <c r="I932" s="116"/>
      <c r="J932" s="123"/>
      <c r="K932" s="117"/>
      <c r="L932" s="118"/>
      <c r="M932" s="288"/>
      <c r="N932" s="289"/>
      <c r="O932"/>
      <c r="P932"/>
      <c r="Q932"/>
      <c r="R932"/>
      <c r="S932"/>
      <c r="T932"/>
      <c r="U932"/>
      <c r="V932"/>
      <c r="W932"/>
      <c r="X932"/>
    </row>
    <row r="933" spans="1:24" s="23" customFormat="1" ht="15" customHeight="1" x14ac:dyDescent="0.3">
      <c r="A933" s="316">
        <v>44921</v>
      </c>
      <c r="B933" s="317" t="s">
        <v>400</v>
      </c>
      <c r="C933" s="320">
        <v>99013.09</v>
      </c>
      <c r="D933" s="319"/>
      <c r="E933" s="322">
        <f t="shared" si="20"/>
        <v>12963621.330781344</v>
      </c>
      <c r="F933" s="84"/>
      <c r="G933" s="115"/>
      <c r="H933" s="140"/>
      <c r="I933" s="116"/>
      <c r="J933" s="123"/>
      <c r="K933" s="117"/>
      <c r="L933" s="118"/>
      <c r="M933" s="288"/>
      <c r="N933" s="289"/>
      <c r="O933"/>
      <c r="P933"/>
      <c r="Q933"/>
      <c r="R933"/>
      <c r="S933"/>
      <c r="T933"/>
      <c r="U933"/>
      <c r="V933"/>
      <c r="W933"/>
      <c r="X933"/>
    </row>
    <row r="934" spans="1:24" s="23" customFormat="1" ht="15" customHeight="1" x14ac:dyDescent="0.3">
      <c r="A934" s="316">
        <v>44921</v>
      </c>
      <c r="B934" s="317" t="s">
        <v>537</v>
      </c>
      <c r="C934" s="320">
        <v>151973.57999999999</v>
      </c>
      <c r="D934" s="319"/>
      <c r="E934" s="322">
        <f t="shared" si="20"/>
        <v>13115594.910781344</v>
      </c>
      <c r="F934" s="84"/>
      <c r="G934" s="115"/>
      <c r="H934" s="140"/>
      <c r="I934" s="116"/>
      <c r="J934" s="123"/>
      <c r="K934" s="117"/>
      <c r="L934" s="118"/>
      <c r="M934" s="288"/>
      <c r="N934" s="289"/>
      <c r="O934"/>
      <c r="P934"/>
      <c r="Q934"/>
      <c r="R934"/>
      <c r="S934"/>
      <c r="T934"/>
      <c r="U934"/>
      <c r="V934"/>
      <c r="W934"/>
      <c r="X934"/>
    </row>
    <row r="935" spans="1:24" s="23" customFormat="1" ht="15" customHeight="1" x14ac:dyDescent="0.3">
      <c r="A935" s="316">
        <v>44921</v>
      </c>
      <c r="B935" s="317" t="s">
        <v>426</v>
      </c>
      <c r="C935" s="320">
        <v>13815.78</v>
      </c>
      <c r="D935" s="319"/>
      <c r="E935" s="322">
        <f t="shared" si="20"/>
        <v>13129410.690781344</v>
      </c>
      <c r="F935" s="84"/>
      <c r="G935" s="139"/>
      <c r="H935" s="140"/>
      <c r="I935" s="116"/>
      <c r="J935" s="123"/>
      <c r="K935" s="117"/>
      <c r="L935" s="118"/>
      <c r="M935" s="288"/>
      <c r="N935" s="289"/>
      <c r="O935"/>
      <c r="P935"/>
      <c r="Q935"/>
      <c r="R935"/>
      <c r="S935"/>
      <c r="T935"/>
      <c r="U935"/>
      <c r="V935"/>
      <c r="W935"/>
      <c r="X935"/>
    </row>
    <row r="936" spans="1:24" s="23" customFormat="1" ht="15" customHeight="1" x14ac:dyDescent="0.3">
      <c r="A936" s="316">
        <v>44922</v>
      </c>
      <c r="B936" s="317" t="s">
        <v>300</v>
      </c>
      <c r="C936" s="320">
        <v>34539.449999999997</v>
      </c>
      <c r="D936" s="319"/>
      <c r="E936" s="322">
        <f t="shared" si="20"/>
        <v>13163950.140781343</v>
      </c>
      <c r="F936" s="84"/>
      <c r="G936" s="139"/>
      <c r="H936" s="140"/>
      <c r="I936" s="116"/>
      <c r="J936" s="123"/>
      <c r="K936" s="117"/>
      <c r="L936" s="118"/>
      <c r="M936" s="288"/>
      <c r="N936" s="289"/>
      <c r="O936"/>
      <c r="P936"/>
      <c r="Q936"/>
      <c r="R936"/>
      <c r="S936"/>
      <c r="T936"/>
      <c r="U936"/>
      <c r="V936"/>
      <c r="W936"/>
      <c r="X936"/>
    </row>
    <row r="937" spans="1:24" s="23" customFormat="1" ht="15" customHeight="1" x14ac:dyDescent="0.3">
      <c r="A937" s="316">
        <v>44922</v>
      </c>
      <c r="B937" s="317" t="s">
        <v>195</v>
      </c>
      <c r="C937" s="320">
        <v>21808.38</v>
      </c>
      <c r="D937" s="319"/>
      <c r="E937" s="322">
        <f t="shared" si="20"/>
        <v>13185758.520781344</v>
      </c>
      <c r="F937" s="84"/>
      <c r="G937" s="139"/>
      <c r="H937" s="140"/>
      <c r="I937" s="116"/>
      <c r="J937" s="123"/>
      <c r="K937" s="117"/>
      <c r="L937" s="118"/>
      <c r="M937" s="288"/>
      <c r="N937" s="289"/>
      <c r="O937"/>
      <c r="P937"/>
      <c r="Q937"/>
      <c r="R937"/>
      <c r="S937"/>
      <c r="T937"/>
      <c r="U937"/>
      <c r="V937"/>
      <c r="W937"/>
      <c r="X937"/>
    </row>
    <row r="938" spans="1:24" s="23" customFormat="1" ht="15" customHeight="1" x14ac:dyDescent="0.3">
      <c r="A938" s="316">
        <v>44922</v>
      </c>
      <c r="B938" s="317" t="s">
        <v>271</v>
      </c>
      <c r="C938" s="320">
        <v>46052.6</v>
      </c>
      <c r="D938" s="319"/>
      <c r="E938" s="322">
        <f t="shared" si="20"/>
        <v>13231811.120781343</v>
      </c>
      <c r="F938" s="84"/>
      <c r="G938" s="115"/>
      <c r="H938" s="140"/>
      <c r="I938" s="116"/>
      <c r="J938" s="123"/>
      <c r="K938" s="117"/>
      <c r="L938" s="118"/>
      <c r="M938" s="288"/>
      <c r="N938" s="289"/>
      <c r="O938"/>
      <c r="P938"/>
      <c r="Q938"/>
      <c r="R938"/>
      <c r="S938"/>
      <c r="T938"/>
      <c r="U938"/>
      <c r="V938"/>
      <c r="W938"/>
      <c r="X938"/>
    </row>
    <row r="939" spans="1:24" s="23" customFormat="1" ht="15" customHeight="1" x14ac:dyDescent="0.3">
      <c r="A939" s="316">
        <v>44922</v>
      </c>
      <c r="B939" s="317" t="s">
        <v>578</v>
      </c>
      <c r="C939" s="320">
        <v>13815.78</v>
      </c>
      <c r="D939" s="319"/>
      <c r="E939" s="322">
        <f t="shared" si="20"/>
        <v>13245626.900781343</v>
      </c>
      <c r="F939" s="84"/>
      <c r="G939" s="139"/>
      <c r="H939" s="140"/>
      <c r="I939" s="116"/>
      <c r="J939" s="123"/>
      <c r="K939" s="117"/>
      <c r="L939" s="118"/>
      <c r="M939" s="288"/>
      <c r="N939" s="289"/>
      <c r="O939"/>
      <c r="P939"/>
      <c r="Q939"/>
      <c r="R939"/>
      <c r="S939"/>
      <c r="T939"/>
      <c r="U939"/>
      <c r="V939"/>
      <c r="W939"/>
      <c r="X939"/>
    </row>
    <row r="940" spans="1:24" s="23" customFormat="1" ht="15" customHeight="1" x14ac:dyDescent="0.3">
      <c r="A940" s="316">
        <v>44923</v>
      </c>
      <c r="B940" s="317" t="s">
        <v>227</v>
      </c>
      <c r="C940" s="320">
        <v>34539.449999999997</v>
      </c>
      <c r="D940" s="319"/>
      <c r="E940" s="322">
        <f t="shared" si="20"/>
        <v>13280166.350781342</v>
      </c>
      <c r="F940" s="84"/>
      <c r="G940" s="139"/>
      <c r="H940" s="140"/>
      <c r="I940" s="116"/>
      <c r="J940" s="123"/>
      <c r="K940" s="117"/>
      <c r="L940" s="118"/>
      <c r="M940" s="288"/>
      <c r="N940" s="289"/>
      <c r="O940"/>
      <c r="P940"/>
      <c r="Q940"/>
      <c r="R940"/>
      <c r="S940"/>
      <c r="T940"/>
      <c r="U940"/>
      <c r="V940"/>
      <c r="W940"/>
      <c r="X940"/>
    </row>
    <row r="941" spans="1:24" s="23" customFormat="1" ht="15" customHeight="1" x14ac:dyDescent="0.3">
      <c r="A941" s="316">
        <v>44923</v>
      </c>
      <c r="B941" s="317" t="s">
        <v>247</v>
      </c>
      <c r="C941" s="320">
        <v>6907.89</v>
      </c>
      <c r="D941" s="319"/>
      <c r="E941" s="322">
        <f t="shared" si="20"/>
        <v>13287074.240781343</v>
      </c>
      <c r="F941" s="84"/>
      <c r="G941" s="139"/>
      <c r="H941" s="140"/>
      <c r="I941" s="116"/>
      <c r="J941" s="123"/>
      <c r="K941" s="117"/>
      <c r="L941" s="118"/>
      <c r="M941" s="288"/>
      <c r="N941" s="289"/>
      <c r="O941"/>
      <c r="P941"/>
      <c r="Q941"/>
      <c r="R941"/>
      <c r="S941"/>
      <c r="T941"/>
      <c r="U941"/>
      <c r="V941"/>
      <c r="W941"/>
      <c r="X941"/>
    </row>
    <row r="942" spans="1:24" s="23" customFormat="1" ht="15" customHeight="1" x14ac:dyDescent="0.3">
      <c r="A942" s="316">
        <v>44923</v>
      </c>
      <c r="B942" s="317" t="s">
        <v>278</v>
      </c>
      <c r="C942" s="320">
        <v>94407.83</v>
      </c>
      <c r="D942" s="319"/>
      <c r="E942" s="322">
        <f t="shared" si="20"/>
        <v>13381482.070781343</v>
      </c>
      <c r="F942" s="84"/>
      <c r="G942" s="139"/>
      <c r="H942" s="140"/>
      <c r="I942" s="116"/>
      <c r="J942" s="123"/>
      <c r="K942" s="117"/>
      <c r="L942" s="118"/>
      <c r="M942" s="288"/>
      <c r="N942" s="289"/>
      <c r="O942"/>
      <c r="P942"/>
      <c r="Q942"/>
      <c r="R942"/>
      <c r="S942"/>
      <c r="T942"/>
      <c r="U942"/>
      <c r="V942"/>
      <c r="W942"/>
      <c r="X942"/>
    </row>
    <row r="943" spans="1:24" s="23" customFormat="1" ht="15" customHeight="1" x14ac:dyDescent="0.3">
      <c r="A943" s="316">
        <v>44923</v>
      </c>
      <c r="B943" s="317" t="s">
        <v>229</v>
      </c>
      <c r="C943" s="320">
        <v>96710.46</v>
      </c>
      <c r="D943" s="319"/>
      <c r="E943" s="322">
        <f t="shared" si="20"/>
        <v>13478192.530781344</v>
      </c>
      <c r="F943" s="84"/>
      <c r="G943" s="139"/>
      <c r="H943" s="140"/>
      <c r="I943" s="116"/>
      <c r="J943" s="123"/>
      <c r="K943" s="117"/>
      <c r="L943" s="118"/>
      <c r="M943" s="288"/>
      <c r="N943" s="289"/>
      <c r="O943"/>
      <c r="P943"/>
      <c r="Q943"/>
      <c r="R943"/>
      <c r="S943"/>
      <c r="T943"/>
      <c r="U943"/>
      <c r="V943"/>
      <c r="W943"/>
      <c r="X943"/>
    </row>
    <row r="944" spans="1:24" s="23" customFormat="1" ht="15" customHeight="1" x14ac:dyDescent="0.3">
      <c r="A944" s="316">
        <v>44923</v>
      </c>
      <c r="B944" s="317" t="s">
        <v>447</v>
      </c>
      <c r="C944" s="320">
        <v>103618.35</v>
      </c>
      <c r="D944" s="319"/>
      <c r="E944" s="322">
        <f t="shared" si="20"/>
        <v>13581810.880781343</v>
      </c>
      <c r="F944" s="84"/>
      <c r="G944" s="139"/>
      <c r="H944" s="140"/>
      <c r="I944" s="116"/>
      <c r="J944" s="123"/>
      <c r="K944" s="117"/>
      <c r="L944" s="118"/>
      <c r="M944" s="288"/>
      <c r="N944" s="289"/>
      <c r="O944"/>
      <c r="P944"/>
      <c r="Q944"/>
      <c r="R944"/>
      <c r="S944"/>
      <c r="T944"/>
      <c r="U944"/>
      <c r="V944"/>
      <c r="W944"/>
      <c r="X944"/>
    </row>
    <row r="945" spans="1:24" s="23" customFormat="1" ht="15" customHeight="1" x14ac:dyDescent="0.3">
      <c r="A945" s="316">
        <v>44923</v>
      </c>
      <c r="B945" s="317" t="s">
        <v>276</v>
      </c>
      <c r="C945" s="320">
        <v>221052.48</v>
      </c>
      <c r="D945" s="319"/>
      <c r="E945" s="322">
        <f t="shared" si="20"/>
        <v>13802863.360781344</v>
      </c>
      <c r="F945" s="84"/>
      <c r="G945" s="139"/>
      <c r="H945" s="140"/>
      <c r="I945" s="116"/>
      <c r="J945" s="123"/>
      <c r="K945" s="117"/>
      <c r="L945" s="118"/>
      <c r="M945" s="288"/>
      <c r="N945" s="289"/>
      <c r="O945"/>
      <c r="P945"/>
      <c r="Q945"/>
      <c r="R945"/>
      <c r="S945"/>
      <c r="T945"/>
      <c r="U945"/>
      <c r="V945"/>
      <c r="W945"/>
      <c r="X945"/>
    </row>
    <row r="946" spans="1:24" s="23" customFormat="1" ht="15" customHeight="1" x14ac:dyDescent="0.3">
      <c r="A946" s="316">
        <v>44923</v>
      </c>
      <c r="B946" s="317" t="s">
        <v>617</v>
      </c>
      <c r="C946" s="320">
        <v>157454.70000000001</v>
      </c>
      <c r="D946" s="319"/>
      <c r="E946" s="322">
        <f t="shared" si="20"/>
        <v>13960318.060781343</v>
      </c>
      <c r="F946" s="84"/>
      <c r="G946" s="139"/>
      <c r="H946" s="140"/>
      <c r="I946" s="116"/>
      <c r="J946" s="123"/>
      <c r="K946" s="117"/>
      <c r="L946" s="118"/>
      <c r="M946" s="288"/>
      <c r="N946" s="289"/>
      <c r="O946"/>
      <c r="P946"/>
      <c r="Q946"/>
      <c r="R946"/>
      <c r="S946"/>
      <c r="T946"/>
      <c r="U946"/>
      <c r="V946"/>
      <c r="W946"/>
      <c r="X946"/>
    </row>
    <row r="947" spans="1:24" s="23" customFormat="1" ht="15" customHeight="1" x14ac:dyDescent="0.3">
      <c r="A947" s="316">
        <v>44923</v>
      </c>
      <c r="B947" s="317" t="s">
        <v>319</v>
      </c>
      <c r="C947" s="320">
        <v>20723.669999999998</v>
      </c>
      <c r="D947" s="319"/>
      <c r="E947" s="322">
        <f t="shared" si="20"/>
        <v>13981041.730781343</v>
      </c>
      <c r="F947" s="84"/>
      <c r="G947" s="115"/>
      <c r="H947" s="140"/>
      <c r="I947" s="116"/>
      <c r="J947" s="123"/>
      <c r="K947" s="117"/>
      <c r="L947" s="118"/>
      <c r="M947" s="288"/>
      <c r="N947" s="289"/>
      <c r="O947"/>
      <c r="P947"/>
      <c r="Q947"/>
      <c r="R947"/>
      <c r="S947"/>
      <c r="T947"/>
      <c r="U947"/>
      <c r="V947"/>
      <c r="W947"/>
      <c r="X947"/>
    </row>
    <row r="948" spans="1:24" s="23" customFormat="1" ht="15" customHeight="1" x14ac:dyDescent="0.3">
      <c r="A948" s="316">
        <v>44923</v>
      </c>
      <c r="B948" s="317" t="s">
        <v>199</v>
      </c>
      <c r="C948" s="320">
        <v>451315.48</v>
      </c>
      <c r="D948" s="319"/>
      <c r="E948" s="322">
        <f t="shared" si="20"/>
        <v>14432357.210781343</v>
      </c>
      <c r="F948" s="84"/>
      <c r="G948" s="139"/>
      <c r="H948" s="140"/>
      <c r="I948" s="116"/>
      <c r="J948" s="123"/>
      <c r="K948" s="117"/>
      <c r="L948" s="118"/>
      <c r="M948" s="288"/>
      <c r="N948" s="289"/>
      <c r="O948"/>
      <c r="P948"/>
      <c r="Q948"/>
      <c r="R948"/>
      <c r="S948"/>
      <c r="T948"/>
      <c r="U948"/>
      <c r="V948"/>
      <c r="W948"/>
      <c r="X948"/>
    </row>
    <row r="949" spans="1:24" s="23" customFormat="1" ht="15" customHeight="1" x14ac:dyDescent="0.3">
      <c r="A949" s="316">
        <v>44923</v>
      </c>
      <c r="B949" s="317" t="s">
        <v>215</v>
      </c>
      <c r="C949" s="320">
        <v>6921.12</v>
      </c>
      <c r="D949" s="319"/>
      <c r="E949" s="322">
        <f t="shared" si="20"/>
        <v>14439278.330781342</v>
      </c>
      <c r="F949" s="84"/>
      <c r="G949" s="139"/>
      <c r="H949" s="140"/>
      <c r="I949" s="116"/>
      <c r="J949" s="123"/>
      <c r="K949" s="117"/>
      <c r="L949" s="118"/>
      <c r="M949" s="288"/>
      <c r="N949" s="289"/>
      <c r="O949"/>
      <c r="P949"/>
      <c r="Q949"/>
      <c r="R949"/>
      <c r="S949"/>
      <c r="T949"/>
      <c r="U949"/>
      <c r="V949"/>
      <c r="W949"/>
      <c r="X949"/>
    </row>
    <row r="950" spans="1:24" s="23" customFormat="1" ht="15" customHeight="1" x14ac:dyDescent="0.3">
      <c r="A950" s="316">
        <v>44924</v>
      </c>
      <c r="B950" s="317" t="s">
        <v>583</v>
      </c>
      <c r="C950" s="320">
        <v>868311.31</v>
      </c>
      <c r="D950" s="319"/>
      <c r="E950" s="322">
        <f t="shared" si="20"/>
        <v>15307589.640781343</v>
      </c>
      <c r="F950" s="84"/>
      <c r="G950" s="139"/>
      <c r="H950" s="140"/>
      <c r="I950" s="116"/>
      <c r="J950" s="123"/>
      <c r="K950" s="117"/>
      <c r="L950" s="118"/>
      <c r="M950" s="288"/>
      <c r="N950" s="289"/>
      <c r="O950"/>
      <c r="P950"/>
      <c r="Q950"/>
      <c r="R950"/>
      <c r="S950"/>
      <c r="T950"/>
      <c r="U950"/>
      <c r="V950"/>
      <c r="W950"/>
      <c r="X950"/>
    </row>
    <row r="951" spans="1:24" s="23" customFormat="1" ht="15" customHeight="1" x14ac:dyDescent="0.3">
      <c r="A951" s="316">
        <v>44924</v>
      </c>
      <c r="B951" s="317" t="s">
        <v>190</v>
      </c>
      <c r="C951" s="320">
        <v>11513.15</v>
      </c>
      <c r="D951" s="319"/>
      <c r="E951" s="322">
        <f t="shared" si="20"/>
        <v>15319102.790781343</v>
      </c>
      <c r="F951" s="84"/>
      <c r="G951" s="139"/>
      <c r="H951" s="140"/>
      <c r="I951" s="116"/>
      <c r="J951" s="123"/>
      <c r="K951" s="117"/>
      <c r="L951" s="118"/>
      <c r="M951" s="288"/>
      <c r="N951" s="289"/>
      <c r="O951"/>
      <c r="P951"/>
      <c r="Q951"/>
      <c r="R951"/>
      <c r="S951"/>
      <c r="T951"/>
      <c r="U951"/>
      <c r="V951"/>
      <c r="W951"/>
      <c r="X951"/>
    </row>
    <row r="952" spans="1:24" s="23" customFormat="1" ht="15" customHeight="1" x14ac:dyDescent="0.3">
      <c r="A952" s="316">
        <v>44924</v>
      </c>
      <c r="B952" s="317" t="s">
        <v>617</v>
      </c>
      <c r="C952" s="320">
        <v>142845.29999999999</v>
      </c>
      <c r="D952" s="319"/>
      <c r="E952" s="322">
        <f t="shared" si="20"/>
        <v>15461948.090781344</v>
      </c>
      <c r="F952" s="84"/>
      <c r="G952" s="139"/>
      <c r="H952" s="140"/>
      <c r="I952" s="116"/>
      <c r="J952" s="123"/>
      <c r="K952" s="117"/>
      <c r="L952" s="118"/>
      <c r="M952" s="288"/>
      <c r="N952" s="289"/>
      <c r="O952"/>
      <c r="P952"/>
      <c r="Q952"/>
      <c r="R952"/>
      <c r="S952"/>
      <c r="T952"/>
      <c r="U952"/>
      <c r="V952"/>
      <c r="W952"/>
      <c r="X952"/>
    </row>
    <row r="953" spans="1:24" s="23" customFormat="1" ht="15" customHeight="1" x14ac:dyDescent="0.3">
      <c r="A953" s="316">
        <v>44924</v>
      </c>
      <c r="B953" s="317" t="s">
        <v>231</v>
      </c>
      <c r="C953" s="320">
        <v>453618.11</v>
      </c>
      <c r="D953" s="319"/>
      <c r="E953" s="322">
        <f t="shared" si="20"/>
        <v>15915566.200781344</v>
      </c>
      <c r="F953" s="84"/>
      <c r="G953" s="139"/>
      <c r="H953" s="140"/>
      <c r="I953" s="116"/>
      <c r="J953" s="123"/>
      <c r="K953" s="117"/>
      <c r="L953" s="118"/>
      <c r="M953" s="288"/>
      <c r="N953" s="289"/>
      <c r="O953"/>
      <c r="P953"/>
      <c r="Q953"/>
      <c r="R953"/>
      <c r="S953"/>
      <c r="T953"/>
      <c r="U953"/>
      <c r="V953"/>
      <c r="W953"/>
      <c r="X953"/>
    </row>
    <row r="954" spans="1:24" s="23" customFormat="1" ht="15" customHeight="1" x14ac:dyDescent="0.3">
      <c r="A954" s="316">
        <v>44924</v>
      </c>
      <c r="B954" s="317" t="s">
        <v>310</v>
      </c>
      <c r="C954" s="320">
        <v>596471.92000000004</v>
      </c>
      <c r="D954" s="319"/>
      <c r="E954" s="322">
        <f t="shared" si="20"/>
        <v>16512038.120781343</v>
      </c>
      <c r="F954" s="84"/>
      <c r="G954" s="139"/>
      <c r="H954" s="140"/>
      <c r="I954" s="116"/>
      <c r="J954" s="123"/>
      <c r="K954" s="117"/>
      <c r="L954" s="118"/>
      <c r="M954" s="288"/>
      <c r="N954" s="289"/>
      <c r="O954"/>
      <c r="P954"/>
      <c r="Q954"/>
      <c r="R954"/>
      <c r="S954"/>
      <c r="T954"/>
      <c r="U954"/>
      <c r="V954"/>
      <c r="W954"/>
      <c r="X954"/>
    </row>
    <row r="955" spans="1:24" s="23" customFormat="1" ht="15" customHeight="1" x14ac:dyDescent="0.3">
      <c r="A955" s="316">
        <v>44925</v>
      </c>
      <c r="B955" s="317" t="s">
        <v>219</v>
      </c>
      <c r="C955" s="320">
        <v>13815.78</v>
      </c>
      <c r="D955" s="319"/>
      <c r="E955" s="322">
        <f t="shared" si="20"/>
        <v>16525853.900781343</v>
      </c>
      <c r="F955" s="84"/>
      <c r="G955" s="139"/>
      <c r="H955" s="140"/>
      <c r="I955" s="116"/>
      <c r="J955" s="123"/>
      <c r="K955" s="117"/>
      <c r="L955" s="118"/>
      <c r="M955" s="288"/>
      <c r="N955" s="289"/>
      <c r="O955"/>
      <c r="P955"/>
      <c r="Q955"/>
      <c r="R955"/>
      <c r="S955"/>
      <c r="T955"/>
      <c r="U955"/>
      <c r="V955"/>
      <c r="W955"/>
      <c r="X955"/>
    </row>
    <row r="956" spans="1:24" s="23" customFormat="1" ht="15" customHeight="1" x14ac:dyDescent="0.3">
      <c r="A956" s="316">
        <v>44925</v>
      </c>
      <c r="B956" s="317" t="s">
        <v>583</v>
      </c>
      <c r="C956" s="320">
        <v>192461.81</v>
      </c>
      <c r="D956" s="319"/>
      <c r="E956" s="322">
        <f t="shared" si="20"/>
        <v>16718315.710781343</v>
      </c>
      <c r="F956" s="84"/>
      <c r="G956" s="139"/>
      <c r="H956" s="140"/>
      <c r="I956" s="116"/>
      <c r="J956" s="123"/>
      <c r="K956" s="117"/>
      <c r="L956" s="118"/>
      <c r="M956" s="288"/>
      <c r="N956" s="289"/>
      <c r="O956"/>
      <c r="P956"/>
      <c r="Q956"/>
      <c r="R956"/>
      <c r="S956"/>
      <c r="T956"/>
      <c r="U956"/>
      <c r="V956"/>
      <c r="W956"/>
      <c r="X956"/>
    </row>
    <row r="957" spans="1:24" s="23" customFormat="1" ht="15" customHeight="1" x14ac:dyDescent="0.3">
      <c r="A957" s="316">
        <v>44925</v>
      </c>
      <c r="B957" s="317" t="s">
        <v>311</v>
      </c>
      <c r="C957" s="320">
        <v>11513.15</v>
      </c>
      <c r="D957" s="319"/>
      <c r="E957" s="322">
        <f t="shared" si="20"/>
        <v>16729828.860781344</v>
      </c>
      <c r="F957" s="84"/>
      <c r="G957" s="139"/>
      <c r="H957" s="140"/>
      <c r="I957" s="116"/>
      <c r="J957" s="123"/>
      <c r="K957" s="117"/>
      <c r="L957" s="118"/>
      <c r="M957" s="288"/>
      <c r="N957" s="289"/>
      <c r="O957"/>
      <c r="P957"/>
      <c r="Q957"/>
      <c r="R957"/>
      <c r="S957"/>
      <c r="T957"/>
      <c r="U957"/>
      <c r="V957"/>
      <c r="W957"/>
      <c r="X957"/>
    </row>
    <row r="958" spans="1:24" s="23" customFormat="1" ht="15" customHeight="1" x14ac:dyDescent="0.3">
      <c r="A958" s="316">
        <v>44925</v>
      </c>
      <c r="B958" s="317" t="s">
        <v>299</v>
      </c>
      <c r="C958" s="320">
        <v>27631.56</v>
      </c>
      <c r="D958" s="319"/>
      <c r="E958" s="322">
        <f t="shared" si="20"/>
        <v>16757460.420781344</v>
      </c>
      <c r="F958" s="84"/>
      <c r="G958" s="139"/>
      <c r="H958" s="140"/>
      <c r="I958" s="116"/>
      <c r="J958" s="123"/>
      <c r="K958" s="117"/>
      <c r="L958" s="118"/>
      <c r="M958" s="288"/>
      <c r="N958" s="289"/>
      <c r="O958"/>
      <c r="P958"/>
      <c r="Q958"/>
      <c r="R958"/>
      <c r="S958"/>
      <c r="T958"/>
      <c r="U958"/>
      <c r="V958"/>
      <c r="W958"/>
      <c r="X958"/>
    </row>
    <row r="959" spans="1:24" s="23" customFormat="1" ht="15" customHeight="1" x14ac:dyDescent="0.3">
      <c r="A959" s="316">
        <v>44926</v>
      </c>
      <c r="B959" s="317" t="s">
        <v>314</v>
      </c>
      <c r="C959" s="320">
        <v>13815.78</v>
      </c>
      <c r="D959" s="319"/>
      <c r="E959" s="322">
        <f t="shared" si="20"/>
        <v>16771276.200781344</v>
      </c>
      <c r="F959" s="84"/>
      <c r="G959" s="139"/>
      <c r="H959" s="140"/>
      <c r="I959" s="116"/>
      <c r="J959" s="123"/>
      <c r="K959" s="117"/>
      <c r="L959" s="118"/>
      <c r="M959" s="288"/>
      <c r="N959" s="289"/>
      <c r="O959"/>
      <c r="P959"/>
      <c r="Q959"/>
      <c r="R959"/>
      <c r="S959"/>
      <c r="T959"/>
      <c r="U959"/>
      <c r="V959"/>
      <c r="W959"/>
      <c r="X959"/>
    </row>
    <row r="960" spans="1:24" s="23" customFormat="1" ht="15" customHeight="1" x14ac:dyDescent="0.3">
      <c r="A960" s="316">
        <v>44926</v>
      </c>
      <c r="B960" s="317" t="s">
        <v>484</v>
      </c>
      <c r="C960" s="320">
        <v>134706</v>
      </c>
      <c r="D960" s="319"/>
      <c r="E960" s="322">
        <f t="shared" si="20"/>
        <v>16905982.200781345</v>
      </c>
      <c r="F960" s="84"/>
      <c r="G960" s="139"/>
      <c r="H960" s="140"/>
      <c r="I960" s="116"/>
      <c r="J960" s="123"/>
      <c r="K960" s="117"/>
      <c r="L960" s="118"/>
      <c r="M960" s="288"/>
      <c r="N960" s="289"/>
      <c r="O960"/>
      <c r="P960"/>
      <c r="Q960"/>
      <c r="R960"/>
      <c r="S960"/>
      <c r="T960"/>
      <c r="U960"/>
      <c r="V960"/>
      <c r="W960"/>
      <c r="X960"/>
    </row>
    <row r="961" spans="1:24" s="23" customFormat="1" ht="15" customHeight="1" x14ac:dyDescent="0.3">
      <c r="A961" s="316">
        <v>44926</v>
      </c>
      <c r="B961" s="344" t="s">
        <v>486</v>
      </c>
      <c r="C961" s="320">
        <v>300000</v>
      </c>
      <c r="D961" s="319"/>
      <c r="E961" s="322">
        <f t="shared" si="20"/>
        <v>17205982.200781345</v>
      </c>
      <c r="F961" s="84"/>
      <c r="G961" s="139"/>
      <c r="H961" s="140"/>
      <c r="I961" s="116"/>
      <c r="J961" s="123"/>
      <c r="K961" s="117"/>
      <c r="L961" s="118"/>
      <c r="M961" s="288"/>
      <c r="N961" s="289"/>
      <c r="O961"/>
      <c r="P961"/>
      <c r="Q961"/>
      <c r="R961"/>
      <c r="S961"/>
      <c r="T961"/>
      <c r="U961"/>
      <c r="V961"/>
      <c r="W961"/>
      <c r="X961"/>
    </row>
    <row r="962" spans="1:24" s="23" customFormat="1" ht="15" customHeight="1" x14ac:dyDescent="0.3">
      <c r="A962" s="316">
        <v>44926</v>
      </c>
      <c r="B962" s="317" t="s">
        <v>262</v>
      </c>
      <c r="C962" s="320">
        <v>59868.38</v>
      </c>
      <c r="D962" s="319"/>
      <c r="E962" s="322">
        <f t="shared" si="20"/>
        <v>17265850.580781344</v>
      </c>
      <c r="F962" s="84"/>
      <c r="G962" s="139"/>
      <c r="H962" s="140"/>
      <c r="I962" s="116"/>
      <c r="J962" s="123"/>
      <c r="K962" s="117"/>
      <c r="L962" s="118"/>
      <c r="M962" s="288"/>
      <c r="N962" s="289"/>
      <c r="O962"/>
      <c r="P962"/>
      <c r="Q962"/>
      <c r="R962"/>
      <c r="S962"/>
      <c r="T962"/>
      <c r="U962"/>
      <c r="V962"/>
      <c r="W962"/>
      <c r="X962"/>
    </row>
    <row r="963" spans="1:24" s="23" customFormat="1" ht="15" customHeight="1" x14ac:dyDescent="0.3">
      <c r="A963" s="316">
        <v>44926</v>
      </c>
      <c r="B963" s="317" t="s">
        <v>264</v>
      </c>
      <c r="C963" s="320">
        <v>6907.89</v>
      </c>
      <c r="D963" s="319"/>
      <c r="E963" s="322">
        <f t="shared" si="20"/>
        <v>17272758.470781345</v>
      </c>
      <c r="F963" s="84"/>
      <c r="G963" s="139"/>
      <c r="H963" s="140"/>
      <c r="I963" s="116"/>
      <c r="J963" s="123"/>
      <c r="K963" s="117"/>
      <c r="L963" s="118"/>
      <c r="M963" s="288"/>
      <c r="N963" s="289"/>
      <c r="O963"/>
      <c r="P963"/>
      <c r="Q963"/>
      <c r="R963"/>
      <c r="S963"/>
      <c r="T963"/>
      <c r="U963"/>
      <c r="V963"/>
      <c r="W963"/>
      <c r="X963"/>
    </row>
    <row r="964" spans="1:24" s="23" customFormat="1" ht="15" customHeight="1" x14ac:dyDescent="0.3">
      <c r="A964" s="100"/>
      <c r="B964" s="23" t="s">
        <v>618</v>
      </c>
      <c r="C964" s="323"/>
      <c r="D964" s="141">
        <v>2411367.42</v>
      </c>
      <c r="E964" s="322">
        <f t="shared" si="20"/>
        <v>14861391.050781345</v>
      </c>
      <c r="F964" s="84"/>
      <c r="G964" s="139"/>
      <c r="H964" s="140"/>
      <c r="I964" s="116"/>
      <c r="J964" s="123"/>
      <c r="K964" s="117"/>
      <c r="L964" s="118"/>
      <c r="M964" s="288"/>
      <c r="N964" s="289"/>
      <c r="O964"/>
      <c r="P964"/>
      <c r="Q964"/>
      <c r="R964"/>
      <c r="S964"/>
      <c r="T964"/>
      <c r="U964"/>
      <c r="V964"/>
      <c r="W964"/>
      <c r="X964"/>
    </row>
    <row r="965" spans="1:24" s="23" customFormat="1" ht="15" customHeight="1" x14ac:dyDescent="0.3">
      <c r="A965" s="100"/>
      <c r="B965" s="324" t="s">
        <v>619</v>
      </c>
      <c r="C965" s="325">
        <v>377347.48283924296</v>
      </c>
      <c r="D965" s="141"/>
      <c r="E965" s="322">
        <f t="shared" si="20"/>
        <v>15238738.533620588</v>
      </c>
      <c r="F965" s="84"/>
      <c r="G965" s="139"/>
      <c r="H965" s="140"/>
      <c r="I965" s="116"/>
      <c r="J965" s="123"/>
      <c r="K965" s="117"/>
      <c r="L965" s="118"/>
      <c r="M965" s="288"/>
      <c r="N965" s="289"/>
      <c r="O965"/>
      <c r="P965"/>
      <c r="Q965"/>
      <c r="R965"/>
      <c r="S965"/>
      <c r="T965"/>
      <c r="U965"/>
      <c r="V965"/>
      <c r="W965"/>
      <c r="X965"/>
    </row>
    <row r="966" spans="1:24" s="23" customFormat="1" ht="15" customHeight="1" x14ac:dyDescent="0.3">
      <c r="B966" s="324" t="s">
        <v>620</v>
      </c>
      <c r="C966" s="326">
        <f>70.76*6587</f>
        <v>466096.12000000005</v>
      </c>
      <c r="D966" s="141"/>
      <c r="E966" s="227">
        <f t="shared" si="20"/>
        <v>15704834.653620588</v>
      </c>
      <c r="F966" s="84"/>
      <c r="G966" s="139"/>
      <c r="H966" s="140"/>
      <c r="I966" s="116"/>
      <c r="J966" s="123"/>
      <c r="K966" s="117"/>
      <c r="L966" s="118"/>
      <c r="M966" s="288"/>
      <c r="N966" s="289"/>
      <c r="O966"/>
      <c r="P966"/>
      <c r="Q966"/>
      <c r="R966"/>
      <c r="S966"/>
      <c r="T966"/>
      <c r="U966"/>
      <c r="V966"/>
      <c r="W966"/>
      <c r="X966"/>
    </row>
    <row r="967" spans="1:24" s="23" customFormat="1" ht="15" customHeight="1" x14ac:dyDescent="0.3">
      <c r="A967" s="316">
        <v>44935</v>
      </c>
      <c r="B967" s="317" t="s">
        <v>227</v>
      </c>
      <c r="C967" s="320">
        <v>33867.9</v>
      </c>
      <c r="D967" s="319"/>
      <c r="E967" s="322">
        <f t="shared" si="20"/>
        <v>15738702.553620588</v>
      </c>
      <c r="F967" s="84"/>
      <c r="G967" s="139"/>
      <c r="H967" s="140"/>
      <c r="I967" s="116"/>
      <c r="J967" s="123"/>
      <c r="K967" s="117"/>
      <c r="L967" s="118"/>
      <c r="M967" s="288"/>
      <c r="N967" s="289"/>
      <c r="O967"/>
      <c r="P967"/>
      <c r="Q967"/>
      <c r="R967"/>
      <c r="S967"/>
      <c r="T967"/>
      <c r="U967"/>
      <c r="V967"/>
      <c r="W967"/>
      <c r="X967"/>
    </row>
    <row r="968" spans="1:24" s="23" customFormat="1" ht="15" customHeight="1" x14ac:dyDescent="0.3">
      <c r="A968" s="316">
        <v>44935</v>
      </c>
      <c r="B968" s="317" t="s">
        <v>192</v>
      </c>
      <c r="C968" s="320">
        <v>6907.89</v>
      </c>
      <c r="D968" s="319"/>
      <c r="E968" s="322">
        <f t="shared" si="20"/>
        <v>15745610.443620589</v>
      </c>
      <c r="F968" s="84"/>
      <c r="G968" s="139"/>
      <c r="H968" s="140"/>
      <c r="I968" s="116"/>
      <c r="J968" s="123"/>
      <c r="K968" s="117"/>
      <c r="L968" s="118"/>
      <c r="M968" s="288"/>
      <c r="N968" s="289"/>
      <c r="O968"/>
      <c r="P968"/>
      <c r="Q968"/>
      <c r="R968"/>
      <c r="S968"/>
      <c r="T968"/>
      <c r="U968"/>
      <c r="V968"/>
      <c r="W968"/>
      <c r="X968"/>
    </row>
    <row r="969" spans="1:24" s="23" customFormat="1" ht="15" customHeight="1" x14ac:dyDescent="0.3">
      <c r="A969" s="316">
        <v>44935</v>
      </c>
      <c r="B969" s="317" t="s">
        <v>238</v>
      </c>
      <c r="C969" s="320">
        <v>4605.26</v>
      </c>
      <c r="D969" s="319"/>
      <c r="E969" s="322">
        <f t="shared" si="20"/>
        <v>15750215.703620588</v>
      </c>
      <c r="F969" s="84"/>
      <c r="G969" s="139"/>
      <c r="H969" s="140"/>
      <c r="I969" s="116"/>
      <c r="J969" s="123"/>
      <c r="K969" s="117"/>
      <c r="L969" s="118"/>
      <c r="M969" s="288"/>
      <c r="N969" s="289"/>
      <c r="O969"/>
      <c r="P969"/>
      <c r="Q969"/>
      <c r="R969"/>
      <c r="S969"/>
      <c r="T969"/>
      <c r="U969"/>
      <c r="V969"/>
      <c r="W969"/>
      <c r="X969"/>
    </row>
    <row r="970" spans="1:24" s="23" customFormat="1" ht="15" customHeight="1" x14ac:dyDescent="0.3">
      <c r="A970" s="316">
        <v>44935</v>
      </c>
      <c r="B970" s="317" t="s">
        <v>293</v>
      </c>
      <c r="C970" s="320">
        <v>165789.35999999999</v>
      </c>
      <c r="D970" s="319"/>
      <c r="E970" s="322">
        <f t="shared" si="20"/>
        <v>15916005.063620588</v>
      </c>
      <c r="F970" s="84"/>
      <c r="G970" s="139"/>
      <c r="H970" s="140"/>
      <c r="I970" s="116"/>
      <c r="J970" s="123"/>
      <c r="K970" s="117"/>
      <c r="L970" s="118"/>
      <c r="M970" s="288"/>
      <c r="N970" s="289"/>
      <c r="O970"/>
      <c r="P970"/>
      <c r="Q970"/>
      <c r="R970"/>
      <c r="S970"/>
      <c r="T970"/>
      <c r="U970"/>
      <c r="V970"/>
      <c r="W970"/>
      <c r="X970"/>
    </row>
    <row r="971" spans="1:24" s="23" customFormat="1" ht="15" customHeight="1" x14ac:dyDescent="0.3">
      <c r="A971" s="316">
        <v>44935</v>
      </c>
      <c r="B971" s="317" t="s">
        <v>622</v>
      </c>
      <c r="C971" s="320">
        <v>13815.78</v>
      </c>
      <c r="D971" s="319"/>
      <c r="E971" s="322">
        <f t="shared" si="20"/>
        <v>15929820.843620587</v>
      </c>
      <c r="F971" s="84"/>
      <c r="G971" s="139"/>
      <c r="H971" s="140"/>
      <c r="I971" s="116"/>
      <c r="J971" s="123"/>
      <c r="K971" s="117"/>
      <c r="L971" s="118"/>
      <c r="M971" s="288"/>
      <c r="N971" s="289"/>
      <c r="O971"/>
      <c r="P971"/>
      <c r="Q971"/>
      <c r="R971"/>
      <c r="S971"/>
      <c r="T971"/>
      <c r="U971"/>
      <c r="V971"/>
      <c r="W971"/>
      <c r="X971"/>
    </row>
    <row r="972" spans="1:24" s="23" customFormat="1" ht="15" customHeight="1" x14ac:dyDescent="0.3">
      <c r="A972" s="316">
        <v>44935</v>
      </c>
      <c r="B972" s="317" t="s">
        <v>282</v>
      </c>
      <c r="C972" s="320">
        <v>161184.1</v>
      </c>
      <c r="D972" s="319"/>
      <c r="E972" s="322">
        <f t="shared" si="20"/>
        <v>16091004.943620587</v>
      </c>
      <c r="F972" s="84"/>
      <c r="G972" s="139"/>
      <c r="H972" s="140"/>
      <c r="I972" s="116"/>
      <c r="J972" s="123"/>
      <c r="K972" s="117"/>
      <c r="L972" s="118"/>
      <c r="M972" s="288"/>
      <c r="N972" s="289"/>
      <c r="O972"/>
      <c r="P972"/>
      <c r="Q972"/>
      <c r="R972"/>
      <c r="S972"/>
      <c r="T972"/>
      <c r="U972"/>
      <c r="V972"/>
      <c r="W972"/>
      <c r="X972"/>
    </row>
    <row r="973" spans="1:24" s="23" customFormat="1" ht="15" customHeight="1" x14ac:dyDescent="0.3">
      <c r="A973" s="100"/>
      <c r="B973" s="119" t="s">
        <v>623</v>
      </c>
      <c r="C973" s="120"/>
      <c r="D973" s="121">
        <v>1494350</v>
      </c>
      <c r="E973" s="322">
        <f t="shared" si="20"/>
        <v>14596654.943620587</v>
      </c>
      <c r="F973" s="84"/>
      <c r="G973" s="139"/>
      <c r="H973" s="140"/>
      <c r="I973" s="116"/>
      <c r="J973" s="123"/>
      <c r="K973" s="117"/>
      <c r="L973" s="118"/>
      <c r="M973" s="288"/>
      <c r="N973" s="289"/>
      <c r="O973"/>
      <c r="P973"/>
      <c r="Q973"/>
      <c r="R973"/>
      <c r="S973"/>
      <c r="T973"/>
      <c r="U973"/>
      <c r="V973"/>
      <c r="W973"/>
      <c r="X973"/>
    </row>
    <row r="974" spans="1:24" s="23" customFormat="1" ht="15" customHeight="1" x14ac:dyDescent="0.3">
      <c r="A974" s="100"/>
      <c r="B974" s="119" t="s">
        <v>624</v>
      </c>
      <c r="C974" s="120"/>
      <c r="D974" s="121">
        <v>6369275</v>
      </c>
      <c r="E974" s="322">
        <f t="shared" si="20"/>
        <v>8227379.9436205868</v>
      </c>
      <c r="F974" s="84"/>
      <c r="G974" s="139"/>
      <c r="H974" s="140"/>
      <c r="I974" s="116"/>
      <c r="J974" s="123"/>
      <c r="K974" s="117"/>
      <c r="L974" s="118"/>
      <c r="M974" s="288"/>
      <c r="N974" s="289"/>
      <c r="O974"/>
      <c r="P974"/>
      <c r="Q974"/>
      <c r="R974"/>
      <c r="S974"/>
      <c r="T974"/>
      <c r="U974"/>
      <c r="V974"/>
      <c r="W974"/>
      <c r="X974"/>
    </row>
    <row r="975" spans="1:24" s="23" customFormat="1" ht="15" customHeight="1" x14ac:dyDescent="0.3">
      <c r="B975" s="119" t="s">
        <v>187</v>
      </c>
      <c r="C975" s="124"/>
      <c r="D975" s="121">
        <v>1111728</v>
      </c>
      <c r="E975" s="322">
        <f t="shared" si="20"/>
        <v>7115651.9436205868</v>
      </c>
      <c r="F975" s="84"/>
      <c r="G975" s="139"/>
      <c r="H975" s="140"/>
      <c r="I975" s="116"/>
      <c r="J975" s="123"/>
      <c r="K975" s="117"/>
      <c r="L975" s="118"/>
      <c r="M975" s="288"/>
      <c r="N975" s="289"/>
      <c r="O975"/>
      <c r="P975"/>
      <c r="Q975"/>
      <c r="R975"/>
      <c r="S975"/>
      <c r="T975"/>
      <c r="U975"/>
      <c r="V975"/>
      <c r="W975"/>
      <c r="X975"/>
    </row>
    <row r="976" spans="1:24" s="23" customFormat="1" ht="15" customHeight="1" x14ac:dyDescent="0.3">
      <c r="B976" s="119" t="s">
        <v>625</v>
      </c>
      <c r="C976" s="124"/>
      <c r="D976" s="121">
        <v>2314</v>
      </c>
      <c r="E976" s="322">
        <f t="shared" si="20"/>
        <v>7113337.9436205868</v>
      </c>
      <c r="F976" s="84"/>
      <c r="G976" s="139"/>
      <c r="H976" s="140"/>
      <c r="I976" s="116"/>
      <c r="J976" s="123"/>
      <c r="K976" s="117"/>
      <c r="L976" s="118"/>
      <c r="M976" s="288"/>
      <c r="N976" s="289"/>
      <c r="O976"/>
      <c r="P976"/>
      <c r="Q976"/>
      <c r="R976"/>
      <c r="S976"/>
      <c r="T976"/>
      <c r="U976"/>
      <c r="V976"/>
      <c r="W976"/>
      <c r="X976"/>
    </row>
    <row r="977" spans="1:24" s="23" customFormat="1" ht="15" customHeight="1" x14ac:dyDescent="0.3">
      <c r="B977" s="119" t="s">
        <v>626</v>
      </c>
      <c r="C977" s="124"/>
      <c r="D977" s="121">
        <v>236793</v>
      </c>
      <c r="E977" s="322">
        <f t="shared" si="20"/>
        <v>6876544.9436205868</v>
      </c>
      <c r="F977" s="84"/>
      <c r="G977" s="139"/>
      <c r="H977" s="140"/>
      <c r="I977" s="116"/>
      <c r="J977" s="123"/>
      <c r="K977" s="117"/>
      <c r="L977" s="118"/>
      <c r="M977" s="288"/>
      <c r="N977" s="289"/>
      <c r="O977"/>
      <c r="P977"/>
      <c r="Q977"/>
      <c r="R977"/>
      <c r="S977"/>
      <c r="T977"/>
      <c r="U977"/>
      <c r="V977"/>
      <c r="W977"/>
      <c r="X977"/>
    </row>
    <row r="978" spans="1:24" s="23" customFormat="1" ht="15" customHeight="1" x14ac:dyDescent="0.3">
      <c r="B978" s="119" t="s">
        <v>610</v>
      </c>
      <c r="C978" s="124"/>
      <c r="D978" s="121">
        <v>700000</v>
      </c>
      <c r="E978" s="322">
        <f t="shared" si="20"/>
        <v>6176544.9436205868</v>
      </c>
      <c r="F978" s="84"/>
      <c r="G978" s="139"/>
      <c r="H978" s="140"/>
      <c r="I978" s="116"/>
      <c r="J978" s="123"/>
      <c r="K978" s="117"/>
      <c r="L978" s="118"/>
      <c r="M978" s="288"/>
      <c r="N978" s="289"/>
      <c r="O978"/>
      <c r="P978"/>
      <c r="Q978"/>
      <c r="R978"/>
      <c r="S978"/>
      <c r="T978"/>
      <c r="U978"/>
      <c r="V978"/>
      <c r="W978"/>
      <c r="X978"/>
    </row>
    <row r="979" spans="1:24" s="23" customFormat="1" ht="15" customHeight="1" x14ac:dyDescent="0.3">
      <c r="B979" s="119" t="s">
        <v>627</v>
      </c>
      <c r="C979" s="124"/>
      <c r="D979" s="121">
        <v>89460</v>
      </c>
      <c r="E979" s="322">
        <f t="shared" si="20"/>
        <v>6087084.9436205868</v>
      </c>
      <c r="F979" s="84"/>
      <c r="G979" s="139"/>
      <c r="H979" s="140"/>
      <c r="I979" s="116"/>
      <c r="J979" s="123"/>
      <c r="K979" s="117"/>
      <c r="L979" s="118"/>
      <c r="M979" s="288"/>
      <c r="N979" s="289"/>
      <c r="O979"/>
      <c r="P979"/>
      <c r="Q979"/>
      <c r="R979"/>
      <c r="S979"/>
      <c r="T979"/>
      <c r="U979"/>
      <c r="V979"/>
      <c r="W979"/>
      <c r="X979"/>
    </row>
    <row r="980" spans="1:24" s="23" customFormat="1" ht="15" customHeight="1" x14ac:dyDescent="0.3">
      <c r="B980" s="119" t="s">
        <v>559</v>
      </c>
      <c r="C980" s="124"/>
      <c r="D980" s="121">
        <v>482734</v>
      </c>
      <c r="E980" s="322">
        <f t="shared" si="20"/>
        <v>5604350.9436205868</v>
      </c>
      <c r="F980" s="84"/>
      <c r="G980" s="139"/>
      <c r="H980" s="140"/>
      <c r="I980" s="116"/>
      <c r="J980" s="123"/>
      <c r="K980" s="117"/>
      <c r="L980" s="118"/>
      <c r="M980" s="288"/>
      <c r="N980" s="289"/>
      <c r="O980"/>
      <c r="P980"/>
      <c r="Q980"/>
      <c r="R980"/>
      <c r="S980"/>
      <c r="T980"/>
      <c r="U980"/>
      <c r="V980"/>
      <c r="W980"/>
      <c r="X980"/>
    </row>
    <row r="981" spans="1:24" s="23" customFormat="1" ht="15" customHeight="1" x14ac:dyDescent="0.3">
      <c r="B981" s="119" t="s">
        <v>628</v>
      </c>
      <c r="C981" s="124"/>
      <c r="D981" s="121">
        <v>40182</v>
      </c>
      <c r="E981" s="322">
        <f t="shared" si="20"/>
        <v>5564168.9436205868</v>
      </c>
      <c r="F981" s="84"/>
      <c r="G981" s="139"/>
      <c r="H981" s="140"/>
      <c r="I981" s="116"/>
      <c r="J981" s="123"/>
      <c r="K981" s="117"/>
      <c r="L981" s="118"/>
      <c r="M981" s="288"/>
      <c r="N981" s="289"/>
      <c r="O981"/>
      <c r="P981"/>
      <c r="Q981"/>
      <c r="R981"/>
      <c r="S981"/>
      <c r="T981"/>
      <c r="U981"/>
      <c r="V981"/>
      <c r="W981"/>
      <c r="X981"/>
    </row>
    <row r="982" spans="1:24" s="23" customFormat="1" ht="15" customHeight="1" x14ac:dyDescent="0.3">
      <c r="B982" s="119" t="s">
        <v>629</v>
      </c>
      <c r="C982" s="124"/>
      <c r="D982" s="121">
        <v>163496</v>
      </c>
      <c r="E982" s="322">
        <f t="shared" si="20"/>
        <v>5400672.9436205868</v>
      </c>
      <c r="F982" s="84"/>
      <c r="G982" s="139"/>
      <c r="H982" s="140"/>
      <c r="I982" s="116"/>
      <c r="J982" s="123"/>
      <c r="K982" s="117"/>
      <c r="L982" s="118"/>
      <c r="M982" s="288"/>
      <c r="N982" s="289"/>
      <c r="O982"/>
      <c r="P982"/>
      <c r="Q982"/>
      <c r="R982"/>
      <c r="S982"/>
      <c r="T982"/>
      <c r="U982"/>
      <c r="V982"/>
      <c r="W982"/>
      <c r="X982"/>
    </row>
    <row r="983" spans="1:24" s="23" customFormat="1" ht="15" customHeight="1" x14ac:dyDescent="0.3">
      <c r="A983" s="316">
        <v>45180</v>
      </c>
      <c r="B983" s="317" t="s">
        <v>443</v>
      </c>
      <c r="C983" s="320">
        <v>16389.45</v>
      </c>
      <c r="D983" s="319"/>
      <c r="E983" s="322">
        <f t="shared" si="20"/>
        <v>5417062.393620587</v>
      </c>
      <c r="F983" s="84"/>
      <c r="G983" s="139"/>
      <c r="H983" s="140"/>
      <c r="I983" s="116"/>
      <c r="J983" s="123"/>
      <c r="K983" s="117"/>
      <c r="L983" s="118"/>
      <c r="M983" s="288"/>
      <c r="N983" s="289"/>
      <c r="O983"/>
      <c r="P983"/>
      <c r="Q983"/>
      <c r="R983"/>
      <c r="S983"/>
      <c r="T983"/>
      <c r="U983"/>
      <c r="V983"/>
      <c r="W983"/>
      <c r="X983"/>
    </row>
    <row r="984" spans="1:24" s="23" customFormat="1" ht="15" customHeight="1" x14ac:dyDescent="0.3">
      <c r="A984" s="316">
        <v>45180</v>
      </c>
      <c r="B984" s="317" t="s">
        <v>208</v>
      </c>
      <c r="C984" s="320">
        <v>4515.72</v>
      </c>
      <c r="D984" s="319"/>
      <c r="E984" s="322">
        <f t="shared" si="20"/>
        <v>5421578.1136205867</v>
      </c>
      <c r="F984" s="84"/>
      <c r="G984" s="139"/>
      <c r="H984" s="140"/>
      <c r="I984" s="116"/>
      <c r="J984" s="123"/>
      <c r="K984" s="117"/>
      <c r="L984" s="118"/>
      <c r="M984" s="288"/>
      <c r="N984" s="289"/>
      <c r="O984"/>
      <c r="P984"/>
      <c r="Q984"/>
      <c r="R984"/>
      <c r="S984"/>
      <c r="T984"/>
      <c r="U984"/>
      <c r="V984"/>
      <c r="W984"/>
      <c r="X984"/>
    </row>
    <row r="985" spans="1:24" s="23" customFormat="1" ht="15" customHeight="1" x14ac:dyDescent="0.3">
      <c r="A985" s="316">
        <v>45180</v>
      </c>
      <c r="B985" s="317" t="s">
        <v>496</v>
      </c>
      <c r="C985" s="320">
        <v>9105.25</v>
      </c>
      <c r="D985" s="319"/>
      <c r="E985" s="322">
        <f t="shared" si="20"/>
        <v>5430683.3636205867</v>
      </c>
      <c r="F985" s="84"/>
      <c r="G985" s="139"/>
      <c r="H985" s="140"/>
      <c r="I985" s="116"/>
      <c r="J985" s="123"/>
      <c r="K985" s="117"/>
      <c r="L985" s="118"/>
      <c r="M985" s="288"/>
      <c r="N985" s="289"/>
      <c r="O985"/>
      <c r="P985"/>
      <c r="Q985"/>
      <c r="R985"/>
      <c r="S985"/>
      <c r="T985"/>
      <c r="U985"/>
      <c r="V985"/>
      <c r="W985"/>
      <c r="X985"/>
    </row>
    <row r="986" spans="1:24" s="23" customFormat="1" ht="15" customHeight="1" x14ac:dyDescent="0.3">
      <c r="A986" s="316">
        <v>45180</v>
      </c>
      <c r="B986" s="317" t="s">
        <v>428</v>
      </c>
      <c r="C986" s="320">
        <v>27315.75</v>
      </c>
      <c r="D986" s="319"/>
      <c r="E986" s="322">
        <f t="shared" si="20"/>
        <v>5457999.1136205867</v>
      </c>
      <c r="F986" s="84"/>
      <c r="G986" s="139"/>
      <c r="H986" s="140"/>
      <c r="I986" s="116"/>
      <c r="J986" s="123"/>
      <c r="K986" s="117"/>
      <c r="L986" s="118"/>
      <c r="M986" s="288"/>
      <c r="N986" s="289"/>
      <c r="O986"/>
      <c r="P986"/>
      <c r="Q986"/>
      <c r="R986"/>
      <c r="S986"/>
      <c r="T986"/>
      <c r="U986"/>
      <c r="V986"/>
      <c r="W986"/>
      <c r="X986"/>
    </row>
    <row r="987" spans="1:24" s="23" customFormat="1" ht="15" customHeight="1" x14ac:dyDescent="0.3">
      <c r="A987" s="316">
        <v>45180</v>
      </c>
      <c r="B987" s="317" t="s">
        <v>210</v>
      </c>
      <c r="C987" s="320">
        <v>7284.2</v>
      </c>
      <c r="D987" s="319"/>
      <c r="E987" s="322">
        <f t="shared" si="20"/>
        <v>5465283.3136205869</v>
      </c>
      <c r="F987" s="84"/>
      <c r="G987" s="139"/>
      <c r="H987" s="140"/>
      <c r="I987" s="116"/>
      <c r="J987" s="123"/>
      <c r="K987" s="117"/>
      <c r="L987" s="118"/>
      <c r="M987" s="288"/>
      <c r="N987" s="289"/>
      <c r="O987"/>
      <c r="P987"/>
      <c r="Q987"/>
      <c r="R987"/>
      <c r="S987"/>
      <c r="T987"/>
      <c r="U987"/>
      <c r="V987"/>
      <c r="W987"/>
      <c r="X987"/>
    </row>
    <row r="988" spans="1:24" s="23" customFormat="1" ht="15" customHeight="1" x14ac:dyDescent="0.3">
      <c r="A988" s="316">
        <v>45180</v>
      </c>
      <c r="B988" s="317" t="s">
        <v>537</v>
      </c>
      <c r="C988" s="320">
        <v>120189.3</v>
      </c>
      <c r="D988" s="319"/>
      <c r="E988" s="322">
        <f t="shared" si="20"/>
        <v>5585472.6136205867</v>
      </c>
      <c r="F988" s="84"/>
      <c r="G988" s="139"/>
      <c r="H988" s="140"/>
      <c r="I988" s="116"/>
      <c r="J988" s="123"/>
      <c r="K988" s="117"/>
      <c r="L988" s="118"/>
      <c r="M988" s="288"/>
      <c r="N988" s="289"/>
      <c r="O988"/>
      <c r="P988"/>
      <c r="Q988"/>
      <c r="R988"/>
      <c r="S988"/>
      <c r="T988"/>
      <c r="U988"/>
      <c r="V988"/>
      <c r="W988"/>
      <c r="X988"/>
    </row>
    <row r="989" spans="1:24" s="23" customFormat="1" ht="15" customHeight="1" x14ac:dyDescent="0.3">
      <c r="A989" s="316">
        <v>44938</v>
      </c>
      <c r="B989" s="317" t="s">
        <v>273</v>
      </c>
      <c r="C989" s="320">
        <v>27315.75</v>
      </c>
      <c r="D989" s="319"/>
      <c r="E989" s="322">
        <f t="shared" si="20"/>
        <v>5612788.3636205867</v>
      </c>
      <c r="F989" s="84"/>
      <c r="G989" s="139"/>
      <c r="H989" s="140"/>
      <c r="I989" s="116"/>
      <c r="J989" s="123"/>
      <c r="K989" s="117"/>
      <c r="L989" s="118"/>
      <c r="M989" s="288"/>
      <c r="N989" s="289"/>
      <c r="O989"/>
      <c r="P989"/>
      <c r="Q989"/>
      <c r="R989"/>
      <c r="S989"/>
      <c r="T989"/>
      <c r="U989"/>
      <c r="V989"/>
      <c r="W989"/>
      <c r="X989"/>
    </row>
    <row r="990" spans="1:24" s="23" customFormat="1" ht="15" customHeight="1" x14ac:dyDescent="0.3">
      <c r="A990" s="316">
        <v>44938</v>
      </c>
      <c r="B990" s="317" t="s">
        <v>472</v>
      </c>
      <c r="C990" s="320">
        <v>27315.75</v>
      </c>
      <c r="D990" s="319"/>
      <c r="E990" s="322">
        <f>E989+C990-D990</f>
        <v>5640104.1136205867</v>
      </c>
      <c r="F990" s="84"/>
      <c r="G990" s="139"/>
      <c r="H990" s="140"/>
      <c r="I990" s="116"/>
      <c r="J990" s="123"/>
      <c r="K990" s="117"/>
      <c r="L990" s="118"/>
      <c r="M990" s="288"/>
      <c r="N990" s="289"/>
      <c r="O990"/>
      <c r="P990"/>
      <c r="Q990"/>
      <c r="R990"/>
      <c r="S990"/>
      <c r="T990"/>
      <c r="U990"/>
      <c r="V990"/>
      <c r="W990"/>
      <c r="X990"/>
    </row>
    <row r="991" spans="1:24" s="23" customFormat="1" ht="15" customHeight="1" x14ac:dyDescent="0.3">
      <c r="A991" s="316">
        <v>44938</v>
      </c>
      <c r="B991" s="317" t="s">
        <v>275</v>
      </c>
      <c r="C991" s="320">
        <v>13815.78</v>
      </c>
      <c r="D991" s="319"/>
      <c r="E991" s="322">
        <f t="shared" si="20"/>
        <v>5653919.893620587</v>
      </c>
      <c r="F991" s="84"/>
      <c r="G991" s="139"/>
      <c r="H991" s="140"/>
      <c r="I991" s="116"/>
      <c r="J991" s="123"/>
      <c r="K991" s="117"/>
      <c r="L991" s="118"/>
      <c r="M991" s="288"/>
      <c r="N991" s="289"/>
      <c r="O991"/>
      <c r="P991"/>
      <c r="Q991"/>
      <c r="R991"/>
      <c r="S991"/>
      <c r="T991"/>
      <c r="U991"/>
      <c r="V991"/>
      <c r="W991"/>
      <c r="X991"/>
    </row>
    <row r="992" spans="1:24" s="23" customFormat="1" ht="15" customHeight="1" x14ac:dyDescent="0.3">
      <c r="A992" s="316">
        <v>44938</v>
      </c>
      <c r="B992" s="317" t="s">
        <v>207</v>
      </c>
      <c r="C992" s="320">
        <v>36421</v>
      </c>
      <c r="D992" s="319"/>
      <c r="E992" s="322">
        <f t="shared" ref="E992:E1057" si="21">E991+C992-D992</f>
        <v>5690340.893620587</v>
      </c>
      <c r="F992" s="84"/>
      <c r="G992" s="139"/>
      <c r="H992" s="140"/>
      <c r="I992" s="116"/>
      <c r="J992" s="123"/>
      <c r="K992" s="117"/>
      <c r="L992" s="118"/>
      <c r="M992" s="288"/>
      <c r="N992" s="289"/>
      <c r="O992"/>
      <c r="P992"/>
      <c r="Q992"/>
      <c r="R992"/>
      <c r="S992"/>
      <c r="T992"/>
      <c r="U992"/>
      <c r="V992"/>
      <c r="W992"/>
      <c r="X992"/>
    </row>
    <row r="993" spans="1:24" s="23" customFormat="1" ht="15" customHeight="1" x14ac:dyDescent="0.3">
      <c r="A993" s="316">
        <v>44938</v>
      </c>
      <c r="B993" s="317" t="s">
        <v>211</v>
      </c>
      <c r="C993" s="320">
        <v>9105.25</v>
      </c>
      <c r="D993" s="319"/>
      <c r="E993" s="322">
        <f t="shared" si="21"/>
        <v>5699446.143620587</v>
      </c>
      <c r="F993" s="84"/>
      <c r="G993" s="139"/>
      <c r="H993" s="140"/>
      <c r="I993" s="116"/>
      <c r="J993" s="123"/>
      <c r="K993" s="117"/>
      <c r="L993" s="118"/>
      <c r="M993" s="288"/>
      <c r="N993" s="289"/>
      <c r="O993"/>
      <c r="P993"/>
      <c r="Q993"/>
      <c r="R993"/>
      <c r="S993"/>
      <c r="T993"/>
      <c r="U993"/>
      <c r="V993"/>
      <c r="W993"/>
      <c r="X993"/>
    </row>
    <row r="994" spans="1:24" s="23" customFormat="1" ht="15" customHeight="1" x14ac:dyDescent="0.3">
      <c r="A994" s="316">
        <v>44938</v>
      </c>
      <c r="B994" s="317" t="s">
        <v>615</v>
      </c>
      <c r="C994" s="320">
        <v>34539.449999999997</v>
      </c>
      <c r="D994" s="319"/>
      <c r="E994" s="322">
        <f t="shared" si="21"/>
        <v>5733985.5936205871</v>
      </c>
      <c r="F994" s="84"/>
      <c r="G994" s="139"/>
      <c r="H994" s="140"/>
      <c r="I994" s="116"/>
      <c r="J994" s="123"/>
      <c r="K994" s="117"/>
      <c r="L994" s="118"/>
      <c r="M994" s="288"/>
      <c r="N994" s="289"/>
      <c r="O994"/>
      <c r="P994"/>
      <c r="Q994"/>
      <c r="R994"/>
      <c r="S994"/>
      <c r="T994"/>
      <c r="U994"/>
      <c r="V994"/>
      <c r="W994"/>
      <c r="X994"/>
    </row>
    <row r="995" spans="1:24" s="23" customFormat="1" ht="15" customHeight="1" x14ac:dyDescent="0.3">
      <c r="A995" s="316">
        <v>44938</v>
      </c>
      <c r="B995" s="317" t="s">
        <v>320</v>
      </c>
      <c r="C995" s="320">
        <v>27315.75</v>
      </c>
      <c r="D995" s="319"/>
      <c r="E995" s="322">
        <f t="shared" si="21"/>
        <v>5761301.3436205871</v>
      </c>
      <c r="F995" s="84"/>
      <c r="G995" s="139"/>
      <c r="H995" s="140"/>
      <c r="I995" s="116"/>
      <c r="J995" s="123"/>
      <c r="K995" s="117"/>
      <c r="L995" s="118"/>
      <c r="M995" s="288"/>
      <c r="N995" s="289"/>
      <c r="O995"/>
      <c r="P995"/>
      <c r="Q995"/>
      <c r="R995"/>
      <c r="S995"/>
      <c r="T995"/>
      <c r="U995"/>
      <c r="V995"/>
      <c r="W995"/>
      <c r="X995"/>
    </row>
    <row r="996" spans="1:24" s="23" customFormat="1" ht="15" customHeight="1" x14ac:dyDescent="0.3">
      <c r="A996" s="316">
        <v>44938</v>
      </c>
      <c r="B996" s="317" t="s">
        <v>513</v>
      </c>
      <c r="C996" s="320">
        <v>47347.3</v>
      </c>
      <c r="D996" s="319"/>
      <c r="E996" s="322">
        <f t="shared" si="21"/>
        <v>5808648.643620587</v>
      </c>
      <c r="F996" s="84"/>
      <c r="G996" s="139"/>
      <c r="H996" s="140"/>
      <c r="I996" s="116"/>
      <c r="J996" s="123"/>
      <c r="K996" s="117"/>
      <c r="L996" s="118"/>
      <c r="M996" s="288"/>
      <c r="N996" s="289"/>
      <c r="O996"/>
      <c r="P996"/>
      <c r="Q996"/>
      <c r="R996"/>
      <c r="S996"/>
      <c r="T996"/>
      <c r="U996"/>
      <c r="V996"/>
      <c r="W996"/>
      <c r="X996"/>
    </row>
    <row r="997" spans="1:24" s="23" customFormat="1" ht="15" customHeight="1" x14ac:dyDescent="0.3">
      <c r="A997" s="316">
        <v>44939</v>
      </c>
      <c r="B997" s="317" t="s">
        <v>217</v>
      </c>
      <c r="C997" s="320">
        <v>27315.75</v>
      </c>
      <c r="D997" s="319"/>
      <c r="E997" s="322">
        <f t="shared" si="21"/>
        <v>5835964.393620587</v>
      </c>
      <c r="F997" s="84"/>
      <c r="G997" s="139"/>
      <c r="H997" s="140"/>
      <c r="I997" s="116"/>
      <c r="J997" s="123"/>
      <c r="K997" s="117"/>
      <c r="L997" s="118"/>
      <c r="M997" s="288"/>
      <c r="N997" s="289"/>
      <c r="O997"/>
      <c r="P997"/>
      <c r="Q997"/>
      <c r="R997"/>
      <c r="S997"/>
      <c r="T997"/>
      <c r="U997"/>
      <c r="V997"/>
      <c r="W997"/>
      <c r="X997"/>
    </row>
    <row r="998" spans="1:24" s="23" customFormat="1" ht="15" customHeight="1" x14ac:dyDescent="0.3">
      <c r="A998" s="316">
        <v>44939</v>
      </c>
      <c r="B998" s="317" t="s">
        <v>203</v>
      </c>
      <c r="C998" s="320">
        <v>16389.45</v>
      </c>
      <c r="D998" s="319"/>
      <c r="E998" s="322">
        <f t="shared" si="21"/>
        <v>5852353.8436205871</v>
      </c>
      <c r="F998" s="84"/>
      <c r="G998" s="139"/>
      <c r="H998" s="140"/>
      <c r="I998" s="116"/>
      <c r="J998" s="123"/>
      <c r="K998" s="117"/>
      <c r="L998" s="118"/>
      <c r="M998" s="288"/>
      <c r="N998" s="289"/>
      <c r="O998"/>
      <c r="P998"/>
      <c r="Q998"/>
      <c r="R998"/>
      <c r="S998"/>
      <c r="T998"/>
      <c r="U998"/>
      <c r="V998"/>
      <c r="W998"/>
      <c r="X998"/>
    </row>
    <row r="999" spans="1:24" s="23" customFormat="1" ht="15" customHeight="1" x14ac:dyDescent="0.3">
      <c r="A999" s="316">
        <v>44939</v>
      </c>
      <c r="B999" s="317" t="s">
        <v>498</v>
      </c>
      <c r="C999" s="320">
        <v>47347.3</v>
      </c>
      <c r="D999" s="319"/>
      <c r="E999" s="322">
        <f t="shared" si="21"/>
        <v>5899701.143620587</v>
      </c>
      <c r="F999" s="84"/>
      <c r="G999" s="139"/>
      <c r="H999" s="140"/>
      <c r="I999" s="116"/>
      <c r="J999" s="123"/>
      <c r="K999" s="117"/>
      <c r="L999" s="118"/>
      <c r="M999" s="288"/>
      <c r="N999" s="289"/>
      <c r="O999"/>
      <c r="P999"/>
      <c r="Q999"/>
      <c r="R999"/>
      <c r="S999"/>
      <c r="T999"/>
      <c r="U999"/>
      <c r="V999"/>
      <c r="W999"/>
      <c r="X999"/>
    </row>
    <row r="1000" spans="1:24" s="23" customFormat="1" ht="15" customHeight="1" x14ac:dyDescent="0.3">
      <c r="A1000" s="316">
        <v>44939</v>
      </c>
      <c r="B1000" s="317" t="s">
        <v>206</v>
      </c>
      <c r="C1000" s="320">
        <v>27315.75</v>
      </c>
      <c r="D1000" s="319"/>
      <c r="E1000" s="322">
        <f t="shared" si="21"/>
        <v>5927016.893620587</v>
      </c>
      <c r="F1000" s="84"/>
      <c r="G1000" s="139"/>
      <c r="H1000" s="140"/>
      <c r="I1000" s="116"/>
      <c r="J1000" s="123"/>
      <c r="K1000" s="117"/>
      <c r="L1000" s="118"/>
      <c r="M1000" s="288"/>
      <c r="N1000" s="289"/>
      <c r="O1000"/>
      <c r="P1000"/>
      <c r="Q1000"/>
      <c r="R1000"/>
      <c r="S1000"/>
      <c r="T1000"/>
      <c r="U1000"/>
      <c r="V1000"/>
      <c r="W1000"/>
      <c r="X1000"/>
    </row>
    <row r="1001" spans="1:24" s="23" customFormat="1" ht="15" customHeight="1" x14ac:dyDescent="0.3">
      <c r="A1001" s="316">
        <v>44939</v>
      </c>
      <c r="B1001" s="317" t="s">
        <v>228</v>
      </c>
      <c r="C1001" s="320">
        <v>5463.15</v>
      </c>
      <c r="D1001" s="319"/>
      <c r="E1001" s="322">
        <f t="shared" si="21"/>
        <v>5932480.0436205873</v>
      </c>
      <c r="F1001" s="84"/>
      <c r="G1001" s="139"/>
      <c r="H1001" s="140"/>
      <c r="I1001" s="116"/>
      <c r="J1001" s="123"/>
      <c r="K1001" s="117"/>
      <c r="L1001" s="118"/>
      <c r="M1001" s="288"/>
      <c r="N1001" s="289"/>
      <c r="O1001"/>
      <c r="P1001"/>
      <c r="Q1001"/>
      <c r="R1001"/>
      <c r="S1001"/>
      <c r="T1001"/>
      <c r="U1001"/>
      <c r="V1001"/>
      <c r="W1001"/>
      <c r="X1001"/>
    </row>
    <row r="1002" spans="1:24" s="23" customFormat="1" ht="15" customHeight="1" x14ac:dyDescent="0.3">
      <c r="A1002" s="316">
        <v>44939</v>
      </c>
      <c r="B1002" s="317" t="s">
        <v>318</v>
      </c>
      <c r="C1002" s="320">
        <v>148506.93</v>
      </c>
      <c r="D1002" s="319"/>
      <c r="E1002" s="322">
        <f t="shared" si="21"/>
        <v>6080986.973620587</v>
      </c>
      <c r="F1002" s="84"/>
      <c r="G1002" s="139"/>
      <c r="H1002" s="140"/>
      <c r="I1002" s="116"/>
      <c r="J1002" s="123"/>
      <c r="K1002" s="117"/>
      <c r="L1002" s="118"/>
      <c r="M1002" s="288"/>
      <c r="N1002" s="289"/>
      <c r="O1002"/>
      <c r="P1002"/>
      <c r="Q1002"/>
      <c r="R1002"/>
      <c r="S1002"/>
      <c r="T1002"/>
      <c r="U1002"/>
      <c r="V1002"/>
      <c r="W1002"/>
      <c r="X1002"/>
    </row>
    <row r="1003" spans="1:24" s="23" customFormat="1" ht="15" customHeight="1" x14ac:dyDescent="0.3">
      <c r="A1003" s="316">
        <v>44939</v>
      </c>
      <c r="B1003" s="317" t="s">
        <v>192</v>
      </c>
      <c r="C1003" s="320">
        <v>5463.15</v>
      </c>
      <c r="D1003" s="319"/>
      <c r="E1003" s="322">
        <f t="shared" si="21"/>
        <v>6086450.1236205874</v>
      </c>
      <c r="F1003" s="84"/>
      <c r="G1003" s="139"/>
      <c r="H1003" s="140"/>
      <c r="I1003" s="116"/>
      <c r="J1003" s="123"/>
      <c r="K1003" s="117"/>
      <c r="L1003" s="118"/>
      <c r="M1003" s="288"/>
      <c r="N1003" s="289"/>
      <c r="O1003"/>
      <c r="P1003"/>
      <c r="Q1003"/>
      <c r="R1003"/>
      <c r="S1003"/>
      <c r="T1003"/>
      <c r="U1003"/>
      <c r="V1003"/>
      <c r="W1003"/>
      <c r="X1003"/>
    </row>
    <row r="1004" spans="1:24" s="23" customFormat="1" ht="15" customHeight="1" x14ac:dyDescent="0.3">
      <c r="A1004" s="316">
        <v>44939</v>
      </c>
      <c r="B1004" s="317" t="s">
        <v>523</v>
      </c>
      <c r="C1004" s="320">
        <v>5463.15</v>
      </c>
      <c r="D1004" s="319"/>
      <c r="E1004" s="322">
        <f t="shared" si="21"/>
        <v>6091913.2736205878</v>
      </c>
      <c r="F1004" s="84"/>
      <c r="G1004" s="139"/>
      <c r="H1004" s="140"/>
      <c r="I1004" s="116"/>
      <c r="J1004" s="123"/>
      <c r="K1004" s="117"/>
      <c r="L1004" s="118"/>
      <c r="M1004" s="288"/>
      <c r="N1004" s="289"/>
      <c r="O1004"/>
      <c r="P1004"/>
      <c r="Q1004"/>
      <c r="R1004"/>
      <c r="S1004"/>
      <c r="T1004"/>
      <c r="U1004"/>
      <c r="V1004"/>
      <c r="W1004"/>
      <c r="X1004"/>
    </row>
    <row r="1005" spans="1:24" s="23" customFormat="1" ht="15" customHeight="1" x14ac:dyDescent="0.3">
      <c r="A1005" s="316">
        <v>44939</v>
      </c>
      <c r="B1005" s="317" t="s">
        <v>256</v>
      </c>
      <c r="C1005" s="320">
        <v>76484.100000000006</v>
      </c>
      <c r="D1005" s="319"/>
      <c r="E1005" s="322">
        <f t="shared" si="21"/>
        <v>6168397.3736205874</v>
      </c>
      <c r="F1005" s="84"/>
      <c r="G1005" s="139"/>
      <c r="H1005" s="140"/>
      <c r="I1005" s="116"/>
      <c r="J1005" s="123"/>
      <c r="K1005" s="117"/>
      <c r="L1005" s="118"/>
      <c r="M1005" s="288"/>
      <c r="N1005" s="289"/>
      <c r="O1005"/>
      <c r="P1005"/>
      <c r="Q1005"/>
      <c r="R1005"/>
      <c r="S1005"/>
      <c r="T1005"/>
      <c r="U1005"/>
      <c r="V1005"/>
      <c r="W1005"/>
      <c r="X1005"/>
    </row>
    <row r="1006" spans="1:24" s="23" customFormat="1" ht="15" customHeight="1" x14ac:dyDescent="0.3">
      <c r="A1006" s="316">
        <v>44939</v>
      </c>
      <c r="B1006" s="317" t="s">
        <v>435</v>
      </c>
      <c r="C1006" s="320">
        <v>118368.25</v>
      </c>
      <c r="D1006" s="319"/>
      <c r="E1006" s="322">
        <f t="shared" si="21"/>
        <v>6286765.6236205874</v>
      </c>
      <c r="F1006" s="84"/>
      <c r="G1006" s="139"/>
      <c r="H1006" s="140"/>
      <c r="I1006" s="116"/>
      <c r="J1006" s="123"/>
      <c r="K1006" s="117"/>
      <c r="L1006" s="118"/>
      <c r="M1006" s="288"/>
      <c r="N1006" s="289"/>
      <c r="O1006"/>
      <c r="P1006"/>
      <c r="Q1006"/>
      <c r="R1006"/>
      <c r="S1006"/>
      <c r="T1006"/>
      <c r="U1006"/>
      <c r="V1006"/>
      <c r="W1006"/>
      <c r="X1006"/>
    </row>
    <row r="1007" spans="1:24" s="23" customFormat="1" ht="15" customHeight="1" x14ac:dyDescent="0.3">
      <c r="A1007" s="316">
        <v>44939</v>
      </c>
      <c r="B1007" s="317" t="s">
        <v>310</v>
      </c>
      <c r="C1007" s="320">
        <v>591685.16</v>
      </c>
      <c r="D1007" s="319"/>
      <c r="E1007" s="322">
        <f t="shared" si="21"/>
        <v>6878450.7836205876</v>
      </c>
      <c r="F1007" s="84"/>
      <c r="G1007" s="139"/>
      <c r="H1007" s="140"/>
      <c r="I1007" s="116"/>
      <c r="J1007" s="123"/>
      <c r="K1007" s="117"/>
      <c r="L1007" s="118"/>
      <c r="M1007" s="288"/>
      <c r="N1007" s="289"/>
      <c r="O1007"/>
      <c r="P1007"/>
      <c r="Q1007"/>
      <c r="R1007"/>
      <c r="S1007"/>
      <c r="T1007"/>
      <c r="U1007"/>
      <c r="V1007"/>
      <c r="W1007"/>
      <c r="X1007"/>
    </row>
    <row r="1008" spans="1:24" s="23" customFormat="1" ht="15" customHeight="1" x14ac:dyDescent="0.3">
      <c r="A1008" s="316">
        <v>44939</v>
      </c>
      <c r="B1008" s="317" t="s">
        <v>294</v>
      </c>
      <c r="C1008" s="320">
        <v>85589.35</v>
      </c>
      <c r="D1008" s="319"/>
      <c r="E1008" s="322">
        <f t="shared" si="21"/>
        <v>6964040.1336205872</v>
      </c>
      <c r="F1008" s="84"/>
      <c r="G1008" s="139"/>
      <c r="H1008" s="140"/>
      <c r="I1008" s="116"/>
      <c r="J1008" s="123"/>
      <c r="K1008" s="117"/>
      <c r="L1008" s="118"/>
      <c r="M1008" s="288"/>
      <c r="N1008" s="289"/>
      <c r="O1008"/>
      <c r="P1008"/>
      <c r="Q1008"/>
      <c r="R1008"/>
      <c r="S1008"/>
      <c r="T1008"/>
      <c r="U1008"/>
      <c r="V1008"/>
      <c r="W1008"/>
      <c r="X1008"/>
    </row>
    <row r="1009" spans="1:24" s="23" customFormat="1" ht="15" customHeight="1" x14ac:dyDescent="0.3">
      <c r="A1009" s="316">
        <v>44939</v>
      </c>
      <c r="B1009" s="317" t="s">
        <v>191</v>
      </c>
      <c r="C1009" s="352">
        <v>13903.850000000006</v>
      </c>
      <c r="D1009" s="319"/>
      <c r="E1009" s="322">
        <f t="shared" si="21"/>
        <v>6977943.9836205868</v>
      </c>
      <c r="F1009" s="84"/>
      <c r="G1009" s="139"/>
      <c r="H1009" s="140"/>
      <c r="I1009" s="116"/>
      <c r="J1009" s="123"/>
      <c r="K1009" s="117"/>
      <c r="L1009" s="118"/>
      <c r="M1009" s="288"/>
      <c r="N1009" s="289"/>
      <c r="O1009"/>
      <c r="P1009"/>
      <c r="Q1009"/>
      <c r="R1009"/>
      <c r="S1009"/>
      <c r="T1009"/>
      <c r="U1009"/>
      <c r="V1009"/>
      <c r="W1009"/>
      <c r="X1009"/>
    </row>
    <row r="1010" spans="1:24" s="23" customFormat="1" ht="15" customHeight="1" x14ac:dyDescent="0.3">
      <c r="A1010" s="316">
        <v>44939</v>
      </c>
      <c r="B1010" s="317" t="s">
        <v>208</v>
      </c>
      <c r="C1010" s="320">
        <v>4605.26</v>
      </c>
      <c r="D1010" s="319"/>
      <c r="E1010" s="322">
        <f t="shared" si="21"/>
        <v>6982549.2436205866</v>
      </c>
      <c r="F1010" s="84"/>
      <c r="G1010" s="139"/>
      <c r="H1010" s="140"/>
      <c r="I1010" s="116"/>
      <c r="J1010" s="123"/>
      <c r="K1010" s="117"/>
      <c r="L1010" s="118"/>
      <c r="M1010" s="288"/>
      <c r="N1010" s="289"/>
      <c r="O1010"/>
      <c r="P1010"/>
      <c r="Q1010"/>
      <c r="R1010"/>
      <c r="S1010"/>
      <c r="T1010"/>
      <c r="U1010"/>
      <c r="V1010"/>
      <c r="W1010"/>
      <c r="X1010"/>
    </row>
    <row r="1011" spans="1:24" s="23" customFormat="1" ht="15" customHeight="1" x14ac:dyDescent="0.3">
      <c r="A1011" s="316">
        <v>44942</v>
      </c>
      <c r="B1011" s="317" t="s">
        <v>216</v>
      </c>
      <c r="C1011" s="320">
        <v>92873.55</v>
      </c>
      <c r="D1011" s="319"/>
      <c r="E1011" s="322">
        <f t="shared" si="21"/>
        <v>7075422.7936205864</v>
      </c>
      <c r="F1011" s="84"/>
      <c r="G1011" s="139"/>
      <c r="H1011" s="140"/>
      <c r="I1011" s="116"/>
      <c r="J1011" s="123"/>
      <c r="K1011" s="117"/>
      <c r="L1011" s="118"/>
      <c r="M1011" s="288"/>
      <c r="N1011" s="289"/>
      <c r="O1011"/>
      <c r="P1011"/>
      <c r="Q1011"/>
      <c r="R1011"/>
      <c r="S1011"/>
      <c r="T1011"/>
      <c r="U1011"/>
      <c r="V1011"/>
      <c r="W1011"/>
      <c r="X1011"/>
    </row>
    <row r="1012" spans="1:24" s="23" customFormat="1" ht="15" customHeight="1" x14ac:dyDescent="0.3">
      <c r="A1012" s="316">
        <v>44942</v>
      </c>
      <c r="B1012" s="317" t="s">
        <v>290</v>
      </c>
      <c r="C1012" s="320">
        <v>8508.7199999999993</v>
      </c>
      <c r="D1012" s="319"/>
      <c r="E1012" s="322">
        <f t="shared" si="21"/>
        <v>7083931.5136205861</v>
      </c>
      <c r="F1012" s="84"/>
      <c r="G1012" s="139"/>
      <c r="H1012" s="140"/>
      <c r="I1012" s="116"/>
      <c r="J1012" s="123"/>
      <c r="K1012" s="117"/>
      <c r="L1012" s="118"/>
      <c r="M1012" s="288"/>
      <c r="N1012" s="289"/>
      <c r="O1012"/>
      <c r="P1012"/>
      <c r="Q1012"/>
      <c r="R1012"/>
      <c r="S1012"/>
      <c r="T1012"/>
      <c r="U1012"/>
      <c r="V1012"/>
      <c r="W1012"/>
      <c r="X1012"/>
    </row>
    <row r="1013" spans="1:24" s="23" customFormat="1" ht="15" customHeight="1" x14ac:dyDescent="0.3">
      <c r="A1013" s="316">
        <v>44942</v>
      </c>
      <c r="B1013" s="317" t="s">
        <v>201</v>
      </c>
      <c r="C1013" s="320">
        <v>288186.90999999997</v>
      </c>
      <c r="D1013" s="319"/>
      <c r="E1013" s="322">
        <f t="shared" si="21"/>
        <v>7372118.4236205863</v>
      </c>
      <c r="F1013" s="84"/>
      <c r="G1013" s="139"/>
      <c r="H1013" s="140"/>
      <c r="I1013" s="116"/>
      <c r="J1013" s="123"/>
      <c r="K1013" s="117"/>
      <c r="L1013" s="118"/>
      <c r="M1013" s="288"/>
      <c r="N1013" s="289"/>
      <c r="O1013"/>
      <c r="P1013"/>
      <c r="Q1013"/>
      <c r="R1013"/>
      <c r="S1013"/>
      <c r="T1013"/>
      <c r="U1013"/>
      <c r="V1013"/>
      <c r="W1013"/>
      <c r="X1013"/>
    </row>
    <row r="1014" spans="1:24" s="23" customFormat="1" ht="15" customHeight="1" x14ac:dyDescent="0.3">
      <c r="A1014" s="316">
        <v>44942</v>
      </c>
      <c r="B1014" s="317" t="s">
        <v>222</v>
      </c>
      <c r="C1014" s="320">
        <v>426735.54</v>
      </c>
      <c r="D1014" s="319"/>
      <c r="E1014" s="322">
        <f t="shared" si="21"/>
        <v>7798853.9636205863</v>
      </c>
      <c r="F1014" s="84"/>
      <c r="G1014" s="139"/>
      <c r="H1014" s="140"/>
      <c r="I1014" s="116"/>
      <c r="J1014" s="123"/>
      <c r="K1014" s="117"/>
      <c r="L1014" s="118"/>
      <c r="M1014" s="288"/>
      <c r="N1014" s="289"/>
      <c r="O1014"/>
      <c r="P1014"/>
      <c r="Q1014"/>
      <c r="R1014"/>
      <c r="S1014"/>
      <c r="T1014"/>
      <c r="U1014"/>
      <c r="V1014"/>
      <c r="W1014"/>
      <c r="X1014"/>
    </row>
    <row r="1015" spans="1:24" s="23" customFormat="1" ht="15" customHeight="1" x14ac:dyDescent="0.3">
      <c r="A1015" s="316">
        <v>44942</v>
      </c>
      <c r="B1015" s="317" t="s">
        <v>283</v>
      </c>
      <c r="C1015" s="320">
        <v>30957.85</v>
      </c>
      <c r="D1015" s="319"/>
      <c r="E1015" s="322">
        <f t="shared" si="21"/>
        <v>7829811.8136205859</v>
      </c>
      <c r="F1015" s="84"/>
      <c r="G1015" s="139"/>
      <c r="H1015" s="140"/>
      <c r="I1015" s="116"/>
      <c r="J1015" s="123"/>
      <c r="K1015" s="117"/>
      <c r="L1015" s="118"/>
      <c r="M1015" s="288"/>
      <c r="N1015" s="289"/>
      <c r="O1015"/>
      <c r="P1015"/>
      <c r="Q1015"/>
      <c r="R1015"/>
      <c r="S1015"/>
      <c r="T1015"/>
      <c r="U1015"/>
      <c r="V1015"/>
      <c r="W1015"/>
      <c r="X1015"/>
    </row>
    <row r="1016" spans="1:24" s="23" customFormat="1" ht="15" customHeight="1" x14ac:dyDescent="0.3">
      <c r="A1016" s="316">
        <v>44942</v>
      </c>
      <c r="B1016" s="317" t="s">
        <v>447</v>
      </c>
      <c r="C1016" s="320">
        <v>81947.25</v>
      </c>
      <c r="D1016" s="319"/>
      <c r="E1016" s="322">
        <f t="shared" si="21"/>
        <v>7911759.0636205859</v>
      </c>
      <c r="F1016" s="84"/>
      <c r="G1016" s="139"/>
      <c r="H1016" s="140"/>
      <c r="I1016" s="116"/>
      <c r="J1016" s="123"/>
      <c r="K1016" s="117"/>
      <c r="L1016" s="118"/>
      <c r="M1016" s="288"/>
      <c r="N1016" s="289"/>
      <c r="O1016"/>
      <c r="P1016"/>
      <c r="Q1016"/>
      <c r="R1016"/>
      <c r="S1016"/>
      <c r="T1016"/>
      <c r="U1016"/>
      <c r="V1016"/>
      <c r="W1016"/>
      <c r="X1016"/>
    </row>
    <row r="1017" spans="1:24" s="23" customFormat="1" ht="15" customHeight="1" x14ac:dyDescent="0.3">
      <c r="A1017" s="316">
        <v>44944</v>
      </c>
      <c r="B1017" s="317" t="s">
        <v>305</v>
      </c>
      <c r="C1017" s="320">
        <v>310568.28000000003</v>
      </c>
      <c r="D1017" s="319"/>
      <c r="E1017" s="322">
        <f t="shared" si="21"/>
        <v>8222327.3436205862</v>
      </c>
      <c r="F1017" s="84"/>
      <c r="G1017" s="139"/>
      <c r="H1017" s="140"/>
      <c r="I1017" s="116"/>
      <c r="J1017" s="123"/>
      <c r="K1017" s="117"/>
      <c r="L1017" s="118"/>
      <c r="M1017" s="288"/>
      <c r="N1017" s="289"/>
      <c r="O1017"/>
      <c r="P1017"/>
      <c r="Q1017"/>
      <c r="R1017"/>
      <c r="S1017"/>
      <c r="T1017"/>
      <c r="U1017"/>
      <c r="V1017"/>
      <c r="W1017"/>
      <c r="X1017"/>
    </row>
    <row r="1018" spans="1:24" s="23" customFormat="1" ht="15" customHeight="1" x14ac:dyDescent="0.3">
      <c r="A1018" s="316">
        <v>44944</v>
      </c>
      <c r="B1018" s="317" t="s">
        <v>233</v>
      </c>
      <c r="C1018" s="320">
        <v>344178.45</v>
      </c>
      <c r="D1018" s="319"/>
      <c r="E1018" s="322">
        <f t="shared" si="21"/>
        <v>8566505.7936205864</v>
      </c>
      <c r="F1018" s="84"/>
      <c r="G1018" s="139"/>
      <c r="H1018" s="140"/>
      <c r="I1018" s="116"/>
      <c r="J1018" s="123"/>
      <c r="K1018" s="117"/>
      <c r="L1018" s="118"/>
      <c r="M1018" s="288"/>
      <c r="N1018" s="289"/>
      <c r="O1018"/>
      <c r="P1018"/>
      <c r="Q1018"/>
      <c r="R1018"/>
      <c r="S1018"/>
      <c r="T1018"/>
      <c r="U1018"/>
      <c r="V1018"/>
      <c r="W1018"/>
      <c r="X1018"/>
    </row>
    <row r="1019" spans="1:24" s="23" customFormat="1" ht="15" customHeight="1" x14ac:dyDescent="0.3">
      <c r="A1019" s="316">
        <v>44944</v>
      </c>
      <c r="B1019" s="317" t="s">
        <v>451</v>
      </c>
      <c r="C1019" s="320">
        <v>5463.15</v>
      </c>
      <c r="D1019" s="319"/>
      <c r="E1019" s="322">
        <f t="shared" si="21"/>
        <v>8571968.9436205868</v>
      </c>
      <c r="F1019" s="84"/>
      <c r="G1019" s="139"/>
      <c r="H1019" s="140"/>
      <c r="I1019" s="116"/>
      <c r="J1019" s="123"/>
      <c r="K1019" s="117"/>
      <c r="L1019" s="118"/>
      <c r="M1019" s="288"/>
      <c r="N1019" s="289"/>
      <c r="O1019"/>
      <c r="P1019"/>
      <c r="Q1019"/>
      <c r="R1019"/>
      <c r="S1019"/>
      <c r="T1019"/>
      <c r="U1019"/>
      <c r="V1019"/>
      <c r="W1019"/>
      <c r="X1019"/>
    </row>
    <row r="1020" spans="1:24" s="23" customFormat="1" ht="15" customHeight="1" x14ac:dyDescent="0.3">
      <c r="A1020" s="316">
        <v>44944</v>
      </c>
      <c r="B1020" s="317" t="s">
        <v>616</v>
      </c>
      <c r="C1020" s="320">
        <v>94694.6</v>
      </c>
      <c r="D1020" s="319"/>
      <c r="E1020" s="322">
        <f t="shared" si="21"/>
        <v>8666663.5436205864</v>
      </c>
      <c r="F1020" s="84"/>
      <c r="G1020" s="139"/>
      <c r="H1020" s="140"/>
      <c r="I1020" s="116"/>
      <c r="J1020" s="123"/>
      <c r="K1020" s="117"/>
      <c r="L1020" s="118"/>
      <c r="M1020" s="288"/>
      <c r="N1020" s="289"/>
      <c r="O1020"/>
      <c r="P1020"/>
      <c r="Q1020"/>
      <c r="R1020"/>
      <c r="S1020"/>
      <c r="T1020"/>
      <c r="U1020"/>
      <c r="V1020"/>
      <c r="W1020"/>
      <c r="X1020"/>
    </row>
    <row r="1021" spans="1:24" s="23" customFormat="1" ht="15" customHeight="1" x14ac:dyDescent="0.3">
      <c r="A1021" s="316">
        <v>44944</v>
      </c>
      <c r="B1021" s="317" t="s">
        <v>360</v>
      </c>
      <c r="C1021" s="320">
        <v>37113.120000000003</v>
      </c>
      <c r="D1021" s="319"/>
      <c r="E1021" s="322">
        <f t="shared" si="21"/>
        <v>8703776.6636205856</v>
      </c>
      <c r="F1021" s="84"/>
      <c r="G1021" s="139"/>
      <c r="H1021" s="140"/>
      <c r="I1021" s="116"/>
      <c r="J1021" s="123"/>
      <c r="K1021" s="117"/>
      <c r="L1021" s="118"/>
      <c r="M1021" s="288"/>
      <c r="N1021" s="289"/>
      <c r="O1021"/>
      <c r="P1021"/>
      <c r="Q1021"/>
      <c r="R1021"/>
      <c r="S1021"/>
      <c r="T1021"/>
      <c r="U1021"/>
      <c r="V1021"/>
      <c r="W1021"/>
      <c r="X1021"/>
    </row>
    <row r="1022" spans="1:24" s="23" customFormat="1" ht="15" customHeight="1" x14ac:dyDescent="0.3">
      <c r="A1022" s="316">
        <v>44944</v>
      </c>
      <c r="B1022" s="317" t="s">
        <v>234</v>
      </c>
      <c r="C1022" s="320">
        <v>71020.95</v>
      </c>
      <c r="D1022" s="319"/>
      <c r="E1022" s="322">
        <f t="shared" si="21"/>
        <v>8774797.6136205848</v>
      </c>
      <c r="F1022" s="84"/>
      <c r="G1022" s="139"/>
      <c r="H1022" s="140"/>
      <c r="I1022" s="116"/>
      <c r="J1022" s="123"/>
      <c r="K1022" s="117"/>
      <c r="L1022" s="118"/>
      <c r="M1022" s="288"/>
      <c r="N1022" s="289"/>
      <c r="O1022"/>
      <c r="P1022"/>
      <c r="Q1022"/>
      <c r="R1022"/>
      <c r="S1022"/>
      <c r="T1022"/>
      <c r="U1022"/>
      <c r="V1022"/>
      <c r="W1022"/>
      <c r="X1022"/>
    </row>
    <row r="1023" spans="1:24" s="23" customFormat="1" ht="15" customHeight="1" x14ac:dyDescent="0.3">
      <c r="A1023" s="316">
        <v>44944</v>
      </c>
      <c r="B1023" s="317" t="s">
        <v>439</v>
      </c>
      <c r="C1023" s="320">
        <v>71020.95</v>
      </c>
      <c r="D1023" s="319"/>
      <c r="E1023" s="322">
        <f t="shared" si="21"/>
        <v>8845818.5636205841</v>
      </c>
      <c r="F1023" s="84"/>
      <c r="G1023" s="139"/>
      <c r="H1023" s="140"/>
      <c r="I1023" s="116"/>
      <c r="J1023" s="123"/>
      <c r="K1023" s="117"/>
      <c r="L1023" s="118"/>
      <c r="M1023" s="288"/>
      <c r="N1023" s="289"/>
      <c r="O1023"/>
      <c r="P1023"/>
      <c r="Q1023"/>
      <c r="R1023"/>
      <c r="S1023"/>
      <c r="T1023"/>
      <c r="U1023"/>
      <c r="V1023"/>
      <c r="W1023"/>
      <c r="X1023"/>
    </row>
    <row r="1024" spans="1:24" s="23" customFormat="1" ht="15" customHeight="1" x14ac:dyDescent="0.3">
      <c r="A1024" s="316">
        <v>44944</v>
      </c>
      <c r="B1024" s="317" t="s">
        <v>223</v>
      </c>
      <c r="C1024" s="320">
        <v>30957.85</v>
      </c>
      <c r="D1024" s="319"/>
      <c r="E1024" s="322">
        <f t="shared" si="21"/>
        <v>8876776.4136205837</v>
      </c>
      <c r="F1024" s="84"/>
      <c r="G1024" s="139"/>
      <c r="H1024" s="140"/>
      <c r="I1024" s="116"/>
      <c r="J1024" s="123"/>
      <c r="K1024" s="117"/>
      <c r="L1024" s="118"/>
      <c r="M1024" s="288"/>
      <c r="N1024" s="289"/>
      <c r="O1024"/>
      <c r="P1024"/>
      <c r="Q1024"/>
      <c r="R1024"/>
      <c r="S1024"/>
      <c r="T1024"/>
      <c r="U1024"/>
      <c r="V1024"/>
      <c r="W1024"/>
      <c r="X1024"/>
    </row>
    <row r="1025" spans="1:24" s="23" customFormat="1" ht="15" customHeight="1" x14ac:dyDescent="0.3">
      <c r="A1025" s="316">
        <v>44944</v>
      </c>
      <c r="B1025" s="317" t="s">
        <v>224</v>
      </c>
      <c r="C1025" s="320">
        <v>16389.45</v>
      </c>
      <c r="D1025" s="319"/>
      <c r="E1025" s="322">
        <f t="shared" si="21"/>
        <v>8893165.863620583</v>
      </c>
      <c r="F1025" s="84"/>
      <c r="G1025" s="139"/>
      <c r="H1025" s="140"/>
      <c r="I1025" s="116"/>
      <c r="J1025" s="123"/>
      <c r="K1025" s="117"/>
      <c r="L1025" s="118"/>
      <c r="M1025" s="288"/>
      <c r="N1025" s="289"/>
      <c r="O1025"/>
      <c r="P1025"/>
      <c r="Q1025"/>
      <c r="R1025"/>
      <c r="S1025"/>
      <c r="T1025"/>
      <c r="U1025"/>
      <c r="V1025"/>
      <c r="W1025"/>
      <c r="X1025"/>
    </row>
    <row r="1026" spans="1:24" s="23" customFormat="1" ht="15" customHeight="1" x14ac:dyDescent="0.3">
      <c r="A1026" s="316">
        <v>44944</v>
      </c>
      <c r="B1026" s="317" t="s">
        <v>195</v>
      </c>
      <c r="C1026" s="320">
        <v>10926.3</v>
      </c>
      <c r="D1026" s="319"/>
      <c r="E1026" s="322">
        <f t="shared" si="21"/>
        <v>8904092.1636205837</v>
      </c>
      <c r="F1026" s="84"/>
      <c r="G1026" s="139"/>
      <c r="H1026" s="140"/>
      <c r="I1026" s="116"/>
      <c r="J1026" s="123"/>
      <c r="K1026" s="117"/>
      <c r="L1026" s="118"/>
      <c r="M1026" s="288"/>
      <c r="N1026" s="289"/>
      <c r="O1026"/>
      <c r="P1026"/>
      <c r="Q1026"/>
      <c r="R1026"/>
      <c r="S1026"/>
      <c r="T1026"/>
      <c r="U1026"/>
      <c r="V1026"/>
      <c r="W1026"/>
      <c r="X1026"/>
    </row>
    <row r="1027" spans="1:24" s="23" customFormat="1" ht="15" customHeight="1" x14ac:dyDescent="0.3">
      <c r="A1027" s="316">
        <v>44944</v>
      </c>
      <c r="B1027" s="317" t="s">
        <v>400</v>
      </c>
      <c r="C1027" s="320">
        <v>78305.149999999994</v>
      </c>
      <c r="D1027" s="319"/>
      <c r="E1027" s="322">
        <f t="shared" si="21"/>
        <v>8982397.3136205841</v>
      </c>
      <c r="F1027" s="84"/>
      <c r="G1027" s="139"/>
      <c r="H1027" s="140"/>
      <c r="I1027" s="116"/>
      <c r="J1027" s="123"/>
      <c r="K1027" s="117"/>
      <c r="L1027" s="118"/>
      <c r="M1027" s="288"/>
      <c r="N1027" s="289"/>
      <c r="O1027"/>
      <c r="P1027"/>
      <c r="Q1027"/>
      <c r="R1027"/>
      <c r="S1027"/>
      <c r="T1027"/>
      <c r="U1027"/>
      <c r="V1027"/>
      <c r="W1027"/>
      <c r="X1027"/>
    </row>
    <row r="1028" spans="1:24" s="23" customFormat="1" ht="15" customHeight="1" x14ac:dyDescent="0.3">
      <c r="A1028" s="316">
        <v>44944</v>
      </c>
      <c r="B1028" s="315" t="s">
        <v>309</v>
      </c>
      <c r="C1028" s="320">
        <v>4516083</v>
      </c>
      <c r="D1028" s="319"/>
      <c r="E1028" s="322">
        <f t="shared" si="21"/>
        <v>13498480.313620584</v>
      </c>
      <c r="F1028" s="84"/>
      <c r="G1028" s="139"/>
      <c r="H1028" s="140"/>
      <c r="I1028" s="116"/>
      <c r="J1028" s="123"/>
      <c r="K1028" s="117"/>
      <c r="L1028" s="118"/>
      <c r="M1028" s="288"/>
      <c r="N1028" s="289"/>
      <c r="O1028"/>
      <c r="P1028"/>
      <c r="Q1028"/>
      <c r="R1028"/>
      <c r="S1028"/>
      <c r="T1028"/>
      <c r="U1028"/>
      <c r="V1028"/>
      <c r="W1028"/>
      <c r="X1028"/>
    </row>
    <row r="1029" spans="1:24" s="23" customFormat="1" ht="15" customHeight="1" x14ac:dyDescent="0.3">
      <c r="A1029" s="316">
        <v>44944</v>
      </c>
      <c r="B1029" s="317" t="s">
        <v>494</v>
      </c>
      <c r="C1029" s="320">
        <v>20320.740000000002</v>
      </c>
      <c r="D1029" s="319"/>
      <c r="E1029" s="322">
        <f t="shared" si="21"/>
        <v>13518801.053620584</v>
      </c>
      <c r="F1029" s="84"/>
      <c r="G1029" s="139"/>
      <c r="H1029" s="140"/>
      <c r="I1029" s="116"/>
      <c r="J1029" s="123"/>
      <c r="K1029" s="117"/>
      <c r="L1029" s="118"/>
      <c r="M1029" s="288"/>
      <c r="N1029" s="289"/>
      <c r="O1029"/>
      <c r="P1029"/>
      <c r="Q1029"/>
      <c r="R1029"/>
      <c r="S1029"/>
      <c r="T1029"/>
      <c r="U1029"/>
      <c r="V1029"/>
      <c r="W1029"/>
      <c r="X1029"/>
    </row>
    <row r="1030" spans="1:24" s="23" customFormat="1" ht="15" customHeight="1" x14ac:dyDescent="0.3">
      <c r="A1030" s="316">
        <v>44944</v>
      </c>
      <c r="B1030" s="317" t="s">
        <v>564</v>
      </c>
      <c r="C1030" s="320">
        <v>158947.96</v>
      </c>
      <c r="D1030" s="319"/>
      <c r="E1030" s="322">
        <f t="shared" si="21"/>
        <v>13677749.013620585</v>
      </c>
      <c r="F1030" s="84"/>
      <c r="G1030" s="139"/>
      <c r="H1030" s="140"/>
      <c r="I1030" s="116"/>
      <c r="J1030" s="123"/>
      <c r="K1030" s="117"/>
      <c r="L1030" s="118"/>
      <c r="M1030" s="288"/>
      <c r="N1030" s="289"/>
      <c r="O1030"/>
      <c r="P1030"/>
      <c r="Q1030"/>
      <c r="R1030"/>
      <c r="S1030"/>
      <c r="T1030"/>
      <c r="U1030"/>
      <c r="V1030"/>
      <c r="W1030"/>
      <c r="X1030"/>
    </row>
    <row r="1031" spans="1:24" s="23" customFormat="1" ht="15" customHeight="1" x14ac:dyDescent="0.3">
      <c r="A1031" s="316">
        <v>44945</v>
      </c>
      <c r="B1031" s="317" t="s">
        <v>218</v>
      </c>
      <c r="C1031" s="320">
        <v>5463.15</v>
      </c>
      <c r="D1031" s="319"/>
      <c r="E1031" s="322">
        <f t="shared" si="21"/>
        <v>13683212.163620586</v>
      </c>
      <c r="F1031" s="84"/>
      <c r="G1031" s="139"/>
      <c r="H1031" s="140"/>
      <c r="I1031" s="116"/>
      <c r="J1031" s="123"/>
      <c r="K1031" s="117"/>
      <c r="L1031" s="118"/>
      <c r="M1031" s="288"/>
      <c r="N1031" s="289"/>
      <c r="O1031"/>
      <c r="P1031"/>
      <c r="Q1031"/>
      <c r="R1031"/>
      <c r="S1031"/>
      <c r="T1031"/>
      <c r="U1031"/>
      <c r="V1031"/>
      <c r="W1031"/>
      <c r="X1031"/>
    </row>
    <row r="1032" spans="1:24" s="23" customFormat="1" ht="15" customHeight="1" x14ac:dyDescent="0.3">
      <c r="A1032" s="316">
        <v>44945</v>
      </c>
      <c r="B1032" s="317" t="s">
        <v>219</v>
      </c>
      <c r="C1032" s="320">
        <v>8806.3799999999992</v>
      </c>
      <c r="D1032" s="319"/>
      <c r="E1032" s="322">
        <f t="shared" si="21"/>
        <v>13692018.543620586</v>
      </c>
      <c r="F1032" s="84"/>
      <c r="G1032" s="139"/>
      <c r="H1032" s="140"/>
      <c r="I1032" s="116"/>
      <c r="J1032" s="123"/>
      <c r="K1032" s="117"/>
      <c r="L1032" s="118"/>
      <c r="M1032" s="288"/>
      <c r="N1032" s="289"/>
      <c r="O1032"/>
      <c r="P1032"/>
      <c r="Q1032"/>
      <c r="R1032"/>
      <c r="S1032"/>
      <c r="T1032"/>
      <c r="U1032"/>
      <c r="V1032"/>
      <c r="W1032"/>
      <c r="X1032"/>
    </row>
    <row r="1033" spans="1:24" s="23" customFormat="1" ht="15" customHeight="1" x14ac:dyDescent="0.3">
      <c r="A1033" s="316">
        <v>44945</v>
      </c>
      <c r="B1033" s="317" t="s">
        <v>274</v>
      </c>
      <c r="C1033" s="320">
        <v>27315.75</v>
      </c>
      <c r="D1033" s="319"/>
      <c r="E1033" s="322">
        <f t="shared" si="21"/>
        <v>13719334.293620586</v>
      </c>
      <c r="F1033" s="84"/>
      <c r="G1033" s="139"/>
      <c r="H1033" s="140"/>
      <c r="I1033" s="116"/>
      <c r="J1033" s="123"/>
      <c r="K1033" s="117"/>
      <c r="L1033" s="118"/>
      <c r="M1033" s="288"/>
      <c r="N1033" s="289"/>
      <c r="O1033"/>
      <c r="P1033"/>
      <c r="Q1033"/>
      <c r="R1033"/>
      <c r="S1033"/>
      <c r="T1033"/>
      <c r="U1033"/>
      <c r="V1033"/>
      <c r="W1033"/>
      <c r="X1033"/>
    </row>
    <row r="1034" spans="1:24" s="23" customFormat="1" ht="15" customHeight="1" x14ac:dyDescent="0.3">
      <c r="A1034" s="316">
        <v>44945</v>
      </c>
      <c r="B1034" s="317" t="s">
        <v>221</v>
      </c>
      <c r="C1034" s="320">
        <v>10926.3</v>
      </c>
      <c r="D1034" s="319"/>
      <c r="E1034" s="322">
        <f t="shared" si="21"/>
        <v>13730260.593620587</v>
      </c>
      <c r="F1034" s="84"/>
      <c r="G1034" s="139"/>
      <c r="H1034" s="140"/>
      <c r="I1034" s="116"/>
      <c r="J1034" s="123"/>
      <c r="K1034" s="117"/>
      <c r="L1034" s="118"/>
      <c r="M1034" s="288"/>
      <c r="N1034" s="289"/>
      <c r="O1034"/>
      <c r="P1034"/>
      <c r="Q1034"/>
      <c r="R1034"/>
      <c r="S1034"/>
      <c r="T1034"/>
      <c r="U1034"/>
      <c r="V1034"/>
      <c r="W1034"/>
      <c r="X1034"/>
    </row>
    <row r="1035" spans="1:24" s="23" customFormat="1" ht="15" customHeight="1" x14ac:dyDescent="0.3">
      <c r="A1035" s="316">
        <v>44945</v>
      </c>
      <c r="B1035" s="317" t="s">
        <v>482</v>
      </c>
      <c r="C1035" s="320">
        <v>36421</v>
      </c>
      <c r="D1035" s="319"/>
      <c r="E1035" s="322">
        <f t="shared" si="21"/>
        <v>13766681.593620587</v>
      </c>
      <c r="F1035" s="84"/>
      <c r="G1035" s="139"/>
      <c r="H1035" s="140"/>
      <c r="I1035" s="116"/>
      <c r="J1035" s="123"/>
      <c r="K1035" s="117"/>
      <c r="L1035" s="118"/>
      <c r="M1035" s="288"/>
      <c r="N1035" s="289"/>
      <c r="O1035"/>
      <c r="P1035"/>
      <c r="Q1035"/>
      <c r="R1035"/>
      <c r="S1035"/>
      <c r="T1035"/>
      <c r="U1035"/>
      <c r="V1035"/>
      <c r="W1035"/>
      <c r="X1035"/>
    </row>
    <row r="1036" spans="1:24" s="23" customFormat="1" ht="15" customHeight="1" x14ac:dyDescent="0.3">
      <c r="A1036" s="316">
        <v>44945</v>
      </c>
      <c r="B1036" s="317" t="s">
        <v>230</v>
      </c>
      <c r="C1036" s="320">
        <v>5463.15</v>
      </c>
      <c r="D1036" s="319"/>
      <c r="E1036" s="322">
        <f t="shared" si="21"/>
        <v>13772144.743620588</v>
      </c>
      <c r="F1036" s="84"/>
      <c r="G1036" s="139"/>
      <c r="H1036" s="140"/>
      <c r="I1036" s="116"/>
      <c r="J1036" s="123"/>
      <c r="K1036" s="117"/>
      <c r="L1036" s="118"/>
      <c r="M1036" s="288"/>
      <c r="N1036" s="289"/>
      <c r="O1036"/>
      <c r="P1036"/>
      <c r="Q1036"/>
      <c r="R1036"/>
      <c r="S1036"/>
      <c r="T1036"/>
      <c r="U1036"/>
      <c r="V1036"/>
      <c r="W1036"/>
      <c r="X1036"/>
    </row>
    <row r="1037" spans="1:24" s="23" customFormat="1" ht="15" customHeight="1" x14ac:dyDescent="0.3">
      <c r="A1037" s="316">
        <v>44945</v>
      </c>
      <c r="B1037" s="317" t="s">
        <v>269</v>
      </c>
      <c r="C1037" s="320">
        <v>16389.45</v>
      </c>
      <c r="D1037" s="319"/>
      <c r="E1037" s="322">
        <f t="shared" si="21"/>
        <v>13788534.193620587</v>
      </c>
      <c r="F1037" s="84"/>
      <c r="G1037" s="139"/>
      <c r="H1037" s="140"/>
      <c r="I1037" s="116"/>
      <c r="J1037" s="123"/>
      <c r="K1037" s="117"/>
      <c r="L1037" s="118"/>
      <c r="M1037" s="288"/>
      <c r="N1037" s="289"/>
      <c r="O1037"/>
      <c r="P1037"/>
      <c r="Q1037"/>
      <c r="R1037"/>
      <c r="S1037"/>
      <c r="T1037"/>
      <c r="U1037"/>
      <c r="V1037"/>
      <c r="W1037"/>
      <c r="X1037"/>
    </row>
    <row r="1038" spans="1:24" s="23" customFormat="1" ht="15" customHeight="1" x14ac:dyDescent="0.3">
      <c r="A1038" s="316">
        <v>44945</v>
      </c>
      <c r="B1038" s="317" t="s">
        <v>325</v>
      </c>
      <c r="C1038" s="320">
        <v>71020.95</v>
      </c>
      <c r="D1038" s="319"/>
      <c r="E1038" s="322">
        <f t="shared" si="21"/>
        <v>13859555.143620586</v>
      </c>
      <c r="F1038" s="84"/>
      <c r="G1038" s="115"/>
      <c r="H1038" s="140"/>
      <c r="I1038" s="116"/>
      <c r="J1038" s="123"/>
      <c r="K1038" s="117"/>
      <c r="L1038" s="118"/>
      <c r="M1038" s="288"/>
      <c r="N1038" s="289"/>
      <c r="O1038"/>
      <c r="P1038"/>
      <c r="Q1038"/>
      <c r="R1038"/>
      <c r="S1038"/>
      <c r="T1038"/>
      <c r="U1038"/>
      <c r="V1038"/>
      <c r="W1038"/>
      <c r="X1038"/>
    </row>
    <row r="1039" spans="1:24" s="23" customFormat="1" ht="15" customHeight="1" x14ac:dyDescent="0.3">
      <c r="A1039" s="316">
        <v>44945</v>
      </c>
      <c r="B1039" s="317" t="s">
        <v>270</v>
      </c>
      <c r="C1039" s="320">
        <v>16389.45</v>
      </c>
      <c r="D1039" s="319"/>
      <c r="E1039" s="322">
        <f t="shared" si="21"/>
        <v>13875944.593620585</v>
      </c>
      <c r="F1039" s="84"/>
      <c r="G1039" s="139"/>
      <c r="H1039" s="140"/>
      <c r="I1039" s="116"/>
      <c r="J1039" s="123"/>
      <c r="K1039" s="117"/>
      <c r="L1039" s="118"/>
      <c r="M1039" s="288"/>
      <c r="N1039" s="289"/>
      <c r="O1039"/>
      <c r="P1039"/>
      <c r="Q1039"/>
      <c r="R1039"/>
      <c r="S1039"/>
      <c r="T1039"/>
      <c r="U1039"/>
      <c r="V1039"/>
      <c r="W1039"/>
      <c r="X1039"/>
    </row>
    <row r="1040" spans="1:24" s="23" customFormat="1" ht="15" customHeight="1" x14ac:dyDescent="0.3">
      <c r="A1040" s="316">
        <v>44945</v>
      </c>
      <c r="B1040" s="317" t="s">
        <v>213</v>
      </c>
      <c r="C1040" s="320">
        <v>114726.15</v>
      </c>
      <c r="D1040" s="319"/>
      <c r="E1040" s="322">
        <f t="shared" si="21"/>
        <v>13990670.743620586</v>
      </c>
      <c r="F1040" s="84"/>
      <c r="G1040" s="139"/>
      <c r="H1040" s="140"/>
      <c r="I1040" s="116"/>
      <c r="J1040" s="123"/>
      <c r="K1040" s="117"/>
      <c r="L1040" s="118"/>
      <c r="M1040" s="288"/>
      <c r="N1040" s="289"/>
      <c r="O1040"/>
      <c r="P1040"/>
      <c r="Q1040"/>
      <c r="R1040"/>
      <c r="S1040"/>
      <c r="T1040"/>
      <c r="U1040"/>
      <c r="V1040"/>
      <c r="W1040"/>
      <c r="X1040"/>
    </row>
    <row r="1041" spans="1:24" s="23" customFormat="1" ht="15" customHeight="1" x14ac:dyDescent="0.3">
      <c r="A1041" s="316">
        <v>44945</v>
      </c>
      <c r="B1041" s="317" t="s">
        <v>285</v>
      </c>
      <c r="C1041" s="320">
        <v>47347.3</v>
      </c>
      <c r="D1041" s="319"/>
      <c r="E1041" s="322">
        <f t="shared" si="21"/>
        <v>14038018.043620586</v>
      </c>
      <c r="F1041" s="84"/>
      <c r="G1041" s="139"/>
      <c r="H1041" s="140"/>
      <c r="I1041" s="116"/>
      <c r="J1041" s="123"/>
      <c r="K1041" s="117"/>
      <c r="L1041" s="118"/>
      <c r="M1041" s="288"/>
      <c r="N1041" s="289"/>
      <c r="O1041"/>
      <c r="P1041"/>
      <c r="Q1041"/>
      <c r="R1041"/>
      <c r="S1041"/>
      <c r="T1041"/>
      <c r="U1041"/>
      <c r="V1041"/>
      <c r="W1041"/>
      <c r="X1041"/>
    </row>
    <row r="1042" spans="1:24" s="23" customFormat="1" ht="15" customHeight="1" x14ac:dyDescent="0.3">
      <c r="A1042" s="316">
        <v>44946</v>
      </c>
      <c r="B1042" s="317" t="s">
        <v>272</v>
      </c>
      <c r="C1042" s="320">
        <v>20723.669999999998</v>
      </c>
      <c r="D1042" s="319"/>
      <c r="E1042" s="322">
        <f t="shared" si="21"/>
        <v>14058741.713620586</v>
      </c>
      <c r="F1042" s="84"/>
      <c r="G1042" s="139"/>
      <c r="H1042" s="140"/>
      <c r="I1042" s="116"/>
      <c r="J1042" s="123"/>
      <c r="K1042" s="117"/>
      <c r="L1042" s="118"/>
      <c r="M1042" s="288"/>
      <c r="N1042" s="289"/>
      <c r="O1042"/>
      <c r="P1042"/>
      <c r="Q1042"/>
      <c r="R1042"/>
      <c r="S1042"/>
      <c r="T1042"/>
      <c r="U1042"/>
      <c r="V1042"/>
      <c r="W1042"/>
      <c r="X1042"/>
    </row>
    <row r="1043" spans="1:24" s="23" customFormat="1" ht="15" customHeight="1" x14ac:dyDescent="0.3">
      <c r="A1043" s="316">
        <v>44946</v>
      </c>
      <c r="B1043" s="317" t="s">
        <v>522</v>
      </c>
      <c r="C1043" s="320">
        <v>27315.75</v>
      </c>
      <c r="D1043" s="319"/>
      <c r="E1043" s="322">
        <f t="shared" si="21"/>
        <v>14086057.463620586</v>
      </c>
      <c r="F1043" s="84"/>
      <c r="G1043" s="139"/>
      <c r="H1043" s="140"/>
      <c r="I1043" s="116"/>
      <c r="J1043" s="123"/>
      <c r="K1043" s="117"/>
      <c r="L1043" s="118"/>
      <c r="M1043" s="288"/>
      <c r="N1043" s="289"/>
      <c r="O1043"/>
      <c r="P1043"/>
      <c r="Q1043"/>
      <c r="R1043"/>
      <c r="S1043"/>
      <c r="T1043"/>
      <c r="U1043"/>
      <c r="V1043"/>
      <c r="W1043"/>
      <c r="X1043"/>
    </row>
    <row r="1044" spans="1:24" s="23" customFormat="1" ht="15" customHeight="1" x14ac:dyDescent="0.3">
      <c r="A1044" s="316">
        <v>44946</v>
      </c>
      <c r="B1044" s="317" t="s">
        <v>295</v>
      </c>
      <c r="C1044" s="320">
        <v>36421</v>
      </c>
      <c r="D1044" s="319"/>
      <c r="E1044" s="322">
        <f t="shared" si="21"/>
        <v>14122478.463620586</v>
      </c>
      <c r="F1044" s="84"/>
      <c r="G1044" s="139"/>
      <c r="H1044" s="140"/>
      <c r="I1044" s="116"/>
      <c r="J1044" s="123"/>
      <c r="K1044" s="117"/>
      <c r="L1044" s="118"/>
      <c r="M1044" s="288"/>
      <c r="N1044" s="289"/>
      <c r="O1044"/>
      <c r="P1044"/>
      <c r="Q1044"/>
      <c r="R1044"/>
      <c r="S1044"/>
      <c r="T1044"/>
      <c r="U1044"/>
      <c r="V1044"/>
      <c r="W1044"/>
      <c r="X1044"/>
    </row>
    <row r="1045" spans="1:24" s="23" customFormat="1" ht="15" customHeight="1" x14ac:dyDescent="0.3">
      <c r="A1045" s="316">
        <v>44946</v>
      </c>
      <c r="B1045" s="317" t="s">
        <v>191</v>
      </c>
      <c r="C1045" s="320">
        <v>702933.83</v>
      </c>
      <c r="D1045" s="319"/>
      <c r="E1045" s="322">
        <f t="shared" si="21"/>
        <v>14825412.293620586</v>
      </c>
      <c r="F1045" s="84"/>
      <c r="G1045" s="115"/>
      <c r="H1045" s="140"/>
      <c r="I1045" s="116"/>
      <c r="J1045" s="123"/>
      <c r="K1045" s="117"/>
      <c r="L1045" s="118"/>
      <c r="M1045" s="288"/>
      <c r="N1045" s="289"/>
      <c r="O1045"/>
      <c r="P1045"/>
      <c r="Q1045"/>
      <c r="R1045"/>
      <c r="S1045"/>
      <c r="T1045"/>
      <c r="U1045"/>
      <c r="V1045"/>
      <c r="W1045"/>
      <c r="X1045"/>
    </row>
    <row r="1046" spans="1:24" s="23" customFormat="1" ht="15" customHeight="1" x14ac:dyDescent="0.3">
      <c r="A1046" s="316">
        <v>44946</v>
      </c>
      <c r="B1046" s="317" t="s">
        <v>222</v>
      </c>
      <c r="C1046" s="320">
        <v>435197.07</v>
      </c>
      <c r="D1046" s="319"/>
      <c r="E1046" s="322">
        <f t="shared" si="21"/>
        <v>15260609.363620587</v>
      </c>
      <c r="F1046" s="84"/>
      <c r="G1046" s="139"/>
      <c r="H1046" s="140"/>
      <c r="I1046" s="116"/>
      <c r="J1046" s="123"/>
      <c r="K1046" s="117"/>
      <c r="L1046" s="118"/>
      <c r="M1046" s="288"/>
      <c r="N1046" s="289"/>
      <c r="O1046"/>
      <c r="P1046"/>
      <c r="Q1046"/>
      <c r="R1046"/>
      <c r="S1046"/>
      <c r="T1046"/>
      <c r="U1046"/>
      <c r="V1046"/>
      <c r="W1046"/>
      <c r="X1046"/>
    </row>
    <row r="1047" spans="1:24" s="23" customFormat="1" ht="15" customHeight="1" x14ac:dyDescent="0.3">
      <c r="A1047" s="316">
        <v>44946</v>
      </c>
      <c r="B1047" s="317" t="s">
        <v>433</v>
      </c>
      <c r="C1047" s="320">
        <v>71020.95</v>
      </c>
      <c r="D1047" s="319"/>
      <c r="E1047" s="322">
        <f t="shared" si="21"/>
        <v>15331630.313620586</v>
      </c>
      <c r="F1047" s="84"/>
      <c r="G1047" s="139"/>
      <c r="H1047" s="140"/>
      <c r="I1047" s="116"/>
      <c r="J1047" s="123"/>
      <c r="K1047" s="117"/>
      <c r="L1047" s="118"/>
      <c r="M1047" s="288"/>
      <c r="N1047" s="289"/>
      <c r="O1047"/>
      <c r="P1047"/>
      <c r="Q1047"/>
      <c r="R1047"/>
      <c r="S1047"/>
      <c r="T1047"/>
      <c r="U1047"/>
      <c r="V1047"/>
      <c r="W1047"/>
      <c r="X1047"/>
    </row>
    <row r="1048" spans="1:24" s="23" customFormat="1" ht="15" customHeight="1" x14ac:dyDescent="0.3">
      <c r="A1048" s="316">
        <v>44946</v>
      </c>
      <c r="B1048" s="317" t="s">
        <v>232</v>
      </c>
      <c r="C1048" s="320">
        <v>16389.45</v>
      </c>
      <c r="D1048" s="319"/>
      <c r="E1048" s="322">
        <f t="shared" si="21"/>
        <v>15348019.763620585</v>
      </c>
      <c r="F1048" s="84"/>
      <c r="G1048" s="139"/>
      <c r="H1048" s="140"/>
      <c r="I1048" s="116"/>
      <c r="J1048" s="123"/>
      <c r="K1048" s="117"/>
      <c r="L1048" s="118"/>
      <c r="M1048" s="288"/>
      <c r="N1048" s="289"/>
      <c r="O1048"/>
      <c r="P1048"/>
      <c r="Q1048"/>
      <c r="R1048"/>
      <c r="S1048"/>
      <c r="T1048"/>
      <c r="U1048"/>
      <c r="V1048"/>
      <c r="W1048"/>
      <c r="X1048"/>
    </row>
    <row r="1049" spans="1:24" s="23" customFormat="1" ht="15" customHeight="1" x14ac:dyDescent="0.3">
      <c r="A1049" s="316">
        <v>44949</v>
      </c>
      <c r="B1049" s="317" t="s">
        <v>201</v>
      </c>
      <c r="C1049" s="320">
        <v>197668.02</v>
      </c>
      <c r="D1049" s="319"/>
      <c r="E1049" s="322">
        <f t="shared" si="21"/>
        <v>15545687.783620585</v>
      </c>
      <c r="F1049" s="84"/>
      <c r="G1049" s="139"/>
      <c r="H1049" s="140"/>
      <c r="I1049" s="116"/>
      <c r="J1049" s="123"/>
      <c r="K1049" s="117"/>
      <c r="L1049" s="118"/>
      <c r="M1049" s="288"/>
      <c r="N1049" s="289"/>
      <c r="O1049"/>
      <c r="P1049"/>
      <c r="Q1049"/>
      <c r="R1049"/>
      <c r="S1049"/>
      <c r="T1049"/>
      <c r="U1049"/>
      <c r="V1049"/>
      <c r="W1049"/>
      <c r="X1049"/>
    </row>
    <row r="1050" spans="1:24" s="23" customFormat="1" ht="15" customHeight="1" x14ac:dyDescent="0.3">
      <c r="A1050" s="316">
        <v>44949</v>
      </c>
      <c r="B1050" s="317" t="s">
        <v>236</v>
      </c>
      <c r="C1050" s="320">
        <v>20628.080000000002</v>
      </c>
      <c r="D1050" s="319"/>
      <c r="E1050" s="322">
        <f t="shared" si="21"/>
        <v>15566315.863620585</v>
      </c>
      <c r="F1050" s="84"/>
      <c r="G1050" s="139"/>
      <c r="H1050" s="140"/>
      <c r="I1050" s="116"/>
      <c r="J1050" s="123"/>
      <c r="K1050" s="117"/>
      <c r="L1050" s="118"/>
      <c r="M1050" s="288"/>
      <c r="N1050" s="289"/>
      <c r="O1050"/>
      <c r="P1050"/>
      <c r="Q1050"/>
      <c r="R1050"/>
      <c r="S1050"/>
      <c r="T1050"/>
      <c r="U1050"/>
      <c r="V1050"/>
      <c r="W1050"/>
      <c r="X1050"/>
    </row>
    <row r="1051" spans="1:24" s="23" customFormat="1" ht="15" customHeight="1" x14ac:dyDescent="0.3">
      <c r="A1051" s="316">
        <v>44950</v>
      </c>
      <c r="B1051" s="317" t="s">
        <v>204</v>
      </c>
      <c r="C1051" s="320">
        <v>10926.3</v>
      </c>
      <c r="D1051" s="319"/>
      <c r="E1051" s="322">
        <f t="shared" si="21"/>
        <v>15577242.163620586</v>
      </c>
      <c r="F1051" s="84"/>
      <c r="G1051" s="139"/>
      <c r="H1051" s="140"/>
      <c r="I1051" s="116"/>
      <c r="J1051" s="123"/>
      <c r="K1051" s="117"/>
      <c r="L1051" s="118"/>
      <c r="M1051" s="288"/>
      <c r="N1051" s="289"/>
      <c r="O1051"/>
      <c r="P1051"/>
      <c r="Q1051"/>
      <c r="R1051"/>
      <c r="S1051"/>
      <c r="T1051"/>
      <c r="U1051"/>
      <c r="V1051"/>
      <c r="W1051"/>
      <c r="X1051"/>
    </row>
    <row r="1052" spans="1:24" s="23" customFormat="1" ht="15" customHeight="1" x14ac:dyDescent="0.3">
      <c r="A1052" s="316">
        <v>44950</v>
      </c>
      <c r="B1052" s="317" t="s">
        <v>302</v>
      </c>
      <c r="C1052" s="320">
        <v>3642.1</v>
      </c>
      <c r="D1052" s="319"/>
      <c r="E1052" s="322">
        <f t="shared" si="21"/>
        <v>15580884.263620585</v>
      </c>
      <c r="F1052" s="84"/>
      <c r="G1052" s="139"/>
      <c r="H1052" s="140"/>
      <c r="I1052" s="116"/>
      <c r="J1052" s="123"/>
      <c r="K1052" s="117"/>
      <c r="L1052" s="118"/>
      <c r="M1052" s="288"/>
      <c r="N1052" s="289"/>
      <c r="O1052"/>
      <c r="P1052"/>
      <c r="Q1052"/>
      <c r="R1052"/>
      <c r="S1052"/>
      <c r="T1052"/>
      <c r="U1052"/>
      <c r="V1052"/>
      <c r="W1052"/>
      <c r="X1052"/>
    </row>
    <row r="1053" spans="1:24" s="23" customFormat="1" ht="15" customHeight="1" x14ac:dyDescent="0.3">
      <c r="A1053" s="316">
        <v>44950</v>
      </c>
      <c r="B1053" s="317" t="s">
        <v>289</v>
      </c>
      <c r="C1053" s="320">
        <v>76484.100000000006</v>
      </c>
      <c r="D1053" s="319"/>
      <c r="E1053" s="322">
        <f t="shared" si="21"/>
        <v>15657368.363620585</v>
      </c>
      <c r="F1053" s="84"/>
      <c r="G1053" s="139"/>
      <c r="H1053" s="140"/>
      <c r="I1053" s="116"/>
      <c r="J1053" s="123"/>
      <c r="K1053" s="117"/>
      <c r="L1053" s="118"/>
      <c r="M1053" s="288"/>
      <c r="N1053" s="289"/>
      <c r="O1053"/>
      <c r="P1053"/>
      <c r="Q1053"/>
      <c r="R1053"/>
      <c r="S1053"/>
      <c r="T1053"/>
      <c r="U1053"/>
      <c r="V1053"/>
      <c r="W1053"/>
      <c r="X1053"/>
    </row>
    <row r="1054" spans="1:24" s="23" customFormat="1" ht="15" customHeight="1" x14ac:dyDescent="0.3">
      <c r="A1054" s="316">
        <v>44950</v>
      </c>
      <c r="B1054" s="317" t="s">
        <v>247</v>
      </c>
      <c r="C1054" s="320">
        <v>5463.15</v>
      </c>
      <c r="D1054" s="319"/>
      <c r="E1054" s="322">
        <f t="shared" si="21"/>
        <v>15662831.513620585</v>
      </c>
      <c r="F1054" s="84"/>
      <c r="G1054" s="139"/>
      <c r="H1054" s="140"/>
      <c r="I1054" s="116"/>
      <c r="J1054" s="123"/>
      <c r="K1054" s="117"/>
      <c r="L1054" s="118"/>
      <c r="M1054" s="288"/>
      <c r="N1054" s="289"/>
      <c r="O1054"/>
      <c r="P1054"/>
      <c r="Q1054"/>
      <c r="R1054"/>
      <c r="S1054"/>
      <c r="T1054"/>
      <c r="U1054"/>
      <c r="V1054"/>
      <c r="W1054"/>
      <c r="X1054"/>
    </row>
    <row r="1055" spans="1:24" s="23" customFormat="1" ht="15" customHeight="1" x14ac:dyDescent="0.3">
      <c r="A1055" s="316">
        <v>44950</v>
      </c>
      <c r="B1055" s="317" t="s">
        <v>278</v>
      </c>
      <c r="C1055" s="320">
        <v>74663.05</v>
      </c>
      <c r="D1055" s="319"/>
      <c r="E1055" s="322">
        <f t="shared" si="21"/>
        <v>15737494.563620586</v>
      </c>
      <c r="F1055" s="84"/>
      <c r="G1055" s="139"/>
      <c r="H1055" s="140"/>
      <c r="I1055" s="116"/>
      <c r="J1055" s="123"/>
      <c r="K1055" s="117"/>
      <c r="L1055" s="118"/>
      <c r="M1055" s="288"/>
      <c r="N1055" s="289"/>
      <c r="O1055"/>
      <c r="P1055"/>
      <c r="Q1055"/>
      <c r="R1055"/>
      <c r="S1055"/>
      <c r="T1055"/>
      <c r="U1055"/>
      <c r="V1055"/>
      <c r="W1055"/>
      <c r="X1055"/>
    </row>
    <row r="1056" spans="1:24" s="23" customFormat="1" ht="15" customHeight="1" x14ac:dyDescent="0.3">
      <c r="A1056" s="316">
        <v>44950</v>
      </c>
      <c r="B1056" s="317" t="s">
        <v>303</v>
      </c>
      <c r="C1056" s="320">
        <v>100330.78</v>
      </c>
      <c r="D1056" s="319"/>
      <c r="E1056" s="322">
        <f t="shared" si="21"/>
        <v>15837825.343620585</v>
      </c>
      <c r="F1056" s="84"/>
      <c r="G1056" s="139"/>
      <c r="H1056" s="140"/>
      <c r="I1056" s="116"/>
      <c r="J1056" s="123"/>
      <c r="K1056" s="117"/>
      <c r="L1056" s="118"/>
      <c r="M1056" s="288"/>
      <c r="N1056" s="289"/>
      <c r="O1056"/>
      <c r="P1056"/>
      <c r="Q1056"/>
      <c r="R1056"/>
      <c r="S1056"/>
      <c r="T1056"/>
      <c r="U1056"/>
      <c r="V1056"/>
      <c r="W1056"/>
      <c r="X1056"/>
    </row>
    <row r="1057" spans="1:24" s="23" customFormat="1" ht="15" customHeight="1" x14ac:dyDescent="0.3">
      <c r="A1057" s="316">
        <v>44950</v>
      </c>
      <c r="B1057" s="317" t="s">
        <v>225</v>
      </c>
      <c r="C1057" s="320">
        <v>36421</v>
      </c>
      <c r="D1057" s="319"/>
      <c r="E1057" s="322">
        <f t="shared" si="21"/>
        <v>15874246.343620585</v>
      </c>
      <c r="F1057" s="84"/>
      <c r="G1057" s="139"/>
      <c r="H1057" s="140"/>
      <c r="I1057" s="116"/>
      <c r="J1057" s="123"/>
      <c r="K1057" s="117"/>
      <c r="L1057" s="118"/>
      <c r="M1057" s="288"/>
      <c r="N1057" s="289"/>
      <c r="O1057"/>
      <c r="P1057"/>
      <c r="Q1057"/>
      <c r="R1057"/>
      <c r="S1057"/>
      <c r="T1057"/>
      <c r="U1057"/>
      <c r="V1057"/>
      <c r="W1057"/>
      <c r="X1057"/>
    </row>
    <row r="1058" spans="1:24" s="23" customFormat="1" ht="15" customHeight="1" x14ac:dyDescent="0.3">
      <c r="A1058" s="316">
        <v>44950</v>
      </c>
      <c r="B1058" s="317" t="s">
        <v>237</v>
      </c>
      <c r="C1058" s="320">
        <v>61855.199999999997</v>
      </c>
      <c r="D1058" s="319"/>
      <c r="E1058" s="322">
        <f t="shared" ref="E1058:E1124" si="22">E1057+C1058-D1058</f>
        <v>15936101.543620585</v>
      </c>
      <c r="F1058" s="84"/>
      <c r="G1058" s="139"/>
      <c r="H1058" s="140"/>
      <c r="I1058" s="116"/>
      <c r="J1058" s="123"/>
      <c r="K1058" s="117"/>
      <c r="L1058" s="118"/>
      <c r="M1058" s="288"/>
      <c r="N1058" s="289"/>
      <c r="O1058"/>
      <c r="P1058"/>
      <c r="Q1058"/>
      <c r="R1058"/>
      <c r="S1058"/>
      <c r="T1058"/>
      <c r="U1058"/>
      <c r="V1058"/>
      <c r="W1058"/>
      <c r="X1058"/>
    </row>
    <row r="1059" spans="1:24" s="23" customFormat="1" ht="15" customHeight="1" x14ac:dyDescent="0.3">
      <c r="A1059" s="316">
        <v>44950</v>
      </c>
      <c r="B1059" s="317" t="s">
        <v>231</v>
      </c>
      <c r="C1059" s="320">
        <v>358746.85</v>
      </c>
      <c r="D1059" s="319"/>
      <c r="E1059" s="322">
        <f t="shared" si="22"/>
        <v>16294848.393620584</v>
      </c>
      <c r="F1059" s="84"/>
      <c r="G1059" s="139"/>
      <c r="H1059" s="140"/>
      <c r="I1059" s="116"/>
      <c r="J1059" s="123"/>
      <c r="K1059" s="117"/>
      <c r="L1059" s="118"/>
      <c r="M1059" s="288"/>
      <c r="N1059" s="289"/>
      <c r="O1059"/>
      <c r="P1059"/>
      <c r="Q1059"/>
      <c r="R1059"/>
      <c r="S1059"/>
      <c r="T1059"/>
      <c r="U1059"/>
      <c r="V1059"/>
      <c r="W1059"/>
      <c r="X1059"/>
    </row>
    <row r="1060" spans="1:24" s="23" customFormat="1" ht="15" customHeight="1" x14ac:dyDescent="0.3">
      <c r="A1060" s="316">
        <v>44951</v>
      </c>
      <c r="B1060" s="317" t="s">
        <v>239</v>
      </c>
      <c r="C1060" s="320">
        <v>27315.75</v>
      </c>
      <c r="D1060" s="319"/>
      <c r="E1060" s="322">
        <f t="shared" si="22"/>
        <v>16322164.143620584</v>
      </c>
      <c r="F1060" s="84"/>
      <c r="G1060" s="139"/>
      <c r="H1060" s="140"/>
      <c r="I1060" s="116"/>
      <c r="J1060" s="123"/>
      <c r="K1060" s="117"/>
      <c r="L1060" s="118"/>
      <c r="M1060" s="288"/>
      <c r="N1060" s="289"/>
      <c r="O1060"/>
      <c r="P1060"/>
      <c r="Q1060"/>
      <c r="R1060"/>
      <c r="S1060"/>
      <c r="T1060"/>
      <c r="U1060"/>
      <c r="V1060"/>
      <c r="W1060"/>
      <c r="X1060"/>
    </row>
    <row r="1061" spans="1:24" s="23" customFormat="1" ht="15" customHeight="1" x14ac:dyDescent="0.3">
      <c r="A1061" s="316">
        <v>44951</v>
      </c>
      <c r="B1061" s="317" t="s">
        <v>240</v>
      </c>
      <c r="C1061" s="320">
        <v>71020.95</v>
      </c>
      <c r="D1061" s="319"/>
      <c r="E1061" s="322">
        <f t="shared" si="22"/>
        <v>16393185.093620583</v>
      </c>
      <c r="F1061" s="84"/>
      <c r="G1061" s="139"/>
      <c r="H1061" s="140"/>
      <c r="I1061" s="116"/>
      <c r="J1061" s="123"/>
      <c r="K1061" s="117"/>
      <c r="L1061" s="118"/>
      <c r="M1061" s="288"/>
      <c r="N1061" s="289"/>
      <c r="O1061"/>
      <c r="P1061"/>
      <c r="Q1061"/>
      <c r="R1061"/>
      <c r="S1061"/>
      <c r="T1061"/>
      <c r="U1061"/>
      <c r="V1061"/>
      <c r="W1061"/>
      <c r="X1061"/>
    </row>
    <row r="1062" spans="1:24" s="23" customFormat="1" ht="15" customHeight="1" x14ac:dyDescent="0.3">
      <c r="A1062" s="316">
        <v>44951</v>
      </c>
      <c r="B1062" s="317" t="s">
        <v>427</v>
      </c>
      <c r="C1062" s="320">
        <v>39564</v>
      </c>
      <c r="D1062" s="319"/>
      <c r="E1062" s="322">
        <f t="shared" si="22"/>
        <v>16432749.093620583</v>
      </c>
      <c r="F1062" s="84"/>
      <c r="G1062" s="139"/>
      <c r="H1062" s="140"/>
      <c r="I1062" s="116"/>
      <c r="J1062" s="123"/>
      <c r="K1062" s="117"/>
      <c r="L1062" s="118"/>
      <c r="M1062" s="288"/>
      <c r="N1062" s="289"/>
      <c r="O1062"/>
      <c r="P1062"/>
      <c r="Q1062"/>
      <c r="R1062"/>
      <c r="S1062"/>
      <c r="T1062"/>
      <c r="U1062"/>
      <c r="V1062"/>
      <c r="W1062"/>
      <c r="X1062"/>
    </row>
    <row r="1063" spans="1:24" s="23" customFormat="1" ht="15" customHeight="1" x14ac:dyDescent="0.3">
      <c r="A1063" s="316">
        <v>44951</v>
      </c>
      <c r="B1063" s="317" t="s">
        <v>242</v>
      </c>
      <c r="C1063" s="320">
        <v>27315.75</v>
      </c>
      <c r="D1063" s="319"/>
      <c r="E1063" s="322">
        <f t="shared" si="22"/>
        <v>16460064.843620583</v>
      </c>
      <c r="F1063" s="84"/>
      <c r="G1063" s="139"/>
      <c r="H1063" s="140"/>
      <c r="I1063" s="116"/>
      <c r="J1063" s="123"/>
      <c r="K1063" s="117"/>
      <c r="L1063" s="118"/>
      <c r="M1063" s="288"/>
      <c r="N1063" s="289"/>
      <c r="O1063"/>
      <c r="P1063"/>
      <c r="Q1063"/>
      <c r="R1063"/>
      <c r="S1063"/>
      <c r="T1063"/>
      <c r="U1063"/>
      <c r="V1063"/>
      <c r="W1063"/>
      <c r="X1063"/>
    </row>
    <row r="1064" spans="1:24" s="23" customFormat="1" ht="15" customHeight="1" x14ac:dyDescent="0.3">
      <c r="A1064" s="316">
        <v>44951</v>
      </c>
      <c r="B1064" s="317" t="s">
        <v>220</v>
      </c>
      <c r="C1064" s="320">
        <v>6907.89</v>
      </c>
      <c r="D1064" s="319"/>
      <c r="E1064" s="322">
        <f t="shared" si="22"/>
        <v>16466972.733620584</v>
      </c>
      <c r="F1064" s="84"/>
      <c r="G1064" s="139"/>
      <c r="H1064" s="140"/>
      <c r="I1064" s="116"/>
      <c r="J1064" s="123"/>
      <c r="K1064" s="117"/>
      <c r="L1064" s="118"/>
      <c r="M1064" s="288"/>
      <c r="N1064" s="289"/>
      <c r="O1064"/>
      <c r="P1064"/>
      <c r="Q1064"/>
      <c r="R1064"/>
      <c r="S1064"/>
      <c r="T1064"/>
      <c r="U1064"/>
      <c r="V1064"/>
      <c r="W1064"/>
      <c r="X1064"/>
    </row>
    <row r="1065" spans="1:24" s="23" customFormat="1" ht="15" customHeight="1" x14ac:dyDescent="0.3">
      <c r="A1065" s="316">
        <v>44951</v>
      </c>
      <c r="B1065" s="317" t="s">
        <v>243</v>
      </c>
      <c r="C1065" s="320">
        <v>71020.95</v>
      </c>
      <c r="D1065" s="319"/>
      <c r="E1065" s="322">
        <f t="shared" si="22"/>
        <v>16537993.683620583</v>
      </c>
      <c r="F1065" s="84"/>
      <c r="G1065" s="139"/>
      <c r="H1065" s="140"/>
      <c r="I1065" s="116"/>
      <c r="J1065" s="123"/>
      <c r="K1065" s="117"/>
      <c r="L1065" s="118"/>
      <c r="M1065" s="288"/>
      <c r="N1065" s="289"/>
      <c r="O1065"/>
      <c r="P1065"/>
      <c r="Q1065"/>
      <c r="R1065"/>
      <c r="S1065"/>
      <c r="T1065"/>
      <c r="U1065"/>
      <c r="V1065"/>
      <c r="W1065"/>
      <c r="X1065"/>
    </row>
    <row r="1066" spans="1:24" s="23" customFormat="1" ht="15" customHeight="1" x14ac:dyDescent="0.3">
      <c r="A1066" s="316">
        <v>44951</v>
      </c>
      <c r="B1066" s="317" t="s">
        <v>288</v>
      </c>
      <c r="C1066" s="320">
        <v>593460</v>
      </c>
      <c r="D1066" s="319"/>
      <c r="E1066" s="322">
        <f t="shared" si="22"/>
        <v>17131453.683620583</v>
      </c>
      <c r="F1066" s="84"/>
      <c r="G1066" s="139"/>
      <c r="H1066" s="140"/>
      <c r="I1066" s="116"/>
      <c r="J1066" s="123"/>
      <c r="K1066" s="117"/>
      <c r="L1066" s="118"/>
      <c r="M1066" s="288"/>
      <c r="N1066" s="289"/>
      <c r="O1066"/>
      <c r="P1066"/>
      <c r="Q1066"/>
      <c r="R1066"/>
      <c r="S1066"/>
      <c r="T1066"/>
      <c r="U1066"/>
      <c r="V1066"/>
      <c r="W1066"/>
      <c r="X1066"/>
    </row>
    <row r="1067" spans="1:24" s="23" customFormat="1" ht="15" customHeight="1" x14ac:dyDescent="0.3">
      <c r="A1067" s="316">
        <v>44951</v>
      </c>
      <c r="B1067" s="317" t="s">
        <v>519</v>
      </c>
      <c r="C1067" s="320">
        <v>118368.25</v>
      </c>
      <c r="D1067" s="319"/>
      <c r="E1067" s="322">
        <f t="shared" si="22"/>
        <v>17249821.933620583</v>
      </c>
      <c r="F1067" s="84"/>
      <c r="G1067" s="139"/>
      <c r="H1067" s="140"/>
      <c r="I1067" s="116"/>
      <c r="J1067" s="123"/>
      <c r="K1067" s="117"/>
      <c r="L1067" s="118"/>
      <c r="M1067" s="288"/>
      <c r="N1067" s="289"/>
      <c r="O1067"/>
      <c r="P1067"/>
      <c r="Q1067"/>
      <c r="R1067"/>
      <c r="S1067"/>
      <c r="T1067"/>
      <c r="U1067"/>
      <c r="V1067"/>
      <c r="W1067"/>
      <c r="X1067"/>
    </row>
    <row r="1068" spans="1:24" s="23" customFormat="1" ht="15" customHeight="1" x14ac:dyDescent="0.3">
      <c r="A1068" s="316">
        <v>44951</v>
      </c>
      <c r="B1068" s="317" t="s">
        <v>244</v>
      </c>
      <c r="C1068" s="320">
        <v>71020.95</v>
      </c>
      <c r="D1068" s="319"/>
      <c r="E1068" s="322">
        <f t="shared" si="22"/>
        <v>17320842.883620583</v>
      </c>
      <c r="F1068" s="84"/>
      <c r="G1068" s="139"/>
      <c r="H1068" s="140"/>
      <c r="I1068" s="116"/>
      <c r="J1068" s="123"/>
      <c r="K1068" s="117"/>
      <c r="L1068" s="118"/>
      <c r="M1068" s="288"/>
      <c r="N1068" s="289"/>
      <c r="O1068"/>
      <c r="P1068"/>
      <c r="Q1068"/>
      <c r="R1068"/>
      <c r="S1068"/>
      <c r="T1068"/>
      <c r="U1068"/>
      <c r="V1068"/>
      <c r="W1068"/>
      <c r="X1068"/>
    </row>
    <row r="1069" spans="1:24" s="23" customFormat="1" ht="15" customHeight="1" x14ac:dyDescent="0.3">
      <c r="A1069" s="316">
        <v>44951</v>
      </c>
      <c r="B1069" s="317" t="s">
        <v>246</v>
      </c>
      <c r="C1069" s="320">
        <v>74663.05</v>
      </c>
      <c r="D1069" s="319"/>
      <c r="E1069" s="322">
        <f t="shared" si="22"/>
        <v>17395505.933620583</v>
      </c>
      <c r="F1069" s="84"/>
      <c r="G1069" s="139"/>
      <c r="H1069" s="140"/>
      <c r="I1069" s="116"/>
      <c r="J1069" s="123"/>
      <c r="K1069" s="117"/>
      <c r="L1069" s="118"/>
      <c r="M1069" s="288"/>
      <c r="N1069" s="289"/>
      <c r="O1069"/>
      <c r="P1069"/>
      <c r="Q1069"/>
      <c r="R1069"/>
      <c r="S1069"/>
      <c r="T1069"/>
      <c r="U1069"/>
      <c r="V1069"/>
      <c r="W1069"/>
      <c r="X1069"/>
    </row>
    <row r="1070" spans="1:24" s="23" customFormat="1" ht="15" customHeight="1" x14ac:dyDescent="0.3">
      <c r="A1070" s="316">
        <v>44951</v>
      </c>
      <c r="B1070" s="317" t="s">
        <v>248</v>
      </c>
      <c r="C1070" s="320">
        <v>16389.45</v>
      </c>
      <c r="D1070" s="319"/>
      <c r="E1070" s="322">
        <f t="shared" si="22"/>
        <v>17411895.383620583</v>
      </c>
      <c r="F1070" s="84"/>
      <c r="G1070" s="139"/>
      <c r="H1070" s="140"/>
      <c r="I1070" s="116"/>
      <c r="J1070" s="123"/>
      <c r="K1070" s="117"/>
      <c r="L1070" s="118"/>
      <c r="M1070" s="288"/>
      <c r="N1070" s="289"/>
      <c r="O1070"/>
      <c r="P1070"/>
      <c r="Q1070"/>
      <c r="R1070"/>
      <c r="S1070"/>
      <c r="T1070"/>
      <c r="U1070"/>
      <c r="V1070"/>
      <c r="W1070"/>
      <c r="X1070"/>
    </row>
    <row r="1071" spans="1:24" s="23" customFormat="1" ht="15" customHeight="1" x14ac:dyDescent="0.3">
      <c r="A1071" s="316">
        <v>44951</v>
      </c>
      <c r="B1071" s="317" t="s">
        <v>268</v>
      </c>
      <c r="C1071" s="320">
        <v>180283.95</v>
      </c>
      <c r="D1071" s="319"/>
      <c r="E1071" s="322">
        <f t="shared" si="22"/>
        <v>17592179.333620582</v>
      </c>
      <c r="F1071" s="84"/>
      <c r="G1071" s="139"/>
      <c r="H1071" s="140"/>
      <c r="I1071" s="116"/>
      <c r="J1071" s="123"/>
      <c r="K1071" s="117"/>
      <c r="L1071" s="118"/>
      <c r="M1071" s="288"/>
      <c r="N1071" s="289"/>
      <c r="O1071"/>
      <c r="P1071"/>
      <c r="Q1071"/>
      <c r="R1071"/>
      <c r="S1071"/>
      <c r="T1071"/>
      <c r="U1071"/>
      <c r="V1071"/>
      <c r="W1071"/>
      <c r="X1071"/>
    </row>
    <row r="1072" spans="1:24" s="23" customFormat="1" ht="15" customHeight="1" x14ac:dyDescent="0.3">
      <c r="A1072" s="316">
        <v>44951</v>
      </c>
      <c r="B1072" s="317" t="s">
        <v>249</v>
      </c>
      <c r="C1072" s="320">
        <v>36421</v>
      </c>
      <c r="D1072" s="319"/>
      <c r="E1072" s="322">
        <f t="shared" si="22"/>
        <v>17628600.333620582</v>
      </c>
      <c r="F1072" s="84"/>
      <c r="G1072" s="139"/>
      <c r="H1072" s="140"/>
      <c r="I1072" s="116"/>
      <c r="J1072" s="123"/>
      <c r="K1072" s="117"/>
      <c r="L1072" s="118"/>
      <c r="M1072" s="288"/>
      <c r="N1072" s="289"/>
      <c r="O1072"/>
      <c r="P1072"/>
      <c r="Q1072"/>
      <c r="R1072"/>
      <c r="S1072"/>
      <c r="T1072"/>
      <c r="U1072"/>
      <c r="V1072"/>
      <c r="W1072"/>
      <c r="X1072"/>
    </row>
    <row r="1073" spans="1:24" s="23" customFormat="1" ht="15" customHeight="1" x14ac:dyDescent="0.3">
      <c r="A1073" s="316">
        <v>44951</v>
      </c>
      <c r="B1073" s="317" t="s">
        <v>250</v>
      </c>
      <c r="C1073" s="320">
        <v>71020.95</v>
      </c>
      <c r="D1073" s="319"/>
      <c r="E1073" s="322">
        <f t="shared" si="22"/>
        <v>17699621.283620581</v>
      </c>
      <c r="F1073" s="84"/>
      <c r="G1073" s="139"/>
      <c r="H1073" s="140"/>
      <c r="I1073" s="116"/>
      <c r="J1073" s="123"/>
      <c r="K1073" s="117"/>
      <c r="L1073" s="118"/>
      <c r="M1073" s="288"/>
      <c r="N1073" s="289"/>
      <c r="O1073"/>
      <c r="P1073"/>
      <c r="Q1073"/>
      <c r="R1073"/>
      <c r="S1073"/>
      <c r="T1073"/>
      <c r="U1073"/>
      <c r="V1073"/>
      <c r="W1073"/>
      <c r="X1073"/>
    </row>
    <row r="1074" spans="1:24" s="23" customFormat="1" ht="15" customHeight="1" x14ac:dyDescent="0.3">
      <c r="A1074" s="316">
        <v>44951</v>
      </c>
      <c r="B1074" s="317" t="s">
        <v>251</v>
      </c>
      <c r="C1074" s="320">
        <v>147505.04999999999</v>
      </c>
      <c r="D1074" s="319"/>
      <c r="E1074" s="322">
        <f t="shared" si="22"/>
        <v>17847126.333620582</v>
      </c>
      <c r="F1074" s="84"/>
      <c r="G1074" s="139"/>
      <c r="H1074" s="140"/>
      <c r="I1074" s="116"/>
      <c r="J1074" s="123"/>
      <c r="K1074" s="117"/>
      <c r="L1074" s="118"/>
      <c r="M1074" s="288"/>
      <c r="N1074" s="289"/>
      <c r="O1074"/>
      <c r="P1074"/>
      <c r="Q1074"/>
      <c r="R1074"/>
      <c r="S1074"/>
      <c r="T1074"/>
      <c r="U1074"/>
      <c r="V1074"/>
      <c r="W1074"/>
      <c r="X1074"/>
    </row>
    <row r="1075" spans="1:24" s="23" customFormat="1" ht="15" customHeight="1" x14ac:dyDescent="0.3">
      <c r="A1075" s="316">
        <v>44951</v>
      </c>
      <c r="B1075" s="317" t="s">
        <v>194</v>
      </c>
      <c r="C1075" s="320">
        <v>3642.1</v>
      </c>
      <c r="D1075" s="319"/>
      <c r="E1075" s="322">
        <f t="shared" si="22"/>
        <v>17850768.433620583</v>
      </c>
      <c r="F1075" s="84"/>
      <c r="G1075" s="115"/>
      <c r="H1075" s="140"/>
      <c r="I1075" s="116"/>
      <c r="J1075" s="123"/>
      <c r="K1075" s="117"/>
      <c r="L1075" s="118"/>
      <c r="M1075" s="288"/>
      <c r="N1075" s="289"/>
      <c r="O1075"/>
      <c r="P1075"/>
      <c r="Q1075"/>
      <c r="R1075"/>
      <c r="S1075"/>
      <c r="T1075"/>
      <c r="U1075"/>
      <c r="V1075"/>
      <c r="W1075"/>
      <c r="X1075"/>
    </row>
    <row r="1076" spans="1:24" s="23" customFormat="1" ht="15" customHeight="1" x14ac:dyDescent="0.3">
      <c r="A1076" s="316">
        <v>44951</v>
      </c>
      <c r="B1076" s="317" t="s">
        <v>253</v>
      </c>
      <c r="C1076" s="320">
        <v>80126.2</v>
      </c>
      <c r="D1076" s="319"/>
      <c r="E1076" s="322">
        <f t="shared" si="22"/>
        <v>17930894.633620583</v>
      </c>
      <c r="F1076" s="84"/>
      <c r="G1076" s="139"/>
      <c r="H1076" s="140"/>
      <c r="I1076" s="116"/>
      <c r="J1076" s="123"/>
      <c r="K1076" s="117"/>
      <c r="L1076" s="118"/>
      <c r="M1076" s="288"/>
      <c r="N1076" s="289"/>
      <c r="O1076"/>
      <c r="P1076"/>
      <c r="Q1076"/>
      <c r="R1076"/>
      <c r="S1076"/>
      <c r="T1076"/>
      <c r="U1076"/>
      <c r="V1076"/>
      <c r="W1076"/>
      <c r="X1076"/>
    </row>
    <row r="1077" spans="1:24" s="23" customFormat="1" ht="15" customHeight="1" x14ac:dyDescent="0.3">
      <c r="A1077" s="316">
        <v>44951</v>
      </c>
      <c r="B1077" s="317" t="s">
        <v>254</v>
      </c>
      <c r="C1077" s="320">
        <v>163894.5</v>
      </c>
      <c r="D1077" s="319"/>
      <c r="E1077" s="322">
        <f t="shared" si="22"/>
        <v>18094789.133620583</v>
      </c>
      <c r="F1077" s="84"/>
      <c r="G1077" s="139"/>
      <c r="H1077" s="140"/>
      <c r="I1077" s="116"/>
      <c r="J1077" s="123"/>
      <c r="K1077" s="117"/>
      <c r="L1077" s="118"/>
      <c r="M1077" s="288"/>
      <c r="N1077" s="289"/>
      <c r="O1077"/>
      <c r="P1077"/>
      <c r="Q1077"/>
      <c r="R1077"/>
      <c r="S1077"/>
      <c r="T1077"/>
      <c r="U1077"/>
      <c r="V1077"/>
      <c r="W1077"/>
      <c r="X1077"/>
    </row>
    <row r="1078" spans="1:24" s="23" customFormat="1" ht="15" customHeight="1" x14ac:dyDescent="0.3">
      <c r="A1078" s="316">
        <v>44951</v>
      </c>
      <c r="B1078" s="317" t="s">
        <v>104</v>
      </c>
      <c r="C1078" s="320">
        <v>21852.6</v>
      </c>
      <c r="D1078" s="319"/>
      <c r="E1078" s="322">
        <f t="shared" si="22"/>
        <v>18116641.733620584</v>
      </c>
      <c r="F1078" s="84"/>
      <c r="G1078" s="139"/>
      <c r="H1078" s="140"/>
      <c r="I1078" s="116"/>
      <c r="J1078" s="123"/>
      <c r="K1078" s="117"/>
      <c r="L1078" s="118"/>
      <c r="M1078" s="288"/>
      <c r="N1078" s="289"/>
      <c r="O1078"/>
      <c r="P1078"/>
      <c r="Q1078"/>
      <c r="R1078"/>
      <c r="S1078"/>
      <c r="T1078"/>
      <c r="U1078"/>
      <c r="V1078"/>
      <c r="W1078"/>
      <c r="X1078"/>
    </row>
    <row r="1079" spans="1:24" s="23" customFormat="1" ht="15" customHeight="1" x14ac:dyDescent="0.3">
      <c r="A1079" s="316">
        <v>44951</v>
      </c>
      <c r="B1079" s="317" t="s">
        <v>324</v>
      </c>
      <c r="C1079" s="320">
        <v>47347.3</v>
      </c>
      <c r="D1079" s="319"/>
      <c r="E1079" s="322">
        <f t="shared" si="22"/>
        <v>18163989.033620585</v>
      </c>
      <c r="F1079" s="84"/>
      <c r="G1079" s="139"/>
      <c r="H1079" s="140"/>
      <c r="I1079" s="116"/>
      <c r="J1079" s="123"/>
      <c r="K1079" s="117"/>
      <c r="L1079" s="118"/>
      <c r="M1079" s="288"/>
      <c r="N1079" s="289"/>
      <c r="O1079"/>
      <c r="P1079"/>
      <c r="Q1079"/>
      <c r="R1079"/>
      <c r="S1079"/>
      <c r="T1079"/>
      <c r="U1079"/>
      <c r="V1079"/>
      <c r="W1079"/>
      <c r="X1079"/>
    </row>
    <row r="1080" spans="1:24" s="23" customFormat="1" ht="15" customHeight="1" x14ac:dyDescent="0.3">
      <c r="A1080" s="316">
        <v>44951</v>
      </c>
      <c r="B1080" s="317" t="s">
        <v>617</v>
      </c>
      <c r="C1080" s="320">
        <v>155025</v>
      </c>
      <c r="D1080" s="319"/>
      <c r="E1080" s="322">
        <f t="shared" si="22"/>
        <v>18319014.033620585</v>
      </c>
      <c r="F1080" s="84"/>
      <c r="G1080" s="139"/>
      <c r="H1080" s="140"/>
      <c r="I1080" s="116"/>
      <c r="J1080" s="123"/>
      <c r="K1080" s="117"/>
      <c r="L1080" s="118"/>
      <c r="M1080" s="288"/>
      <c r="N1080" s="289"/>
      <c r="O1080"/>
      <c r="P1080"/>
      <c r="Q1080"/>
      <c r="R1080"/>
      <c r="S1080"/>
      <c r="T1080"/>
      <c r="U1080"/>
      <c r="V1080"/>
      <c r="W1080"/>
      <c r="X1080"/>
    </row>
    <row r="1081" spans="1:24" s="23" customFormat="1" ht="15" customHeight="1" x14ac:dyDescent="0.3">
      <c r="A1081" s="316">
        <v>44951</v>
      </c>
      <c r="B1081" s="317" t="s">
        <v>257</v>
      </c>
      <c r="C1081" s="320">
        <v>9105.25</v>
      </c>
      <c r="D1081" s="319"/>
      <c r="E1081" s="322">
        <f t="shared" si="22"/>
        <v>18328119.283620585</v>
      </c>
      <c r="F1081" s="84"/>
      <c r="G1081" s="139"/>
      <c r="H1081" s="140"/>
      <c r="I1081" s="116"/>
      <c r="J1081" s="123"/>
      <c r="K1081" s="117"/>
      <c r="L1081" s="118"/>
      <c r="M1081" s="288"/>
      <c r="N1081" s="289"/>
      <c r="O1081"/>
      <c r="P1081"/>
      <c r="Q1081"/>
      <c r="R1081"/>
      <c r="S1081"/>
      <c r="T1081"/>
      <c r="U1081"/>
      <c r="V1081"/>
      <c r="W1081"/>
      <c r="X1081"/>
    </row>
    <row r="1082" spans="1:24" s="23" customFormat="1" ht="15" customHeight="1" x14ac:dyDescent="0.3">
      <c r="A1082" s="316">
        <v>44951</v>
      </c>
      <c r="B1082" s="317" t="s">
        <v>258</v>
      </c>
      <c r="C1082" s="320">
        <v>759377.85</v>
      </c>
      <c r="D1082" s="319"/>
      <c r="E1082" s="322">
        <f t="shared" si="22"/>
        <v>19087497.133620586</v>
      </c>
      <c r="F1082" s="84"/>
      <c r="G1082" s="139"/>
      <c r="H1082" s="140"/>
      <c r="I1082" s="116"/>
      <c r="J1082" s="123"/>
      <c r="K1082" s="117"/>
      <c r="L1082" s="118"/>
      <c r="M1082" s="288"/>
      <c r="N1082" s="289"/>
      <c r="O1082"/>
      <c r="P1082"/>
      <c r="Q1082"/>
      <c r="R1082"/>
      <c r="S1082"/>
      <c r="T1082"/>
      <c r="U1082"/>
      <c r="V1082"/>
      <c r="W1082"/>
      <c r="X1082"/>
    </row>
    <row r="1083" spans="1:24" s="23" customFormat="1" ht="15" customHeight="1" x14ac:dyDescent="0.3">
      <c r="A1083" s="316">
        <v>44951</v>
      </c>
      <c r="B1083" s="317" t="s">
        <v>259</v>
      </c>
      <c r="C1083" s="320">
        <v>27315.75</v>
      </c>
      <c r="D1083" s="319"/>
      <c r="E1083" s="322">
        <f t="shared" si="22"/>
        <v>19114812.883620586</v>
      </c>
      <c r="F1083" s="84"/>
      <c r="G1083" s="139"/>
      <c r="H1083" s="140"/>
      <c r="I1083" s="116"/>
      <c r="J1083" s="123"/>
      <c r="K1083" s="117"/>
      <c r="L1083" s="118"/>
      <c r="M1083" s="288"/>
      <c r="N1083" s="289"/>
      <c r="O1083"/>
      <c r="P1083"/>
      <c r="Q1083"/>
      <c r="R1083"/>
      <c r="S1083"/>
      <c r="T1083"/>
      <c r="U1083"/>
      <c r="V1083"/>
      <c r="W1083"/>
      <c r="X1083"/>
    </row>
    <row r="1084" spans="1:24" s="23" customFormat="1" ht="15" customHeight="1" x14ac:dyDescent="0.3">
      <c r="A1084" s="316">
        <v>44951</v>
      </c>
      <c r="B1084" s="317" t="s">
        <v>260</v>
      </c>
      <c r="C1084" s="320">
        <v>100157.75</v>
      </c>
      <c r="D1084" s="319"/>
      <c r="E1084" s="322">
        <f t="shared" si="22"/>
        <v>19214970.633620586</v>
      </c>
      <c r="F1084" s="84"/>
      <c r="G1084" s="139"/>
      <c r="H1084" s="140"/>
      <c r="I1084" s="116"/>
      <c r="J1084" s="123"/>
      <c r="K1084" s="117"/>
      <c r="L1084" s="118"/>
      <c r="M1084" s="288"/>
      <c r="N1084" s="289"/>
      <c r="O1084"/>
      <c r="P1084"/>
      <c r="Q1084"/>
      <c r="R1084"/>
      <c r="S1084"/>
      <c r="T1084"/>
      <c r="U1084"/>
      <c r="V1084"/>
      <c r="W1084"/>
      <c r="X1084"/>
    </row>
    <row r="1085" spans="1:24" s="23" customFormat="1" ht="15" customHeight="1" x14ac:dyDescent="0.3">
      <c r="A1085" s="316">
        <v>44951</v>
      </c>
      <c r="B1085" s="317" t="s">
        <v>480</v>
      </c>
      <c r="C1085" s="320">
        <v>204633</v>
      </c>
      <c r="D1085" s="319"/>
      <c r="E1085" s="322">
        <f t="shared" si="22"/>
        <v>19419603.633620586</v>
      </c>
      <c r="F1085" s="84"/>
      <c r="G1085" s="139"/>
      <c r="H1085" s="140"/>
      <c r="I1085" s="116"/>
      <c r="J1085" s="123"/>
      <c r="K1085" s="117"/>
      <c r="L1085" s="118"/>
      <c r="M1085" s="288"/>
      <c r="N1085" s="289"/>
      <c r="O1085"/>
      <c r="P1085"/>
      <c r="Q1085"/>
      <c r="R1085"/>
      <c r="S1085"/>
      <c r="T1085"/>
      <c r="U1085"/>
      <c r="V1085"/>
      <c r="W1085"/>
      <c r="X1085"/>
    </row>
    <row r="1086" spans="1:24" s="23" customFormat="1" ht="15" customHeight="1" x14ac:dyDescent="0.3">
      <c r="A1086" s="316">
        <v>44951</v>
      </c>
      <c r="B1086" s="317" t="s">
        <v>630</v>
      </c>
      <c r="C1086" s="320">
        <v>5463.15</v>
      </c>
      <c r="D1086" s="319"/>
      <c r="E1086" s="322">
        <f t="shared" si="22"/>
        <v>19425066.783620585</v>
      </c>
      <c r="F1086" s="84"/>
      <c r="G1086" s="139"/>
      <c r="H1086" s="140"/>
      <c r="I1086" s="116"/>
      <c r="J1086" s="123"/>
      <c r="K1086" s="117"/>
      <c r="L1086" s="118"/>
      <c r="M1086" s="288"/>
      <c r="N1086" s="289"/>
      <c r="O1086"/>
      <c r="P1086"/>
      <c r="Q1086"/>
      <c r="R1086"/>
      <c r="S1086"/>
      <c r="T1086"/>
      <c r="U1086"/>
      <c r="V1086"/>
      <c r="W1086"/>
      <c r="X1086"/>
    </row>
    <row r="1087" spans="1:24" s="23" customFormat="1" ht="15" customHeight="1" x14ac:dyDescent="0.3">
      <c r="A1087" s="316">
        <v>44951</v>
      </c>
      <c r="B1087" s="317" t="s">
        <v>265</v>
      </c>
      <c r="C1087" s="320">
        <v>3642.1</v>
      </c>
      <c r="D1087" s="319"/>
      <c r="E1087" s="322">
        <f t="shared" si="22"/>
        <v>19428708.883620586</v>
      </c>
      <c r="F1087" s="84"/>
      <c r="G1087" s="139"/>
      <c r="H1087" s="140"/>
      <c r="I1087" s="116"/>
      <c r="J1087" s="123"/>
      <c r="K1087" s="117"/>
      <c r="L1087" s="118"/>
      <c r="M1087" s="288"/>
      <c r="N1087" s="289"/>
      <c r="O1087"/>
      <c r="P1087"/>
      <c r="Q1087"/>
      <c r="R1087"/>
      <c r="S1087"/>
      <c r="T1087"/>
      <c r="U1087"/>
      <c r="V1087"/>
      <c r="W1087"/>
      <c r="X1087"/>
    </row>
    <row r="1088" spans="1:24" s="23" customFormat="1" ht="15" customHeight="1" x14ac:dyDescent="0.3">
      <c r="A1088" s="316">
        <v>44951</v>
      </c>
      <c r="B1088" s="317" t="s">
        <v>202</v>
      </c>
      <c r="C1088" s="320">
        <v>16389.45</v>
      </c>
      <c r="D1088" s="319"/>
      <c r="E1088" s="322">
        <f t="shared" si="22"/>
        <v>19445098.333620586</v>
      </c>
      <c r="F1088" s="84"/>
      <c r="G1088" s="139"/>
      <c r="H1088" s="140"/>
      <c r="I1088" s="116"/>
      <c r="J1088" s="123"/>
      <c r="K1088" s="117"/>
      <c r="L1088" s="118"/>
      <c r="M1088" s="288"/>
      <c r="N1088" s="289"/>
      <c r="O1088"/>
      <c r="P1088"/>
      <c r="Q1088"/>
      <c r="R1088"/>
      <c r="S1088"/>
      <c r="T1088"/>
      <c r="U1088"/>
      <c r="V1088"/>
      <c r="W1088"/>
      <c r="X1088"/>
    </row>
    <row r="1089" spans="1:24" s="23" customFormat="1" ht="15" customHeight="1" x14ac:dyDescent="0.3">
      <c r="A1089" s="316">
        <v>44951</v>
      </c>
      <c r="B1089" s="317" t="s">
        <v>323</v>
      </c>
      <c r="C1089" s="320">
        <v>27315.75</v>
      </c>
      <c r="D1089" s="319"/>
      <c r="E1089" s="322">
        <f t="shared" si="22"/>
        <v>19472414.083620586</v>
      </c>
      <c r="F1089" s="84"/>
      <c r="G1089" s="139"/>
      <c r="H1089" s="140"/>
      <c r="I1089" s="116"/>
      <c r="J1089" s="123"/>
      <c r="K1089" s="117"/>
      <c r="L1089" s="118"/>
      <c r="M1089" s="288"/>
      <c r="N1089" s="289"/>
      <c r="O1089"/>
      <c r="P1089"/>
      <c r="Q1089"/>
      <c r="R1089"/>
      <c r="S1089"/>
      <c r="T1089"/>
      <c r="U1089"/>
      <c r="V1089"/>
      <c r="W1089"/>
      <c r="X1089"/>
    </row>
    <row r="1090" spans="1:24" s="23" customFormat="1" ht="15" customHeight="1" x14ac:dyDescent="0.3">
      <c r="A1090" s="316">
        <v>44952</v>
      </c>
      <c r="B1090" s="317" t="s">
        <v>190</v>
      </c>
      <c r="C1090" s="320">
        <v>9105.25</v>
      </c>
      <c r="D1090" s="319"/>
      <c r="E1090" s="322">
        <f t="shared" si="22"/>
        <v>19481519.333620586</v>
      </c>
      <c r="F1090" s="84"/>
      <c r="G1090" s="139"/>
      <c r="H1090" s="140"/>
      <c r="I1090" s="116"/>
      <c r="J1090" s="123"/>
      <c r="K1090" s="117"/>
      <c r="L1090" s="118"/>
      <c r="M1090" s="288"/>
      <c r="N1090" s="289"/>
      <c r="O1090"/>
      <c r="P1090"/>
      <c r="Q1090"/>
      <c r="R1090"/>
      <c r="S1090"/>
      <c r="T1090"/>
      <c r="U1090"/>
      <c r="V1090"/>
      <c r="W1090"/>
      <c r="X1090"/>
    </row>
    <row r="1091" spans="1:24" s="23" customFormat="1" ht="15" customHeight="1" x14ac:dyDescent="0.3">
      <c r="A1091" s="316">
        <v>44952</v>
      </c>
      <c r="B1091" s="317" t="s">
        <v>298</v>
      </c>
      <c r="C1091" s="320">
        <v>71020.95</v>
      </c>
      <c r="D1091" s="319"/>
      <c r="E1091" s="322">
        <f t="shared" si="22"/>
        <v>19552540.283620585</v>
      </c>
      <c r="F1091" s="84"/>
      <c r="G1091" s="139"/>
      <c r="H1091" s="140"/>
      <c r="I1091" s="116"/>
      <c r="J1091" s="123"/>
      <c r="K1091" s="117"/>
      <c r="L1091" s="118"/>
      <c r="M1091" s="288"/>
      <c r="N1091" s="289"/>
      <c r="O1091"/>
      <c r="P1091"/>
      <c r="Q1091"/>
      <c r="R1091"/>
      <c r="S1091"/>
      <c r="T1091"/>
      <c r="U1091"/>
      <c r="V1091"/>
      <c r="W1091"/>
      <c r="X1091"/>
    </row>
    <row r="1092" spans="1:24" s="23" customFormat="1" ht="15" customHeight="1" x14ac:dyDescent="0.3">
      <c r="A1092" s="316">
        <v>44952</v>
      </c>
      <c r="B1092" s="317" t="s">
        <v>297</v>
      </c>
      <c r="C1092" s="320">
        <v>59868.38</v>
      </c>
      <c r="D1092" s="319"/>
      <c r="E1092" s="322">
        <f t="shared" si="22"/>
        <v>19612408.663620584</v>
      </c>
      <c r="F1092" s="84"/>
      <c r="G1092" s="139"/>
      <c r="H1092" s="140"/>
      <c r="I1092" s="116"/>
      <c r="J1092" s="123"/>
      <c r="K1092" s="117"/>
      <c r="L1092" s="118"/>
      <c r="M1092" s="288"/>
      <c r="N1092" s="289"/>
      <c r="O1092"/>
      <c r="P1092"/>
      <c r="Q1092"/>
      <c r="R1092"/>
      <c r="S1092"/>
      <c r="T1092"/>
      <c r="U1092"/>
      <c r="V1092"/>
      <c r="W1092"/>
      <c r="X1092"/>
    </row>
    <row r="1093" spans="1:24" s="23" customFormat="1" ht="15" customHeight="1" x14ac:dyDescent="0.3">
      <c r="A1093" s="316">
        <v>44952</v>
      </c>
      <c r="B1093" s="317" t="s">
        <v>261</v>
      </c>
      <c r="C1093" s="320">
        <v>122010.35</v>
      </c>
      <c r="D1093" s="319"/>
      <c r="E1093" s="322">
        <f t="shared" si="22"/>
        <v>19734419.013620585</v>
      </c>
      <c r="F1093" s="84"/>
      <c r="G1093" s="139"/>
      <c r="H1093" s="140"/>
      <c r="I1093" s="116"/>
      <c r="J1093" s="123"/>
      <c r="K1093" s="117"/>
      <c r="L1093" s="118"/>
      <c r="M1093" s="288"/>
      <c r="N1093" s="289"/>
      <c r="O1093"/>
      <c r="P1093"/>
      <c r="Q1093"/>
      <c r="R1093"/>
      <c r="S1093"/>
      <c r="T1093"/>
      <c r="U1093"/>
      <c r="V1093"/>
      <c r="W1093"/>
      <c r="X1093"/>
    </row>
    <row r="1094" spans="1:24" s="23" customFormat="1" ht="15" customHeight="1" x14ac:dyDescent="0.3">
      <c r="A1094" s="316">
        <v>44952</v>
      </c>
      <c r="B1094" s="317" t="s">
        <v>310</v>
      </c>
      <c r="C1094" s="320">
        <v>294998</v>
      </c>
      <c r="D1094" s="319"/>
      <c r="E1094" s="322">
        <f t="shared" si="22"/>
        <v>20029417.013620585</v>
      </c>
      <c r="F1094" s="84"/>
      <c r="G1094" s="139"/>
      <c r="H1094" s="140"/>
      <c r="I1094" s="116"/>
      <c r="J1094" s="123"/>
      <c r="K1094" s="117"/>
      <c r="L1094" s="118"/>
      <c r="M1094" s="288"/>
      <c r="N1094" s="289"/>
      <c r="O1094"/>
      <c r="P1094"/>
      <c r="Q1094"/>
      <c r="R1094"/>
      <c r="S1094"/>
      <c r="T1094"/>
      <c r="U1094"/>
      <c r="V1094"/>
      <c r="W1094"/>
      <c r="X1094"/>
    </row>
    <row r="1095" spans="1:24" s="23" customFormat="1" ht="15" customHeight="1" x14ac:dyDescent="0.3">
      <c r="A1095" s="316">
        <v>44952</v>
      </c>
      <c r="B1095" s="317" t="s">
        <v>464</v>
      </c>
      <c r="C1095" s="320">
        <v>661122</v>
      </c>
      <c r="D1095" s="319"/>
      <c r="E1095" s="322">
        <f t="shared" si="22"/>
        <v>20690539.013620585</v>
      </c>
      <c r="F1095" s="84"/>
      <c r="G1095" s="139"/>
      <c r="H1095" s="140"/>
      <c r="I1095" s="116"/>
      <c r="J1095" s="123"/>
      <c r="K1095" s="117"/>
      <c r="L1095" s="118"/>
      <c r="M1095" s="288"/>
      <c r="N1095" s="289"/>
      <c r="O1095"/>
      <c r="P1095"/>
      <c r="Q1095"/>
      <c r="R1095"/>
      <c r="S1095"/>
      <c r="T1095"/>
      <c r="U1095"/>
      <c r="V1095"/>
      <c r="W1095"/>
      <c r="X1095"/>
    </row>
    <row r="1096" spans="1:24" s="23" customFormat="1" ht="15" customHeight="1" x14ac:dyDescent="0.3">
      <c r="A1096" s="316">
        <v>44952</v>
      </c>
      <c r="B1096" s="317" t="s">
        <v>196</v>
      </c>
      <c r="C1096" s="320">
        <v>40068</v>
      </c>
      <c r="D1096" s="319"/>
      <c r="E1096" s="322">
        <f t="shared" si="22"/>
        <v>20730607.013620585</v>
      </c>
      <c r="F1096" s="84"/>
      <c r="G1096" s="139"/>
      <c r="H1096" s="140"/>
      <c r="I1096" s="116"/>
      <c r="J1096" s="123"/>
      <c r="K1096" s="117"/>
      <c r="L1096" s="118"/>
      <c r="M1096" s="288"/>
      <c r="N1096" s="289"/>
      <c r="O1096"/>
      <c r="P1096"/>
      <c r="Q1096"/>
      <c r="R1096"/>
      <c r="S1096"/>
      <c r="T1096"/>
      <c r="U1096"/>
      <c r="V1096"/>
      <c r="W1096"/>
      <c r="X1096"/>
    </row>
    <row r="1097" spans="1:24" s="23" customFormat="1" ht="15" customHeight="1" x14ac:dyDescent="0.3">
      <c r="A1097" s="316">
        <v>44953</v>
      </c>
      <c r="B1097" s="317" t="s">
        <v>311</v>
      </c>
      <c r="C1097" s="320">
        <v>9105.25</v>
      </c>
      <c r="D1097" s="319"/>
      <c r="E1097" s="322">
        <f t="shared" si="22"/>
        <v>20739712.263620585</v>
      </c>
      <c r="F1097" s="84"/>
      <c r="G1097" s="139"/>
      <c r="H1097" s="140"/>
      <c r="I1097" s="116"/>
      <c r="J1097" s="123"/>
      <c r="K1097" s="117"/>
      <c r="L1097" s="118"/>
      <c r="M1097" s="288"/>
      <c r="N1097" s="289"/>
      <c r="O1097"/>
      <c r="P1097"/>
      <c r="Q1097"/>
      <c r="R1097"/>
      <c r="S1097"/>
      <c r="T1097"/>
      <c r="U1097"/>
      <c r="V1097"/>
      <c r="W1097"/>
      <c r="X1097"/>
    </row>
    <row r="1098" spans="1:24" s="23" customFormat="1" ht="15" customHeight="1" x14ac:dyDescent="0.3">
      <c r="A1098" s="316">
        <v>44953</v>
      </c>
      <c r="B1098" s="317" t="s">
        <v>631</v>
      </c>
      <c r="C1098" s="320">
        <v>108000</v>
      </c>
      <c r="D1098" s="319"/>
      <c r="E1098" s="322">
        <f t="shared" si="22"/>
        <v>20847712.263620585</v>
      </c>
      <c r="F1098" s="84"/>
      <c r="G1098" s="139"/>
      <c r="H1098" s="140"/>
      <c r="I1098" s="116"/>
      <c r="J1098" s="123"/>
      <c r="K1098" s="117"/>
      <c r="L1098" s="118"/>
      <c r="M1098" s="288"/>
      <c r="N1098" s="289"/>
      <c r="O1098"/>
      <c r="P1098"/>
      <c r="Q1098"/>
      <c r="R1098"/>
      <c r="S1098"/>
      <c r="T1098"/>
      <c r="U1098"/>
      <c r="V1098"/>
      <c r="W1098"/>
      <c r="X1098"/>
    </row>
    <row r="1099" spans="1:24" s="23" customFormat="1" ht="15" customHeight="1" x14ac:dyDescent="0.3">
      <c r="A1099" s="133"/>
      <c r="B1099" s="312" t="s">
        <v>632</v>
      </c>
      <c r="C1099" s="313"/>
      <c r="D1099" s="134">
        <v>91250</v>
      </c>
      <c r="E1099" s="322">
        <f t="shared" si="22"/>
        <v>20756462.263620585</v>
      </c>
      <c r="F1099" s="84"/>
      <c r="G1099" s="115">
        <f>D1099</f>
        <v>91250</v>
      </c>
      <c r="H1099" s="140"/>
      <c r="I1099" s="116"/>
      <c r="J1099" s="123"/>
      <c r="K1099" s="117"/>
      <c r="L1099" s="118"/>
      <c r="M1099" s="288"/>
      <c r="N1099" s="289"/>
      <c r="O1099"/>
      <c r="P1099"/>
      <c r="Q1099"/>
      <c r="R1099"/>
      <c r="S1099"/>
      <c r="T1099"/>
      <c r="U1099"/>
      <c r="V1099"/>
      <c r="W1099"/>
      <c r="X1099"/>
    </row>
    <row r="1100" spans="1:24" s="23" customFormat="1" ht="15" customHeight="1" x14ac:dyDescent="0.3">
      <c r="A1100" s="316">
        <v>44953</v>
      </c>
      <c r="B1100" s="317" t="s">
        <v>271</v>
      </c>
      <c r="C1100" s="320">
        <v>27315.75</v>
      </c>
      <c r="D1100" s="319"/>
      <c r="E1100" s="322">
        <f t="shared" si="22"/>
        <v>20783778.013620585</v>
      </c>
      <c r="F1100" s="84"/>
      <c r="G1100" s="139"/>
      <c r="H1100" s="140"/>
      <c r="I1100" s="116"/>
      <c r="J1100" s="123"/>
      <c r="K1100" s="117"/>
      <c r="L1100" s="118"/>
      <c r="M1100" s="288"/>
      <c r="N1100" s="289"/>
      <c r="O1100"/>
      <c r="P1100"/>
      <c r="Q1100"/>
      <c r="R1100"/>
      <c r="S1100"/>
      <c r="T1100"/>
      <c r="U1100"/>
      <c r="V1100"/>
      <c r="W1100"/>
      <c r="X1100"/>
    </row>
    <row r="1101" spans="1:24" s="23" customFormat="1" ht="15" customHeight="1" x14ac:dyDescent="0.3">
      <c r="A1101" s="316">
        <v>44953</v>
      </c>
      <c r="B1101" s="317" t="s">
        <v>215</v>
      </c>
      <c r="C1101" s="320">
        <v>5401.15</v>
      </c>
      <c r="D1101" s="319"/>
      <c r="E1101" s="322">
        <f t="shared" si="22"/>
        <v>20789179.163620584</v>
      </c>
      <c r="F1101" s="84"/>
      <c r="G1101" s="139"/>
      <c r="H1101" s="140"/>
      <c r="I1101" s="116"/>
      <c r="J1101" s="123"/>
      <c r="K1101" s="117"/>
      <c r="L1101" s="118"/>
      <c r="M1101" s="288"/>
      <c r="N1101" s="289"/>
      <c r="O1101"/>
      <c r="P1101"/>
      <c r="Q1101"/>
      <c r="R1101"/>
      <c r="S1101"/>
      <c r="T1101"/>
      <c r="U1101"/>
      <c r="V1101"/>
      <c r="W1101"/>
      <c r="X1101"/>
    </row>
    <row r="1102" spans="1:24" s="23" customFormat="1" ht="15" customHeight="1" x14ac:dyDescent="0.3">
      <c r="A1102" s="327"/>
      <c r="B1102" s="328" t="s">
        <v>456</v>
      </c>
      <c r="C1102" s="329"/>
      <c r="D1102" s="329"/>
      <c r="E1102" s="322">
        <f t="shared" si="22"/>
        <v>20789179.163620584</v>
      </c>
      <c r="F1102" s="84"/>
      <c r="G1102" s="139"/>
      <c r="H1102" s="140"/>
      <c r="I1102" s="116"/>
      <c r="J1102" s="123"/>
      <c r="K1102" s="117"/>
      <c r="L1102" s="118"/>
      <c r="M1102" s="288">
        <v>860514.01</v>
      </c>
      <c r="N1102" s="289"/>
      <c r="O1102"/>
      <c r="P1102"/>
      <c r="Q1102"/>
      <c r="R1102"/>
      <c r="S1102"/>
      <c r="T1102"/>
      <c r="U1102"/>
      <c r="V1102"/>
      <c r="W1102"/>
      <c r="X1102"/>
    </row>
    <row r="1103" spans="1:24" s="23" customFormat="1" ht="15" customHeight="1" x14ac:dyDescent="0.3">
      <c r="A1103" s="316">
        <v>44956</v>
      </c>
      <c r="B1103" s="317" t="s">
        <v>209</v>
      </c>
      <c r="C1103" s="320">
        <v>16389.45</v>
      </c>
      <c r="D1103" s="319"/>
      <c r="E1103" s="322">
        <f t="shared" si="22"/>
        <v>20805568.613620583</v>
      </c>
      <c r="F1103" s="84"/>
      <c r="G1103" s="139"/>
      <c r="H1103" s="140"/>
      <c r="I1103" s="116"/>
      <c r="J1103" s="123"/>
      <c r="K1103" s="117"/>
      <c r="L1103" s="118"/>
      <c r="M1103" s="288"/>
      <c r="N1103" s="289"/>
      <c r="O1103"/>
      <c r="P1103"/>
      <c r="Q1103"/>
      <c r="R1103"/>
      <c r="S1103"/>
      <c r="T1103"/>
      <c r="U1103"/>
      <c r="V1103"/>
      <c r="W1103"/>
      <c r="X1103"/>
    </row>
    <row r="1104" spans="1:24" s="23" customFormat="1" ht="15" customHeight="1" x14ac:dyDescent="0.3">
      <c r="A1104" s="316">
        <v>44956</v>
      </c>
      <c r="B1104" s="317" t="s">
        <v>277</v>
      </c>
      <c r="C1104" s="320">
        <v>3642.1</v>
      </c>
      <c r="D1104" s="319"/>
      <c r="E1104" s="322">
        <f t="shared" si="22"/>
        <v>20809210.713620584</v>
      </c>
      <c r="F1104" s="84"/>
      <c r="G1104" s="139"/>
      <c r="H1104" s="140"/>
      <c r="I1104" s="116"/>
      <c r="J1104" s="123"/>
      <c r="K1104" s="117"/>
      <c r="L1104" s="118"/>
      <c r="M1104" s="288"/>
      <c r="N1104" s="289"/>
      <c r="O1104"/>
      <c r="P1104"/>
      <c r="Q1104"/>
      <c r="R1104"/>
      <c r="S1104"/>
      <c r="T1104"/>
      <c r="U1104"/>
      <c r="V1104"/>
      <c r="W1104"/>
      <c r="X1104"/>
    </row>
    <row r="1105" spans="1:24" s="23" customFormat="1" ht="15" customHeight="1" x14ac:dyDescent="0.3">
      <c r="A1105" s="316">
        <v>44956</v>
      </c>
      <c r="B1105" s="317" t="s">
        <v>549</v>
      </c>
      <c r="C1105" s="320">
        <v>11513.15</v>
      </c>
      <c r="D1105" s="319"/>
      <c r="E1105" s="322">
        <f t="shared" si="22"/>
        <v>20820723.863620583</v>
      </c>
      <c r="F1105" s="84"/>
      <c r="G1105" s="139"/>
      <c r="H1105" s="140"/>
      <c r="I1105" s="116"/>
      <c r="J1105" s="123"/>
      <c r="K1105" s="117"/>
      <c r="L1105" s="118"/>
      <c r="M1105" s="288"/>
      <c r="N1105" s="289"/>
      <c r="O1105"/>
      <c r="P1105"/>
      <c r="Q1105"/>
      <c r="R1105"/>
      <c r="S1105"/>
      <c r="T1105"/>
      <c r="U1105"/>
      <c r="V1105"/>
      <c r="W1105"/>
      <c r="X1105"/>
    </row>
    <row r="1106" spans="1:24" s="23" customFormat="1" ht="15" customHeight="1" x14ac:dyDescent="0.3">
      <c r="A1106" s="316">
        <v>44956</v>
      </c>
      <c r="B1106" s="317" t="s">
        <v>310</v>
      </c>
      <c r="C1106" s="320">
        <v>293086.2</v>
      </c>
      <c r="D1106" s="319"/>
      <c r="E1106" s="322">
        <f t="shared" si="22"/>
        <v>21113810.063620582</v>
      </c>
      <c r="F1106" s="84"/>
      <c r="G1106" s="139"/>
      <c r="H1106" s="140"/>
      <c r="I1106" s="116"/>
      <c r="J1106" s="123"/>
      <c r="K1106" s="117"/>
      <c r="L1106" s="118"/>
      <c r="M1106" s="288"/>
      <c r="N1106" s="289"/>
      <c r="O1106"/>
      <c r="P1106"/>
      <c r="Q1106"/>
      <c r="R1106"/>
      <c r="S1106"/>
      <c r="T1106"/>
      <c r="U1106"/>
      <c r="V1106"/>
      <c r="W1106"/>
      <c r="X1106"/>
    </row>
    <row r="1107" spans="1:24" s="23" customFormat="1" ht="15" customHeight="1" x14ac:dyDescent="0.3">
      <c r="A1107" s="316">
        <v>44956</v>
      </c>
      <c r="B1107" s="317" t="s">
        <v>578</v>
      </c>
      <c r="C1107" s="320">
        <v>9105.25</v>
      </c>
      <c r="D1107" s="319"/>
      <c r="E1107" s="322">
        <f t="shared" si="22"/>
        <v>21122915.313620582</v>
      </c>
      <c r="F1107" s="84"/>
      <c r="G1107" s="139"/>
      <c r="H1107" s="140"/>
      <c r="I1107" s="116"/>
      <c r="J1107" s="123"/>
      <c r="K1107" s="117"/>
      <c r="L1107" s="118"/>
      <c r="M1107" s="288"/>
      <c r="N1107" s="289"/>
      <c r="O1107"/>
      <c r="P1107"/>
      <c r="Q1107"/>
      <c r="R1107"/>
      <c r="S1107"/>
      <c r="T1107"/>
      <c r="U1107"/>
      <c r="V1107"/>
      <c r="W1107"/>
      <c r="X1107"/>
    </row>
    <row r="1108" spans="1:24" s="23" customFormat="1" ht="15" customHeight="1" x14ac:dyDescent="0.3">
      <c r="A1108" s="316">
        <v>44957</v>
      </c>
      <c r="B1108" s="317" t="s">
        <v>308</v>
      </c>
      <c r="C1108" s="320">
        <v>27315.75</v>
      </c>
      <c r="D1108" s="319"/>
      <c r="E1108" s="322">
        <f t="shared" si="22"/>
        <v>21150231.063620582</v>
      </c>
      <c r="F1108" s="84"/>
      <c r="G1108" s="139"/>
      <c r="H1108" s="140"/>
      <c r="I1108" s="116"/>
      <c r="J1108" s="123"/>
      <c r="K1108" s="117"/>
      <c r="L1108" s="118"/>
      <c r="M1108" s="288"/>
      <c r="N1108" s="289"/>
      <c r="O1108"/>
      <c r="P1108"/>
      <c r="Q1108"/>
      <c r="R1108"/>
      <c r="S1108"/>
      <c r="T1108"/>
      <c r="U1108"/>
      <c r="V1108"/>
      <c r="W1108"/>
      <c r="X1108"/>
    </row>
    <row r="1109" spans="1:24" s="23" customFormat="1" ht="15" customHeight="1" x14ac:dyDescent="0.3">
      <c r="A1109" s="316">
        <v>44957</v>
      </c>
      <c r="B1109" s="317" t="s">
        <v>427</v>
      </c>
      <c r="C1109" s="320">
        <v>40068</v>
      </c>
      <c r="D1109" s="319"/>
      <c r="E1109" s="322">
        <f t="shared" si="22"/>
        <v>21190299.063620582</v>
      </c>
      <c r="F1109" s="84"/>
      <c r="G1109" s="139"/>
      <c r="H1109" s="140"/>
      <c r="I1109" s="116"/>
      <c r="J1109" s="123"/>
      <c r="K1109" s="117"/>
      <c r="L1109" s="118"/>
      <c r="M1109" s="288"/>
      <c r="N1109" s="289"/>
      <c r="O1109"/>
      <c r="P1109"/>
      <c r="Q1109"/>
      <c r="R1109"/>
      <c r="S1109"/>
      <c r="T1109"/>
      <c r="U1109"/>
      <c r="V1109"/>
      <c r="W1109"/>
      <c r="X1109"/>
    </row>
    <row r="1110" spans="1:24" s="23" customFormat="1" ht="15" customHeight="1" x14ac:dyDescent="0.3">
      <c r="A1110" s="316">
        <v>44957</v>
      </c>
      <c r="B1110" s="317" t="s">
        <v>288</v>
      </c>
      <c r="C1110" s="320">
        <v>601020</v>
      </c>
      <c r="D1110" s="319"/>
      <c r="E1110" s="322">
        <f t="shared" si="22"/>
        <v>21791319.063620582</v>
      </c>
      <c r="F1110" s="84"/>
      <c r="G1110" s="139"/>
      <c r="H1110" s="140"/>
      <c r="I1110" s="116"/>
      <c r="J1110" s="123"/>
      <c r="K1110" s="117"/>
      <c r="L1110" s="118"/>
      <c r="M1110" s="288"/>
      <c r="N1110" s="289"/>
      <c r="O1110"/>
      <c r="P1110"/>
      <c r="Q1110"/>
      <c r="R1110"/>
      <c r="S1110"/>
      <c r="T1110"/>
      <c r="U1110"/>
      <c r="V1110"/>
      <c r="W1110"/>
      <c r="X1110"/>
    </row>
    <row r="1111" spans="1:24" s="23" customFormat="1" ht="15" customHeight="1" x14ac:dyDescent="0.3">
      <c r="A1111" s="316">
        <v>44957</v>
      </c>
      <c r="B1111" s="317" t="s">
        <v>275</v>
      </c>
      <c r="C1111" s="320">
        <v>10926.3</v>
      </c>
      <c r="D1111" s="319"/>
      <c r="E1111" s="322">
        <f t="shared" si="22"/>
        <v>21802245.363620583</v>
      </c>
      <c r="F1111" s="84"/>
      <c r="G1111" s="139"/>
      <c r="H1111" s="140"/>
      <c r="I1111" s="116"/>
      <c r="J1111" s="123"/>
      <c r="K1111" s="117"/>
      <c r="L1111" s="118"/>
      <c r="M1111" s="288"/>
      <c r="N1111" s="289"/>
      <c r="O1111"/>
      <c r="P1111"/>
      <c r="Q1111"/>
      <c r="R1111"/>
      <c r="S1111"/>
      <c r="T1111"/>
      <c r="U1111"/>
      <c r="V1111"/>
      <c r="W1111"/>
      <c r="X1111"/>
    </row>
    <row r="1112" spans="1:24" s="23" customFormat="1" ht="15" customHeight="1" x14ac:dyDescent="0.3">
      <c r="A1112" s="316">
        <v>44957</v>
      </c>
      <c r="B1112" s="317" t="s">
        <v>445</v>
      </c>
      <c r="C1112" s="320">
        <v>590940.6</v>
      </c>
      <c r="D1112" s="319"/>
      <c r="E1112" s="322">
        <f t="shared" si="22"/>
        <v>22393185.963620584</v>
      </c>
      <c r="F1112" s="84"/>
      <c r="G1112" s="139"/>
      <c r="H1112" s="140"/>
      <c r="I1112" s="116"/>
      <c r="J1112" s="123"/>
      <c r="K1112" s="117"/>
      <c r="L1112" s="118"/>
      <c r="M1112" s="288"/>
      <c r="N1112" s="289"/>
      <c r="O1112"/>
      <c r="P1112"/>
      <c r="Q1112"/>
      <c r="R1112"/>
      <c r="S1112"/>
      <c r="T1112"/>
      <c r="U1112"/>
      <c r="V1112"/>
      <c r="W1112"/>
      <c r="X1112"/>
    </row>
    <row r="1113" spans="1:24" s="23" customFormat="1" ht="15" customHeight="1" x14ac:dyDescent="0.3">
      <c r="A1113" s="316">
        <v>44957</v>
      </c>
      <c r="B1113" s="317" t="s">
        <v>279</v>
      </c>
      <c r="C1113" s="320">
        <v>83871.149999999994</v>
      </c>
      <c r="D1113" s="319"/>
      <c r="E1113" s="322">
        <f t="shared" si="22"/>
        <v>22477057.113620583</v>
      </c>
      <c r="F1113" s="84"/>
      <c r="G1113" s="139"/>
      <c r="H1113" s="140"/>
      <c r="I1113" s="116"/>
      <c r="J1113" s="123"/>
      <c r="K1113" s="117"/>
      <c r="L1113" s="118"/>
      <c r="M1113" s="288"/>
      <c r="N1113" s="289"/>
      <c r="O1113"/>
      <c r="P1113"/>
      <c r="Q1113"/>
      <c r="R1113"/>
      <c r="S1113"/>
      <c r="T1113"/>
      <c r="U1113"/>
      <c r="V1113"/>
      <c r="W1113"/>
      <c r="X1113"/>
    </row>
    <row r="1114" spans="1:24" s="23" customFormat="1" ht="15" customHeight="1" x14ac:dyDescent="0.3">
      <c r="A1114" s="316">
        <v>44957</v>
      </c>
      <c r="B1114" s="317" t="s">
        <v>484</v>
      </c>
      <c r="C1114" s="320">
        <v>136422</v>
      </c>
      <c r="D1114" s="319"/>
      <c r="E1114" s="322">
        <f t="shared" si="22"/>
        <v>22613479.113620583</v>
      </c>
      <c r="F1114" s="84"/>
      <c r="G1114" s="139"/>
      <c r="H1114" s="140"/>
      <c r="I1114" s="116"/>
      <c r="J1114" s="123"/>
      <c r="K1114" s="117"/>
      <c r="L1114" s="118"/>
      <c r="M1114" s="288"/>
      <c r="N1114" s="289"/>
      <c r="O1114"/>
      <c r="P1114"/>
      <c r="Q1114"/>
      <c r="R1114"/>
      <c r="S1114"/>
      <c r="T1114"/>
      <c r="U1114"/>
      <c r="V1114"/>
      <c r="W1114"/>
      <c r="X1114"/>
    </row>
    <row r="1115" spans="1:24" s="23" customFormat="1" ht="15" customHeight="1" x14ac:dyDescent="0.3">
      <c r="A1115" s="316">
        <v>44957</v>
      </c>
      <c r="B1115" s="315" t="s">
        <v>486</v>
      </c>
      <c r="C1115" s="320">
        <v>93600</v>
      </c>
      <c r="D1115" s="319"/>
      <c r="E1115" s="322">
        <f t="shared" si="22"/>
        <v>22707079.113620583</v>
      </c>
      <c r="F1115" s="84"/>
      <c r="G1115" s="139"/>
      <c r="H1115" s="140"/>
      <c r="I1115" s="116"/>
      <c r="J1115" s="123"/>
      <c r="K1115" s="117"/>
      <c r="L1115" s="118"/>
      <c r="M1115" s="288"/>
      <c r="N1115" s="289"/>
      <c r="O1115"/>
      <c r="P1115"/>
      <c r="Q1115"/>
      <c r="R1115"/>
      <c r="S1115"/>
      <c r="T1115"/>
      <c r="U1115"/>
      <c r="V1115"/>
      <c r="W1115"/>
      <c r="X1115"/>
    </row>
    <row r="1116" spans="1:24" s="23" customFormat="1" ht="15" customHeight="1" x14ac:dyDescent="0.3">
      <c r="A1116" s="316">
        <v>44957</v>
      </c>
      <c r="B1116" s="317" t="s">
        <v>319</v>
      </c>
      <c r="C1116" s="320">
        <v>16389.45</v>
      </c>
      <c r="D1116" s="319"/>
      <c r="E1116" s="322">
        <f t="shared" si="22"/>
        <v>22723468.563620582</v>
      </c>
      <c r="F1116" s="84"/>
      <c r="G1116" s="115"/>
      <c r="H1116" s="140"/>
      <c r="I1116" s="116"/>
      <c r="J1116" s="123"/>
      <c r="K1116" s="117"/>
      <c r="L1116" s="118"/>
      <c r="M1116" s="288"/>
      <c r="N1116" s="289"/>
      <c r="O1116"/>
      <c r="P1116"/>
      <c r="Q1116"/>
      <c r="R1116"/>
      <c r="S1116"/>
      <c r="T1116"/>
      <c r="U1116"/>
      <c r="V1116"/>
      <c r="W1116"/>
      <c r="X1116"/>
    </row>
    <row r="1117" spans="1:24" s="23" customFormat="1" ht="15" customHeight="1" x14ac:dyDescent="0.3">
      <c r="A1117" s="316">
        <v>44957</v>
      </c>
      <c r="B1117" s="317" t="s">
        <v>299</v>
      </c>
      <c r="C1117" s="320">
        <v>21852.6</v>
      </c>
      <c r="D1117" s="319"/>
      <c r="E1117" s="322">
        <f t="shared" si="22"/>
        <v>22745321.163620584</v>
      </c>
      <c r="F1117" s="84"/>
      <c r="G1117" s="139"/>
      <c r="H1117" s="140"/>
      <c r="I1117" s="116"/>
      <c r="J1117" s="123"/>
      <c r="K1117" s="117"/>
      <c r="L1117" s="118"/>
      <c r="M1117" s="288"/>
      <c r="N1117" s="289"/>
      <c r="O1117"/>
      <c r="P1117"/>
      <c r="Q1117"/>
      <c r="R1117"/>
      <c r="S1117"/>
      <c r="T1117"/>
      <c r="U1117"/>
      <c r="V1117"/>
      <c r="W1117"/>
      <c r="X1117"/>
    </row>
    <row r="1118" spans="1:24" s="23" customFormat="1" ht="15" customHeight="1" x14ac:dyDescent="0.3">
      <c r="A1118" s="316">
        <v>44957</v>
      </c>
      <c r="B1118" s="317" t="s">
        <v>310</v>
      </c>
      <c r="C1118" s="320">
        <v>644663.80000000005</v>
      </c>
      <c r="D1118" s="319"/>
      <c r="E1118" s="322">
        <f t="shared" si="22"/>
        <v>23389984.963620584</v>
      </c>
      <c r="F1118" s="84"/>
      <c r="G1118" s="139"/>
      <c r="H1118" s="140"/>
      <c r="I1118" s="116"/>
      <c r="J1118" s="123"/>
      <c r="K1118" s="117"/>
      <c r="L1118" s="118"/>
      <c r="M1118" s="288"/>
      <c r="N1118" s="289"/>
      <c r="O1118"/>
      <c r="P1118"/>
      <c r="Q1118"/>
      <c r="R1118"/>
      <c r="S1118"/>
      <c r="T1118"/>
      <c r="U1118"/>
      <c r="V1118"/>
      <c r="W1118"/>
      <c r="X1118"/>
    </row>
    <row r="1119" spans="1:24" s="23" customFormat="1" ht="15" customHeight="1" x14ac:dyDescent="0.3">
      <c r="A1119" s="316">
        <v>44957</v>
      </c>
      <c r="B1119" s="317" t="s">
        <v>462</v>
      </c>
      <c r="C1119" s="320">
        <v>202059</v>
      </c>
      <c r="D1119" s="319"/>
      <c r="E1119" s="322">
        <f t="shared" si="22"/>
        <v>23592043.963620584</v>
      </c>
      <c r="F1119" s="84"/>
      <c r="G1119" s="139"/>
      <c r="H1119" s="140"/>
      <c r="I1119" s="116"/>
      <c r="J1119" s="123"/>
      <c r="K1119" s="117"/>
      <c r="L1119" s="118"/>
      <c r="M1119" s="288"/>
      <c r="N1119" s="289"/>
      <c r="O1119"/>
      <c r="P1119"/>
      <c r="Q1119"/>
      <c r="R1119"/>
      <c r="S1119"/>
      <c r="T1119"/>
      <c r="U1119"/>
      <c r="V1119"/>
      <c r="W1119"/>
      <c r="X1119"/>
    </row>
    <row r="1120" spans="1:24" s="23" customFormat="1" ht="15" customHeight="1" x14ac:dyDescent="0.3">
      <c r="A1120" s="100"/>
      <c r="B1120" s="23" t="s">
        <v>633</v>
      </c>
      <c r="C1120" s="323"/>
      <c r="D1120" s="141">
        <v>1773040.5</v>
      </c>
      <c r="E1120" s="322">
        <f t="shared" si="22"/>
        <v>21819003.463620584</v>
      </c>
      <c r="F1120" s="84"/>
      <c r="G1120" s="139"/>
      <c r="H1120" s="140"/>
      <c r="I1120" s="116"/>
      <c r="J1120" s="123"/>
      <c r="K1120" s="117"/>
      <c r="L1120" s="118"/>
      <c r="M1120" s="288"/>
      <c r="N1120" s="289"/>
      <c r="O1120"/>
      <c r="P1120"/>
      <c r="Q1120"/>
      <c r="R1120"/>
      <c r="S1120"/>
      <c r="T1120"/>
      <c r="U1120"/>
      <c r="V1120"/>
      <c r="W1120"/>
      <c r="X1120"/>
    </row>
    <row r="1121" spans="1:24" s="23" customFormat="1" ht="15" customHeight="1" x14ac:dyDescent="0.3">
      <c r="A1121" s="100"/>
      <c r="B1121" s="324" t="s">
        <v>634</v>
      </c>
      <c r="C1121" s="325">
        <v>300011.51236599992</v>
      </c>
      <c r="D1121" s="141"/>
      <c r="E1121" s="322">
        <f t="shared" si="22"/>
        <v>22119014.975986585</v>
      </c>
      <c r="F1121" s="84"/>
      <c r="G1121" s="115"/>
      <c r="H1121" s="140"/>
      <c r="I1121" s="116"/>
      <c r="J1121" s="123"/>
      <c r="K1121" s="117"/>
      <c r="L1121" s="118"/>
      <c r="M1121" s="288"/>
      <c r="N1121" s="289"/>
      <c r="O1121"/>
      <c r="P1121"/>
      <c r="Q1121"/>
      <c r="R1121"/>
      <c r="S1121"/>
      <c r="T1121"/>
      <c r="U1121"/>
      <c r="V1121"/>
      <c r="W1121"/>
      <c r="X1121"/>
    </row>
    <row r="1122" spans="1:24" s="23" customFormat="1" ht="15" customHeight="1" x14ac:dyDescent="0.3">
      <c r="B1122" s="324" t="s">
        <v>635</v>
      </c>
      <c r="C1122" s="326">
        <f>81.12*6137</f>
        <v>497833.44</v>
      </c>
      <c r="D1122" s="141"/>
      <c r="E1122" s="227">
        <f t="shared" si="22"/>
        <v>22616848.415986586</v>
      </c>
      <c r="F1122" s="84"/>
      <c r="G1122" s="115"/>
      <c r="H1122" s="140"/>
      <c r="I1122" s="116"/>
      <c r="J1122" s="123"/>
      <c r="K1122" s="117"/>
      <c r="L1122" s="118"/>
      <c r="M1122" s="288"/>
      <c r="N1122" s="289"/>
      <c r="O1122"/>
      <c r="P1122"/>
      <c r="Q1122"/>
      <c r="R1122"/>
      <c r="S1122"/>
      <c r="T1122"/>
      <c r="U1122"/>
      <c r="V1122"/>
      <c r="W1122"/>
      <c r="X1122"/>
    </row>
    <row r="1123" spans="1:24" s="23" customFormat="1" ht="15" customHeight="1" x14ac:dyDescent="0.3">
      <c r="A1123" s="316">
        <v>44963</v>
      </c>
      <c r="B1123" s="317" t="s">
        <v>274</v>
      </c>
      <c r="C1123" s="320">
        <v>34539.449999999997</v>
      </c>
      <c r="D1123" s="319"/>
      <c r="E1123" s="322">
        <f t="shared" si="22"/>
        <v>22651387.865986586</v>
      </c>
      <c r="F1123" s="84"/>
      <c r="G1123" s="139"/>
      <c r="H1123" s="140"/>
      <c r="I1123" s="116"/>
      <c r="J1123" s="123"/>
      <c r="K1123" s="117"/>
      <c r="L1123" s="118"/>
      <c r="M1123" s="288"/>
      <c r="N1123" s="289"/>
      <c r="O1123"/>
      <c r="P1123"/>
      <c r="Q1123"/>
      <c r="R1123"/>
      <c r="S1123"/>
      <c r="T1123"/>
      <c r="U1123"/>
      <c r="V1123"/>
      <c r="W1123"/>
      <c r="X1123"/>
    </row>
    <row r="1124" spans="1:24" s="23" customFormat="1" ht="15" customHeight="1" x14ac:dyDescent="0.3">
      <c r="A1124" s="316">
        <v>44963</v>
      </c>
      <c r="B1124" s="317" t="s">
        <v>314</v>
      </c>
      <c r="C1124" s="320">
        <v>10926.3</v>
      </c>
      <c r="D1124" s="319"/>
      <c r="E1124" s="322">
        <f t="shared" si="22"/>
        <v>22662314.165986586</v>
      </c>
      <c r="F1124" s="84"/>
      <c r="G1124" s="139"/>
      <c r="H1124" s="140"/>
      <c r="I1124" s="116"/>
      <c r="J1124" s="123"/>
      <c r="K1124" s="117"/>
      <c r="L1124" s="118"/>
      <c r="M1124" s="288"/>
      <c r="N1124" s="289"/>
      <c r="O1124"/>
      <c r="P1124"/>
      <c r="Q1124"/>
      <c r="R1124"/>
      <c r="S1124"/>
      <c r="T1124"/>
      <c r="U1124"/>
      <c r="V1124"/>
      <c r="W1124"/>
      <c r="X1124"/>
    </row>
    <row r="1125" spans="1:24" s="23" customFormat="1" ht="15" customHeight="1" x14ac:dyDescent="0.3">
      <c r="A1125" s="316">
        <v>44963</v>
      </c>
      <c r="B1125" s="317" t="s">
        <v>276</v>
      </c>
      <c r="C1125" s="320">
        <v>174820.8</v>
      </c>
      <c r="D1125" s="319"/>
      <c r="E1125" s="322">
        <f t="shared" ref="E1125:E1187" si="23">E1124+C1125-D1125</f>
        <v>22837134.965986587</v>
      </c>
      <c r="F1125" s="84"/>
      <c r="G1125" s="139"/>
      <c r="H1125" s="140"/>
      <c r="I1125" s="116"/>
      <c r="J1125" s="123"/>
      <c r="K1125" s="117"/>
      <c r="L1125" s="118"/>
      <c r="M1125" s="288"/>
      <c r="N1125" s="289"/>
      <c r="O1125"/>
      <c r="P1125"/>
      <c r="Q1125"/>
      <c r="R1125"/>
      <c r="S1125"/>
      <c r="T1125"/>
      <c r="U1125"/>
      <c r="V1125"/>
      <c r="W1125"/>
      <c r="X1125"/>
    </row>
    <row r="1126" spans="1:24" s="23" customFormat="1" ht="15" customHeight="1" x14ac:dyDescent="0.3">
      <c r="A1126" s="316">
        <v>44963</v>
      </c>
      <c r="B1126" s="317" t="s">
        <v>264</v>
      </c>
      <c r="C1126" s="320">
        <v>5463.15</v>
      </c>
      <c r="D1126" s="319"/>
      <c r="E1126" s="322">
        <f t="shared" si="23"/>
        <v>22842598.115986586</v>
      </c>
      <c r="F1126" s="84"/>
      <c r="G1126" s="139"/>
      <c r="H1126" s="140"/>
      <c r="I1126" s="116"/>
      <c r="J1126" s="123"/>
      <c r="K1126" s="117"/>
      <c r="L1126" s="118"/>
      <c r="M1126" s="288"/>
      <c r="N1126" s="289"/>
      <c r="O1126"/>
      <c r="P1126"/>
      <c r="Q1126"/>
      <c r="R1126"/>
      <c r="S1126"/>
      <c r="T1126"/>
      <c r="U1126"/>
      <c r="V1126"/>
      <c r="W1126"/>
      <c r="X1126"/>
    </row>
    <row r="1127" spans="1:24" s="23" customFormat="1" ht="15" customHeight="1" x14ac:dyDescent="0.3">
      <c r="A1127" s="316">
        <v>44963</v>
      </c>
      <c r="B1127" s="317" t="s">
        <v>293</v>
      </c>
      <c r="C1127" s="320">
        <v>16389.45</v>
      </c>
      <c r="D1127" s="319"/>
      <c r="E1127" s="322">
        <f t="shared" si="23"/>
        <v>22858987.565986585</v>
      </c>
      <c r="F1127" s="84"/>
      <c r="G1127" s="139"/>
      <c r="H1127" s="140"/>
      <c r="I1127" s="116"/>
      <c r="J1127" s="123"/>
      <c r="K1127" s="117"/>
      <c r="L1127" s="118"/>
      <c r="M1127" s="288"/>
      <c r="N1127" s="289"/>
      <c r="O1127"/>
      <c r="P1127"/>
      <c r="Q1127"/>
      <c r="R1127"/>
      <c r="S1127"/>
      <c r="T1127"/>
      <c r="U1127"/>
      <c r="V1127"/>
      <c r="W1127"/>
      <c r="X1127"/>
    </row>
    <row r="1128" spans="1:24" s="23" customFormat="1" ht="15" customHeight="1" x14ac:dyDescent="0.3">
      <c r="A1128" s="316">
        <v>44964</v>
      </c>
      <c r="B1128" s="315" t="s">
        <v>486</v>
      </c>
      <c r="C1128" s="320">
        <v>100000</v>
      </c>
      <c r="D1128" s="319"/>
      <c r="E1128" s="322">
        <f t="shared" si="23"/>
        <v>22958987.565986585</v>
      </c>
      <c r="F1128" s="84"/>
      <c r="G1128" s="139"/>
      <c r="H1128" s="140"/>
      <c r="I1128" s="116"/>
      <c r="J1128" s="123"/>
      <c r="K1128" s="117"/>
      <c r="L1128" s="118"/>
      <c r="M1128" s="288"/>
      <c r="N1128" s="289"/>
      <c r="O1128"/>
      <c r="P1128"/>
      <c r="Q1128"/>
      <c r="R1128"/>
      <c r="S1128"/>
      <c r="T1128"/>
      <c r="U1128"/>
      <c r="V1128"/>
      <c r="W1128"/>
      <c r="X1128"/>
    </row>
    <row r="1129" spans="1:24" s="23" customFormat="1" ht="15" customHeight="1" x14ac:dyDescent="0.3">
      <c r="A1129" s="316">
        <v>44964</v>
      </c>
      <c r="B1129" s="317" t="s">
        <v>615</v>
      </c>
      <c r="C1129" s="320">
        <v>27315.75</v>
      </c>
      <c r="D1129" s="319"/>
      <c r="E1129" s="322">
        <f t="shared" si="23"/>
        <v>22986303.315986585</v>
      </c>
      <c r="F1129" s="84"/>
      <c r="G1129" s="139"/>
      <c r="H1129" s="140"/>
      <c r="I1129" s="116"/>
      <c r="J1129" s="123"/>
      <c r="K1129" s="117"/>
      <c r="L1129" s="118"/>
      <c r="M1129" s="288"/>
      <c r="N1129" s="289"/>
      <c r="O1129"/>
      <c r="P1129"/>
      <c r="Q1129"/>
      <c r="R1129"/>
      <c r="S1129"/>
      <c r="T1129"/>
      <c r="U1129"/>
      <c r="V1129"/>
      <c r="W1129"/>
      <c r="X1129"/>
    </row>
    <row r="1130" spans="1:24" s="23" customFormat="1" ht="15" customHeight="1" x14ac:dyDescent="0.3">
      <c r="A1130" s="316">
        <v>44966</v>
      </c>
      <c r="B1130" s="317" t="s">
        <v>191</v>
      </c>
      <c r="C1130" s="320">
        <v>584276.25</v>
      </c>
      <c r="D1130" s="319"/>
      <c r="E1130" s="322">
        <f t="shared" si="23"/>
        <v>23570579.565986585</v>
      </c>
      <c r="F1130" s="84"/>
      <c r="G1130" s="139"/>
      <c r="H1130" s="140"/>
      <c r="I1130" s="116"/>
      <c r="J1130" s="123"/>
      <c r="K1130" s="117"/>
      <c r="L1130" s="118"/>
      <c r="M1130" s="288"/>
      <c r="N1130" s="289"/>
      <c r="O1130"/>
      <c r="P1130"/>
      <c r="Q1130"/>
      <c r="R1130"/>
      <c r="S1130"/>
      <c r="T1130"/>
      <c r="U1130"/>
      <c r="V1130"/>
      <c r="W1130"/>
      <c r="X1130"/>
    </row>
    <row r="1131" spans="1:24" s="23" customFormat="1" ht="15" customHeight="1" x14ac:dyDescent="0.3">
      <c r="A1131" s="316">
        <v>44966</v>
      </c>
      <c r="B1131" s="317" t="s">
        <v>222</v>
      </c>
      <c r="C1131" s="320">
        <v>344178.45</v>
      </c>
      <c r="D1131" s="319"/>
      <c r="E1131" s="322">
        <f t="shared" si="23"/>
        <v>23914758.015986584</v>
      </c>
      <c r="F1131" s="84"/>
      <c r="G1131" s="139"/>
      <c r="H1131" s="140"/>
      <c r="I1131" s="116"/>
      <c r="J1131" s="123"/>
      <c r="K1131" s="117"/>
      <c r="L1131" s="118"/>
      <c r="M1131" s="288"/>
      <c r="N1131" s="289"/>
      <c r="O1131"/>
      <c r="P1131"/>
      <c r="Q1131"/>
      <c r="R1131"/>
      <c r="S1131"/>
      <c r="T1131"/>
      <c r="U1131"/>
      <c r="V1131"/>
      <c r="W1131"/>
      <c r="X1131"/>
    </row>
    <row r="1132" spans="1:24" s="23" customFormat="1" ht="15" customHeight="1" x14ac:dyDescent="0.3">
      <c r="A1132" s="100"/>
      <c r="B1132" s="119" t="s">
        <v>636</v>
      </c>
      <c r="C1132" s="120"/>
      <c r="D1132" s="121">
        <v>1422812</v>
      </c>
      <c r="E1132" s="322">
        <f t="shared" si="23"/>
        <v>22491946.015986584</v>
      </c>
      <c r="F1132" s="84"/>
      <c r="G1132" s="139"/>
      <c r="H1132" s="140"/>
      <c r="I1132" s="116"/>
      <c r="J1132" s="123"/>
      <c r="K1132" s="117"/>
      <c r="L1132" s="118"/>
      <c r="M1132" s="288"/>
      <c r="N1132" s="289"/>
      <c r="O1132"/>
      <c r="P1132"/>
      <c r="Q1132"/>
      <c r="R1132"/>
      <c r="S1132"/>
      <c r="T1132"/>
      <c r="U1132"/>
      <c r="V1132"/>
      <c r="W1132"/>
      <c r="X1132"/>
    </row>
    <row r="1133" spans="1:24" s="23" customFormat="1" ht="15" customHeight="1" x14ac:dyDescent="0.3">
      <c r="A1133" s="100"/>
      <c r="B1133" s="119" t="s">
        <v>639</v>
      </c>
      <c r="C1133" s="120"/>
      <c r="D1133" s="121">
        <v>6625632</v>
      </c>
      <c r="E1133" s="322">
        <f t="shared" si="23"/>
        <v>15866314.015986584</v>
      </c>
      <c r="F1133" s="84"/>
      <c r="G1133" s="139"/>
      <c r="H1133" s="140"/>
      <c r="I1133" s="116"/>
      <c r="J1133" s="123"/>
      <c r="K1133" s="117"/>
      <c r="L1133" s="118"/>
      <c r="M1133" s="288"/>
      <c r="N1133" s="289"/>
      <c r="O1133"/>
      <c r="P1133"/>
      <c r="Q1133"/>
      <c r="R1133"/>
      <c r="S1133"/>
      <c r="T1133"/>
      <c r="U1133"/>
      <c r="V1133"/>
      <c r="W1133"/>
      <c r="X1133"/>
    </row>
    <row r="1134" spans="1:24" s="23" customFormat="1" ht="15" customHeight="1" x14ac:dyDescent="0.3">
      <c r="B1134" s="119" t="s">
        <v>187</v>
      </c>
      <c r="C1134" s="124"/>
      <c r="D1134" s="121">
        <v>1327872</v>
      </c>
      <c r="E1134" s="322">
        <f t="shared" si="23"/>
        <v>14538442.015986584</v>
      </c>
      <c r="F1134" s="84"/>
      <c r="G1134" s="139"/>
      <c r="H1134" s="140"/>
      <c r="I1134" s="116"/>
      <c r="J1134" s="123"/>
      <c r="K1134" s="117"/>
      <c r="L1134" s="118"/>
      <c r="M1134" s="288"/>
      <c r="N1134" s="289"/>
      <c r="O1134"/>
      <c r="P1134"/>
      <c r="Q1134"/>
      <c r="R1134"/>
      <c r="S1134"/>
      <c r="T1134"/>
      <c r="U1134"/>
      <c r="V1134"/>
      <c r="W1134"/>
      <c r="X1134"/>
    </row>
    <row r="1135" spans="1:24" s="23" customFormat="1" ht="15" customHeight="1" x14ac:dyDescent="0.3">
      <c r="B1135" s="119" t="s">
        <v>612</v>
      </c>
      <c r="C1135" s="124"/>
      <c r="D1135" s="121">
        <v>11157</v>
      </c>
      <c r="E1135" s="322">
        <f t="shared" si="23"/>
        <v>14527285.015986584</v>
      </c>
      <c r="F1135" s="84"/>
      <c r="G1135" s="139"/>
      <c r="H1135" s="140"/>
      <c r="I1135" s="116"/>
      <c r="J1135" s="123"/>
      <c r="K1135" s="117"/>
      <c r="L1135" s="118"/>
      <c r="M1135" s="288"/>
      <c r="N1135" s="289"/>
      <c r="O1135"/>
      <c r="P1135"/>
      <c r="Q1135"/>
      <c r="R1135"/>
      <c r="S1135"/>
      <c r="T1135"/>
      <c r="U1135"/>
      <c r="V1135"/>
      <c r="W1135"/>
      <c r="X1135"/>
    </row>
    <row r="1136" spans="1:24" s="23" customFormat="1" ht="15" customHeight="1" x14ac:dyDescent="0.3">
      <c r="B1136" s="119" t="s">
        <v>637</v>
      </c>
      <c r="C1136" s="124"/>
      <c r="D1136" s="121">
        <v>36514.800000000003</v>
      </c>
      <c r="E1136" s="322">
        <f t="shared" si="23"/>
        <v>14490770.215986583</v>
      </c>
      <c r="F1136" s="84"/>
      <c r="G1136" s="139"/>
      <c r="H1136" s="140"/>
      <c r="I1136" s="116"/>
      <c r="J1136" s="123"/>
      <c r="K1136" s="117"/>
      <c r="L1136" s="118"/>
      <c r="M1136" s="288"/>
      <c r="N1136" s="289"/>
      <c r="O1136"/>
      <c r="P1136"/>
      <c r="Q1136"/>
      <c r="R1136"/>
      <c r="S1136"/>
      <c r="T1136"/>
      <c r="U1136"/>
      <c r="V1136"/>
      <c r="W1136"/>
      <c r="X1136"/>
    </row>
    <row r="1137" spans="1:24" s="23" customFormat="1" ht="15" customHeight="1" x14ac:dyDescent="0.3">
      <c r="B1137" s="119" t="s">
        <v>638</v>
      </c>
      <c r="C1137" s="124"/>
      <c r="D1137" s="121">
        <v>665360.65</v>
      </c>
      <c r="E1137" s="322">
        <f t="shared" si="23"/>
        <v>13825409.565986583</v>
      </c>
      <c r="F1137" s="84"/>
      <c r="G1137" s="139"/>
      <c r="H1137" s="140"/>
      <c r="I1137" s="116"/>
      <c r="J1137" s="123"/>
      <c r="K1137" s="117"/>
      <c r="L1137" s="118"/>
      <c r="M1137" s="288"/>
      <c r="N1137" s="289"/>
      <c r="O1137"/>
      <c r="P1137"/>
      <c r="Q1137"/>
      <c r="R1137"/>
      <c r="S1137"/>
      <c r="T1137"/>
      <c r="U1137"/>
      <c r="V1137"/>
      <c r="W1137"/>
      <c r="X1137"/>
    </row>
    <row r="1138" spans="1:24" s="23" customFormat="1" ht="15" customHeight="1" x14ac:dyDescent="0.3">
      <c r="B1138" s="119" t="s">
        <v>610</v>
      </c>
      <c r="C1138" s="124"/>
      <c r="D1138" s="121">
        <v>800000</v>
      </c>
      <c r="E1138" s="322">
        <f t="shared" si="23"/>
        <v>13025409.565986583</v>
      </c>
      <c r="F1138" s="84"/>
      <c r="G1138" s="115"/>
      <c r="H1138" s="140"/>
      <c r="I1138" s="116"/>
      <c r="J1138" s="123"/>
      <c r="K1138" s="117"/>
      <c r="L1138" s="118"/>
      <c r="M1138" s="288"/>
      <c r="N1138" s="289"/>
      <c r="O1138"/>
      <c r="P1138"/>
      <c r="Q1138"/>
      <c r="R1138"/>
      <c r="S1138"/>
      <c r="T1138"/>
      <c r="U1138"/>
      <c r="V1138"/>
      <c r="W1138"/>
      <c r="X1138"/>
    </row>
    <row r="1139" spans="1:24" s="23" customFormat="1" ht="15" customHeight="1" x14ac:dyDescent="0.3">
      <c r="B1139" s="119" t="s">
        <v>559</v>
      </c>
      <c r="C1139" s="124"/>
      <c r="D1139" s="121">
        <v>256386.66</v>
      </c>
      <c r="E1139" s="322">
        <f t="shared" si="23"/>
        <v>12769022.905986583</v>
      </c>
      <c r="F1139" s="84"/>
      <c r="G1139" s="139"/>
      <c r="H1139" s="140"/>
      <c r="I1139" s="116"/>
      <c r="J1139" s="123"/>
      <c r="K1139" s="117"/>
      <c r="L1139" s="118"/>
      <c r="M1139" s="288"/>
      <c r="N1139" s="289"/>
      <c r="O1139"/>
      <c r="P1139"/>
      <c r="Q1139"/>
      <c r="R1139"/>
      <c r="S1139"/>
      <c r="T1139"/>
      <c r="U1139"/>
      <c r="V1139"/>
      <c r="W1139"/>
      <c r="X1139"/>
    </row>
    <row r="1140" spans="1:24" s="23" customFormat="1" ht="15" customHeight="1" x14ac:dyDescent="0.3">
      <c r="A1140" s="316">
        <v>44970</v>
      </c>
      <c r="B1140" s="317" t="s">
        <v>217</v>
      </c>
      <c r="C1140" s="320">
        <v>27515.4</v>
      </c>
      <c r="D1140" s="319"/>
      <c r="E1140" s="322">
        <f t="shared" si="23"/>
        <v>12796538.305986583</v>
      </c>
      <c r="F1140" s="84"/>
      <c r="G1140" s="139"/>
      <c r="H1140" s="140"/>
      <c r="I1140" s="116"/>
      <c r="J1140" s="123"/>
      <c r="K1140" s="117"/>
      <c r="L1140" s="118"/>
      <c r="M1140" s="288"/>
      <c r="N1140" s="289"/>
      <c r="O1140"/>
      <c r="P1140"/>
      <c r="Q1140"/>
      <c r="R1140"/>
      <c r="S1140"/>
      <c r="T1140"/>
      <c r="U1140"/>
      <c r="V1140"/>
      <c r="W1140"/>
      <c r="X1140"/>
    </row>
    <row r="1141" spans="1:24" s="23" customFormat="1" ht="15" customHeight="1" x14ac:dyDescent="0.3">
      <c r="A1141" s="316">
        <v>44970</v>
      </c>
      <c r="B1141" s="317" t="s">
        <v>451</v>
      </c>
      <c r="C1141" s="320">
        <v>5503.08</v>
      </c>
      <c r="D1141" s="319"/>
      <c r="E1141" s="322">
        <f t="shared" si="23"/>
        <v>12802041.385986583</v>
      </c>
      <c r="F1141" s="84"/>
      <c r="G1141" s="139"/>
      <c r="H1141" s="140"/>
      <c r="I1141" s="116"/>
      <c r="J1141" s="123"/>
      <c r="K1141" s="117"/>
      <c r="L1141" s="118"/>
      <c r="M1141" s="288"/>
      <c r="N1141" s="289"/>
      <c r="O1141"/>
      <c r="P1141"/>
      <c r="Q1141"/>
      <c r="R1141"/>
      <c r="S1141"/>
      <c r="T1141"/>
      <c r="U1141"/>
      <c r="V1141"/>
      <c r="W1141"/>
      <c r="X1141"/>
    </row>
    <row r="1142" spans="1:24" s="23" customFormat="1" ht="15" customHeight="1" x14ac:dyDescent="0.3">
      <c r="A1142" s="316">
        <v>44970</v>
      </c>
      <c r="B1142" s="317" t="s">
        <v>218</v>
      </c>
      <c r="C1142" s="320">
        <v>5503.08</v>
      </c>
      <c r="D1142" s="319"/>
      <c r="E1142" s="322">
        <f t="shared" si="23"/>
        <v>12807544.465986583</v>
      </c>
      <c r="F1142" s="84"/>
      <c r="G1142" s="139"/>
      <c r="H1142" s="140"/>
      <c r="I1142" s="116"/>
      <c r="J1142" s="123"/>
      <c r="K1142" s="117"/>
      <c r="L1142" s="118"/>
      <c r="M1142" s="288"/>
      <c r="N1142" s="289"/>
      <c r="O1142"/>
      <c r="P1142"/>
      <c r="Q1142"/>
      <c r="R1142"/>
      <c r="S1142"/>
      <c r="T1142"/>
      <c r="U1142"/>
      <c r="V1142"/>
      <c r="W1142"/>
      <c r="X1142"/>
    </row>
    <row r="1143" spans="1:24" s="23" customFormat="1" ht="15" customHeight="1" x14ac:dyDescent="0.3">
      <c r="A1143" s="316">
        <v>44970</v>
      </c>
      <c r="B1143" s="317" t="s">
        <v>472</v>
      </c>
      <c r="C1143" s="320">
        <v>27515.4</v>
      </c>
      <c r="D1143" s="319"/>
      <c r="E1143" s="322">
        <f t="shared" si="23"/>
        <v>12835059.865986584</v>
      </c>
      <c r="F1143" s="84"/>
      <c r="G1143" s="139"/>
      <c r="H1143" s="140"/>
      <c r="I1143" s="116"/>
      <c r="J1143" s="123"/>
      <c r="K1143" s="117"/>
      <c r="L1143" s="118"/>
      <c r="M1143" s="288"/>
      <c r="N1143" s="289"/>
      <c r="O1143"/>
      <c r="P1143"/>
      <c r="Q1143"/>
      <c r="R1143"/>
      <c r="S1143"/>
      <c r="T1143"/>
      <c r="U1143"/>
      <c r="V1143"/>
      <c r="W1143"/>
      <c r="X1143"/>
    </row>
    <row r="1144" spans="1:24" s="23" customFormat="1" ht="15" customHeight="1" x14ac:dyDescent="0.3">
      <c r="A1144" s="316">
        <v>44970</v>
      </c>
      <c r="B1144" s="317" t="s">
        <v>207</v>
      </c>
      <c r="C1144" s="320">
        <v>36687.199999999997</v>
      </c>
      <c r="D1144" s="319"/>
      <c r="E1144" s="322">
        <f t="shared" si="23"/>
        <v>12871747.065986583</v>
      </c>
      <c r="F1144" s="84"/>
      <c r="G1144" s="139"/>
      <c r="H1144" s="140"/>
      <c r="I1144" s="116"/>
      <c r="J1144" s="123"/>
      <c r="K1144" s="117"/>
      <c r="L1144" s="118"/>
      <c r="M1144" s="288"/>
      <c r="N1144" s="289"/>
      <c r="O1144"/>
      <c r="P1144"/>
      <c r="Q1144"/>
      <c r="R1144"/>
      <c r="S1144"/>
      <c r="T1144"/>
      <c r="U1144"/>
      <c r="V1144"/>
      <c r="W1144"/>
      <c r="X1144"/>
    </row>
    <row r="1145" spans="1:24" s="23" customFormat="1" ht="15" customHeight="1" x14ac:dyDescent="0.3">
      <c r="A1145" s="316">
        <v>44970</v>
      </c>
      <c r="B1145" s="317" t="s">
        <v>208</v>
      </c>
      <c r="C1145" s="320">
        <v>3642.1</v>
      </c>
      <c r="D1145" s="319"/>
      <c r="E1145" s="322">
        <f t="shared" si="23"/>
        <v>12875389.165986583</v>
      </c>
      <c r="F1145" s="84"/>
      <c r="G1145" s="139"/>
      <c r="H1145" s="140"/>
      <c r="I1145" s="116"/>
      <c r="J1145" s="123"/>
      <c r="K1145" s="117"/>
      <c r="L1145" s="118"/>
      <c r="M1145" s="288"/>
      <c r="N1145" s="289"/>
      <c r="O1145"/>
      <c r="P1145"/>
      <c r="Q1145"/>
      <c r="R1145"/>
      <c r="S1145"/>
      <c r="T1145"/>
      <c r="U1145"/>
      <c r="V1145"/>
      <c r="W1145"/>
      <c r="X1145"/>
    </row>
    <row r="1146" spans="1:24" s="23" customFormat="1" ht="15" customHeight="1" x14ac:dyDescent="0.3">
      <c r="A1146" s="316">
        <v>44970</v>
      </c>
      <c r="B1146" s="317" t="s">
        <v>428</v>
      </c>
      <c r="C1146" s="320">
        <v>27515.4</v>
      </c>
      <c r="D1146" s="319"/>
      <c r="E1146" s="322">
        <f t="shared" si="23"/>
        <v>12902904.565986583</v>
      </c>
      <c r="F1146" s="84"/>
      <c r="G1146" s="139"/>
      <c r="H1146" s="140"/>
      <c r="I1146" s="116"/>
      <c r="J1146" s="123"/>
      <c r="K1146" s="117"/>
      <c r="L1146" s="118"/>
      <c r="M1146" s="288"/>
      <c r="N1146" s="289"/>
      <c r="O1146"/>
      <c r="P1146"/>
      <c r="Q1146"/>
      <c r="R1146"/>
      <c r="S1146"/>
      <c r="T1146"/>
      <c r="U1146"/>
      <c r="V1146"/>
      <c r="W1146"/>
      <c r="X1146"/>
    </row>
    <row r="1147" spans="1:24" s="23" customFormat="1" ht="15" customHeight="1" x14ac:dyDescent="0.3">
      <c r="A1147" s="316">
        <v>44970</v>
      </c>
      <c r="B1147" s="317" t="s">
        <v>210</v>
      </c>
      <c r="C1147" s="320">
        <v>7337.44</v>
      </c>
      <c r="D1147" s="319"/>
      <c r="E1147" s="322">
        <f t="shared" si="23"/>
        <v>12910242.005986582</v>
      </c>
      <c r="F1147" s="84"/>
      <c r="G1147" s="139"/>
      <c r="H1147" s="140"/>
      <c r="I1147" s="116"/>
      <c r="J1147" s="123"/>
      <c r="K1147" s="117"/>
      <c r="L1147" s="118"/>
      <c r="M1147" s="288"/>
      <c r="N1147" s="289"/>
      <c r="O1147"/>
      <c r="P1147"/>
      <c r="Q1147"/>
      <c r="R1147"/>
      <c r="S1147"/>
      <c r="T1147"/>
      <c r="U1147"/>
      <c r="V1147"/>
      <c r="W1147"/>
      <c r="X1147"/>
    </row>
    <row r="1148" spans="1:24" s="23" customFormat="1" ht="15" customHeight="1" x14ac:dyDescent="0.3">
      <c r="A1148" s="316">
        <v>44970</v>
      </c>
      <c r="B1148" s="317" t="s">
        <v>198</v>
      </c>
      <c r="C1148" s="320">
        <v>27315.75</v>
      </c>
      <c r="D1148" s="319"/>
      <c r="E1148" s="322">
        <f t="shared" si="23"/>
        <v>12937557.755986582</v>
      </c>
      <c r="F1148" s="84"/>
      <c r="G1148" s="139"/>
      <c r="H1148" s="140"/>
      <c r="I1148" s="116"/>
      <c r="J1148" s="123"/>
      <c r="K1148" s="117"/>
      <c r="L1148" s="118"/>
      <c r="M1148" s="288"/>
      <c r="N1148" s="289"/>
      <c r="O1148"/>
      <c r="P1148"/>
      <c r="Q1148"/>
      <c r="R1148"/>
      <c r="S1148"/>
      <c r="T1148"/>
      <c r="U1148"/>
      <c r="V1148"/>
      <c r="W1148"/>
      <c r="X1148"/>
    </row>
    <row r="1149" spans="1:24" s="23" customFormat="1" ht="15" customHeight="1" x14ac:dyDescent="0.3">
      <c r="A1149" s="316">
        <v>44971</v>
      </c>
      <c r="B1149" s="317" t="s">
        <v>267</v>
      </c>
      <c r="C1149" s="320">
        <v>95386.72</v>
      </c>
      <c r="D1149" s="319"/>
      <c r="E1149" s="322">
        <f t="shared" si="23"/>
        <v>13032944.475986583</v>
      </c>
      <c r="F1149" s="84"/>
      <c r="G1149" s="139"/>
      <c r="H1149" s="140"/>
      <c r="I1149" s="116"/>
      <c r="J1149" s="123"/>
      <c r="K1149" s="117"/>
      <c r="L1149" s="118"/>
      <c r="M1149" s="288"/>
      <c r="N1149" s="289"/>
      <c r="O1149"/>
      <c r="P1149"/>
      <c r="Q1149"/>
      <c r="R1149"/>
      <c r="S1149"/>
      <c r="T1149"/>
      <c r="U1149"/>
      <c r="V1149"/>
      <c r="W1149"/>
      <c r="X1149"/>
    </row>
    <row r="1150" spans="1:24" s="23" customFormat="1" ht="15" customHeight="1" x14ac:dyDescent="0.3">
      <c r="A1150" s="316">
        <v>44971</v>
      </c>
      <c r="B1150" s="317" t="s">
        <v>498</v>
      </c>
      <c r="C1150" s="320">
        <v>16509.240000000002</v>
      </c>
      <c r="D1150" s="319"/>
      <c r="E1150" s="322">
        <f t="shared" si="23"/>
        <v>13049453.715986583</v>
      </c>
      <c r="F1150" s="84"/>
      <c r="G1150" s="139"/>
      <c r="H1150" s="140"/>
      <c r="I1150" s="116"/>
      <c r="J1150" s="123"/>
      <c r="K1150" s="117"/>
      <c r="L1150" s="118"/>
      <c r="M1150" s="288"/>
      <c r="N1150" s="289"/>
      <c r="O1150"/>
      <c r="P1150"/>
      <c r="Q1150"/>
      <c r="R1150"/>
      <c r="S1150"/>
      <c r="T1150"/>
      <c r="U1150"/>
      <c r="V1150"/>
      <c r="W1150"/>
      <c r="X1150"/>
    </row>
    <row r="1151" spans="1:24" s="23" customFormat="1" ht="15" customHeight="1" x14ac:dyDescent="0.3">
      <c r="A1151" s="316">
        <v>44971</v>
      </c>
      <c r="B1151" s="317" t="s">
        <v>273</v>
      </c>
      <c r="C1151" s="320">
        <v>27515.4</v>
      </c>
      <c r="D1151" s="319"/>
      <c r="E1151" s="322">
        <f t="shared" si="23"/>
        <v>13076969.115986584</v>
      </c>
      <c r="F1151" s="84"/>
      <c r="G1151" s="139"/>
      <c r="H1151" s="140"/>
      <c r="I1151" s="116"/>
      <c r="J1151" s="123"/>
      <c r="K1151" s="117"/>
      <c r="L1151" s="118"/>
      <c r="M1151" s="288"/>
      <c r="N1151" s="289"/>
      <c r="O1151"/>
      <c r="P1151"/>
      <c r="Q1151"/>
      <c r="R1151"/>
      <c r="S1151"/>
      <c r="T1151"/>
      <c r="U1151"/>
      <c r="V1151"/>
      <c r="W1151"/>
      <c r="X1151"/>
    </row>
    <row r="1152" spans="1:24" s="23" customFormat="1" ht="15" customHeight="1" x14ac:dyDescent="0.3">
      <c r="A1152" s="316">
        <v>44971</v>
      </c>
      <c r="B1152" s="317" t="s">
        <v>279</v>
      </c>
      <c r="C1152" s="320">
        <v>27515.4</v>
      </c>
      <c r="D1152" s="319"/>
      <c r="E1152" s="322">
        <f t="shared" si="23"/>
        <v>13104484.515986584</v>
      </c>
      <c r="F1152" s="84"/>
      <c r="G1152" s="139"/>
      <c r="H1152" s="140"/>
      <c r="I1152" s="116"/>
      <c r="J1152" s="123"/>
      <c r="K1152" s="117"/>
      <c r="L1152" s="118"/>
      <c r="M1152" s="288"/>
      <c r="N1152" s="289"/>
      <c r="O1152"/>
      <c r="P1152"/>
      <c r="Q1152"/>
      <c r="R1152"/>
      <c r="S1152"/>
      <c r="T1152"/>
      <c r="U1152"/>
      <c r="V1152"/>
      <c r="W1152"/>
      <c r="X1152"/>
    </row>
    <row r="1153" spans="1:24" s="23" customFormat="1" ht="15" customHeight="1" x14ac:dyDescent="0.3">
      <c r="A1153" s="316">
        <v>44971</v>
      </c>
      <c r="B1153" s="317" t="s">
        <v>496</v>
      </c>
      <c r="C1153" s="320">
        <v>9171.7999999999993</v>
      </c>
      <c r="D1153" s="319"/>
      <c r="E1153" s="322">
        <f t="shared" si="23"/>
        <v>13113656.315986585</v>
      </c>
      <c r="F1153" s="84"/>
      <c r="G1153" s="139"/>
      <c r="H1153" s="140"/>
      <c r="I1153" s="116"/>
      <c r="J1153" s="123"/>
      <c r="K1153" s="117"/>
      <c r="L1153" s="118"/>
      <c r="M1153" s="288"/>
      <c r="N1153" s="289"/>
      <c r="O1153"/>
      <c r="P1153"/>
      <c r="Q1153"/>
      <c r="R1153"/>
      <c r="S1153"/>
      <c r="T1153"/>
      <c r="U1153"/>
      <c r="V1153"/>
      <c r="W1153"/>
      <c r="X1153"/>
    </row>
    <row r="1154" spans="1:24" s="23" customFormat="1" ht="15" customHeight="1" x14ac:dyDescent="0.3">
      <c r="A1154" s="316">
        <v>44971</v>
      </c>
      <c r="B1154" s="317" t="s">
        <v>235</v>
      </c>
      <c r="C1154" s="320">
        <v>35806.32</v>
      </c>
      <c r="D1154" s="319"/>
      <c r="E1154" s="322">
        <f t="shared" si="23"/>
        <v>13149462.635986585</v>
      </c>
      <c r="F1154" s="84"/>
      <c r="G1154" s="139"/>
      <c r="H1154" s="140"/>
      <c r="I1154" s="116"/>
      <c r="J1154" s="123"/>
      <c r="K1154" s="117"/>
      <c r="L1154" s="118"/>
      <c r="M1154" s="288"/>
      <c r="N1154" s="289"/>
      <c r="O1154"/>
      <c r="P1154"/>
      <c r="Q1154"/>
      <c r="R1154"/>
      <c r="S1154"/>
      <c r="T1154"/>
      <c r="U1154"/>
      <c r="V1154"/>
      <c r="W1154"/>
      <c r="X1154"/>
    </row>
    <row r="1155" spans="1:24" s="23" customFormat="1" ht="15" customHeight="1" x14ac:dyDescent="0.3">
      <c r="A1155" s="316">
        <v>44971</v>
      </c>
      <c r="B1155" s="317" t="s">
        <v>433</v>
      </c>
      <c r="C1155" s="320">
        <v>71540.039999999994</v>
      </c>
      <c r="D1155" s="319"/>
      <c r="E1155" s="322">
        <f t="shared" si="23"/>
        <v>13221002.675986584</v>
      </c>
      <c r="F1155" s="84"/>
      <c r="G1155" s="139"/>
      <c r="H1155" s="140"/>
      <c r="I1155" s="116"/>
      <c r="J1155" s="123"/>
      <c r="K1155" s="117"/>
      <c r="L1155" s="118"/>
      <c r="M1155" s="288"/>
      <c r="N1155" s="289"/>
      <c r="O1155"/>
      <c r="P1155"/>
      <c r="Q1155"/>
      <c r="R1155"/>
      <c r="S1155"/>
      <c r="T1155"/>
      <c r="U1155"/>
      <c r="V1155"/>
      <c r="W1155"/>
      <c r="X1155"/>
    </row>
    <row r="1156" spans="1:24" s="23" customFormat="1" ht="15" customHeight="1" x14ac:dyDescent="0.3">
      <c r="A1156" s="316">
        <v>44971</v>
      </c>
      <c r="B1156" s="317" t="s">
        <v>270</v>
      </c>
      <c r="C1156" s="320">
        <v>16509.240000000002</v>
      </c>
      <c r="D1156" s="319"/>
      <c r="E1156" s="322">
        <f t="shared" si="23"/>
        <v>13237511.915986584</v>
      </c>
      <c r="F1156" s="84"/>
      <c r="G1156" s="139"/>
      <c r="H1156" s="140"/>
      <c r="I1156" s="116"/>
      <c r="J1156" s="123"/>
      <c r="K1156" s="117"/>
      <c r="L1156" s="118"/>
      <c r="M1156" s="288"/>
      <c r="N1156" s="289"/>
      <c r="O1156"/>
      <c r="P1156"/>
      <c r="Q1156"/>
      <c r="R1156"/>
      <c r="S1156"/>
      <c r="T1156"/>
      <c r="U1156"/>
      <c r="V1156"/>
      <c r="W1156"/>
      <c r="X1156"/>
    </row>
    <row r="1157" spans="1:24" s="23" customFormat="1" ht="15" customHeight="1" x14ac:dyDescent="0.3">
      <c r="A1157" s="316">
        <v>44971</v>
      </c>
      <c r="B1157" s="317" t="s">
        <v>256</v>
      </c>
      <c r="C1157" s="320">
        <v>77043.12</v>
      </c>
      <c r="D1157" s="319"/>
      <c r="E1157" s="322">
        <f t="shared" si="23"/>
        <v>13314555.035986584</v>
      </c>
      <c r="F1157" s="84"/>
      <c r="G1157" s="139"/>
      <c r="H1157" s="140"/>
      <c r="I1157" s="116"/>
      <c r="J1157" s="123"/>
      <c r="K1157" s="117"/>
      <c r="L1157" s="118"/>
      <c r="M1157" s="288"/>
      <c r="N1157" s="289"/>
      <c r="O1157"/>
      <c r="P1157"/>
      <c r="Q1157"/>
      <c r="R1157"/>
      <c r="S1157"/>
      <c r="T1157"/>
      <c r="U1157"/>
      <c r="V1157"/>
      <c r="W1157"/>
      <c r="X1157"/>
    </row>
    <row r="1158" spans="1:24" s="23" customFormat="1" ht="15" customHeight="1" x14ac:dyDescent="0.3">
      <c r="A1158" s="316">
        <v>44971</v>
      </c>
      <c r="B1158" s="317" t="s">
        <v>513</v>
      </c>
      <c r="C1158" s="320">
        <v>36687.199999999997</v>
      </c>
      <c r="D1158" s="319"/>
      <c r="E1158" s="322">
        <f t="shared" si="23"/>
        <v>13351242.235986583</v>
      </c>
      <c r="F1158" s="84"/>
      <c r="G1158" s="139"/>
      <c r="H1158" s="140"/>
      <c r="I1158" s="116"/>
      <c r="J1158" s="123"/>
      <c r="K1158" s="117"/>
      <c r="L1158" s="118"/>
      <c r="M1158" s="288"/>
      <c r="N1158" s="289"/>
      <c r="O1158"/>
      <c r="P1158"/>
      <c r="Q1158"/>
      <c r="R1158"/>
      <c r="S1158"/>
      <c r="T1158"/>
      <c r="U1158"/>
      <c r="V1158"/>
      <c r="W1158"/>
      <c r="X1158"/>
    </row>
    <row r="1159" spans="1:24" s="23" customFormat="1" ht="15" customHeight="1" x14ac:dyDescent="0.3">
      <c r="A1159" s="316">
        <v>44971</v>
      </c>
      <c r="B1159" s="317" t="s">
        <v>234</v>
      </c>
      <c r="C1159" s="320">
        <f>58893.12+12646.92</f>
        <v>71540.040000000008</v>
      </c>
      <c r="D1159" s="319"/>
      <c r="E1159" s="322">
        <f t="shared" si="23"/>
        <v>13422782.275986582</v>
      </c>
      <c r="F1159" s="84"/>
      <c r="G1159" s="139"/>
      <c r="H1159" s="140"/>
      <c r="I1159" s="116"/>
      <c r="J1159" s="123"/>
      <c r="K1159" s="117"/>
      <c r="L1159" s="118"/>
      <c r="M1159" s="288"/>
      <c r="N1159" s="289"/>
      <c r="O1159"/>
      <c r="P1159"/>
      <c r="Q1159"/>
      <c r="R1159"/>
      <c r="S1159"/>
      <c r="T1159"/>
      <c r="U1159"/>
      <c r="V1159"/>
      <c r="W1159"/>
      <c r="X1159"/>
    </row>
    <row r="1160" spans="1:24" s="23" customFormat="1" ht="15" customHeight="1" x14ac:dyDescent="0.3">
      <c r="A1160" s="316">
        <v>44972</v>
      </c>
      <c r="B1160" s="315" t="s">
        <v>157</v>
      </c>
      <c r="C1160" s="320">
        <v>3084656.53</v>
      </c>
      <c r="D1160" s="319"/>
      <c r="E1160" s="322">
        <f t="shared" si="23"/>
        <v>16507438.805986581</v>
      </c>
      <c r="F1160" s="84"/>
      <c r="G1160" s="139"/>
      <c r="H1160" s="140"/>
      <c r="I1160" s="116"/>
      <c r="J1160" s="123"/>
      <c r="K1160" s="117"/>
      <c r="L1160" s="118"/>
      <c r="M1160" s="288"/>
      <c r="N1160" s="289"/>
      <c r="O1160"/>
      <c r="P1160"/>
      <c r="Q1160"/>
      <c r="R1160"/>
      <c r="S1160"/>
      <c r="T1160"/>
      <c r="U1160"/>
      <c r="V1160"/>
      <c r="W1160"/>
      <c r="X1160"/>
    </row>
    <row r="1161" spans="1:24" s="23" customFormat="1" ht="15" customHeight="1" x14ac:dyDescent="0.3">
      <c r="A1161" s="316">
        <v>44972</v>
      </c>
      <c r="B1161" s="317" t="s">
        <v>203</v>
      </c>
      <c r="C1161" s="320">
        <v>16509.240000000002</v>
      </c>
      <c r="D1161" s="319"/>
      <c r="E1161" s="322">
        <f t="shared" si="23"/>
        <v>16523948.045986582</v>
      </c>
      <c r="F1161" s="84"/>
      <c r="G1161" s="115"/>
      <c r="H1161" s="140"/>
      <c r="I1161" s="116"/>
      <c r="J1161" s="123"/>
      <c r="K1161" s="117"/>
      <c r="L1161" s="118"/>
      <c r="M1161" s="288"/>
      <c r="N1161" s="289"/>
      <c r="O1161"/>
      <c r="P1161"/>
      <c r="Q1161"/>
      <c r="R1161"/>
      <c r="S1161"/>
      <c r="T1161"/>
      <c r="U1161"/>
      <c r="V1161"/>
      <c r="W1161"/>
      <c r="X1161"/>
    </row>
    <row r="1162" spans="1:24" s="23" customFormat="1" ht="15" customHeight="1" x14ac:dyDescent="0.3">
      <c r="A1162" s="316">
        <v>44972</v>
      </c>
      <c r="B1162" s="317" t="s">
        <v>206</v>
      </c>
      <c r="C1162" s="320">
        <v>27515.4</v>
      </c>
      <c r="D1162" s="319"/>
      <c r="E1162" s="322">
        <f t="shared" si="23"/>
        <v>16551463.445986582</v>
      </c>
      <c r="F1162" s="84"/>
      <c r="G1162" s="115"/>
      <c r="H1162" s="140"/>
      <c r="I1162" s="116"/>
      <c r="J1162" s="123"/>
      <c r="K1162" s="117"/>
      <c r="L1162" s="118"/>
      <c r="M1162" s="288"/>
      <c r="N1162" s="289"/>
      <c r="O1162"/>
      <c r="P1162"/>
      <c r="Q1162"/>
      <c r="R1162"/>
      <c r="S1162"/>
      <c r="T1162"/>
      <c r="U1162"/>
      <c r="V1162"/>
      <c r="W1162"/>
      <c r="X1162"/>
    </row>
    <row r="1163" spans="1:24" s="23" customFormat="1" ht="15" customHeight="1" x14ac:dyDescent="0.3">
      <c r="A1163" s="316">
        <v>44972</v>
      </c>
      <c r="B1163" s="317" t="s">
        <v>516</v>
      </c>
      <c r="C1163" s="320">
        <v>21932.46</v>
      </c>
      <c r="D1163" s="319"/>
      <c r="E1163" s="322">
        <f t="shared" si="23"/>
        <v>16573395.905986583</v>
      </c>
      <c r="F1163" s="84"/>
      <c r="G1163" s="139"/>
      <c r="H1163" s="140"/>
      <c r="I1163" s="116"/>
      <c r="J1163" s="123"/>
      <c r="K1163" s="117"/>
      <c r="L1163" s="118"/>
      <c r="M1163" s="288"/>
      <c r="N1163" s="289"/>
      <c r="O1163"/>
      <c r="P1163"/>
      <c r="Q1163"/>
      <c r="R1163"/>
      <c r="S1163"/>
      <c r="T1163"/>
      <c r="U1163"/>
      <c r="V1163"/>
      <c r="W1163"/>
      <c r="X1163"/>
    </row>
    <row r="1164" spans="1:24" s="23" customFormat="1" ht="15" customHeight="1" x14ac:dyDescent="0.3">
      <c r="A1164" s="316">
        <v>44972</v>
      </c>
      <c r="B1164" s="317" t="s">
        <v>447</v>
      </c>
      <c r="C1164" s="320">
        <v>82546.2</v>
      </c>
      <c r="D1164" s="319"/>
      <c r="E1164" s="322">
        <f t="shared" si="23"/>
        <v>16655942.105986582</v>
      </c>
      <c r="F1164" s="84"/>
      <c r="G1164" s="139"/>
      <c r="H1164" s="140"/>
      <c r="I1164" s="116"/>
      <c r="J1164" s="123"/>
      <c r="K1164" s="117"/>
      <c r="L1164" s="118"/>
      <c r="M1164" s="288"/>
      <c r="N1164" s="289"/>
      <c r="O1164"/>
      <c r="P1164"/>
      <c r="Q1164"/>
      <c r="R1164"/>
      <c r="S1164"/>
      <c r="T1164"/>
      <c r="U1164"/>
      <c r="V1164"/>
      <c r="W1164"/>
      <c r="X1164"/>
    </row>
    <row r="1165" spans="1:24" s="23" customFormat="1" ht="15" customHeight="1" x14ac:dyDescent="0.3">
      <c r="A1165" s="316">
        <v>44972</v>
      </c>
      <c r="B1165" s="317" t="s">
        <v>238</v>
      </c>
      <c r="C1165" s="320">
        <v>3642.1</v>
      </c>
      <c r="D1165" s="319"/>
      <c r="E1165" s="322">
        <f t="shared" si="23"/>
        <v>16659584.205986582</v>
      </c>
      <c r="F1165" s="84"/>
      <c r="G1165" s="139"/>
      <c r="H1165" s="140"/>
      <c r="I1165" s="116"/>
      <c r="J1165" s="123"/>
      <c r="K1165" s="117"/>
      <c r="L1165" s="118"/>
      <c r="M1165" s="288"/>
      <c r="N1165" s="289"/>
      <c r="O1165"/>
      <c r="P1165"/>
      <c r="Q1165"/>
      <c r="R1165"/>
      <c r="S1165"/>
      <c r="T1165"/>
      <c r="U1165"/>
      <c r="V1165"/>
      <c r="W1165"/>
      <c r="X1165"/>
    </row>
    <row r="1166" spans="1:24" s="23" customFormat="1" ht="15" customHeight="1" x14ac:dyDescent="0.3">
      <c r="A1166" s="316">
        <v>44972</v>
      </c>
      <c r="B1166" s="317" t="s">
        <v>435</v>
      </c>
      <c r="C1166" s="320">
        <v>119233.4</v>
      </c>
      <c r="D1166" s="319"/>
      <c r="E1166" s="322">
        <f t="shared" si="23"/>
        <v>16778817.60598658</v>
      </c>
      <c r="F1166" s="84"/>
      <c r="G1166" s="139"/>
      <c r="H1166" s="140"/>
      <c r="I1166" s="116"/>
      <c r="J1166" s="123"/>
      <c r="K1166" s="117"/>
      <c r="L1166" s="118"/>
      <c r="M1166" s="288"/>
      <c r="N1166" s="289"/>
      <c r="O1166"/>
      <c r="P1166"/>
      <c r="Q1166"/>
      <c r="R1166"/>
      <c r="S1166"/>
      <c r="T1166"/>
      <c r="U1166"/>
      <c r="V1166"/>
      <c r="W1166"/>
      <c r="X1166"/>
    </row>
    <row r="1167" spans="1:24" s="23" customFormat="1" ht="15" customHeight="1" x14ac:dyDescent="0.3">
      <c r="A1167" s="316">
        <v>44972</v>
      </c>
      <c r="B1167" s="317" t="s">
        <v>480</v>
      </c>
      <c r="C1167" s="320">
        <v>241312.5</v>
      </c>
      <c r="D1167" s="319"/>
      <c r="E1167" s="322">
        <f t="shared" si="23"/>
        <v>17020130.10598658</v>
      </c>
      <c r="F1167" s="84"/>
      <c r="G1167" s="139"/>
      <c r="H1167" s="140"/>
      <c r="I1167" s="116"/>
      <c r="J1167" s="123"/>
      <c r="K1167" s="117"/>
      <c r="L1167" s="118"/>
      <c r="M1167" s="288"/>
      <c r="N1167" s="289"/>
      <c r="O1167"/>
      <c r="P1167"/>
      <c r="Q1167"/>
      <c r="R1167"/>
      <c r="S1167"/>
      <c r="T1167"/>
      <c r="U1167"/>
      <c r="V1167"/>
      <c r="W1167"/>
      <c r="X1167"/>
    </row>
    <row r="1168" spans="1:24" s="23" customFormat="1" ht="15" customHeight="1" x14ac:dyDescent="0.3">
      <c r="A1168" s="316">
        <v>44973</v>
      </c>
      <c r="B1168" s="317" t="s">
        <v>223</v>
      </c>
      <c r="C1168" s="320">
        <v>31184.12</v>
      </c>
      <c r="D1168" s="319"/>
      <c r="E1168" s="322">
        <f t="shared" si="23"/>
        <v>17051314.225986581</v>
      </c>
      <c r="F1168" s="84"/>
      <c r="G1168" s="139"/>
      <c r="H1168" s="140"/>
      <c r="I1168" s="116"/>
      <c r="J1168" s="123"/>
      <c r="K1168" s="117"/>
      <c r="L1168" s="118"/>
      <c r="M1168" s="288"/>
      <c r="N1168" s="289"/>
      <c r="O1168"/>
      <c r="P1168"/>
      <c r="Q1168"/>
      <c r="R1168"/>
      <c r="S1168"/>
      <c r="T1168"/>
      <c r="U1168"/>
      <c r="V1168"/>
      <c r="W1168"/>
      <c r="X1168"/>
    </row>
    <row r="1169" spans="1:24" s="23" customFormat="1" ht="15" customHeight="1" x14ac:dyDescent="0.3">
      <c r="A1169" s="316">
        <v>44973</v>
      </c>
      <c r="B1169" s="317" t="s">
        <v>213</v>
      </c>
      <c r="C1169" s="320">
        <v>117399.03999999999</v>
      </c>
      <c r="D1169" s="319"/>
      <c r="E1169" s="322">
        <f t="shared" si="23"/>
        <v>17168713.26598658</v>
      </c>
      <c r="F1169" s="84"/>
      <c r="G1169" s="139"/>
      <c r="H1169" s="140"/>
      <c r="I1169" s="116"/>
      <c r="J1169" s="123"/>
      <c r="K1169" s="117"/>
      <c r="L1169" s="118"/>
      <c r="M1169" s="288"/>
      <c r="N1169" s="289"/>
      <c r="O1169"/>
      <c r="P1169"/>
      <c r="Q1169"/>
      <c r="R1169"/>
      <c r="S1169"/>
      <c r="T1169"/>
      <c r="U1169"/>
      <c r="V1169"/>
      <c r="W1169"/>
      <c r="X1169"/>
    </row>
    <row r="1170" spans="1:24" s="23" customFormat="1" ht="15" customHeight="1" x14ac:dyDescent="0.3">
      <c r="A1170" s="316">
        <v>44973</v>
      </c>
      <c r="B1170" s="317" t="s">
        <v>522</v>
      </c>
      <c r="C1170" s="320">
        <v>27515.4</v>
      </c>
      <c r="D1170" s="319"/>
      <c r="E1170" s="322">
        <f t="shared" si="23"/>
        <v>17196228.665986579</v>
      </c>
      <c r="F1170" s="84"/>
      <c r="G1170" s="115"/>
      <c r="H1170" s="140"/>
      <c r="I1170" s="116"/>
      <c r="J1170" s="123"/>
      <c r="K1170" s="117"/>
      <c r="L1170" s="118"/>
      <c r="M1170" s="288"/>
      <c r="N1170" s="289"/>
      <c r="O1170"/>
      <c r="P1170"/>
      <c r="Q1170"/>
      <c r="R1170"/>
      <c r="S1170"/>
      <c r="T1170"/>
      <c r="U1170"/>
      <c r="V1170"/>
      <c r="W1170"/>
      <c r="X1170"/>
    </row>
    <row r="1171" spans="1:24" s="23" customFormat="1" ht="15" customHeight="1" x14ac:dyDescent="0.3">
      <c r="A1171" s="316">
        <v>44973</v>
      </c>
      <c r="B1171" s="317" t="s">
        <v>283</v>
      </c>
      <c r="C1171" s="320">
        <v>31184.12</v>
      </c>
      <c r="D1171" s="319"/>
      <c r="E1171" s="322">
        <f t="shared" si="23"/>
        <v>17227412.78598658</v>
      </c>
      <c r="F1171" s="84"/>
      <c r="G1171" s="139"/>
      <c r="H1171" s="140"/>
      <c r="I1171" s="116"/>
      <c r="J1171" s="123"/>
      <c r="K1171" s="117"/>
      <c r="L1171" s="118"/>
      <c r="M1171" s="288"/>
      <c r="N1171" s="289"/>
      <c r="O1171"/>
      <c r="P1171"/>
      <c r="Q1171"/>
      <c r="R1171"/>
      <c r="S1171"/>
      <c r="T1171"/>
      <c r="U1171"/>
      <c r="V1171"/>
      <c r="W1171"/>
      <c r="X1171"/>
    </row>
    <row r="1172" spans="1:24" s="23" customFormat="1" ht="15" customHeight="1" x14ac:dyDescent="0.3">
      <c r="A1172" s="316">
        <v>44973</v>
      </c>
      <c r="B1172" s="317" t="s">
        <v>300</v>
      </c>
      <c r="C1172" s="320">
        <v>27315.75</v>
      </c>
      <c r="D1172" s="319"/>
      <c r="E1172" s="322">
        <f t="shared" si="23"/>
        <v>17254728.53598658</v>
      </c>
      <c r="F1172" s="84"/>
      <c r="G1172" s="139"/>
      <c r="H1172" s="140"/>
      <c r="I1172" s="116"/>
      <c r="J1172" s="123"/>
      <c r="K1172" s="117"/>
      <c r="L1172" s="118"/>
      <c r="M1172" s="288"/>
      <c r="N1172" s="289"/>
      <c r="O1172"/>
      <c r="P1172"/>
      <c r="Q1172"/>
      <c r="R1172"/>
      <c r="S1172"/>
      <c r="T1172"/>
      <c r="U1172"/>
      <c r="V1172"/>
      <c r="W1172"/>
      <c r="X1172"/>
    </row>
    <row r="1173" spans="1:24" s="23" customFormat="1" ht="15" customHeight="1" x14ac:dyDescent="0.3">
      <c r="A1173" s="316">
        <v>44973</v>
      </c>
      <c r="B1173" s="317" t="s">
        <v>219</v>
      </c>
      <c r="C1173" s="320">
        <v>10926.3</v>
      </c>
      <c r="D1173" s="319"/>
      <c r="E1173" s="322">
        <f t="shared" si="23"/>
        <v>17265654.835986581</v>
      </c>
      <c r="F1173" s="84"/>
      <c r="G1173" s="139"/>
      <c r="H1173" s="140"/>
      <c r="I1173" s="116"/>
      <c r="J1173" s="123"/>
      <c r="K1173" s="117"/>
      <c r="L1173" s="118"/>
      <c r="M1173" s="288"/>
      <c r="N1173" s="289"/>
      <c r="O1173"/>
      <c r="P1173"/>
      <c r="Q1173"/>
      <c r="R1173"/>
      <c r="S1173"/>
      <c r="T1173"/>
      <c r="U1173"/>
      <c r="V1173"/>
      <c r="W1173"/>
      <c r="X1173"/>
    </row>
    <row r="1174" spans="1:24" s="23" customFormat="1" ht="15" customHeight="1" x14ac:dyDescent="0.3">
      <c r="A1174" s="316">
        <v>44973</v>
      </c>
      <c r="B1174" s="317" t="s">
        <v>224</v>
      </c>
      <c r="C1174" s="352">
        <f>71540.04+2246.97+7492.68</f>
        <v>81279.69</v>
      </c>
      <c r="D1174" s="319"/>
      <c r="E1174" s="322">
        <f t="shared" si="23"/>
        <v>17346934.525986582</v>
      </c>
      <c r="F1174" s="84"/>
      <c r="G1174" s="139"/>
      <c r="H1174" s="140"/>
      <c r="I1174" s="116"/>
      <c r="J1174" s="123"/>
      <c r="K1174" s="117"/>
      <c r="L1174" s="118"/>
      <c r="M1174" s="288"/>
      <c r="N1174" s="289"/>
      <c r="O1174"/>
      <c r="P1174"/>
      <c r="Q1174"/>
      <c r="R1174"/>
      <c r="S1174"/>
      <c r="T1174"/>
      <c r="U1174"/>
      <c r="V1174"/>
      <c r="W1174"/>
      <c r="X1174"/>
    </row>
    <row r="1175" spans="1:24" s="23" customFormat="1" ht="15" customHeight="1" x14ac:dyDescent="0.3">
      <c r="A1175" s="316">
        <v>44973</v>
      </c>
      <c r="B1175" s="317" t="s">
        <v>233</v>
      </c>
      <c r="C1175" s="320">
        <v>346694.04</v>
      </c>
      <c r="D1175" s="319"/>
      <c r="E1175" s="322">
        <f t="shared" si="23"/>
        <v>17693628.565986581</v>
      </c>
      <c r="F1175" s="84"/>
      <c r="G1175" s="139"/>
      <c r="H1175" s="140"/>
      <c r="I1175" s="116"/>
      <c r="J1175" s="123"/>
      <c r="K1175" s="117"/>
      <c r="L1175" s="118"/>
      <c r="M1175" s="288"/>
      <c r="N1175" s="289"/>
      <c r="O1175"/>
      <c r="P1175"/>
      <c r="Q1175"/>
      <c r="R1175"/>
      <c r="S1175"/>
      <c r="T1175"/>
      <c r="U1175"/>
      <c r="V1175"/>
      <c r="W1175"/>
      <c r="X1175"/>
    </row>
    <row r="1176" spans="1:24" s="23" customFormat="1" ht="15" customHeight="1" x14ac:dyDescent="0.3">
      <c r="A1176" s="316">
        <v>44973</v>
      </c>
      <c r="B1176" s="317" t="s">
        <v>228</v>
      </c>
      <c r="C1176" s="320">
        <v>5503.08</v>
      </c>
      <c r="D1176" s="319"/>
      <c r="E1176" s="322">
        <f t="shared" si="23"/>
        <v>17699131.645986579</v>
      </c>
      <c r="F1176" s="84"/>
      <c r="G1176" s="139"/>
      <c r="H1176" s="140"/>
      <c r="I1176" s="116"/>
      <c r="J1176" s="123"/>
      <c r="K1176" s="117"/>
      <c r="L1176" s="118"/>
      <c r="M1176" s="288"/>
      <c r="N1176" s="289"/>
      <c r="O1176"/>
      <c r="P1176"/>
      <c r="Q1176"/>
      <c r="R1176"/>
      <c r="S1176"/>
      <c r="T1176"/>
      <c r="U1176"/>
      <c r="V1176"/>
      <c r="W1176"/>
      <c r="X1176"/>
    </row>
    <row r="1177" spans="1:24" s="23" customFormat="1" ht="15" customHeight="1" x14ac:dyDescent="0.3">
      <c r="A1177" s="316">
        <v>44973</v>
      </c>
      <c r="B1177" s="317" t="s">
        <v>262</v>
      </c>
      <c r="C1177" s="320">
        <v>47347.3</v>
      </c>
      <c r="D1177" s="319"/>
      <c r="E1177" s="322">
        <f t="shared" si="23"/>
        <v>17746478.94598658</v>
      </c>
      <c r="F1177" s="84"/>
      <c r="G1177" s="115"/>
      <c r="H1177" s="140"/>
      <c r="I1177" s="116"/>
      <c r="J1177" s="123"/>
      <c r="K1177" s="117"/>
      <c r="L1177" s="118"/>
      <c r="M1177" s="288"/>
      <c r="N1177" s="289"/>
      <c r="O1177"/>
      <c r="P1177"/>
      <c r="Q1177"/>
      <c r="R1177"/>
      <c r="S1177"/>
      <c r="T1177"/>
      <c r="U1177"/>
      <c r="V1177"/>
      <c r="W1177"/>
      <c r="X1177"/>
    </row>
    <row r="1178" spans="1:24" s="23" customFormat="1" ht="15" customHeight="1" x14ac:dyDescent="0.3">
      <c r="A1178" s="316">
        <v>44974</v>
      </c>
      <c r="B1178" s="317" t="s">
        <v>360</v>
      </c>
      <c r="C1178" s="320">
        <v>16509.240000000002</v>
      </c>
      <c r="D1178" s="319"/>
      <c r="E1178" s="322">
        <f t="shared" si="23"/>
        <v>17762988.185986578</v>
      </c>
      <c r="F1178" s="84"/>
      <c r="G1178" s="139"/>
      <c r="H1178" s="140"/>
      <c r="I1178" s="116"/>
      <c r="J1178" s="123"/>
      <c r="K1178" s="117"/>
      <c r="L1178" s="118"/>
      <c r="M1178" s="288"/>
      <c r="N1178" s="289"/>
      <c r="O1178"/>
      <c r="P1178"/>
      <c r="Q1178"/>
      <c r="R1178"/>
      <c r="S1178"/>
      <c r="T1178"/>
      <c r="U1178"/>
      <c r="V1178"/>
      <c r="W1178"/>
      <c r="X1178"/>
    </row>
    <row r="1179" spans="1:24" s="23" customFormat="1" ht="15" customHeight="1" x14ac:dyDescent="0.3">
      <c r="A1179" s="316">
        <v>44974</v>
      </c>
      <c r="B1179" s="317" t="s">
        <v>306</v>
      </c>
      <c r="C1179" s="320">
        <v>16509.240000000002</v>
      </c>
      <c r="D1179" s="319"/>
      <c r="E1179" s="322">
        <f t="shared" si="23"/>
        <v>17779497.425986577</v>
      </c>
      <c r="F1179" s="84"/>
      <c r="G1179" s="139"/>
      <c r="H1179" s="140"/>
      <c r="I1179" s="116"/>
      <c r="J1179" s="123"/>
      <c r="K1179" s="117"/>
      <c r="L1179" s="118"/>
      <c r="M1179" s="288"/>
      <c r="N1179" s="289"/>
      <c r="O1179"/>
      <c r="P1179"/>
      <c r="Q1179"/>
      <c r="R1179"/>
      <c r="S1179"/>
      <c r="T1179"/>
      <c r="U1179"/>
      <c r="V1179"/>
      <c r="W1179"/>
      <c r="X1179"/>
    </row>
    <row r="1180" spans="1:24" s="23" customFormat="1" ht="15" customHeight="1" x14ac:dyDescent="0.3">
      <c r="A1180" s="316">
        <v>44974</v>
      </c>
      <c r="B1180" s="317" t="s">
        <v>519</v>
      </c>
      <c r="C1180" s="320">
        <v>119233.4</v>
      </c>
      <c r="D1180" s="319"/>
      <c r="E1180" s="322">
        <f t="shared" si="23"/>
        <v>17898730.825986575</v>
      </c>
      <c r="F1180" s="84"/>
      <c r="G1180" s="139"/>
      <c r="H1180" s="140"/>
      <c r="I1180" s="116"/>
      <c r="J1180" s="123"/>
      <c r="K1180" s="117"/>
      <c r="L1180" s="118"/>
      <c r="M1180" s="288"/>
      <c r="N1180" s="289"/>
      <c r="O1180"/>
      <c r="P1180"/>
      <c r="Q1180"/>
      <c r="R1180"/>
      <c r="S1180"/>
      <c r="T1180"/>
      <c r="U1180"/>
      <c r="V1180"/>
      <c r="W1180"/>
      <c r="X1180"/>
    </row>
    <row r="1181" spans="1:24" s="23" customFormat="1" ht="15" customHeight="1" x14ac:dyDescent="0.3">
      <c r="A1181" s="316">
        <v>44974</v>
      </c>
      <c r="B1181" s="317" t="s">
        <v>192</v>
      </c>
      <c r="C1181" s="320">
        <v>5503.08</v>
      </c>
      <c r="D1181" s="319"/>
      <c r="E1181" s="322">
        <f t="shared" si="23"/>
        <v>17904233.905986574</v>
      </c>
      <c r="F1181" s="84"/>
      <c r="G1181" s="139"/>
      <c r="H1181" s="140"/>
      <c r="I1181" s="116"/>
      <c r="J1181" s="123"/>
      <c r="K1181" s="117"/>
      <c r="L1181" s="118"/>
      <c r="M1181" s="288"/>
      <c r="N1181" s="289"/>
      <c r="O1181"/>
      <c r="P1181"/>
      <c r="Q1181"/>
      <c r="R1181"/>
      <c r="S1181"/>
      <c r="T1181"/>
      <c r="U1181"/>
      <c r="V1181"/>
      <c r="W1181"/>
      <c r="X1181"/>
    </row>
    <row r="1182" spans="1:24" s="23" customFormat="1" ht="15" customHeight="1" x14ac:dyDescent="0.3">
      <c r="A1182" s="316">
        <v>44974</v>
      </c>
      <c r="B1182" s="317" t="s">
        <v>211</v>
      </c>
      <c r="C1182" s="320">
        <v>9171.7999999999993</v>
      </c>
      <c r="D1182" s="319"/>
      <c r="E1182" s="322">
        <f t="shared" si="23"/>
        <v>17913405.705986574</v>
      </c>
      <c r="F1182" s="84"/>
      <c r="G1182" s="139"/>
      <c r="H1182" s="140"/>
      <c r="I1182" s="116"/>
      <c r="J1182" s="123"/>
      <c r="K1182" s="117"/>
      <c r="L1182" s="118"/>
      <c r="M1182" s="288"/>
      <c r="N1182" s="289"/>
      <c r="O1182"/>
      <c r="P1182"/>
      <c r="Q1182"/>
      <c r="R1182"/>
      <c r="S1182"/>
      <c r="T1182"/>
      <c r="U1182"/>
      <c r="V1182"/>
      <c r="W1182"/>
      <c r="X1182"/>
    </row>
    <row r="1183" spans="1:24" s="23" customFormat="1" ht="15" customHeight="1" x14ac:dyDescent="0.3">
      <c r="A1183" s="316">
        <v>44974</v>
      </c>
      <c r="B1183" s="317" t="s">
        <v>237</v>
      </c>
      <c r="C1183" s="320">
        <v>36687.199999999997</v>
      </c>
      <c r="D1183" s="319"/>
      <c r="E1183" s="322">
        <f t="shared" si="23"/>
        <v>17950092.905986574</v>
      </c>
      <c r="F1183" s="84"/>
      <c r="G1183" s="139"/>
      <c r="H1183" s="140"/>
      <c r="I1183" s="116"/>
      <c r="J1183" s="123"/>
      <c r="K1183" s="117"/>
      <c r="L1183" s="118"/>
      <c r="M1183" s="288"/>
      <c r="N1183" s="289"/>
      <c r="O1183"/>
      <c r="P1183"/>
      <c r="Q1183"/>
      <c r="R1183"/>
      <c r="S1183"/>
      <c r="T1183"/>
      <c r="U1183"/>
      <c r="V1183"/>
      <c r="W1183"/>
      <c r="X1183"/>
    </row>
    <row r="1184" spans="1:24" s="23" customFormat="1" ht="15" customHeight="1" x14ac:dyDescent="0.3">
      <c r="A1184" s="316">
        <v>44979</v>
      </c>
      <c r="B1184" s="317" t="s">
        <v>220</v>
      </c>
      <c r="C1184" s="320">
        <v>5463.15</v>
      </c>
      <c r="D1184" s="319"/>
      <c r="E1184" s="322">
        <f t="shared" si="23"/>
        <v>17955556.055986572</v>
      </c>
      <c r="F1184" s="84"/>
      <c r="G1184" s="139"/>
      <c r="H1184" s="140"/>
      <c r="I1184" s="116"/>
      <c r="J1184" s="123"/>
      <c r="K1184" s="117"/>
      <c r="L1184" s="118"/>
      <c r="M1184" s="288"/>
      <c r="N1184" s="289"/>
      <c r="O1184"/>
      <c r="P1184"/>
      <c r="Q1184"/>
      <c r="R1184"/>
      <c r="S1184"/>
      <c r="T1184"/>
      <c r="U1184"/>
      <c r="V1184"/>
      <c r="W1184"/>
      <c r="X1184"/>
    </row>
    <row r="1185" spans="1:24" s="23" customFormat="1" ht="15" customHeight="1" x14ac:dyDescent="0.3">
      <c r="A1185" s="316">
        <v>44979</v>
      </c>
      <c r="B1185" s="317" t="s">
        <v>221</v>
      </c>
      <c r="C1185" s="320">
        <v>11006.16</v>
      </c>
      <c r="D1185" s="319"/>
      <c r="E1185" s="322">
        <f t="shared" si="23"/>
        <v>17966562.215986572</v>
      </c>
      <c r="F1185" s="84"/>
      <c r="G1185" s="139"/>
      <c r="H1185" s="140"/>
      <c r="I1185" s="116"/>
      <c r="J1185" s="123"/>
      <c r="K1185" s="117"/>
      <c r="L1185" s="118"/>
      <c r="M1185" s="288"/>
      <c r="N1185" s="289"/>
      <c r="O1185"/>
      <c r="P1185"/>
      <c r="Q1185"/>
      <c r="R1185"/>
      <c r="S1185"/>
      <c r="T1185"/>
      <c r="U1185"/>
      <c r="V1185"/>
      <c r="W1185"/>
      <c r="X1185"/>
    </row>
    <row r="1186" spans="1:24" s="23" customFormat="1" ht="15" customHeight="1" x14ac:dyDescent="0.3">
      <c r="A1186" s="316">
        <v>44979</v>
      </c>
      <c r="B1186" s="317" t="s">
        <v>227</v>
      </c>
      <c r="C1186" s="320">
        <v>27315.75</v>
      </c>
      <c r="D1186" s="319"/>
      <c r="E1186" s="322">
        <f t="shared" si="23"/>
        <v>17993877.965986572</v>
      </c>
      <c r="F1186" s="84"/>
      <c r="G1186" s="139"/>
      <c r="H1186" s="140"/>
      <c r="I1186" s="116"/>
      <c r="J1186" s="123"/>
      <c r="K1186" s="117"/>
      <c r="L1186" s="118"/>
      <c r="M1186" s="288"/>
      <c r="N1186" s="289"/>
      <c r="O1186"/>
      <c r="P1186"/>
      <c r="Q1186"/>
      <c r="R1186"/>
      <c r="S1186"/>
      <c r="T1186"/>
      <c r="U1186"/>
      <c r="V1186"/>
      <c r="W1186"/>
      <c r="X1186"/>
    </row>
    <row r="1187" spans="1:24" s="23" customFormat="1" x14ac:dyDescent="0.3">
      <c r="A1187" s="316">
        <v>44979</v>
      </c>
      <c r="B1187" s="317" t="s">
        <v>308</v>
      </c>
      <c r="C1187" s="320">
        <v>36687.199999999997</v>
      </c>
      <c r="D1187" s="319"/>
      <c r="E1187" s="322">
        <f t="shared" si="23"/>
        <v>18030565.165986571</v>
      </c>
      <c r="F1187" s="84"/>
      <c r="G1187" s="115"/>
      <c r="H1187" s="140"/>
      <c r="I1187" s="116"/>
      <c r="J1187" s="123"/>
      <c r="K1187" s="117"/>
      <c r="L1187" s="118"/>
      <c r="M1187" s="288"/>
      <c r="N1187" s="289"/>
      <c r="O1187"/>
      <c r="P1187"/>
      <c r="Q1187"/>
      <c r="R1187"/>
      <c r="S1187"/>
      <c r="T1187"/>
      <c r="U1187"/>
      <c r="V1187"/>
      <c r="W1187"/>
      <c r="X1187"/>
    </row>
    <row r="1188" spans="1:24" s="23" customFormat="1" x14ac:dyDescent="0.3">
      <c r="A1188" s="316">
        <v>44979</v>
      </c>
      <c r="B1188" s="317" t="s">
        <v>275</v>
      </c>
      <c r="C1188" s="320">
        <v>9171.7999999999993</v>
      </c>
      <c r="D1188" s="319"/>
      <c r="E1188" s="322">
        <f t="shared" ref="E1188:E1251" si="24">E1187+C1188-D1188</f>
        <v>18039736.965986572</v>
      </c>
      <c r="F1188" s="84"/>
      <c r="G1188" s="115"/>
      <c r="H1188" s="140"/>
      <c r="I1188" s="116"/>
      <c r="J1188" s="123"/>
      <c r="K1188" s="117"/>
      <c r="L1188" s="118"/>
      <c r="M1188" s="288"/>
      <c r="N1188" s="289"/>
      <c r="O1188"/>
      <c r="P1188"/>
      <c r="Q1188"/>
      <c r="R1188"/>
      <c r="S1188"/>
      <c r="T1188"/>
      <c r="U1188"/>
      <c r="V1188"/>
      <c r="W1188"/>
      <c r="X1188"/>
    </row>
    <row r="1189" spans="1:24" s="23" customFormat="1" x14ac:dyDescent="0.3">
      <c r="A1189" s="316">
        <v>44979</v>
      </c>
      <c r="B1189" s="317" t="s">
        <v>195</v>
      </c>
      <c r="C1189" s="320">
        <v>49066.16</v>
      </c>
      <c r="D1189" s="319"/>
      <c r="E1189" s="322">
        <f t="shared" si="24"/>
        <v>18088803.125986572</v>
      </c>
      <c r="F1189" s="84"/>
      <c r="G1189" s="139"/>
      <c r="H1189" s="140"/>
      <c r="I1189" s="116"/>
      <c r="J1189" s="123"/>
      <c r="K1189" s="117"/>
      <c r="L1189" s="118"/>
      <c r="M1189" s="288"/>
      <c r="N1189" s="289"/>
      <c r="O1189"/>
      <c r="P1189"/>
      <c r="Q1189"/>
      <c r="R1189"/>
      <c r="S1189"/>
      <c r="T1189"/>
      <c r="U1189"/>
      <c r="V1189"/>
      <c r="W1189"/>
      <c r="X1189"/>
    </row>
    <row r="1190" spans="1:24" s="23" customFormat="1" x14ac:dyDescent="0.3">
      <c r="A1190" s="316">
        <v>44979</v>
      </c>
      <c r="B1190" s="317" t="s">
        <v>225</v>
      </c>
      <c r="C1190" s="320">
        <v>36687.199999999997</v>
      </c>
      <c r="D1190" s="319"/>
      <c r="E1190" s="322">
        <f>E1189+C1190-D1190</f>
        <v>18125490.325986572</v>
      </c>
      <c r="F1190" s="84"/>
      <c r="G1190" s="139"/>
      <c r="H1190" s="140"/>
      <c r="I1190" s="116"/>
      <c r="J1190" s="123"/>
      <c r="K1190" s="117"/>
      <c r="L1190" s="118"/>
      <c r="M1190" s="288"/>
      <c r="N1190" s="289"/>
      <c r="O1190"/>
      <c r="P1190"/>
      <c r="Q1190"/>
      <c r="R1190"/>
      <c r="S1190"/>
      <c r="T1190"/>
      <c r="U1190"/>
      <c r="V1190"/>
      <c r="W1190"/>
      <c r="X1190"/>
    </row>
    <row r="1191" spans="1:24" s="23" customFormat="1" x14ac:dyDescent="0.3">
      <c r="A1191" s="316">
        <v>44979</v>
      </c>
      <c r="B1191" s="317" t="s">
        <v>197</v>
      </c>
      <c r="C1191" s="320">
        <v>95723.1</v>
      </c>
      <c r="D1191" s="319"/>
      <c r="E1191" s="322">
        <f>E1190+C1191-D1191</f>
        <v>18221213.425986573</v>
      </c>
      <c r="F1191" s="84"/>
      <c r="G1191" s="139"/>
      <c r="H1191" s="140"/>
      <c r="I1191" s="116"/>
      <c r="J1191" s="123"/>
      <c r="K1191" s="117"/>
      <c r="L1191" s="118"/>
      <c r="M1191" s="288"/>
      <c r="N1191" s="289"/>
      <c r="O1191"/>
      <c r="P1191"/>
      <c r="Q1191"/>
      <c r="R1191"/>
      <c r="S1191"/>
      <c r="T1191"/>
      <c r="U1191"/>
      <c r="V1191"/>
      <c r="W1191"/>
      <c r="X1191"/>
    </row>
    <row r="1192" spans="1:24" s="23" customFormat="1" x14ac:dyDescent="0.3">
      <c r="A1192" s="316">
        <v>44979</v>
      </c>
      <c r="B1192" s="317" t="s">
        <v>262</v>
      </c>
      <c r="C1192" s="320">
        <v>47693.36</v>
      </c>
      <c r="D1192" s="319"/>
      <c r="E1192" s="322">
        <f t="shared" si="24"/>
        <v>18268906.785986573</v>
      </c>
      <c r="F1192" s="84"/>
      <c r="G1192" s="139"/>
      <c r="H1192" s="140"/>
      <c r="I1192" s="116"/>
      <c r="J1192" s="123"/>
      <c r="K1192" s="117"/>
      <c r="L1192" s="118"/>
      <c r="M1192" s="288"/>
      <c r="N1192" s="289"/>
      <c r="O1192"/>
      <c r="P1192"/>
      <c r="Q1192"/>
      <c r="R1192"/>
      <c r="S1192"/>
      <c r="T1192"/>
      <c r="U1192"/>
      <c r="V1192"/>
      <c r="W1192"/>
      <c r="X1192"/>
    </row>
    <row r="1193" spans="1:24" s="23" customFormat="1" x14ac:dyDescent="0.3">
      <c r="A1193" s="316">
        <v>44979</v>
      </c>
      <c r="B1193" s="317" t="s">
        <v>319</v>
      </c>
      <c r="C1193" s="320">
        <v>16509.240000000002</v>
      </c>
      <c r="D1193" s="319"/>
      <c r="E1193" s="322">
        <f t="shared" si="24"/>
        <v>18285416.025986571</v>
      </c>
      <c r="F1193" s="84"/>
      <c r="G1193" s="139"/>
      <c r="H1193" s="140"/>
      <c r="I1193" s="116"/>
      <c r="J1193" s="123"/>
      <c r="K1193" s="117"/>
      <c r="L1193" s="118"/>
      <c r="M1193" s="288"/>
      <c r="N1193" s="289"/>
      <c r="O1193"/>
      <c r="P1193"/>
      <c r="Q1193"/>
      <c r="R1193"/>
      <c r="S1193"/>
      <c r="T1193"/>
      <c r="U1193"/>
      <c r="V1193"/>
      <c r="W1193"/>
      <c r="X1193"/>
    </row>
    <row r="1194" spans="1:24" s="23" customFormat="1" x14ac:dyDescent="0.3">
      <c r="A1194" s="316">
        <v>44980</v>
      </c>
      <c r="B1194" s="317" t="s">
        <v>204</v>
      </c>
      <c r="C1194" s="320">
        <v>11006.16</v>
      </c>
      <c r="D1194" s="319"/>
      <c r="E1194" s="322">
        <f t="shared" si="24"/>
        <v>18296422.185986571</v>
      </c>
      <c r="F1194" s="84"/>
      <c r="G1194" s="139"/>
      <c r="H1194" s="140"/>
      <c r="I1194" s="116"/>
      <c r="J1194" s="123"/>
      <c r="K1194" s="117"/>
      <c r="L1194" s="118"/>
      <c r="M1194" s="288"/>
      <c r="N1194" s="289"/>
      <c r="O1194"/>
      <c r="P1194"/>
      <c r="Q1194"/>
      <c r="R1194"/>
      <c r="S1194"/>
      <c r="T1194"/>
      <c r="U1194"/>
      <c r="V1194"/>
      <c r="W1194"/>
      <c r="X1194"/>
    </row>
    <row r="1195" spans="1:24" s="23" customFormat="1" x14ac:dyDescent="0.3">
      <c r="A1195" s="316">
        <v>44980</v>
      </c>
      <c r="B1195" s="317" t="s">
        <v>190</v>
      </c>
      <c r="C1195" s="320">
        <v>9171.7999999999993</v>
      </c>
      <c r="D1195" s="319"/>
      <c r="E1195" s="322">
        <f t="shared" si="24"/>
        <v>18305593.985986572</v>
      </c>
      <c r="F1195" s="84"/>
      <c r="G1195" s="139"/>
      <c r="H1195" s="140"/>
      <c r="I1195" s="116"/>
      <c r="J1195" s="123"/>
      <c r="K1195" s="117"/>
      <c r="L1195" s="118"/>
      <c r="M1195" s="288"/>
      <c r="N1195" s="289"/>
      <c r="O1195"/>
      <c r="P1195"/>
      <c r="Q1195"/>
      <c r="R1195"/>
      <c r="S1195"/>
      <c r="T1195"/>
      <c r="U1195"/>
      <c r="V1195"/>
      <c r="W1195"/>
      <c r="X1195"/>
    </row>
    <row r="1196" spans="1:24" s="23" customFormat="1" x14ac:dyDescent="0.3">
      <c r="A1196" s="316">
        <v>44980</v>
      </c>
      <c r="B1196" s="317" t="s">
        <v>443</v>
      </c>
      <c r="C1196" s="320">
        <v>16509.240000000002</v>
      </c>
      <c r="D1196" s="319"/>
      <c r="E1196" s="322">
        <f t="shared" si="24"/>
        <v>18322103.22598657</v>
      </c>
      <c r="F1196" s="84"/>
      <c r="G1196" s="139"/>
      <c r="H1196" s="140"/>
      <c r="I1196" s="116"/>
      <c r="J1196" s="123"/>
      <c r="K1196" s="117"/>
      <c r="L1196" s="118"/>
      <c r="M1196" s="288"/>
      <c r="N1196" s="289"/>
      <c r="O1196"/>
      <c r="P1196"/>
      <c r="Q1196"/>
      <c r="R1196"/>
      <c r="S1196"/>
      <c r="T1196"/>
      <c r="U1196"/>
      <c r="V1196"/>
      <c r="W1196"/>
      <c r="X1196"/>
    </row>
    <row r="1197" spans="1:24" s="23" customFormat="1" x14ac:dyDescent="0.3">
      <c r="A1197" s="316">
        <v>44980</v>
      </c>
      <c r="B1197" s="317" t="s">
        <v>517</v>
      </c>
      <c r="C1197" s="320">
        <v>32898.69</v>
      </c>
      <c r="D1197" s="319"/>
      <c r="E1197" s="322">
        <f t="shared" si="24"/>
        <v>18355001.915986571</v>
      </c>
      <c r="F1197" s="84"/>
      <c r="G1197" s="139"/>
      <c r="H1197" s="140"/>
      <c r="I1197" s="116"/>
      <c r="J1197" s="123"/>
      <c r="K1197" s="117"/>
      <c r="L1197" s="118"/>
      <c r="M1197" s="288"/>
      <c r="N1197" s="289"/>
      <c r="O1197"/>
      <c r="P1197"/>
      <c r="Q1197"/>
      <c r="R1197"/>
      <c r="S1197"/>
      <c r="T1197"/>
      <c r="U1197"/>
      <c r="V1197"/>
      <c r="W1197"/>
      <c r="X1197"/>
    </row>
    <row r="1198" spans="1:24" s="23" customFormat="1" x14ac:dyDescent="0.3">
      <c r="A1198" s="316">
        <v>44980</v>
      </c>
      <c r="B1198" s="317" t="s">
        <v>278</v>
      </c>
      <c r="C1198" s="320">
        <v>75208.759999999995</v>
      </c>
      <c r="D1198" s="319"/>
      <c r="E1198" s="322">
        <f t="shared" si="24"/>
        <v>18430210.675986573</v>
      </c>
      <c r="F1198" s="84"/>
      <c r="G1198" s="139"/>
      <c r="H1198" s="140"/>
      <c r="I1198" s="116"/>
      <c r="J1198" s="123"/>
      <c r="K1198" s="117"/>
      <c r="L1198" s="118"/>
      <c r="M1198" s="288"/>
      <c r="N1198" s="289"/>
      <c r="O1198"/>
      <c r="P1198"/>
      <c r="Q1198"/>
      <c r="R1198"/>
      <c r="S1198"/>
      <c r="T1198"/>
      <c r="U1198"/>
      <c r="V1198"/>
      <c r="W1198"/>
      <c r="X1198"/>
    </row>
    <row r="1199" spans="1:24" s="23" customFormat="1" x14ac:dyDescent="0.3">
      <c r="A1199" s="316">
        <v>44980</v>
      </c>
      <c r="B1199" s="317" t="s">
        <v>268</v>
      </c>
      <c r="C1199" s="320">
        <v>181601.64</v>
      </c>
      <c r="D1199" s="319"/>
      <c r="E1199" s="322">
        <f t="shared" si="24"/>
        <v>18611812.315986574</v>
      </c>
      <c r="F1199" s="84"/>
      <c r="G1199" s="139"/>
      <c r="H1199" s="140"/>
      <c r="I1199" s="116"/>
      <c r="J1199" s="123"/>
      <c r="K1199" s="117"/>
      <c r="L1199" s="118"/>
      <c r="M1199" s="288"/>
      <c r="N1199" s="289"/>
      <c r="O1199"/>
      <c r="P1199"/>
      <c r="Q1199"/>
      <c r="R1199"/>
      <c r="S1199"/>
      <c r="T1199"/>
      <c r="U1199"/>
      <c r="V1199"/>
      <c r="W1199"/>
      <c r="X1199"/>
    </row>
    <row r="1200" spans="1:24" s="23" customFormat="1" x14ac:dyDescent="0.3">
      <c r="A1200" s="316">
        <v>44980</v>
      </c>
      <c r="B1200" s="317" t="s">
        <v>201</v>
      </c>
      <c r="C1200" s="320">
        <v>281723.09000000003</v>
      </c>
      <c r="D1200" s="319"/>
      <c r="E1200" s="322">
        <f t="shared" si="24"/>
        <v>18893535.405986574</v>
      </c>
      <c r="F1200" s="84"/>
      <c r="G1200" s="139"/>
      <c r="H1200" s="140"/>
      <c r="I1200" s="116"/>
      <c r="J1200" s="123"/>
      <c r="K1200" s="117"/>
      <c r="L1200" s="118"/>
      <c r="M1200" s="288"/>
      <c r="N1200" s="289"/>
      <c r="O1200"/>
      <c r="P1200"/>
      <c r="Q1200"/>
      <c r="R1200"/>
      <c r="S1200"/>
      <c r="T1200"/>
      <c r="U1200"/>
      <c r="V1200"/>
      <c r="W1200"/>
      <c r="X1200"/>
    </row>
    <row r="1201" spans="1:24" s="23" customFormat="1" x14ac:dyDescent="0.3">
      <c r="A1201" s="316">
        <v>44980</v>
      </c>
      <c r="B1201" s="317" t="s">
        <v>439</v>
      </c>
      <c r="C1201" s="320">
        <v>71540.039999999994</v>
      </c>
      <c r="D1201" s="319"/>
      <c r="E1201" s="322">
        <f t="shared" si="24"/>
        <v>18965075.445986573</v>
      </c>
      <c r="F1201" s="84"/>
      <c r="G1201" s="139"/>
      <c r="H1201" s="140"/>
      <c r="I1201" s="116"/>
      <c r="J1201" s="123"/>
      <c r="K1201" s="117"/>
      <c r="L1201" s="118"/>
      <c r="M1201" s="288"/>
      <c r="N1201" s="289"/>
      <c r="O1201"/>
      <c r="P1201"/>
      <c r="Q1201"/>
      <c r="R1201"/>
      <c r="S1201"/>
      <c r="T1201"/>
      <c r="U1201"/>
      <c r="V1201"/>
      <c r="W1201"/>
      <c r="X1201"/>
    </row>
    <row r="1202" spans="1:24" s="23" customFormat="1" x14ac:dyDescent="0.3">
      <c r="A1202" s="316">
        <v>44980</v>
      </c>
      <c r="B1202" s="317" t="s">
        <v>303</v>
      </c>
      <c r="C1202" s="320">
        <v>40063.1</v>
      </c>
      <c r="D1202" s="319"/>
      <c r="E1202" s="322">
        <f t="shared" si="24"/>
        <v>19005138.545986574</v>
      </c>
      <c r="F1202" s="84"/>
      <c r="G1202" s="115"/>
      <c r="H1202" s="140"/>
      <c r="I1202" s="116"/>
      <c r="J1202" s="123"/>
      <c r="K1202" s="117"/>
      <c r="L1202" s="118"/>
      <c r="M1202" s="288"/>
      <c r="N1202" s="289"/>
      <c r="O1202"/>
      <c r="P1202"/>
      <c r="Q1202"/>
      <c r="R1202"/>
      <c r="S1202"/>
      <c r="T1202"/>
      <c r="U1202"/>
      <c r="V1202"/>
      <c r="W1202"/>
      <c r="X1202"/>
    </row>
    <row r="1203" spans="1:24" s="23" customFormat="1" x14ac:dyDescent="0.3">
      <c r="A1203" s="316">
        <v>44980</v>
      </c>
      <c r="B1203" s="317" t="s">
        <v>276</v>
      </c>
      <c r="C1203" s="320">
        <v>176098.56</v>
      </c>
      <c r="D1203" s="319"/>
      <c r="E1203" s="322">
        <f t="shared" si="24"/>
        <v>19181237.105986573</v>
      </c>
      <c r="F1203" s="84"/>
      <c r="G1203" s="139"/>
      <c r="H1203" s="140"/>
      <c r="I1203" s="116"/>
      <c r="J1203" s="123"/>
      <c r="K1203" s="117"/>
      <c r="L1203" s="118"/>
      <c r="M1203" s="288"/>
      <c r="N1203" s="289"/>
      <c r="O1203"/>
      <c r="P1203"/>
      <c r="Q1203"/>
      <c r="R1203"/>
      <c r="S1203"/>
      <c r="T1203"/>
      <c r="U1203"/>
      <c r="V1203"/>
      <c r="W1203"/>
      <c r="X1203"/>
    </row>
    <row r="1204" spans="1:24" s="23" customFormat="1" x14ac:dyDescent="0.3">
      <c r="A1204" s="316">
        <v>44980</v>
      </c>
      <c r="B1204" s="317" t="s">
        <v>297</v>
      </c>
      <c r="C1204" s="320">
        <v>27315.75</v>
      </c>
      <c r="D1204" s="319"/>
      <c r="E1204" s="322">
        <f t="shared" si="24"/>
        <v>19208552.855986573</v>
      </c>
      <c r="F1204" s="84"/>
      <c r="G1204" s="139"/>
      <c r="H1204" s="140"/>
      <c r="I1204" s="116"/>
      <c r="J1204" s="123"/>
      <c r="K1204" s="117"/>
      <c r="L1204" s="118"/>
      <c r="M1204" s="288"/>
      <c r="N1204" s="289"/>
      <c r="O1204"/>
      <c r="P1204"/>
      <c r="Q1204"/>
      <c r="R1204"/>
      <c r="S1204"/>
      <c r="T1204"/>
      <c r="U1204"/>
      <c r="V1204"/>
      <c r="W1204"/>
      <c r="X1204"/>
    </row>
    <row r="1205" spans="1:24" s="23" customFormat="1" x14ac:dyDescent="0.3">
      <c r="A1205" s="316">
        <v>44980</v>
      </c>
      <c r="B1205" s="317" t="s">
        <v>292</v>
      </c>
      <c r="C1205" s="320">
        <v>62368.24</v>
      </c>
      <c r="D1205" s="319"/>
      <c r="E1205" s="322">
        <f t="shared" si="24"/>
        <v>19270921.095986571</v>
      </c>
      <c r="F1205" s="84"/>
      <c r="G1205" s="139"/>
      <c r="H1205" s="140"/>
      <c r="I1205" s="116"/>
      <c r="J1205" s="123"/>
      <c r="K1205" s="117"/>
      <c r="L1205" s="118"/>
      <c r="M1205" s="288"/>
      <c r="N1205" s="289"/>
      <c r="O1205"/>
      <c r="P1205"/>
      <c r="Q1205"/>
      <c r="R1205"/>
      <c r="S1205"/>
      <c r="T1205"/>
      <c r="U1205"/>
      <c r="V1205"/>
      <c r="W1205"/>
      <c r="X1205"/>
    </row>
    <row r="1206" spans="1:24" s="23" customFormat="1" x14ac:dyDescent="0.3">
      <c r="A1206" s="316">
        <v>44980</v>
      </c>
      <c r="B1206" s="317" t="s">
        <v>320</v>
      </c>
      <c r="C1206" s="320">
        <v>27515.4</v>
      </c>
      <c r="D1206" s="319"/>
      <c r="E1206" s="322">
        <f t="shared" si="24"/>
        <v>19298436.49598657</v>
      </c>
      <c r="F1206" s="84"/>
      <c r="G1206" s="139"/>
      <c r="H1206" s="140"/>
      <c r="I1206" s="116"/>
      <c r="J1206" s="123"/>
      <c r="K1206" s="117"/>
      <c r="L1206" s="118"/>
      <c r="M1206" s="288"/>
      <c r="N1206" s="289"/>
      <c r="O1206"/>
      <c r="P1206"/>
      <c r="Q1206"/>
      <c r="R1206"/>
      <c r="S1206"/>
      <c r="T1206"/>
      <c r="U1206"/>
      <c r="V1206"/>
      <c r="W1206"/>
      <c r="X1206"/>
    </row>
    <row r="1207" spans="1:24" s="23" customFormat="1" x14ac:dyDescent="0.3">
      <c r="A1207" s="316">
        <v>44980</v>
      </c>
      <c r="B1207" s="317" t="s">
        <v>199</v>
      </c>
      <c r="C1207" s="320">
        <v>356925.8</v>
      </c>
      <c r="D1207" s="319"/>
      <c r="E1207" s="322">
        <f t="shared" si="24"/>
        <v>19655362.29598657</v>
      </c>
      <c r="F1207" s="84"/>
      <c r="G1207" s="139"/>
      <c r="H1207" s="140"/>
      <c r="I1207" s="116"/>
      <c r="J1207" s="123"/>
      <c r="K1207" s="117"/>
      <c r="L1207" s="118"/>
      <c r="M1207" s="288"/>
      <c r="N1207" s="289"/>
      <c r="O1207"/>
      <c r="P1207"/>
      <c r="Q1207"/>
      <c r="R1207"/>
      <c r="S1207"/>
      <c r="T1207"/>
      <c r="U1207"/>
      <c r="V1207"/>
      <c r="W1207"/>
      <c r="X1207"/>
    </row>
    <row r="1208" spans="1:24" s="23" customFormat="1" x14ac:dyDescent="0.3">
      <c r="A1208" s="316">
        <v>44980</v>
      </c>
      <c r="B1208" s="317" t="s">
        <v>232</v>
      </c>
      <c r="C1208" s="320">
        <v>3668.72</v>
      </c>
      <c r="D1208" s="319"/>
      <c r="E1208" s="322">
        <f t="shared" si="24"/>
        <v>19659031.015986569</v>
      </c>
      <c r="F1208" s="84"/>
      <c r="G1208" s="139"/>
      <c r="H1208" s="140"/>
      <c r="I1208" s="116"/>
      <c r="J1208" s="123"/>
      <c r="K1208" s="117"/>
      <c r="L1208" s="118"/>
      <c r="M1208" s="288"/>
      <c r="N1208" s="289"/>
      <c r="O1208"/>
      <c r="P1208"/>
      <c r="Q1208"/>
      <c r="R1208"/>
      <c r="S1208"/>
      <c r="T1208"/>
      <c r="U1208"/>
      <c r="V1208"/>
      <c r="W1208"/>
      <c r="X1208"/>
    </row>
    <row r="1209" spans="1:24" s="23" customFormat="1" x14ac:dyDescent="0.3">
      <c r="A1209" s="316">
        <v>44981</v>
      </c>
      <c r="B1209" s="317" t="s">
        <v>274</v>
      </c>
      <c r="C1209" s="320">
        <v>27515.4</v>
      </c>
      <c r="D1209" s="319"/>
      <c r="E1209" s="322">
        <f t="shared" si="24"/>
        <v>19686546.415986568</v>
      </c>
      <c r="F1209" s="84"/>
      <c r="G1209" s="139"/>
      <c r="H1209" s="140"/>
      <c r="I1209" s="116"/>
      <c r="J1209" s="123"/>
      <c r="K1209" s="117"/>
      <c r="L1209" s="118"/>
      <c r="M1209" s="288"/>
      <c r="N1209" s="289"/>
      <c r="O1209"/>
      <c r="P1209"/>
      <c r="Q1209"/>
      <c r="R1209"/>
      <c r="S1209"/>
      <c r="T1209"/>
      <c r="U1209"/>
      <c r="V1209"/>
      <c r="W1209"/>
      <c r="X1209"/>
    </row>
    <row r="1210" spans="1:24" s="23" customFormat="1" x14ac:dyDescent="0.3">
      <c r="A1210" s="316">
        <v>44981</v>
      </c>
      <c r="B1210" s="317" t="s">
        <v>298</v>
      </c>
      <c r="C1210" s="320">
        <v>71540.039999999994</v>
      </c>
      <c r="D1210" s="319"/>
      <c r="E1210" s="322">
        <f t="shared" si="24"/>
        <v>19758086.455986567</v>
      </c>
      <c r="F1210" s="84"/>
      <c r="G1210" s="139"/>
      <c r="H1210" s="140"/>
      <c r="I1210" s="116"/>
      <c r="J1210" s="123"/>
      <c r="K1210" s="117"/>
      <c r="L1210" s="118"/>
      <c r="M1210" s="288"/>
      <c r="N1210" s="289"/>
      <c r="O1210"/>
      <c r="P1210"/>
      <c r="Q1210"/>
      <c r="R1210"/>
      <c r="S1210"/>
      <c r="T1210"/>
      <c r="U1210"/>
      <c r="V1210"/>
      <c r="W1210"/>
      <c r="X1210"/>
    </row>
    <row r="1211" spans="1:24" s="23" customFormat="1" x14ac:dyDescent="0.3">
      <c r="A1211" s="316">
        <v>44981</v>
      </c>
      <c r="B1211" s="317" t="s">
        <v>245</v>
      </c>
      <c r="C1211" s="320">
        <v>38242.050000000003</v>
      </c>
      <c r="D1211" s="319"/>
      <c r="E1211" s="322">
        <f t="shared" si="24"/>
        <v>19796328.505986568</v>
      </c>
      <c r="F1211" s="84"/>
      <c r="G1211" s="139"/>
      <c r="H1211" s="140"/>
      <c r="I1211" s="116"/>
      <c r="J1211" s="123"/>
      <c r="K1211" s="117"/>
      <c r="L1211" s="118"/>
      <c r="M1211" s="288"/>
      <c r="N1211" s="289"/>
      <c r="O1211"/>
      <c r="P1211"/>
      <c r="Q1211"/>
      <c r="R1211"/>
      <c r="S1211"/>
      <c r="T1211"/>
      <c r="U1211"/>
      <c r="V1211"/>
      <c r="W1211"/>
      <c r="X1211"/>
    </row>
    <row r="1212" spans="1:24" s="23" customFormat="1" x14ac:dyDescent="0.3">
      <c r="A1212" s="316">
        <v>44981</v>
      </c>
      <c r="B1212" s="317" t="s">
        <v>518</v>
      </c>
      <c r="C1212" s="320">
        <v>27515.4</v>
      </c>
      <c r="D1212" s="319"/>
      <c r="E1212" s="322">
        <f t="shared" si="24"/>
        <v>19823843.905986566</v>
      </c>
      <c r="F1212" s="84"/>
      <c r="G1212" s="139"/>
      <c r="H1212" s="140"/>
      <c r="I1212" s="116"/>
      <c r="J1212" s="123"/>
      <c r="K1212" s="117"/>
      <c r="L1212" s="118"/>
      <c r="M1212" s="288"/>
      <c r="N1212" s="289"/>
      <c r="O1212"/>
      <c r="P1212"/>
      <c r="Q1212"/>
      <c r="R1212"/>
      <c r="S1212"/>
      <c r="T1212"/>
      <c r="U1212"/>
      <c r="V1212"/>
      <c r="W1212"/>
      <c r="X1212"/>
    </row>
    <row r="1213" spans="1:24" s="23" customFormat="1" x14ac:dyDescent="0.3">
      <c r="A1213" s="316">
        <v>44981</v>
      </c>
      <c r="B1213" s="317" t="s">
        <v>325</v>
      </c>
      <c r="C1213" s="320">
        <v>71540.039999999994</v>
      </c>
      <c r="D1213" s="319"/>
      <c r="E1213" s="322">
        <f t="shared" si="24"/>
        <v>19895383.945986565</v>
      </c>
      <c r="F1213" s="84"/>
      <c r="G1213" s="139"/>
      <c r="H1213" s="140"/>
      <c r="I1213" s="116"/>
      <c r="J1213" s="123"/>
      <c r="K1213" s="117"/>
      <c r="L1213" s="118"/>
      <c r="M1213" s="288"/>
      <c r="N1213" s="289"/>
      <c r="O1213"/>
      <c r="P1213"/>
      <c r="Q1213"/>
      <c r="R1213"/>
      <c r="S1213"/>
      <c r="T1213"/>
      <c r="U1213"/>
      <c r="V1213"/>
      <c r="W1213"/>
      <c r="X1213"/>
    </row>
    <row r="1214" spans="1:24" s="23" customFormat="1" x14ac:dyDescent="0.3">
      <c r="A1214" s="316">
        <v>44981</v>
      </c>
      <c r="B1214" s="317" t="s">
        <v>238</v>
      </c>
      <c r="C1214" s="320">
        <v>3668.72</v>
      </c>
      <c r="D1214" s="319"/>
      <c r="E1214" s="322">
        <f t="shared" si="24"/>
        <v>19899052.665986564</v>
      </c>
      <c r="F1214" s="84"/>
      <c r="G1214" s="139"/>
      <c r="H1214" s="140"/>
      <c r="I1214" s="116"/>
      <c r="J1214" s="123"/>
      <c r="K1214" s="117"/>
      <c r="L1214" s="118"/>
      <c r="M1214" s="288"/>
      <c r="N1214" s="289"/>
      <c r="O1214"/>
      <c r="P1214"/>
      <c r="Q1214"/>
      <c r="R1214"/>
      <c r="S1214"/>
      <c r="T1214"/>
      <c r="U1214"/>
      <c r="V1214"/>
      <c r="W1214"/>
      <c r="X1214"/>
    </row>
    <row r="1215" spans="1:24" s="23" customFormat="1" x14ac:dyDescent="0.3">
      <c r="A1215" s="316">
        <v>44981</v>
      </c>
      <c r="B1215" s="317" t="s">
        <v>199</v>
      </c>
      <c r="C1215" s="320">
        <v>359534.56</v>
      </c>
      <c r="D1215" s="319"/>
      <c r="E1215" s="322">
        <f t="shared" si="24"/>
        <v>20258587.225986563</v>
      </c>
      <c r="F1215" s="84"/>
      <c r="G1215" s="139"/>
      <c r="H1215" s="140"/>
      <c r="I1215" s="116"/>
      <c r="J1215" s="123"/>
      <c r="K1215" s="117"/>
      <c r="L1215" s="118"/>
      <c r="M1215" s="288"/>
      <c r="N1215" s="289"/>
      <c r="O1215"/>
      <c r="P1215"/>
      <c r="Q1215"/>
      <c r="R1215"/>
      <c r="S1215"/>
      <c r="T1215"/>
      <c r="U1215"/>
      <c r="V1215"/>
      <c r="W1215"/>
      <c r="X1215"/>
    </row>
    <row r="1216" spans="1:24" s="23" customFormat="1" x14ac:dyDescent="0.3">
      <c r="A1216" s="316">
        <v>44981</v>
      </c>
      <c r="B1216" s="317" t="s">
        <v>285</v>
      </c>
      <c r="C1216" s="320">
        <v>47693.36</v>
      </c>
      <c r="D1216" s="319"/>
      <c r="E1216" s="322">
        <f t="shared" si="24"/>
        <v>20306280.585986562</v>
      </c>
      <c r="F1216" s="84"/>
      <c r="G1216" s="139"/>
      <c r="H1216" s="140"/>
      <c r="I1216" s="116"/>
      <c r="J1216" s="123"/>
      <c r="K1216" s="117"/>
      <c r="L1216" s="118"/>
      <c r="M1216" s="288"/>
      <c r="N1216" s="289"/>
      <c r="O1216"/>
      <c r="P1216"/>
      <c r="Q1216"/>
      <c r="R1216"/>
      <c r="S1216"/>
      <c r="T1216"/>
      <c r="U1216"/>
      <c r="V1216"/>
      <c r="W1216"/>
      <c r="X1216"/>
    </row>
    <row r="1217" spans="1:24" s="23" customFormat="1" x14ac:dyDescent="0.3">
      <c r="A1217" s="316">
        <v>44981</v>
      </c>
      <c r="B1217" s="317" t="s">
        <v>426</v>
      </c>
      <c r="C1217" s="320">
        <v>11006.16</v>
      </c>
      <c r="D1217" s="319"/>
      <c r="E1217" s="322">
        <f t="shared" si="24"/>
        <v>20317286.745986562</v>
      </c>
      <c r="F1217" s="84"/>
      <c r="G1217" s="139"/>
      <c r="H1217" s="140"/>
      <c r="I1217" s="116"/>
      <c r="J1217" s="123"/>
      <c r="K1217" s="117"/>
      <c r="L1217" s="118"/>
      <c r="M1217" s="288"/>
      <c r="N1217" s="289"/>
      <c r="O1217"/>
      <c r="P1217"/>
      <c r="Q1217"/>
      <c r="R1217"/>
      <c r="S1217"/>
      <c r="T1217"/>
      <c r="U1217"/>
      <c r="V1217"/>
      <c r="W1217"/>
      <c r="X1217"/>
    </row>
    <row r="1218" spans="1:24" s="23" customFormat="1" x14ac:dyDescent="0.3">
      <c r="A1218" s="316">
        <v>44981</v>
      </c>
      <c r="B1218" s="317" t="s">
        <v>294</v>
      </c>
      <c r="C1218" s="320">
        <v>31184.12</v>
      </c>
      <c r="D1218" s="319"/>
      <c r="E1218" s="322">
        <f t="shared" si="24"/>
        <v>20348470.865986563</v>
      </c>
      <c r="F1218" s="84"/>
      <c r="G1218" s="139"/>
      <c r="H1218" s="140"/>
      <c r="I1218" s="116"/>
      <c r="J1218" s="123"/>
      <c r="K1218" s="117"/>
      <c r="L1218" s="118"/>
      <c r="M1218" s="288"/>
      <c r="N1218" s="289"/>
      <c r="O1218"/>
      <c r="P1218"/>
      <c r="Q1218"/>
      <c r="R1218"/>
      <c r="S1218"/>
      <c r="T1218"/>
      <c r="U1218"/>
      <c r="V1218"/>
      <c r="W1218"/>
      <c r="X1218"/>
    </row>
    <row r="1219" spans="1:24" s="23" customFormat="1" x14ac:dyDescent="0.3">
      <c r="A1219" s="316">
        <v>44981</v>
      </c>
      <c r="B1219" s="317" t="s">
        <v>288</v>
      </c>
      <c r="C1219" s="352">
        <v>114345</v>
      </c>
      <c r="D1219" s="319"/>
      <c r="E1219" s="322">
        <f t="shared" si="24"/>
        <v>20462815.865986563</v>
      </c>
      <c r="F1219" s="84"/>
      <c r="G1219" s="139"/>
      <c r="H1219" s="140"/>
      <c r="I1219" s="116"/>
      <c r="J1219" s="123"/>
      <c r="K1219" s="117"/>
      <c r="L1219" s="118"/>
      <c r="M1219" s="288"/>
      <c r="N1219" s="289"/>
      <c r="O1219"/>
      <c r="P1219"/>
      <c r="Q1219"/>
      <c r="R1219"/>
      <c r="S1219"/>
      <c r="T1219"/>
      <c r="U1219"/>
      <c r="V1219"/>
      <c r="W1219"/>
      <c r="X1219"/>
    </row>
    <row r="1220" spans="1:24" s="23" customFormat="1" x14ac:dyDescent="0.3">
      <c r="A1220" s="316">
        <v>44981</v>
      </c>
      <c r="B1220" s="317" t="s">
        <v>288</v>
      </c>
      <c r="C1220" s="320">
        <v>106785</v>
      </c>
      <c r="D1220" s="319"/>
      <c r="E1220" s="322">
        <f t="shared" si="24"/>
        <v>20569600.865986563</v>
      </c>
      <c r="F1220" s="84"/>
      <c r="G1220" s="139"/>
      <c r="H1220" s="140"/>
      <c r="I1220" s="116"/>
      <c r="J1220" s="123"/>
      <c r="K1220" s="117"/>
      <c r="L1220" s="118"/>
      <c r="M1220" s="288"/>
      <c r="N1220" s="289"/>
      <c r="O1220"/>
      <c r="P1220"/>
      <c r="Q1220"/>
      <c r="R1220"/>
      <c r="S1220"/>
      <c r="T1220"/>
      <c r="U1220"/>
      <c r="V1220"/>
      <c r="W1220"/>
      <c r="X1220"/>
    </row>
    <row r="1221" spans="1:24" s="23" customFormat="1" x14ac:dyDescent="0.3">
      <c r="A1221" s="316">
        <v>44981</v>
      </c>
      <c r="B1221" s="317" t="s">
        <v>484</v>
      </c>
      <c r="C1221" s="320">
        <v>24238.5</v>
      </c>
      <c r="D1221" s="319"/>
      <c r="E1221" s="322">
        <f t="shared" si="24"/>
        <v>20593839.365986563</v>
      </c>
      <c r="F1221" s="84"/>
      <c r="G1221" s="139"/>
      <c r="H1221" s="140"/>
      <c r="I1221" s="116"/>
      <c r="J1221" s="123"/>
      <c r="K1221" s="117"/>
      <c r="L1221" s="118"/>
      <c r="M1221" s="288"/>
      <c r="N1221" s="289"/>
      <c r="O1221"/>
      <c r="P1221"/>
      <c r="Q1221"/>
      <c r="R1221"/>
      <c r="S1221"/>
      <c r="T1221"/>
      <c r="U1221"/>
      <c r="V1221"/>
      <c r="W1221"/>
      <c r="X1221"/>
    </row>
    <row r="1222" spans="1:24" s="23" customFormat="1" x14ac:dyDescent="0.3">
      <c r="A1222" s="316">
        <v>44981</v>
      </c>
      <c r="B1222" s="317" t="s">
        <v>462</v>
      </c>
      <c r="C1222" s="320">
        <v>35070.75</v>
      </c>
      <c r="D1222" s="319"/>
      <c r="E1222" s="322">
        <f t="shared" si="24"/>
        <v>20628910.115986563</v>
      </c>
      <c r="F1222" s="84"/>
      <c r="G1222" s="139"/>
      <c r="H1222" s="140"/>
      <c r="I1222" s="116"/>
      <c r="J1222" s="123"/>
      <c r="K1222" s="117"/>
      <c r="L1222" s="118"/>
      <c r="M1222" s="288"/>
      <c r="N1222" s="289"/>
      <c r="O1222"/>
      <c r="P1222"/>
      <c r="Q1222"/>
      <c r="R1222"/>
      <c r="S1222"/>
      <c r="T1222"/>
      <c r="U1222"/>
      <c r="V1222"/>
      <c r="W1222"/>
      <c r="X1222"/>
    </row>
    <row r="1223" spans="1:24" s="23" customFormat="1" x14ac:dyDescent="0.3">
      <c r="A1223" s="316">
        <v>44981</v>
      </c>
      <c r="B1223" s="317" t="s">
        <v>464</v>
      </c>
      <c r="C1223" s="320">
        <v>113718.5</v>
      </c>
      <c r="D1223" s="319"/>
      <c r="E1223" s="322">
        <f t="shared" si="24"/>
        <v>20742628.615986563</v>
      </c>
      <c r="F1223" s="84"/>
      <c r="G1223" s="139"/>
      <c r="H1223" s="140"/>
      <c r="I1223" s="116"/>
      <c r="J1223" s="123"/>
      <c r="K1223" s="117"/>
      <c r="L1223" s="118"/>
      <c r="M1223" s="288"/>
      <c r="N1223" s="289"/>
      <c r="O1223"/>
      <c r="P1223"/>
      <c r="Q1223"/>
      <c r="R1223"/>
      <c r="S1223"/>
      <c r="T1223"/>
      <c r="U1223"/>
      <c r="V1223"/>
      <c r="W1223"/>
      <c r="X1223"/>
    </row>
    <row r="1224" spans="1:24" s="23" customFormat="1" x14ac:dyDescent="0.3">
      <c r="A1224" s="316">
        <v>44984</v>
      </c>
      <c r="B1224" s="317" t="s">
        <v>269</v>
      </c>
      <c r="C1224" s="320">
        <v>16509.240000000002</v>
      </c>
      <c r="D1224" s="319"/>
      <c r="E1224" s="322">
        <f t="shared" si="24"/>
        <v>20759137.855986562</v>
      </c>
      <c r="F1224" s="84"/>
      <c r="G1224" s="139"/>
      <c r="H1224" s="140"/>
      <c r="I1224" s="116"/>
      <c r="J1224" s="123"/>
      <c r="K1224" s="117"/>
      <c r="L1224" s="118"/>
      <c r="M1224" s="288"/>
      <c r="N1224" s="289"/>
      <c r="O1224"/>
      <c r="P1224"/>
      <c r="Q1224"/>
      <c r="R1224"/>
      <c r="S1224"/>
      <c r="T1224"/>
      <c r="U1224"/>
      <c r="V1224"/>
      <c r="W1224"/>
      <c r="X1224"/>
    </row>
    <row r="1225" spans="1:24" s="23" customFormat="1" x14ac:dyDescent="0.3">
      <c r="A1225" s="316">
        <v>44984</v>
      </c>
      <c r="B1225" s="317" t="s">
        <v>523</v>
      </c>
      <c r="C1225" s="320">
        <v>5503.08</v>
      </c>
      <c r="D1225" s="319"/>
      <c r="E1225" s="322">
        <f t="shared" si="24"/>
        <v>20764640.93598656</v>
      </c>
      <c r="F1225" s="84"/>
      <c r="G1225" s="139"/>
      <c r="H1225" s="140"/>
      <c r="I1225" s="116"/>
      <c r="J1225" s="123"/>
      <c r="K1225" s="117"/>
      <c r="L1225" s="118"/>
      <c r="M1225" s="288"/>
      <c r="N1225" s="289"/>
      <c r="O1225"/>
      <c r="P1225"/>
      <c r="Q1225"/>
      <c r="R1225"/>
      <c r="S1225"/>
      <c r="T1225"/>
      <c r="U1225"/>
      <c r="V1225"/>
      <c r="W1225"/>
      <c r="X1225"/>
    </row>
    <row r="1226" spans="1:24" s="23" customFormat="1" x14ac:dyDescent="0.3">
      <c r="A1226" s="316">
        <v>44984</v>
      </c>
      <c r="B1226" s="317" t="s">
        <v>209</v>
      </c>
      <c r="C1226" s="320">
        <v>16509.240000000002</v>
      </c>
      <c r="D1226" s="319"/>
      <c r="E1226" s="322">
        <f t="shared" si="24"/>
        <v>20781150.175986558</v>
      </c>
      <c r="F1226" s="84"/>
      <c r="G1226" s="115"/>
      <c r="H1226" s="140"/>
      <c r="I1226" s="116"/>
      <c r="J1226" s="123"/>
      <c r="K1226" s="117"/>
      <c r="L1226" s="118"/>
      <c r="M1226" s="288"/>
      <c r="N1226" s="289"/>
      <c r="O1226"/>
      <c r="P1226"/>
      <c r="Q1226"/>
      <c r="R1226"/>
      <c r="S1226"/>
      <c r="T1226"/>
      <c r="U1226"/>
      <c r="V1226"/>
      <c r="W1226"/>
      <c r="X1226"/>
    </row>
    <row r="1227" spans="1:24" s="23" customFormat="1" x14ac:dyDescent="0.3">
      <c r="A1227" s="316">
        <v>44984</v>
      </c>
      <c r="B1227" s="315" t="s">
        <v>485</v>
      </c>
      <c r="C1227" s="320">
        <v>719640</v>
      </c>
      <c r="D1227" s="319"/>
      <c r="E1227" s="322">
        <f t="shared" si="24"/>
        <v>21500790.175986558</v>
      </c>
      <c r="F1227" s="84"/>
      <c r="G1227" s="139"/>
      <c r="H1227" s="140"/>
      <c r="I1227" s="116"/>
      <c r="J1227" s="123"/>
      <c r="K1227" s="117"/>
      <c r="L1227" s="118"/>
      <c r="M1227" s="288"/>
      <c r="N1227" s="289"/>
      <c r="O1227"/>
      <c r="P1227"/>
      <c r="Q1227"/>
      <c r="R1227"/>
      <c r="S1227"/>
      <c r="T1227"/>
      <c r="U1227"/>
      <c r="V1227"/>
      <c r="W1227"/>
      <c r="X1227"/>
    </row>
    <row r="1228" spans="1:24" s="23" customFormat="1" x14ac:dyDescent="0.3">
      <c r="A1228" s="316">
        <v>44984</v>
      </c>
      <c r="B1228" s="317" t="s">
        <v>299</v>
      </c>
      <c r="C1228" s="320">
        <v>22012.32</v>
      </c>
      <c r="D1228" s="319"/>
      <c r="E1228" s="322">
        <f t="shared" si="24"/>
        <v>21522802.495986558</v>
      </c>
      <c r="F1228" s="84"/>
      <c r="G1228" s="139"/>
      <c r="H1228" s="140"/>
      <c r="I1228" s="116"/>
      <c r="J1228" s="123"/>
      <c r="K1228" s="117"/>
      <c r="L1228" s="118"/>
      <c r="M1228" s="288"/>
      <c r="N1228" s="289"/>
      <c r="O1228"/>
      <c r="P1228"/>
      <c r="Q1228"/>
      <c r="R1228"/>
      <c r="S1228"/>
      <c r="T1228"/>
      <c r="U1228"/>
      <c r="V1228"/>
      <c r="W1228"/>
      <c r="X1228"/>
    </row>
    <row r="1229" spans="1:24" s="23" customFormat="1" x14ac:dyDescent="0.3">
      <c r="A1229" s="316">
        <v>44984</v>
      </c>
      <c r="B1229" s="317" t="s">
        <v>310</v>
      </c>
      <c r="C1229" s="320">
        <v>948364.12</v>
      </c>
      <c r="D1229" s="319"/>
      <c r="E1229" s="322">
        <f t="shared" si="24"/>
        <v>22471166.61598656</v>
      </c>
      <c r="F1229" s="84"/>
      <c r="G1229" s="139"/>
      <c r="H1229" s="140"/>
      <c r="I1229" s="116"/>
      <c r="J1229" s="123"/>
      <c r="K1229" s="117"/>
      <c r="L1229" s="118"/>
      <c r="M1229" s="288"/>
      <c r="N1229" s="289"/>
      <c r="O1229"/>
      <c r="P1229"/>
      <c r="Q1229"/>
      <c r="R1229"/>
      <c r="S1229"/>
      <c r="T1229"/>
      <c r="U1229"/>
      <c r="V1229"/>
      <c r="W1229"/>
      <c r="X1229"/>
    </row>
    <row r="1230" spans="1:24" s="23" customFormat="1" x14ac:dyDescent="0.3">
      <c r="A1230" s="316">
        <v>44984</v>
      </c>
      <c r="B1230" s="317" t="s">
        <v>264</v>
      </c>
      <c r="C1230" s="320">
        <v>5503.08</v>
      </c>
      <c r="D1230" s="319"/>
      <c r="E1230" s="322">
        <f t="shared" si="24"/>
        <v>22476669.695986558</v>
      </c>
      <c r="F1230" s="84"/>
      <c r="G1230" s="139"/>
      <c r="H1230" s="140"/>
      <c r="I1230" s="116"/>
      <c r="J1230" s="123"/>
      <c r="K1230" s="117"/>
      <c r="L1230" s="118"/>
      <c r="M1230" s="288"/>
      <c r="N1230" s="289"/>
      <c r="O1230"/>
      <c r="P1230"/>
      <c r="Q1230"/>
      <c r="R1230"/>
      <c r="S1230"/>
      <c r="T1230"/>
      <c r="U1230"/>
      <c r="V1230"/>
      <c r="W1230"/>
      <c r="X1230"/>
    </row>
    <row r="1231" spans="1:24" s="23" customFormat="1" x14ac:dyDescent="0.3">
      <c r="A1231" s="316">
        <v>44984</v>
      </c>
      <c r="B1231" s="317" t="s">
        <v>426</v>
      </c>
      <c r="C1231" s="320">
        <v>10926.3</v>
      </c>
      <c r="D1231" s="319"/>
      <c r="E1231" s="322">
        <f t="shared" si="24"/>
        <v>22487595.995986558</v>
      </c>
      <c r="F1231" s="84"/>
      <c r="G1231" s="139"/>
      <c r="H1231" s="140"/>
      <c r="I1231" s="116"/>
      <c r="J1231" s="123"/>
      <c r="K1231" s="117"/>
      <c r="L1231" s="118"/>
      <c r="M1231" s="288"/>
      <c r="N1231" s="289"/>
      <c r="O1231"/>
      <c r="P1231"/>
      <c r="Q1231"/>
      <c r="R1231"/>
      <c r="S1231"/>
      <c r="T1231"/>
      <c r="U1231"/>
      <c r="V1231"/>
      <c r="W1231"/>
      <c r="X1231"/>
    </row>
    <row r="1232" spans="1:24" s="23" customFormat="1" x14ac:dyDescent="0.3">
      <c r="A1232" s="316">
        <v>44984</v>
      </c>
      <c r="B1232" s="317" t="s">
        <v>215</v>
      </c>
      <c r="C1232" s="320">
        <v>5516.94</v>
      </c>
      <c r="D1232" s="319"/>
      <c r="E1232" s="322">
        <f t="shared" si="24"/>
        <v>22493112.93598656</v>
      </c>
      <c r="F1232" s="84"/>
      <c r="G1232" s="139"/>
      <c r="H1232" s="140"/>
      <c r="I1232" s="116"/>
      <c r="J1232" s="123"/>
      <c r="K1232" s="117"/>
      <c r="L1232" s="118"/>
      <c r="M1232" s="288"/>
      <c r="N1232" s="289"/>
      <c r="O1232"/>
      <c r="P1232"/>
      <c r="Q1232"/>
      <c r="R1232"/>
      <c r="S1232"/>
      <c r="T1232"/>
      <c r="U1232"/>
      <c r="V1232"/>
      <c r="W1232"/>
      <c r="X1232"/>
    </row>
    <row r="1233" spans="1:24" s="23" customFormat="1" x14ac:dyDescent="0.3">
      <c r="A1233" s="316">
        <v>44985</v>
      </c>
      <c r="B1233" s="317" t="s">
        <v>482</v>
      </c>
      <c r="C1233" s="320">
        <v>36687.199999999997</v>
      </c>
      <c r="D1233" s="319"/>
      <c r="E1233" s="322">
        <f t="shared" si="24"/>
        <v>22529800.135986559</v>
      </c>
      <c r="F1233" s="84"/>
      <c r="G1233" s="139"/>
      <c r="H1233" s="140"/>
      <c r="I1233" s="116"/>
      <c r="J1233" s="123"/>
      <c r="K1233" s="117"/>
      <c r="L1233" s="118"/>
      <c r="M1233" s="288"/>
      <c r="N1233" s="289"/>
      <c r="O1233"/>
      <c r="P1233"/>
      <c r="Q1233"/>
      <c r="R1233"/>
      <c r="S1233"/>
      <c r="T1233"/>
      <c r="U1233"/>
      <c r="V1233"/>
      <c r="W1233"/>
      <c r="X1233"/>
    </row>
    <row r="1234" spans="1:24" s="23" customFormat="1" x14ac:dyDescent="0.3">
      <c r="A1234" s="316">
        <v>44985</v>
      </c>
      <c r="B1234" s="317" t="s">
        <v>194</v>
      </c>
      <c r="C1234" s="320">
        <v>47693.36</v>
      </c>
      <c r="D1234" s="319"/>
      <c r="E1234" s="322">
        <f t="shared" si="24"/>
        <v>22577493.495986558</v>
      </c>
      <c r="F1234" s="84"/>
      <c r="G1234" s="139"/>
      <c r="H1234" s="140"/>
      <c r="I1234" s="116"/>
      <c r="J1234" s="123"/>
      <c r="K1234" s="117"/>
      <c r="L1234" s="118"/>
      <c r="M1234" s="288"/>
      <c r="N1234" s="289"/>
      <c r="O1234"/>
      <c r="P1234"/>
      <c r="Q1234"/>
      <c r="R1234"/>
      <c r="S1234"/>
      <c r="T1234"/>
      <c r="U1234"/>
      <c r="V1234"/>
      <c r="W1234"/>
      <c r="X1234"/>
    </row>
    <row r="1235" spans="1:24" s="23" customFormat="1" x14ac:dyDescent="0.3">
      <c r="A1235" s="316">
        <v>44985</v>
      </c>
      <c r="B1235" s="317" t="s">
        <v>400</v>
      </c>
      <c r="C1235" s="320">
        <v>82546.2</v>
      </c>
      <c r="D1235" s="319"/>
      <c r="E1235" s="322">
        <f t="shared" si="24"/>
        <v>22660039.695986558</v>
      </c>
      <c r="F1235" s="84"/>
      <c r="G1235" s="139"/>
      <c r="H1235" s="140"/>
      <c r="I1235" s="116"/>
      <c r="J1235" s="123"/>
      <c r="K1235" s="117"/>
      <c r="L1235" s="118"/>
      <c r="M1235" s="288"/>
      <c r="N1235" s="289"/>
      <c r="O1235"/>
      <c r="P1235"/>
      <c r="Q1235"/>
      <c r="R1235"/>
      <c r="S1235"/>
      <c r="T1235"/>
      <c r="U1235"/>
      <c r="V1235"/>
      <c r="W1235"/>
      <c r="X1235"/>
    </row>
    <row r="1236" spans="1:24" s="23" customFormat="1" x14ac:dyDescent="0.3">
      <c r="A1236" s="316">
        <v>44985</v>
      </c>
      <c r="B1236" s="317" t="s">
        <v>292</v>
      </c>
      <c r="C1236" s="320">
        <v>216972.36</v>
      </c>
      <c r="D1236" s="319"/>
      <c r="E1236" s="322">
        <f t="shared" si="24"/>
        <v>22877012.055986557</v>
      </c>
      <c r="F1236" s="84"/>
      <c r="G1236" s="139"/>
      <c r="H1236" s="140"/>
      <c r="I1236" s="116"/>
      <c r="J1236" s="123"/>
      <c r="K1236" s="117"/>
      <c r="L1236" s="118"/>
      <c r="M1236" s="288"/>
      <c r="N1236" s="289"/>
      <c r="O1236"/>
      <c r="P1236"/>
      <c r="Q1236"/>
      <c r="R1236"/>
      <c r="S1236"/>
      <c r="T1236"/>
      <c r="U1236"/>
      <c r="V1236"/>
      <c r="W1236"/>
      <c r="X1236"/>
    </row>
    <row r="1237" spans="1:24" s="23" customFormat="1" x14ac:dyDescent="0.3">
      <c r="A1237" s="316">
        <v>44985</v>
      </c>
      <c r="B1237" s="317" t="s">
        <v>537</v>
      </c>
      <c r="C1237" s="320">
        <v>170595.48</v>
      </c>
      <c r="D1237" s="319"/>
      <c r="E1237" s="322">
        <f t="shared" si="24"/>
        <v>23047607.535986558</v>
      </c>
      <c r="F1237" s="84"/>
      <c r="G1237" s="139"/>
      <c r="H1237" s="140"/>
      <c r="I1237" s="116"/>
      <c r="J1237" s="123"/>
      <c r="K1237" s="117"/>
      <c r="L1237" s="118"/>
      <c r="M1237" s="288"/>
      <c r="N1237" s="289"/>
      <c r="O1237"/>
      <c r="P1237"/>
      <c r="Q1237"/>
      <c r="R1237"/>
      <c r="S1237"/>
      <c r="T1237"/>
      <c r="U1237"/>
      <c r="V1237"/>
      <c r="W1237"/>
      <c r="X1237"/>
    </row>
    <row r="1238" spans="1:24" s="23" customFormat="1" x14ac:dyDescent="0.3">
      <c r="A1238" s="316">
        <v>44985</v>
      </c>
      <c r="B1238" s="317" t="s">
        <v>271</v>
      </c>
      <c r="C1238" s="320">
        <v>71540.039999999994</v>
      </c>
      <c r="D1238" s="319"/>
      <c r="E1238" s="322">
        <f t="shared" si="24"/>
        <v>23119147.575986557</v>
      </c>
      <c r="F1238" s="84"/>
      <c r="G1238" s="139"/>
      <c r="H1238" s="140"/>
      <c r="I1238" s="116"/>
      <c r="J1238" s="123"/>
      <c r="K1238" s="117"/>
      <c r="L1238" s="118"/>
      <c r="M1238" s="288"/>
      <c r="N1238" s="289"/>
      <c r="O1238"/>
      <c r="P1238"/>
      <c r="Q1238"/>
      <c r="R1238"/>
      <c r="S1238"/>
      <c r="T1238"/>
      <c r="U1238"/>
      <c r="V1238"/>
      <c r="W1238"/>
      <c r="X1238"/>
    </row>
    <row r="1239" spans="1:24" s="23" customFormat="1" x14ac:dyDescent="0.3">
      <c r="A1239" s="316">
        <v>44985</v>
      </c>
      <c r="B1239" s="317" t="s">
        <v>286</v>
      </c>
      <c r="C1239" s="320">
        <v>5503.08</v>
      </c>
      <c r="D1239" s="319"/>
      <c r="E1239" s="322">
        <f t="shared" si="24"/>
        <v>23124650.655986555</v>
      </c>
      <c r="F1239" s="84"/>
      <c r="G1239" s="139"/>
      <c r="H1239" s="140"/>
      <c r="I1239" s="116"/>
      <c r="J1239" s="123"/>
      <c r="K1239" s="117"/>
      <c r="L1239" s="118"/>
      <c r="M1239" s="288"/>
      <c r="N1239" s="289"/>
      <c r="O1239"/>
      <c r="P1239"/>
      <c r="Q1239"/>
      <c r="R1239"/>
      <c r="S1239"/>
      <c r="T1239"/>
      <c r="U1239"/>
      <c r="V1239"/>
      <c r="W1239"/>
      <c r="X1239"/>
    </row>
    <row r="1240" spans="1:24" s="23" customFormat="1" x14ac:dyDescent="0.3">
      <c r="A1240" s="316">
        <v>44985</v>
      </c>
      <c r="B1240" s="317" t="s">
        <v>564</v>
      </c>
      <c r="C1240" s="320">
        <v>49527.72</v>
      </c>
      <c r="D1240" s="319"/>
      <c r="E1240" s="322">
        <f t="shared" si="24"/>
        <v>23174178.375986554</v>
      </c>
      <c r="F1240" s="84"/>
      <c r="G1240" s="139"/>
      <c r="H1240" s="140"/>
      <c r="I1240" s="116"/>
      <c r="J1240" s="123"/>
      <c r="K1240" s="117"/>
      <c r="L1240" s="118"/>
      <c r="M1240" s="288"/>
      <c r="N1240" s="289"/>
      <c r="O1240"/>
      <c r="P1240"/>
      <c r="Q1240"/>
      <c r="R1240"/>
      <c r="S1240"/>
      <c r="T1240"/>
      <c r="U1240"/>
      <c r="V1240"/>
      <c r="W1240"/>
      <c r="X1240"/>
    </row>
    <row r="1241" spans="1:24" s="23" customFormat="1" x14ac:dyDescent="0.3">
      <c r="A1241" s="316">
        <v>44985</v>
      </c>
      <c r="B1241" s="317" t="s">
        <v>239</v>
      </c>
      <c r="C1241" s="320">
        <v>27515.4</v>
      </c>
      <c r="D1241" s="319"/>
      <c r="E1241" s="322">
        <f t="shared" si="24"/>
        <v>23201693.775986552</v>
      </c>
      <c r="F1241" s="84"/>
      <c r="G1241" s="139"/>
      <c r="H1241" s="140"/>
      <c r="I1241" s="116"/>
      <c r="J1241" s="123"/>
      <c r="K1241" s="117"/>
      <c r="L1241" s="118"/>
      <c r="M1241" s="288"/>
      <c r="N1241" s="289"/>
      <c r="O1241"/>
      <c r="P1241"/>
      <c r="Q1241"/>
      <c r="R1241"/>
      <c r="S1241"/>
      <c r="T1241"/>
      <c r="U1241"/>
      <c r="V1241"/>
      <c r="W1241"/>
      <c r="X1241"/>
    </row>
    <row r="1242" spans="1:24" s="23" customFormat="1" x14ac:dyDescent="0.3">
      <c r="A1242" s="316">
        <v>44985</v>
      </c>
      <c r="B1242" s="317" t="s">
        <v>240</v>
      </c>
      <c r="C1242" s="320">
        <v>71540.039999999994</v>
      </c>
      <c r="D1242" s="319"/>
      <c r="E1242" s="322">
        <f t="shared" si="24"/>
        <v>23273233.815986551</v>
      </c>
      <c r="F1242" s="84"/>
      <c r="G1242" s="139"/>
      <c r="H1242" s="140"/>
      <c r="I1242" s="116"/>
      <c r="J1242" s="123"/>
      <c r="K1242" s="117"/>
      <c r="L1242" s="118"/>
      <c r="M1242" s="288"/>
      <c r="N1242" s="289"/>
      <c r="O1242"/>
      <c r="P1242"/>
      <c r="Q1242"/>
      <c r="R1242"/>
      <c r="S1242"/>
      <c r="T1242"/>
      <c r="U1242"/>
      <c r="V1242"/>
      <c r="W1242"/>
      <c r="X1242"/>
    </row>
    <row r="1243" spans="1:24" s="23" customFormat="1" x14ac:dyDescent="0.3">
      <c r="A1243" s="316">
        <v>44985</v>
      </c>
      <c r="B1243" s="317" t="s">
        <v>302</v>
      </c>
      <c r="C1243" s="320">
        <v>3668.72</v>
      </c>
      <c r="D1243" s="319"/>
      <c r="E1243" s="322">
        <f t="shared" si="24"/>
        <v>23276902.53598655</v>
      </c>
      <c r="F1243" s="84"/>
      <c r="G1243" s="139"/>
      <c r="H1243" s="140"/>
      <c r="I1243" s="116"/>
      <c r="J1243" s="123"/>
      <c r="K1243" s="117"/>
      <c r="L1243" s="118"/>
      <c r="M1243" s="288"/>
      <c r="N1243" s="289"/>
      <c r="O1243"/>
      <c r="P1243"/>
      <c r="Q1243"/>
      <c r="R1243"/>
      <c r="S1243"/>
      <c r="T1243"/>
      <c r="U1243"/>
      <c r="V1243"/>
      <c r="W1243"/>
      <c r="X1243"/>
    </row>
    <row r="1244" spans="1:24" s="23" customFormat="1" x14ac:dyDescent="0.3">
      <c r="A1244" s="316">
        <v>44985</v>
      </c>
      <c r="B1244" s="317" t="s">
        <v>242</v>
      </c>
      <c r="C1244" s="320">
        <v>27515.4</v>
      </c>
      <c r="D1244" s="319"/>
      <c r="E1244" s="322">
        <f t="shared" si="24"/>
        <v>23304417.935986549</v>
      </c>
      <c r="F1244" s="84"/>
      <c r="G1244" s="139"/>
      <c r="H1244" s="140"/>
      <c r="I1244" s="116"/>
      <c r="J1244" s="123"/>
      <c r="K1244" s="117"/>
      <c r="L1244" s="118"/>
      <c r="M1244" s="288"/>
      <c r="N1244" s="289"/>
      <c r="O1244"/>
      <c r="P1244"/>
      <c r="Q1244"/>
      <c r="R1244"/>
      <c r="S1244"/>
      <c r="T1244"/>
      <c r="U1244"/>
      <c r="V1244"/>
      <c r="W1244"/>
      <c r="X1244"/>
    </row>
    <row r="1245" spans="1:24" s="23" customFormat="1" x14ac:dyDescent="0.3">
      <c r="A1245" s="316">
        <v>44985</v>
      </c>
      <c r="B1245" s="317" t="s">
        <v>243</v>
      </c>
      <c r="C1245" s="320">
        <v>71540.039999999994</v>
      </c>
      <c r="D1245" s="319"/>
      <c r="E1245" s="322">
        <f t="shared" si="24"/>
        <v>23375957.975986548</v>
      </c>
      <c r="F1245" s="84"/>
      <c r="G1245" s="139"/>
      <c r="H1245" s="140"/>
      <c r="I1245" s="116"/>
      <c r="J1245" s="123"/>
      <c r="K1245" s="117"/>
      <c r="L1245" s="118"/>
      <c r="M1245" s="288"/>
      <c r="N1245" s="289"/>
      <c r="O1245"/>
      <c r="P1245"/>
      <c r="Q1245"/>
      <c r="R1245"/>
      <c r="S1245"/>
      <c r="T1245"/>
      <c r="U1245"/>
      <c r="V1245"/>
      <c r="W1245"/>
      <c r="X1245"/>
    </row>
    <row r="1246" spans="1:24" s="23" customFormat="1" x14ac:dyDescent="0.3">
      <c r="A1246" s="316">
        <v>44985</v>
      </c>
      <c r="B1246" s="317" t="s">
        <v>244</v>
      </c>
      <c r="C1246" s="320">
        <v>71540.039999999994</v>
      </c>
      <c r="D1246" s="319"/>
      <c r="E1246" s="322">
        <f t="shared" si="24"/>
        <v>23447498.015986547</v>
      </c>
      <c r="F1246" s="84"/>
      <c r="G1246" s="139"/>
      <c r="H1246" s="140"/>
      <c r="I1246" s="116"/>
      <c r="J1246" s="123"/>
      <c r="K1246" s="117"/>
      <c r="L1246" s="118"/>
      <c r="M1246" s="288"/>
      <c r="N1246" s="289"/>
      <c r="O1246"/>
      <c r="P1246"/>
      <c r="Q1246"/>
      <c r="R1246"/>
      <c r="S1246"/>
      <c r="T1246"/>
      <c r="U1246"/>
      <c r="V1246"/>
      <c r="W1246"/>
      <c r="X1246"/>
    </row>
    <row r="1247" spans="1:24" s="23" customFormat="1" x14ac:dyDescent="0.3">
      <c r="A1247" s="316">
        <v>44985</v>
      </c>
      <c r="B1247" s="317" t="s">
        <v>246</v>
      </c>
      <c r="C1247" s="320">
        <v>75208.759999999995</v>
      </c>
      <c r="D1247" s="319"/>
      <c r="E1247" s="322">
        <f t="shared" si="24"/>
        <v>23522706.775986549</v>
      </c>
      <c r="F1247" s="84"/>
      <c r="G1247" s="139"/>
      <c r="H1247" s="140"/>
      <c r="I1247" s="116"/>
      <c r="J1247" s="123"/>
      <c r="K1247" s="117"/>
      <c r="L1247" s="118"/>
      <c r="M1247" s="288"/>
      <c r="N1247" s="289"/>
      <c r="O1247"/>
      <c r="P1247"/>
      <c r="Q1247"/>
      <c r="R1247"/>
      <c r="S1247"/>
      <c r="T1247"/>
      <c r="U1247"/>
      <c r="V1247"/>
      <c r="W1247"/>
      <c r="X1247"/>
    </row>
    <row r="1248" spans="1:24" s="23" customFormat="1" x14ac:dyDescent="0.3">
      <c r="A1248" s="316">
        <v>44985</v>
      </c>
      <c r="B1248" s="317" t="s">
        <v>248</v>
      </c>
      <c r="C1248" s="320">
        <v>16509.240000000002</v>
      </c>
      <c r="D1248" s="319"/>
      <c r="E1248" s="322">
        <f t="shared" si="24"/>
        <v>23539216.015986547</v>
      </c>
      <c r="F1248" s="84"/>
      <c r="G1248" s="139"/>
      <c r="H1248" s="140"/>
      <c r="I1248" s="116"/>
      <c r="J1248" s="123"/>
      <c r="K1248" s="117"/>
      <c r="L1248" s="118"/>
      <c r="M1248" s="288"/>
      <c r="N1248" s="289"/>
      <c r="O1248"/>
      <c r="P1248"/>
      <c r="Q1248"/>
      <c r="R1248"/>
      <c r="S1248"/>
      <c r="T1248"/>
      <c r="U1248"/>
      <c r="V1248"/>
      <c r="W1248"/>
      <c r="X1248"/>
    </row>
    <row r="1249" spans="1:24" s="23" customFormat="1" x14ac:dyDescent="0.3">
      <c r="A1249" s="316">
        <v>44985</v>
      </c>
      <c r="B1249" s="317" t="s">
        <v>250</v>
      </c>
      <c r="C1249" s="320">
        <v>71540.039999999994</v>
      </c>
      <c r="D1249" s="319"/>
      <c r="E1249" s="322">
        <f t="shared" si="24"/>
        <v>23610756.055986546</v>
      </c>
      <c r="F1249" s="84"/>
      <c r="G1249" s="139"/>
      <c r="H1249" s="140"/>
      <c r="I1249" s="116"/>
      <c r="J1249" s="123"/>
      <c r="K1249" s="117"/>
      <c r="L1249" s="118"/>
      <c r="M1249" s="288"/>
      <c r="N1249" s="289"/>
      <c r="O1249"/>
      <c r="P1249"/>
      <c r="Q1249"/>
      <c r="R1249"/>
      <c r="S1249"/>
      <c r="T1249"/>
      <c r="U1249"/>
      <c r="V1249"/>
      <c r="W1249"/>
      <c r="X1249"/>
    </row>
    <row r="1250" spans="1:24" s="23" customFormat="1" x14ac:dyDescent="0.3">
      <c r="A1250" s="316">
        <v>44985</v>
      </c>
      <c r="B1250" s="317" t="s">
        <v>230</v>
      </c>
      <c r="C1250" s="320">
        <v>5503.08</v>
      </c>
      <c r="D1250" s="319"/>
      <c r="E1250" s="322">
        <f t="shared" si="24"/>
        <v>23616259.135986544</v>
      </c>
      <c r="F1250" s="84"/>
      <c r="G1250" s="139"/>
      <c r="H1250" s="140"/>
      <c r="I1250" s="116"/>
      <c r="J1250" s="123"/>
      <c r="K1250" s="117"/>
      <c r="L1250" s="118"/>
      <c r="M1250" s="288"/>
      <c r="N1250" s="289"/>
      <c r="O1250"/>
      <c r="P1250"/>
      <c r="Q1250"/>
      <c r="R1250"/>
      <c r="S1250"/>
      <c r="T1250"/>
      <c r="U1250"/>
      <c r="V1250"/>
      <c r="W1250"/>
      <c r="X1250"/>
    </row>
    <row r="1251" spans="1:24" s="23" customFormat="1" x14ac:dyDescent="0.3">
      <c r="A1251" s="316">
        <v>44985</v>
      </c>
      <c r="B1251" s="317" t="s">
        <v>251</v>
      </c>
      <c r="C1251" s="320">
        <v>148583.16</v>
      </c>
      <c r="D1251" s="319"/>
      <c r="E1251" s="322">
        <f t="shared" si="24"/>
        <v>23764842.295986544</v>
      </c>
      <c r="F1251" s="84"/>
      <c r="G1251" s="139"/>
      <c r="H1251" s="140"/>
      <c r="I1251" s="116"/>
      <c r="J1251" s="123"/>
      <c r="K1251" s="117"/>
      <c r="L1251" s="118"/>
      <c r="M1251" s="288"/>
      <c r="N1251" s="289"/>
      <c r="O1251"/>
      <c r="P1251"/>
      <c r="Q1251"/>
      <c r="R1251"/>
      <c r="S1251"/>
      <c r="T1251"/>
      <c r="U1251"/>
      <c r="V1251"/>
      <c r="W1251"/>
      <c r="X1251"/>
    </row>
    <row r="1252" spans="1:24" s="23" customFormat="1" x14ac:dyDescent="0.3">
      <c r="A1252" s="316">
        <v>44985</v>
      </c>
      <c r="B1252" s="317" t="s">
        <v>253</v>
      </c>
      <c r="C1252" s="320">
        <v>80711.839999999997</v>
      </c>
      <c r="D1252" s="319"/>
      <c r="E1252" s="322">
        <f t="shared" ref="E1252:E1269" si="25">E1251+C1252-D1252</f>
        <v>23845554.135986544</v>
      </c>
      <c r="F1252" s="84"/>
      <c r="G1252" s="139"/>
      <c r="H1252" s="140"/>
      <c r="I1252" s="116"/>
      <c r="J1252" s="123"/>
      <c r="K1252" s="117"/>
      <c r="L1252" s="118"/>
      <c r="M1252" s="288"/>
      <c r="N1252" s="289"/>
      <c r="O1252"/>
      <c r="P1252"/>
      <c r="Q1252"/>
      <c r="R1252"/>
      <c r="S1252"/>
      <c r="T1252"/>
      <c r="U1252"/>
      <c r="V1252"/>
      <c r="W1252"/>
      <c r="X1252"/>
    </row>
    <row r="1253" spans="1:24" s="23" customFormat="1" x14ac:dyDescent="0.3">
      <c r="A1253" s="316">
        <v>44985</v>
      </c>
      <c r="B1253" s="317" t="s">
        <v>254</v>
      </c>
      <c r="C1253" s="320">
        <v>143080.07999999999</v>
      </c>
      <c r="D1253" s="319"/>
      <c r="E1253" s="322">
        <f t="shared" si="25"/>
        <v>23988634.215986542</v>
      </c>
      <c r="F1253" s="84"/>
      <c r="G1253" s="139"/>
      <c r="H1253" s="140"/>
      <c r="I1253" s="116"/>
      <c r="J1253" s="123"/>
      <c r="K1253" s="117"/>
      <c r="L1253" s="118"/>
      <c r="M1253" s="288"/>
      <c r="N1253" s="289"/>
      <c r="O1253"/>
      <c r="P1253"/>
      <c r="Q1253"/>
      <c r="R1253"/>
      <c r="S1253"/>
      <c r="T1253"/>
      <c r="U1253"/>
      <c r="V1253"/>
      <c r="W1253"/>
      <c r="X1253"/>
    </row>
    <row r="1254" spans="1:24" s="23" customFormat="1" x14ac:dyDescent="0.3">
      <c r="A1254" s="316">
        <v>44985</v>
      </c>
      <c r="B1254" s="317" t="s">
        <v>104</v>
      </c>
      <c r="C1254" s="320">
        <v>22012.32</v>
      </c>
      <c r="D1254" s="319"/>
      <c r="E1254" s="322">
        <f t="shared" si="25"/>
        <v>24010646.535986543</v>
      </c>
      <c r="F1254" s="84"/>
      <c r="G1254" s="115"/>
      <c r="H1254" s="140"/>
      <c r="I1254" s="116"/>
      <c r="J1254" s="123"/>
      <c r="K1254" s="117"/>
      <c r="L1254" s="118"/>
      <c r="M1254" s="288"/>
      <c r="N1254" s="289"/>
      <c r="O1254"/>
      <c r="P1254"/>
      <c r="Q1254"/>
      <c r="R1254"/>
      <c r="S1254"/>
      <c r="T1254"/>
      <c r="U1254"/>
      <c r="V1254"/>
      <c r="W1254"/>
      <c r="X1254"/>
    </row>
    <row r="1255" spans="1:24" s="23" customFormat="1" x14ac:dyDescent="0.3">
      <c r="A1255" s="316">
        <v>44985</v>
      </c>
      <c r="B1255" s="317" t="s">
        <v>324</v>
      </c>
      <c r="C1255" s="320">
        <v>47693.36</v>
      </c>
      <c r="D1255" s="319"/>
      <c r="E1255" s="322">
        <f t="shared" si="25"/>
        <v>24058339.895986542</v>
      </c>
      <c r="F1255" s="84"/>
      <c r="G1255" s="139"/>
      <c r="H1255" s="140"/>
      <c r="I1255" s="116"/>
      <c r="J1255" s="123"/>
      <c r="K1255" s="117"/>
      <c r="L1255" s="118"/>
      <c r="M1255" s="288"/>
      <c r="N1255" s="289"/>
      <c r="O1255"/>
      <c r="P1255"/>
      <c r="Q1255"/>
      <c r="R1255"/>
      <c r="S1255"/>
      <c r="T1255"/>
      <c r="U1255"/>
      <c r="V1255"/>
      <c r="W1255"/>
      <c r="X1255"/>
    </row>
    <row r="1256" spans="1:24" s="23" customFormat="1" x14ac:dyDescent="0.3">
      <c r="A1256" s="316">
        <v>44985</v>
      </c>
      <c r="B1256" s="317" t="s">
        <v>257</v>
      </c>
      <c r="C1256" s="320">
        <v>9171.7999999999993</v>
      </c>
      <c r="D1256" s="319"/>
      <c r="E1256" s="322">
        <f t="shared" si="25"/>
        <v>24067511.695986543</v>
      </c>
      <c r="F1256" s="84"/>
      <c r="G1256" s="139"/>
      <c r="H1256" s="140"/>
      <c r="I1256" s="116"/>
      <c r="J1256" s="123"/>
      <c r="K1256" s="117"/>
      <c r="L1256" s="118"/>
      <c r="M1256" s="288"/>
      <c r="N1256" s="289"/>
      <c r="O1256"/>
      <c r="P1256"/>
      <c r="Q1256"/>
      <c r="R1256"/>
      <c r="S1256"/>
      <c r="T1256"/>
      <c r="U1256"/>
      <c r="V1256"/>
      <c r="W1256"/>
      <c r="X1256"/>
    </row>
    <row r="1257" spans="1:24" s="23" customFormat="1" x14ac:dyDescent="0.3">
      <c r="A1257" s="316">
        <v>44985</v>
      </c>
      <c r="B1257" s="317" t="s">
        <v>258</v>
      </c>
      <c r="C1257" s="320">
        <v>766762.48</v>
      </c>
      <c r="D1257" s="319"/>
      <c r="E1257" s="322">
        <f t="shared" si="25"/>
        <v>24834274.175986543</v>
      </c>
      <c r="F1257" s="84"/>
      <c r="G1257" s="139"/>
      <c r="H1257" s="140"/>
      <c r="I1257" s="116"/>
      <c r="J1257" s="123"/>
      <c r="K1257" s="117"/>
      <c r="L1257" s="118"/>
      <c r="M1257" s="288"/>
      <c r="N1257" s="289"/>
      <c r="O1257"/>
      <c r="P1257"/>
      <c r="Q1257"/>
      <c r="R1257"/>
      <c r="S1257"/>
      <c r="T1257"/>
      <c r="U1257"/>
      <c r="V1257"/>
      <c r="W1257"/>
      <c r="X1257"/>
    </row>
    <row r="1258" spans="1:24" s="23" customFormat="1" x14ac:dyDescent="0.3">
      <c r="A1258" s="316">
        <v>44985</v>
      </c>
      <c r="B1258" s="317" t="s">
        <v>259</v>
      </c>
      <c r="C1258" s="320">
        <v>27515.4</v>
      </c>
      <c r="D1258" s="319"/>
      <c r="E1258" s="322">
        <f t="shared" si="25"/>
        <v>24861789.575986542</v>
      </c>
      <c r="F1258" s="84"/>
      <c r="G1258" s="139"/>
      <c r="H1258" s="140"/>
      <c r="I1258" s="116"/>
      <c r="J1258" s="123"/>
      <c r="K1258" s="117"/>
      <c r="L1258" s="118"/>
      <c r="M1258" s="288"/>
      <c r="N1258" s="289"/>
      <c r="O1258"/>
      <c r="P1258"/>
      <c r="Q1258"/>
      <c r="R1258"/>
      <c r="S1258"/>
      <c r="T1258"/>
      <c r="U1258"/>
      <c r="V1258"/>
      <c r="W1258"/>
      <c r="X1258"/>
    </row>
    <row r="1259" spans="1:24" s="23" customFormat="1" x14ac:dyDescent="0.3">
      <c r="A1259" s="316">
        <v>44985</v>
      </c>
      <c r="B1259" s="317" t="s">
        <v>260</v>
      </c>
      <c r="C1259" s="320">
        <v>100889.8</v>
      </c>
      <c r="D1259" s="319"/>
      <c r="E1259" s="322">
        <f t="shared" si="25"/>
        <v>24962679.375986543</v>
      </c>
      <c r="F1259" s="84"/>
      <c r="G1259" s="139"/>
      <c r="H1259" s="140"/>
      <c r="I1259" s="116"/>
      <c r="J1259" s="123"/>
      <c r="K1259" s="117"/>
      <c r="L1259" s="118"/>
      <c r="M1259" s="288"/>
      <c r="N1259" s="289"/>
      <c r="O1259"/>
      <c r="P1259"/>
      <c r="Q1259"/>
      <c r="R1259"/>
      <c r="S1259"/>
      <c r="T1259"/>
      <c r="U1259"/>
      <c r="V1259"/>
      <c r="W1259"/>
      <c r="X1259"/>
    </row>
    <row r="1260" spans="1:24" s="23" customFormat="1" x14ac:dyDescent="0.3">
      <c r="A1260" s="316">
        <v>44985</v>
      </c>
      <c r="B1260" s="317" t="s">
        <v>281</v>
      </c>
      <c r="C1260" s="320">
        <v>53622.36</v>
      </c>
      <c r="D1260" s="319"/>
      <c r="E1260" s="322">
        <f t="shared" si="25"/>
        <v>25016301.735986542</v>
      </c>
      <c r="F1260" s="84"/>
      <c r="G1260" s="139"/>
      <c r="H1260" s="140"/>
      <c r="I1260" s="116"/>
      <c r="J1260" s="123"/>
      <c r="K1260" s="117"/>
      <c r="L1260" s="118"/>
      <c r="M1260" s="288"/>
      <c r="N1260" s="289"/>
      <c r="O1260"/>
      <c r="P1260"/>
      <c r="Q1260"/>
      <c r="R1260"/>
      <c r="S1260"/>
      <c r="T1260"/>
      <c r="U1260"/>
      <c r="V1260"/>
      <c r="W1260"/>
      <c r="X1260"/>
    </row>
    <row r="1261" spans="1:24" s="23" customFormat="1" x14ac:dyDescent="0.3">
      <c r="A1261" s="316">
        <v>44985</v>
      </c>
      <c r="B1261" s="317" t="s">
        <v>630</v>
      </c>
      <c r="C1261" s="320">
        <v>5503.08</v>
      </c>
      <c r="D1261" s="319"/>
      <c r="E1261" s="322">
        <f t="shared" si="25"/>
        <v>25021804.81598654</v>
      </c>
      <c r="F1261" s="84"/>
      <c r="G1261" s="139"/>
      <c r="H1261" s="140"/>
      <c r="I1261" s="116"/>
      <c r="J1261" s="123"/>
      <c r="K1261" s="117"/>
      <c r="L1261" s="118"/>
      <c r="M1261" s="288"/>
      <c r="N1261" s="289"/>
      <c r="O1261"/>
      <c r="P1261"/>
      <c r="Q1261"/>
      <c r="R1261"/>
      <c r="S1261"/>
      <c r="T1261"/>
      <c r="U1261"/>
      <c r="V1261"/>
      <c r="W1261"/>
      <c r="X1261"/>
    </row>
    <row r="1262" spans="1:24" s="23" customFormat="1" x14ac:dyDescent="0.3">
      <c r="A1262" s="316">
        <v>44985</v>
      </c>
      <c r="B1262" s="317" t="s">
        <v>265</v>
      </c>
      <c r="C1262" s="320">
        <v>3668.72</v>
      </c>
      <c r="D1262" s="319"/>
      <c r="E1262" s="322">
        <f t="shared" si="25"/>
        <v>25025473.535986539</v>
      </c>
      <c r="F1262" s="84"/>
      <c r="G1262" s="139"/>
      <c r="H1262" s="140"/>
      <c r="I1262" s="116"/>
      <c r="J1262" s="123"/>
      <c r="K1262" s="117"/>
      <c r="L1262" s="118"/>
      <c r="M1262" s="288"/>
      <c r="N1262" s="289"/>
      <c r="O1262"/>
      <c r="P1262"/>
      <c r="Q1262"/>
      <c r="R1262"/>
      <c r="S1262"/>
      <c r="T1262"/>
      <c r="U1262"/>
      <c r="V1262"/>
      <c r="W1262"/>
      <c r="X1262"/>
    </row>
    <row r="1263" spans="1:24" s="23" customFormat="1" x14ac:dyDescent="0.3">
      <c r="A1263" s="316">
        <v>44985</v>
      </c>
      <c r="B1263" s="317" t="s">
        <v>282</v>
      </c>
      <c r="C1263" s="320">
        <f>128405.2+103249.3+24224.2</f>
        <v>255878.7</v>
      </c>
      <c r="D1263" s="319"/>
      <c r="E1263" s="322">
        <f t="shared" si="25"/>
        <v>25281352.235986538</v>
      </c>
      <c r="F1263" s="84"/>
      <c r="G1263" s="139"/>
      <c r="H1263" s="140"/>
      <c r="I1263" s="116"/>
      <c r="J1263" s="123"/>
      <c r="K1263" s="117"/>
      <c r="L1263" s="118"/>
      <c r="M1263" s="288"/>
      <c r="N1263" s="289"/>
      <c r="O1263"/>
      <c r="P1263"/>
      <c r="Q1263"/>
      <c r="R1263"/>
      <c r="S1263"/>
      <c r="T1263"/>
      <c r="U1263"/>
      <c r="V1263"/>
      <c r="W1263"/>
      <c r="X1263"/>
    </row>
    <row r="1264" spans="1:24" s="23" customFormat="1" x14ac:dyDescent="0.3">
      <c r="A1264" s="316">
        <v>44985</v>
      </c>
      <c r="B1264" s="317" t="s">
        <v>202</v>
      </c>
      <c r="C1264" s="320">
        <v>16509.240000000002</v>
      </c>
      <c r="D1264" s="319"/>
      <c r="E1264" s="322">
        <f t="shared" si="25"/>
        <v>25297861.475986537</v>
      </c>
      <c r="F1264" s="84"/>
      <c r="G1264" s="139"/>
      <c r="H1264" s="140"/>
      <c r="I1264" s="116"/>
      <c r="J1264" s="123"/>
      <c r="K1264" s="117"/>
      <c r="L1264" s="118"/>
      <c r="M1264" s="288"/>
      <c r="N1264" s="289"/>
      <c r="O1264"/>
      <c r="P1264"/>
      <c r="Q1264"/>
      <c r="R1264"/>
      <c r="S1264"/>
      <c r="T1264"/>
      <c r="U1264"/>
      <c r="V1264"/>
      <c r="W1264"/>
      <c r="X1264"/>
    </row>
    <row r="1265" spans="1:24" s="23" customFormat="1" x14ac:dyDescent="0.3">
      <c r="A1265" s="316">
        <v>44985</v>
      </c>
      <c r="B1265" s="317" t="s">
        <v>323</v>
      </c>
      <c r="C1265" s="320">
        <v>27515.4</v>
      </c>
      <c r="D1265" s="319"/>
      <c r="E1265" s="322">
        <f t="shared" si="25"/>
        <v>25325376.875986535</v>
      </c>
      <c r="F1265" s="84"/>
      <c r="G1265" s="139"/>
      <c r="H1265" s="140"/>
      <c r="I1265" s="116"/>
      <c r="J1265" s="123"/>
      <c r="K1265" s="117"/>
      <c r="L1265" s="118"/>
      <c r="M1265" s="288"/>
      <c r="N1265" s="289"/>
      <c r="O1265"/>
      <c r="P1265"/>
      <c r="Q1265"/>
      <c r="R1265"/>
      <c r="S1265"/>
      <c r="T1265"/>
      <c r="U1265"/>
      <c r="V1265"/>
      <c r="W1265"/>
      <c r="X1265"/>
    </row>
    <row r="1266" spans="1:24" s="23" customFormat="1" x14ac:dyDescent="0.3">
      <c r="A1266" s="316">
        <v>44985</v>
      </c>
      <c r="B1266" s="317" t="s">
        <v>196</v>
      </c>
      <c r="C1266" s="320">
        <f>47250+7119</f>
        <v>54369</v>
      </c>
      <c r="D1266" s="319"/>
      <c r="E1266" s="322">
        <f t="shared" si="25"/>
        <v>25379745.875986535</v>
      </c>
      <c r="F1266" s="84"/>
      <c r="G1266" s="139"/>
      <c r="H1266" s="140"/>
      <c r="I1266" s="116"/>
      <c r="J1266" s="123"/>
      <c r="K1266" s="117"/>
      <c r="L1266" s="118"/>
      <c r="M1266" s="288"/>
      <c r="N1266" s="289"/>
      <c r="O1266"/>
      <c r="P1266"/>
      <c r="Q1266"/>
      <c r="R1266"/>
      <c r="S1266"/>
      <c r="T1266"/>
      <c r="U1266"/>
      <c r="V1266"/>
      <c r="W1266"/>
      <c r="X1266"/>
    </row>
    <row r="1267" spans="1:24" s="23" customFormat="1" x14ac:dyDescent="0.3">
      <c r="A1267" s="316">
        <v>44985</v>
      </c>
      <c r="B1267" s="317" t="s">
        <v>617</v>
      </c>
      <c r="C1267" s="320">
        <v>182812.5</v>
      </c>
      <c r="D1267" s="319"/>
      <c r="E1267" s="322">
        <f t="shared" si="25"/>
        <v>25562558.375986535</v>
      </c>
      <c r="F1267" s="84"/>
      <c r="G1267" s="139"/>
      <c r="H1267" s="140"/>
      <c r="I1267" s="116"/>
      <c r="J1267" s="123"/>
      <c r="K1267" s="117"/>
      <c r="L1267" s="118"/>
      <c r="M1267" s="288"/>
      <c r="N1267" s="289"/>
      <c r="O1267"/>
      <c r="P1267"/>
      <c r="Q1267"/>
      <c r="R1267"/>
      <c r="S1267"/>
      <c r="T1267"/>
      <c r="U1267"/>
      <c r="V1267"/>
      <c r="W1267"/>
      <c r="X1267"/>
    </row>
    <row r="1268" spans="1:24" s="23" customFormat="1" x14ac:dyDescent="0.3">
      <c r="A1268" s="316">
        <v>44985</v>
      </c>
      <c r="B1268" s="317" t="s">
        <v>231</v>
      </c>
      <c r="C1268" s="320">
        <v>361368.92</v>
      </c>
      <c r="D1268" s="319"/>
      <c r="E1268" s="322">
        <f t="shared" si="25"/>
        <v>25923927.295986537</v>
      </c>
      <c r="F1268" s="84"/>
      <c r="G1268" s="139"/>
      <c r="H1268" s="140"/>
      <c r="I1268" s="116"/>
      <c r="J1268" s="123"/>
      <c r="K1268" s="117"/>
      <c r="L1268" s="118"/>
      <c r="M1268" s="288"/>
      <c r="N1268" s="289"/>
      <c r="O1268"/>
      <c r="P1268"/>
      <c r="Q1268"/>
      <c r="R1268"/>
      <c r="S1268"/>
      <c r="T1268"/>
      <c r="U1268"/>
      <c r="V1268"/>
      <c r="W1268"/>
      <c r="X1268"/>
    </row>
    <row r="1269" spans="1:24" s="23" customFormat="1" x14ac:dyDescent="0.3">
      <c r="A1269" s="100"/>
      <c r="B1269" s="23" t="s">
        <v>644</v>
      </c>
      <c r="C1269" s="323"/>
      <c r="D1269" s="141">
        <v>1780081.62</v>
      </c>
      <c r="E1269" s="322">
        <f t="shared" si="25"/>
        <v>24143845.675986536</v>
      </c>
      <c r="F1269" s="84"/>
      <c r="G1269" s="139"/>
      <c r="H1269" s="140"/>
      <c r="I1269" s="116"/>
      <c r="J1269" s="123"/>
      <c r="K1269" s="117"/>
      <c r="L1269" s="118"/>
      <c r="M1269" s="288"/>
      <c r="N1269" s="289"/>
      <c r="O1269"/>
      <c r="P1269"/>
      <c r="Q1269"/>
      <c r="R1269"/>
      <c r="S1269"/>
      <c r="T1269"/>
      <c r="U1269"/>
      <c r="V1269"/>
      <c r="W1269"/>
      <c r="X1269"/>
    </row>
    <row r="1270" spans="1:24" s="23" customFormat="1" x14ac:dyDescent="0.3">
      <c r="A1270" s="100"/>
      <c r="B1270" s="324" t="s">
        <v>645</v>
      </c>
      <c r="C1270" s="325">
        <v>306599.34000000003</v>
      </c>
      <c r="D1270" s="141"/>
      <c r="E1270" s="322">
        <f t="shared" ref="E1270:E1326" si="26">E1269+C1270-D1270</f>
        <v>24450445.015986536</v>
      </c>
      <c r="F1270" s="84"/>
      <c r="G1270" s="139"/>
      <c r="H1270" s="140"/>
      <c r="I1270" s="116"/>
      <c r="J1270" s="123"/>
      <c r="K1270" s="117"/>
      <c r="L1270" s="118"/>
      <c r="M1270" s="288"/>
      <c r="N1270" s="289"/>
      <c r="O1270"/>
      <c r="P1270"/>
      <c r="Q1270"/>
      <c r="R1270"/>
      <c r="S1270"/>
      <c r="T1270"/>
      <c r="U1270"/>
      <c r="V1270"/>
      <c r="W1270"/>
      <c r="X1270"/>
    </row>
    <row r="1271" spans="1:24" s="23" customFormat="1" x14ac:dyDescent="0.3">
      <c r="B1271" s="324" t="s">
        <v>646</v>
      </c>
      <c r="C1271" s="326">
        <f>84.66*6373</f>
        <v>539538.17999999993</v>
      </c>
      <c r="D1271" s="141"/>
      <c r="E1271" s="227">
        <f t="shared" si="26"/>
        <v>24989983.195986535</v>
      </c>
      <c r="F1271" s="84"/>
      <c r="G1271" s="139"/>
      <c r="H1271" s="140"/>
      <c r="I1271" s="116"/>
      <c r="J1271" s="123"/>
      <c r="K1271" s="117"/>
      <c r="L1271" s="118"/>
      <c r="M1271" s="288"/>
      <c r="N1271" s="289"/>
      <c r="O1271"/>
      <c r="P1271"/>
      <c r="Q1271"/>
      <c r="R1271"/>
      <c r="S1271"/>
      <c r="T1271"/>
      <c r="U1271"/>
      <c r="V1271"/>
      <c r="W1271"/>
      <c r="X1271"/>
    </row>
    <row r="1272" spans="1:24" s="23" customFormat="1" x14ac:dyDescent="0.3">
      <c r="A1272" s="316">
        <v>44988</v>
      </c>
      <c r="B1272" s="317" t="s">
        <v>445</v>
      </c>
      <c r="C1272" s="320">
        <f>708750</f>
        <v>708750</v>
      </c>
      <c r="D1272" s="319"/>
      <c r="E1272" s="322">
        <f t="shared" si="26"/>
        <v>25698733.195986535</v>
      </c>
      <c r="F1272" s="84"/>
      <c r="G1272" s="139"/>
      <c r="H1272" s="140"/>
      <c r="I1272" s="116"/>
      <c r="J1272" s="123"/>
      <c r="K1272" s="117"/>
      <c r="L1272" s="118"/>
      <c r="M1272" s="288"/>
      <c r="N1272" s="289"/>
      <c r="O1272"/>
      <c r="P1272"/>
      <c r="Q1272"/>
      <c r="R1272"/>
      <c r="S1272"/>
      <c r="T1272"/>
      <c r="U1272"/>
      <c r="V1272"/>
      <c r="W1272"/>
      <c r="X1272"/>
    </row>
    <row r="1273" spans="1:24" s="23" customFormat="1" x14ac:dyDescent="0.3">
      <c r="A1273" s="316">
        <v>44988</v>
      </c>
      <c r="B1273" s="317" t="s">
        <v>314</v>
      </c>
      <c r="C1273" s="320">
        <v>11006.16</v>
      </c>
      <c r="D1273" s="319"/>
      <c r="E1273" s="322">
        <f t="shared" si="26"/>
        <v>25709739.355986536</v>
      </c>
      <c r="F1273" s="84"/>
      <c r="G1273" s="139"/>
      <c r="H1273" s="140"/>
      <c r="I1273" s="116"/>
      <c r="J1273" s="123"/>
      <c r="K1273" s="117"/>
      <c r="L1273" s="118"/>
      <c r="M1273" s="288"/>
      <c r="N1273" s="289"/>
      <c r="O1273"/>
      <c r="P1273"/>
      <c r="Q1273"/>
      <c r="R1273"/>
      <c r="S1273"/>
      <c r="T1273"/>
      <c r="U1273"/>
      <c r="V1273"/>
      <c r="W1273"/>
      <c r="X1273"/>
    </row>
    <row r="1274" spans="1:24" s="23" customFormat="1" x14ac:dyDescent="0.3">
      <c r="A1274" s="316">
        <v>44988</v>
      </c>
      <c r="B1274" s="317" t="s">
        <v>484</v>
      </c>
      <c r="C1274" s="320">
        <v>160875</v>
      </c>
      <c r="D1274" s="319"/>
      <c r="E1274" s="322">
        <f t="shared" si="26"/>
        <v>25870614.355986536</v>
      </c>
      <c r="F1274" s="84"/>
      <c r="G1274" s="139"/>
      <c r="H1274" s="140"/>
      <c r="I1274" s="116"/>
      <c r="J1274" s="123"/>
      <c r="K1274" s="117"/>
      <c r="L1274" s="118"/>
      <c r="M1274" s="288"/>
      <c r="N1274" s="289"/>
      <c r="O1274"/>
      <c r="P1274"/>
      <c r="Q1274"/>
      <c r="R1274"/>
      <c r="S1274"/>
      <c r="T1274"/>
      <c r="U1274"/>
      <c r="V1274"/>
      <c r="W1274"/>
      <c r="X1274"/>
    </row>
    <row r="1275" spans="1:24" s="23" customFormat="1" x14ac:dyDescent="0.3">
      <c r="A1275" s="316">
        <v>44988</v>
      </c>
      <c r="B1275" s="317" t="s">
        <v>617</v>
      </c>
      <c r="C1275" s="320">
        <f>190651.5+1423.5</f>
        <v>192075</v>
      </c>
      <c r="D1275" s="319"/>
      <c r="E1275" s="322">
        <f t="shared" si="26"/>
        <v>26062689.355986536</v>
      </c>
      <c r="F1275" s="84"/>
      <c r="G1275" s="139"/>
      <c r="H1275" s="140"/>
      <c r="I1275" s="116"/>
      <c r="J1275" s="123"/>
      <c r="K1275" s="117"/>
      <c r="L1275" s="118"/>
      <c r="M1275" s="288"/>
      <c r="N1275" s="289"/>
      <c r="O1275"/>
      <c r="P1275"/>
      <c r="Q1275"/>
      <c r="R1275"/>
      <c r="S1275"/>
      <c r="T1275"/>
      <c r="U1275"/>
      <c r="V1275"/>
      <c r="W1275"/>
      <c r="X1275"/>
    </row>
    <row r="1276" spans="1:24" s="23" customFormat="1" x14ac:dyDescent="0.3">
      <c r="A1276" s="316">
        <v>44988</v>
      </c>
      <c r="B1276" s="317" t="s">
        <v>261</v>
      </c>
      <c r="C1276" s="320">
        <v>122902.12</v>
      </c>
      <c r="D1276" s="319"/>
      <c r="E1276" s="322">
        <f t="shared" si="26"/>
        <v>26185591.475986537</v>
      </c>
      <c r="F1276" s="84"/>
      <c r="G1276" s="139"/>
      <c r="H1276" s="140"/>
      <c r="I1276" s="116"/>
      <c r="J1276" s="123"/>
      <c r="K1276" s="117"/>
      <c r="L1276" s="118"/>
      <c r="M1276" s="288"/>
      <c r="N1276" s="289"/>
      <c r="O1276"/>
      <c r="P1276"/>
      <c r="Q1276"/>
      <c r="R1276"/>
      <c r="S1276"/>
      <c r="T1276"/>
      <c r="U1276"/>
      <c r="V1276"/>
      <c r="W1276"/>
      <c r="X1276"/>
    </row>
    <row r="1277" spans="1:24" s="23" customFormat="1" x14ac:dyDescent="0.3">
      <c r="A1277" s="316">
        <v>44988</v>
      </c>
      <c r="B1277" s="317" t="s">
        <v>462</v>
      </c>
      <c r="C1277" s="320">
        <v>204633</v>
      </c>
      <c r="D1277" s="319"/>
      <c r="E1277" s="322">
        <f t="shared" si="26"/>
        <v>26390224.475986537</v>
      </c>
      <c r="F1277" s="84"/>
      <c r="G1277" s="139"/>
      <c r="H1277" s="140"/>
      <c r="I1277" s="116"/>
      <c r="J1277" s="123"/>
      <c r="K1277" s="117"/>
      <c r="L1277" s="118"/>
      <c r="M1277" s="288"/>
      <c r="N1277" s="289"/>
      <c r="O1277"/>
      <c r="P1277"/>
      <c r="Q1277"/>
      <c r="R1277"/>
      <c r="S1277"/>
      <c r="T1277"/>
      <c r="U1277"/>
      <c r="V1277"/>
      <c r="W1277"/>
      <c r="X1277"/>
    </row>
    <row r="1278" spans="1:24" s="23" customFormat="1" x14ac:dyDescent="0.3">
      <c r="A1278" s="327"/>
      <c r="B1278" s="328" t="s">
        <v>456</v>
      </c>
      <c r="C1278" s="329"/>
      <c r="D1278" s="329"/>
      <c r="E1278" s="322">
        <f t="shared" si="26"/>
        <v>26390224.475986537</v>
      </c>
      <c r="F1278" s="84"/>
      <c r="G1278" s="139"/>
      <c r="H1278" s="140"/>
      <c r="I1278" s="116"/>
      <c r="J1278" s="123"/>
      <c r="K1278" s="117"/>
      <c r="L1278" s="118"/>
      <c r="M1278" s="288">
        <v>967896.21</v>
      </c>
      <c r="N1278" s="289"/>
      <c r="O1278"/>
      <c r="P1278"/>
      <c r="Q1278"/>
      <c r="R1278"/>
      <c r="S1278"/>
      <c r="T1278"/>
      <c r="U1278"/>
      <c r="V1278"/>
      <c r="W1278"/>
      <c r="X1278"/>
    </row>
    <row r="1279" spans="1:24" s="23" customFormat="1" x14ac:dyDescent="0.3">
      <c r="A1279" s="316">
        <v>44991</v>
      </c>
      <c r="B1279" s="317" t="s">
        <v>306</v>
      </c>
      <c r="C1279" s="320">
        <v>16389.45</v>
      </c>
      <c r="D1279" s="319"/>
      <c r="E1279" s="322">
        <f t="shared" si="26"/>
        <v>26406613.925986536</v>
      </c>
      <c r="F1279" s="84"/>
      <c r="G1279" s="139"/>
      <c r="H1279" s="140"/>
      <c r="I1279" s="116"/>
      <c r="J1279" s="123"/>
      <c r="K1279" s="117"/>
      <c r="L1279" s="118"/>
      <c r="M1279" s="288"/>
      <c r="N1279" s="289"/>
      <c r="O1279"/>
      <c r="P1279"/>
      <c r="Q1279"/>
      <c r="R1279"/>
      <c r="S1279"/>
      <c r="T1279"/>
      <c r="U1279"/>
      <c r="V1279"/>
      <c r="W1279"/>
      <c r="X1279"/>
    </row>
    <row r="1280" spans="1:24" s="23" customFormat="1" x14ac:dyDescent="0.3">
      <c r="A1280" s="316">
        <v>44991</v>
      </c>
      <c r="B1280" s="317" t="s">
        <v>295</v>
      </c>
      <c r="C1280" s="320">
        <v>36687.199999999997</v>
      </c>
      <c r="D1280" s="319"/>
      <c r="E1280" s="322">
        <f t="shared" si="26"/>
        <v>26443301.125986535</v>
      </c>
      <c r="F1280" s="84"/>
      <c r="G1280" s="139"/>
      <c r="H1280" s="140"/>
      <c r="I1280" s="116"/>
      <c r="J1280" s="123"/>
      <c r="K1280" s="117"/>
      <c r="L1280" s="118"/>
      <c r="M1280" s="288"/>
      <c r="N1280" s="289"/>
      <c r="O1280"/>
      <c r="P1280"/>
      <c r="Q1280"/>
      <c r="R1280"/>
      <c r="S1280"/>
      <c r="T1280"/>
      <c r="U1280"/>
      <c r="V1280"/>
      <c r="W1280"/>
      <c r="X1280"/>
    </row>
    <row r="1281" spans="1:24" s="23" customFormat="1" x14ac:dyDescent="0.3">
      <c r="A1281" s="316">
        <v>44991</v>
      </c>
      <c r="B1281" s="317" t="s">
        <v>291</v>
      </c>
      <c r="C1281" s="320">
        <v>82546.2</v>
      </c>
      <c r="D1281" s="319"/>
      <c r="E1281" s="322">
        <f t="shared" si="26"/>
        <v>26525847.325986534</v>
      </c>
      <c r="F1281" s="84"/>
      <c r="G1281" s="139"/>
      <c r="H1281" s="140"/>
      <c r="I1281" s="116"/>
      <c r="J1281" s="123"/>
      <c r="K1281" s="117"/>
      <c r="L1281" s="118"/>
      <c r="M1281" s="288"/>
      <c r="N1281" s="289"/>
      <c r="O1281"/>
      <c r="P1281"/>
      <c r="Q1281"/>
      <c r="R1281"/>
      <c r="S1281"/>
      <c r="T1281"/>
      <c r="U1281"/>
      <c r="V1281"/>
      <c r="W1281"/>
      <c r="X1281"/>
    </row>
    <row r="1282" spans="1:24" s="23" customFormat="1" x14ac:dyDescent="0.3">
      <c r="A1282" s="316">
        <v>44991</v>
      </c>
      <c r="B1282" s="317" t="s">
        <v>293</v>
      </c>
      <c r="C1282" s="320">
        <v>84380.56</v>
      </c>
      <c r="D1282" s="319"/>
      <c r="E1282" s="322">
        <f t="shared" si="26"/>
        <v>26610227.885986533</v>
      </c>
      <c r="F1282" s="84"/>
      <c r="G1282" s="139"/>
      <c r="H1282" s="140"/>
      <c r="I1282" s="116"/>
      <c r="J1282" s="123"/>
      <c r="K1282" s="117"/>
      <c r="L1282" s="118"/>
      <c r="M1282" s="288"/>
      <c r="N1282" s="289"/>
      <c r="O1282"/>
      <c r="P1282"/>
      <c r="Q1282"/>
      <c r="R1282"/>
      <c r="S1282"/>
      <c r="T1282"/>
      <c r="U1282"/>
      <c r="V1282"/>
      <c r="W1282"/>
      <c r="X1282"/>
    </row>
    <row r="1283" spans="1:24" s="23" customFormat="1" x14ac:dyDescent="0.3">
      <c r="A1283" s="316">
        <v>44991</v>
      </c>
      <c r="B1283" s="317" t="s">
        <v>215</v>
      </c>
      <c r="C1283" s="320"/>
      <c r="D1283" s="319">
        <v>1080.3499999999999</v>
      </c>
      <c r="E1283" s="322">
        <f t="shared" si="26"/>
        <v>26609147.535986532</v>
      </c>
      <c r="F1283" s="84" t="s">
        <v>652</v>
      </c>
      <c r="G1283" s="139"/>
      <c r="H1283" s="140"/>
      <c r="I1283" s="116"/>
      <c r="J1283" s="123"/>
      <c r="K1283" s="117"/>
      <c r="L1283" s="118"/>
      <c r="M1283" s="288"/>
      <c r="N1283" s="289"/>
      <c r="O1283"/>
      <c r="P1283"/>
      <c r="Q1283"/>
      <c r="R1283"/>
      <c r="S1283"/>
      <c r="T1283"/>
      <c r="U1283"/>
      <c r="V1283"/>
      <c r="W1283"/>
      <c r="X1283"/>
    </row>
    <row r="1284" spans="1:24" s="23" customFormat="1" x14ac:dyDescent="0.3">
      <c r="A1284" s="316">
        <v>44992</v>
      </c>
      <c r="B1284" s="317" t="s">
        <v>427</v>
      </c>
      <c r="C1284" s="320">
        <v>54369</v>
      </c>
      <c r="D1284" s="319"/>
      <c r="E1284" s="322">
        <f t="shared" si="26"/>
        <v>26663516.535986532</v>
      </c>
      <c r="F1284" s="84"/>
      <c r="G1284" s="139"/>
      <c r="H1284" s="140"/>
      <c r="I1284" s="116"/>
      <c r="J1284" s="123"/>
      <c r="K1284" s="117"/>
      <c r="L1284" s="118"/>
      <c r="M1284" s="288"/>
      <c r="N1284" s="289"/>
      <c r="O1284"/>
      <c r="P1284"/>
      <c r="Q1284"/>
      <c r="R1284"/>
      <c r="S1284"/>
      <c r="T1284"/>
      <c r="U1284"/>
      <c r="V1284"/>
      <c r="W1284"/>
      <c r="X1284"/>
    </row>
    <row r="1285" spans="1:24" s="23" customFormat="1" x14ac:dyDescent="0.3">
      <c r="A1285" s="316">
        <v>44992</v>
      </c>
      <c r="B1285" s="317" t="s">
        <v>289</v>
      </c>
      <c r="C1285" s="320">
        <v>77043.12</v>
      </c>
      <c r="D1285" s="319"/>
      <c r="E1285" s="322">
        <f>E1284+C1285-D1285</f>
        <v>26740559.655986533</v>
      </c>
      <c r="F1285" s="84"/>
      <c r="G1285" s="139"/>
      <c r="H1285" s="140"/>
      <c r="I1285" s="116"/>
      <c r="J1285" s="123"/>
      <c r="K1285" s="117"/>
      <c r="L1285" s="118"/>
      <c r="M1285" s="288"/>
      <c r="N1285" s="289"/>
      <c r="O1285"/>
      <c r="P1285"/>
      <c r="Q1285"/>
      <c r="R1285"/>
      <c r="S1285"/>
      <c r="T1285"/>
      <c r="U1285"/>
      <c r="V1285"/>
      <c r="W1285"/>
      <c r="X1285"/>
    </row>
    <row r="1286" spans="1:24" s="23" customFormat="1" x14ac:dyDescent="0.3">
      <c r="A1286" s="316">
        <v>44992</v>
      </c>
      <c r="B1286" s="317" t="s">
        <v>480</v>
      </c>
      <c r="C1286" s="320">
        <f>250042.45+3496.55</f>
        <v>253539</v>
      </c>
      <c r="D1286" s="319"/>
      <c r="E1286" s="322">
        <f t="shared" si="26"/>
        <v>26994098.655986533</v>
      </c>
      <c r="F1286" s="84"/>
      <c r="G1286" s="139"/>
      <c r="H1286" s="140"/>
      <c r="I1286" s="116"/>
      <c r="J1286" s="123"/>
      <c r="K1286" s="117"/>
      <c r="L1286" s="118"/>
      <c r="M1286" s="288"/>
      <c r="N1286" s="289"/>
      <c r="O1286"/>
      <c r="P1286"/>
      <c r="Q1286"/>
      <c r="R1286"/>
      <c r="S1286"/>
      <c r="T1286"/>
      <c r="U1286"/>
      <c r="V1286"/>
      <c r="W1286"/>
      <c r="X1286"/>
    </row>
    <row r="1287" spans="1:24" s="23" customFormat="1" x14ac:dyDescent="0.3">
      <c r="A1287" s="316">
        <v>44993</v>
      </c>
      <c r="B1287" s="317" t="s">
        <v>229</v>
      </c>
      <c r="C1287" s="320">
        <v>76484.100000000006</v>
      </c>
      <c r="D1287" s="319"/>
      <c r="E1287" s="322">
        <f t="shared" si="26"/>
        <v>27070582.755986534</v>
      </c>
      <c r="F1287" s="84"/>
      <c r="G1287" s="139"/>
      <c r="H1287" s="140"/>
      <c r="I1287" s="116"/>
      <c r="J1287" s="123"/>
      <c r="K1287" s="117"/>
      <c r="L1287" s="118"/>
      <c r="M1287" s="288"/>
      <c r="N1287" s="289"/>
      <c r="O1287"/>
      <c r="P1287"/>
      <c r="Q1287"/>
      <c r="R1287"/>
      <c r="S1287"/>
      <c r="T1287"/>
      <c r="U1287"/>
      <c r="V1287"/>
      <c r="W1287"/>
      <c r="X1287"/>
    </row>
    <row r="1288" spans="1:24" s="23" customFormat="1" x14ac:dyDescent="0.3">
      <c r="A1288" s="100"/>
      <c r="B1288" s="119" t="s">
        <v>647</v>
      </c>
      <c r="C1288" s="120"/>
      <c r="D1288" s="121">
        <v>1397564</v>
      </c>
      <c r="E1288" s="322">
        <f t="shared" si="26"/>
        <v>25673018.755986534</v>
      </c>
      <c r="F1288" s="84"/>
      <c r="G1288" s="139"/>
      <c r="H1288" s="140"/>
      <c r="I1288" s="116"/>
      <c r="J1288" s="123"/>
      <c r="K1288" s="117"/>
      <c r="L1288" s="118"/>
      <c r="M1288" s="288"/>
      <c r="N1288" s="289"/>
      <c r="O1288"/>
      <c r="P1288"/>
      <c r="Q1288"/>
      <c r="R1288"/>
      <c r="S1288"/>
      <c r="T1288"/>
      <c r="U1288"/>
      <c r="V1288"/>
      <c r="W1288"/>
      <c r="X1288"/>
    </row>
    <row r="1289" spans="1:24" s="23" customFormat="1" x14ac:dyDescent="0.3">
      <c r="A1289" s="100"/>
      <c r="B1289" s="119" t="s">
        <v>648</v>
      </c>
      <c r="C1289" s="120"/>
      <c r="D1289" s="121">
        <v>6966236</v>
      </c>
      <c r="E1289" s="322">
        <f t="shared" si="26"/>
        <v>18706782.755986534</v>
      </c>
      <c r="F1289" s="84"/>
      <c r="G1289" s="139"/>
      <c r="H1289" s="140"/>
      <c r="I1289" s="116"/>
      <c r="J1289" s="123"/>
      <c r="K1289" s="117"/>
      <c r="L1289" s="118"/>
      <c r="M1289" s="288"/>
      <c r="N1289" s="289"/>
      <c r="O1289"/>
      <c r="P1289"/>
      <c r="Q1289"/>
      <c r="R1289"/>
      <c r="S1289"/>
      <c r="T1289"/>
      <c r="U1289"/>
      <c r="V1289"/>
      <c r="W1289"/>
      <c r="X1289"/>
    </row>
    <row r="1290" spans="1:24" s="23" customFormat="1" x14ac:dyDescent="0.3">
      <c r="B1290" s="119" t="s">
        <v>187</v>
      </c>
      <c r="C1290" s="124"/>
      <c r="D1290" s="121">
        <v>1347804</v>
      </c>
      <c r="E1290" s="322">
        <f t="shared" si="26"/>
        <v>17358978.755986534</v>
      </c>
      <c r="F1290" s="84"/>
      <c r="G1290" s="139"/>
      <c r="H1290" s="140"/>
      <c r="I1290" s="116"/>
      <c r="J1290" s="123"/>
      <c r="K1290" s="117"/>
      <c r="L1290" s="118"/>
      <c r="M1290" s="288"/>
      <c r="N1290" s="289"/>
      <c r="O1290"/>
      <c r="P1290"/>
      <c r="Q1290"/>
      <c r="R1290"/>
      <c r="S1290"/>
      <c r="T1290"/>
      <c r="U1290"/>
      <c r="V1290"/>
      <c r="W1290"/>
      <c r="X1290"/>
    </row>
    <row r="1291" spans="1:24" s="23" customFormat="1" x14ac:dyDescent="0.3">
      <c r="B1291" s="119" t="s">
        <v>649</v>
      </c>
      <c r="C1291" s="124"/>
      <c r="D1291" s="121">
        <v>456904</v>
      </c>
      <c r="E1291" s="322">
        <f t="shared" si="26"/>
        <v>16902074.755986534</v>
      </c>
      <c r="F1291" s="84"/>
      <c r="G1291" s="139"/>
      <c r="H1291" s="140"/>
      <c r="I1291" s="116"/>
      <c r="J1291" s="123"/>
      <c r="K1291" s="117"/>
      <c r="L1291" s="118"/>
      <c r="M1291" s="288"/>
      <c r="N1291" s="289"/>
      <c r="O1291"/>
      <c r="P1291"/>
      <c r="Q1291"/>
      <c r="R1291"/>
      <c r="S1291"/>
      <c r="T1291"/>
      <c r="U1291"/>
      <c r="V1291"/>
      <c r="W1291"/>
      <c r="X1291"/>
    </row>
    <row r="1292" spans="1:24" s="23" customFormat="1" x14ac:dyDescent="0.3">
      <c r="B1292" s="119" t="s">
        <v>650</v>
      </c>
      <c r="C1292" s="124"/>
      <c r="D1292" s="121">
        <v>130252</v>
      </c>
      <c r="E1292" s="322">
        <f t="shared" si="26"/>
        <v>16771822.755986534</v>
      </c>
      <c r="F1292" s="84"/>
      <c r="G1292" s="139"/>
      <c r="H1292" s="140"/>
      <c r="I1292" s="116"/>
      <c r="J1292" s="123"/>
      <c r="K1292" s="117"/>
      <c r="L1292" s="118"/>
      <c r="M1292" s="288"/>
      <c r="N1292" s="289"/>
      <c r="O1292"/>
      <c r="P1292"/>
      <c r="Q1292"/>
      <c r="R1292"/>
      <c r="S1292"/>
      <c r="T1292"/>
      <c r="U1292"/>
      <c r="V1292"/>
      <c r="W1292"/>
      <c r="X1292"/>
    </row>
    <row r="1293" spans="1:24" s="23" customFormat="1" x14ac:dyDescent="0.3">
      <c r="B1293" s="119" t="s">
        <v>651</v>
      </c>
      <c r="C1293" s="124"/>
      <c r="D1293" s="121">
        <v>126048</v>
      </c>
      <c r="E1293" s="322">
        <f t="shared" si="26"/>
        <v>16645774.755986534</v>
      </c>
      <c r="F1293" s="84"/>
      <c r="G1293" s="139"/>
      <c r="H1293" s="140"/>
      <c r="I1293" s="116"/>
      <c r="J1293" s="123"/>
      <c r="K1293" s="117"/>
      <c r="L1293" s="118"/>
      <c r="M1293" s="288"/>
      <c r="N1293" s="289"/>
      <c r="O1293"/>
      <c r="P1293"/>
      <c r="Q1293"/>
      <c r="R1293"/>
      <c r="S1293"/>
      <c r="T1293"/>
      <c r="U1293"/>
      <c r="V1293"/>
      <c r="W1293"/>
      <c r="X1293"/>
    </row>
    <row r="1294" spans="1:24" s="23" customFormat="1" x14ac:dyDescent="0.3">
      <c r="A1294" s="316">
        <v>44994</v>
      </c>
      <c r="B1294" s="317" t="s">
        <v>217</v>
      </c>
      <c r="C1294" s="320">
        <v>28132.5</v>
      </c>
      <c r="D1294" s="319"/>
      <c r="E1294" s="322">
        <f>E1293+C1294-D1294</f>
        <v>16673907.255986534</v>
      </c>
      <c r="F1294" s="84"/>
      <c r="G1294" s="139"/>
      <c r="H1294" s="140"/>
      <c r="I1294" s="116"/>
      <c r="J1294" s="123"/>
      <c r="K1294" s="117"/>
      <c r="L1294" s="118"/>
      <c r="M1294" s="288"/>
      <c r="N1294" s="289"/>
      <c r="O1294"/>
      <c r="P1294"/>
      <c r="Q1294"/>
      <c r="R1294"/>
      <c r="S1294"/>
      <c r="T1294"/>
      <c r="U1294"/>
      <c r="V1294"/>
      <c r="W1294"/>
      <c r="X1294"/>
    </row>
    <row r="1295" spans="1:24" s="23" customFormat="1" x14ac:dyDescent="0.3">
      <c r="A1295" s="316">
        <v>44994</v>
      </c>
      <c r="B1295" s="317" t="s">
        <v>305</v>
      </c>
      <c r="C1295" s="320">
        <v>499410.56</v>
      </c>
      <c r="D1295" s="319"/>
      <c r="E1295" s="322">
        <f t="shared" si="26"/>
        <v>17173317.815986533</v>
      </c>
      <c r="F1295" s="84"/>
      <c r="G1295" s="139"/>
      <c r="H1295" s="140"/>
      <c r="I1295" s="116"/>
      <c r="J1295" s="123"/>
      <c r="K1295" s="117"/>
      <c r="L1295" s="118"/>
      <c r="M1295" s="288"/>
      <c r="N1295" s="289"/>
      <c r="O1295"/>
      <c r="P1295"/>
      <c r="Q1295"/>
      <c r="R1295"/>
      <c r="S1295"/>
      <c r="T1295"/>
      <c r="U1295"/>
      <c r="V1295"/>
      <c r="W1295"/>
      <c r="X1295"/>
    </row>
    <row r="1296" spans="1:24" s="23" customFormat="1" x14ac:dyDescent="0.3">
      <c r="A1296" s="316">
        <v>44994</v>
      </c>
      <c r="B1296" s="317" t="s">
        <v>191</v>
      </c>
      <c r="C1296" s="320">
        <v>11749.12</v>
      </c>
      <c r="D1296" s="319"/>
      <c r="E1296" s="322">
        <f t="shared" si="26"/>
        <v>17185066.935986534</v>
      </c>
      <c r="F1296" s="84"/>
      <c r="G1296" s="139"/>
      <c r="H1296" s="140"/>
      <c r="I1296" s="116"/>
      <c r="J1296" s="123"/>
      <c r="K1296" s="117"/>
      <c r="L1296" s="118"/>
      <c r="M1296" s="288"/>
      <c r="N1296" s="289"/>
      <c r="O1296"/>
      <c r="P1296"/>
      <c r="Q1296"/>
      <c r="R1296"/>
      <c r="S1296"/>
      <c r="T1296"/>
      <c r="U1296"/>
      <c r="V1296"/>
      <c r="W1296"/>
      <c r="X1296"/>
    </row>
    <row r="1297" spans="1:24" s="23" customFormat="1" x14ac:dyDescent="0.3">
      <c r="A1297" s="316">
        <v>44994</v>
      </c>
      <c r="B1297" s="317" t="s">
        <v>283</v>
      </c>
      <c r="C1297" s="320">
        <v>31883.5</v>
      </c>
      <c r="D1297" s="319"/>
      <c r="E1297" s="322">
        <f t="shared" si="26"/>
        <v>17216950.435986534</v>
      </c>
      <c r="F1297" s="84"/>
      <c r="G1297" s="139"/>
      <c r="H1297" s="140"/>
      <c r="I1297" s="116"/>
      <c r="J1297" s="123"/>
      <c r="K1297" s="117"/>
      <c r="L1297" s="118"/>
      <c r="M1297" s="288"/>
      <c r="N1297" s="289"/>
      <c r="O1297"/>
      <c r="P1297"/>
      <c r="Q1297"/>
      <c r="R1297"/>
      <c r="S1297"/>
      <c r="T1297"/>
      <c r="U1297"/>
      <c r="V1297"/>
      <c r="W1297"/>
      <c r="X1297"/>
    </row>
    <row r="1298" spans="1:24" s="23" customFormat="1" x14ac:dyDescent="0.3">
      <c r="A1298" s="316">
        <v>44995</v>
      </c>
      <c r="B1298" s="317" t="s">
        <v>218</v>
      </c>
      <c r="C1298" s="320">
        <v>5626.5</v>
      </c>
      <c r="D1298" s="319"/>
      <c r="E1298" s="322">
        <f t="shared" si="26"/>
        <v>17222576.935986534</v>
      </c>
      <c r="F1298" s="84"/>
      <c r="G1298" s="139"/>
      <c r="H1298" s="140"/>
      <c r="I1298" s="116"/>
      <c r="J1298" s="123"/>
      <c r="K1298" s="117"/>
      <c r="L1298" s="118"/>
      <c r="M1298" s="288"/>
      <c r="N1298" s="289"/>
      <c r="O1298"/>
      <c r="P1298"/>
      <c r="Q1298"/>
      <c r="R1298"/>
      <c r="S1298"/>
      <c r="T1298"/>
      <c r="U1298"/>
      <c r="V1298"/>
      <c r="W1298"/>
      <c r="X1298"/>
    </row>
    <row r="1299" spans="1:24" s="23" customFormat="1" x14ac:dyDescent="0.3">
      <c r="A1299" s="316">
        <v>44995</v>
      </c>
      <c r="B1299" s="317" t="s">
        <v>205</v>
      </c>
      <c r="C1299" s="320">
        <v>11253</v>
      </c>
      <c r="D1299" s="319"/>
      <c r="E1299" s="322">
        <f t="shared" si="26"/>
        <v>17233829.935986534</v>
      </c>
      <c r="F1299" s="84"/>
      <c r="G1299" s="139"/>
      <c r="H1299" s="140"/>
      <c r="I1299" s="116"/>
      <c r="J1299" s="123"/>
      <c r="K1299" s="117"/>
      <c r="L1299" s="118"/>
      <c r="M1299" s="288"/>
      <c r="N1299" s="289"/>
      <c r="O1299"/>
      <c r="P1299"/>
      <c r="Q1299"/>
      <c r="R1299"/>
      <c r="S1299"/>
      <c r="T1299"/>
      <c r="U1299"/>
      <c r="V1299"/>
      <c r="W1299"/>
      <c r="X1299"/>
    </row>
    <row r="1300" spans="1:24" s="23" customFormat="1" x14ac:dyDescent="0.3">
      <c r="A1300" s="316">
        <v>44995</v>
      </c>
      <c r="B1300" s="317" t="s">
        <v>229</v>
      </c>
      <c r="C1300" s="320">
        <v>77043.12</v>
      </c>
      <c r="D1300" s="319"/>
      <c r="E1300" s="322">
        <f t="shared" si="26"/>
        <v>17310873.055986535</v>
      </c>
      <c r="F1300" s="84"/>
      <c r="G1300" s="139"/>
      <c r="H1300" s="140"/>
      <c r="I1300" s="116"/>
      <c r="J1300" s="123"/>
      <c r="K1300" s="117"/>
      <c r="L1300" s="118"/>
      <c r="M1300" s="288"/>
      <c r="N1300" s="289"/>
      <c r="O1300"/>
      <c r="P1300"/>
      <c r="Q1300"/>
      <c r="R1300"/>
      <c r="S1300"/>
      <c r="T1300"/>
      <c r="U1300"/>
      <c r="V1300"/>
      <c r="W1300"/>
      <c r="X1300"/>
    </row>
    <row r="1301" spans="1:24" s="23" customFormat="1" x14ac:dyDescent="0.3">
      <c r="A1301" s="316">
        <v>44995</v>
      </c>
      <c r="B1301" s="317" t="s">
        <v>207</v>
      </c>
      <c r="C1301" s="320">
        <v>48763</v>
      </c>
      <c r="D1301" s="319"/>
      <c r="E1301" s="322">
        <f t="shared" si="26"/>
        <v>17359636.055986535</v>
      </c>
      <c r="F1301" s="84"/>
      <c r="G1301" s="139"/>
      <c r="H1301" s="140"/>
      <c r="I1301" s="116"/>
      <c r="J1301" s="123"/>
      <c r="K1301" s="117"/>
      <c r="L1301" s="118"/>
      <c r="M1301" s="288"/>
      <c r="N1301" s="289"/>
      <c r="O1301"/>
      <c r="P1301"/>
      <c r="Q1301"/>
      <c r="R1301"/>
      <c r="S1301"/>
      <c r="T1301"/>
      <c r="U1301"/>
      <c r="V1301"/>
      <c r="W1301"/>
      <c r="X1301"/>
    </row>
    <row r="1302" spans="1:24" s="23" customFormat="1" x14ac:dyDescent="0.3">
      <c r="A1302" s="316">
        <v>44995</v>
      </c>
      <c r="B1302" s="317" t="s">
        <v>428</v>
      </c>
      <c r="C1302" s="320">
        <v>28132.5</v>
      </c>
      <c r="D1302" s="319"/>
      <c r="E1302" s="322">
        <f t="shared" si="26"/>
        <v>17387768.555986535</v>
      </c>
      <c r="F1302" s="84"/>
      <c r="G1302" s="139"/>
      <c r="H1302" s="140"/>
      <c r="I1302" s="116"/>
      <c r="J1302" s="123"/>
      <c r="K1302" s="117"/>
      <c r="L1302" s="118"/>
      <c r="M1302" s="288"/>
      <c r="N1302" s="289"/>
      <c r="O1302"/>
      <c r="P1302"/>
      <c r="Q1302"/>
      <c r="R1302"/>
      <c r="S1302"/>
      <c r="T1302"/>
      <c r="U1302"/>
      <c r="V1302"/>
      <c r="W1302"/>
      <c r="X1302"/>
    </row>
    <row r="1303" spans="1:24" s="23" customFormat="1" x14ac:dyDescent="0.3">
      <c r="A1303" s="316">
        <v>44995</v>
      </c>
      <c r="B1303" s="317" t="s">
        <v>211</v>
      </c>
      <c r="C1303" s="320">
        <v>9377.5</v>
      </c>
      <c r="D1303" s="319"/>
      <c r="E1303" s="322">
        <f t="shared" si="26"/>
        <v>17397146.055986535</v>
      </c>
      <c r="F1303" s="84"/>
      <c r="G1303" s="139"/>
      <c r="H1303" s="140"/>
      <c r="I1303" s="116"/>
      <c r="J1303" s="123"/>
      <c r="K1303" s="117"/>
      <c r="L1303" s="118"/>
      <c r="M1303" s="288"/>
      <c r="N1303" s="289"/>
      <c r="O1303"/>
      <c r="P1303"/>
      <c r="Q1303"/>
      <c r="R1303"/>
      <c r="S1303"/>
      <c r="T1303"/>
      <c r="U1303"/>
      <c r="V1303"/>
      <c r="W1303"/>
      <c r="X1303"/>
    </row>
    <row r="1304" spans="1:24" s="23" customFormat="1" x14ac:dyDescent="0.3">
      <c r="A1304" s="316">
        <v>44995</v>
      </c>
      <c r="B1304" s="317" t="s">
        <v>297</v>
      </c>
      <c r="C1304" s="320">
        <v>27515.4</v>
      </c>
      <c r="D1304" s="319"/>
      <c r="E1304" s="322">
        <f t="shared" si="26"/>
        <v>17424661.455986533</v>
      </c>
      <c r="F1304" s="84"/>
      <c r="G1304" s="139"/>
      <c r="H1304" s="140"/>
      <c r="I1304" s="116"/>
      <c r="J1304" s="123"/>
      <c r="K1304" s="117"/>
      <c r="L1304" s="118"/>
      <c r="M1304" s="288"/>
      <c r="N1304" s="289"/>
      <c r="O1304"/>
      <c r="P1304"/>
      <c r="Q1304"/>
      <c r="R1304"/>
      <c r="S1304"/>
      <c r="T1304"/>
      <c r="U1304"/>
      <c r="V1304"/>
      <c r="W1304"/>
      <c r="X1304"/>
    </row>
    <row r="1305" spans="1:24" s="23" customFormat="1" x14ac:dyDescent="0.3">
      <c r="A1305" s="316">
        <v>44995</v>
      </c>
      <c r="B1305" s="317" t="s">
        <v>433</v>
      </c>
      <c r="C1305" s="320">
        <v>73144.5</v>
      </c>
      <c r="D1305" s="319"/>
      <c r="E1305" s="322">
        <f t="shared" si="26"/>
        <v>17497805.955986533</v>
      </c>
      <c r="F1305" s="84"/>
      <c r="G1305" s="139"/>
      <c r="H1305" s="140"/>
      <c r="I1305" s="116"/>
      <c r="J1305" s="123"/>
      <c r="K1305" s="117"/>
      <c r="L1305" s="118"/>
      <c r="M1305" s="288"/>
      <c r="N1305" s="289"/>
      <c r="O1305"/>
      <c r="P1305"/>
      <c r="Q1305"/>
      <c r="R1305"/>
      <c r="S1305"/>
      <c r="T1305"/>
      <c r="U1305"/>
      <c r="V1305"/>
      <c r="W1305"/>
      <c r="X1305"/>
    </row>
    <row r="1306" spans="1:24" s="23" customFormat="1" x14ac:dyDescent="0.3">
      <c r="A1306" s="316">
        <v>44995</v>
      </c>
      <c r="B1306" s="317" t="s">
        <v>256</v>
      </c>
      <c r="C1306" s="320">
        <v>78771</v>
      </c>
      <c r="D1306" s="319"/>
      <c r="E1306" s="322">
        <f t="shared" si="26"/>
        <v>17576576.955986533</v>
      </c>
      <c r="F1306" s="84"/>
      <c r="G1306" s="139"/>
      <c r="H1306" s="140"/>
      <c r="I1306" s="116"/>
      <c r="J1306" s="123"/>
      <c r="K1306" s="117"/>
      <c r="L1306" s="118"/>
      <c r="M1306" s="288"/>
      <c r="N1306" s="289"/>
      <c r="O1306"/>
      <c r="P1306"/>
      <c r="Q1306"/>
      <c r="R1306"/>
      <c r="S1306"/>
      <c r="T1306"/>
      <c r="U1306"/>
      <c r="V1306"/>
      <c r="W1306"/>
      <c r="X1306"/>
    </row>
    <row r="1307" spans="1:24" s="23" customFormat="1" x14ac:dyDescent="0.3">
      <c r="A1307" s="316">
        <v>44998</v>
      </c>
      <c r="B1307" s="317" t="s">
        <v>598</v>
      </c>
      <c r="C1307" s="320">
        <v>9377.5</v>
      </c>
      <c r="D1307" s="319"/>
      <c r="E1307" s="322">
        <f t="shared" si="26"/>
        <v>17585954.455986533</v>
      </c>
      <c r="F1307" s="84"/>
      <c r="G1307" s="139"/>
      <c r="H1307" s="140"/>
      <c r="I1307" s="116"/>
      <c r="J1307" s="123"/>
      <c r="K1307" s="117"/>
      <c r="L1307" s="118"/>
      <c r="M1307" s="288"/>
      <c r="N1307" s="289"/>
      <c r="O1307"/>
      <c r="P1307"/>
      <c r="Q1307"/>
      <c r="R1307"/>
      <c r="S1307"/>
      <c r="T1307"/>
      <c r="U1307"/>
      <c r="V1307"/>
      <c r="W1307"/>
      <c r="X1307"/>
    </row>
    <row r="1308" spans="1:24" s="23" customFormat="1" x14ac:dyDescent="0.3">
      <c r="A1308" s="316">
        <v>44998</v>
      </c>
      <c r="B1308" s="317" t="s">
        <v>472</v>
      </c>
      <c r="C1308" s="320">
        <v>28132.5</v>
      </c>
      <c r="D1308" s="319"/>
      <c r="E1308" s="322">
        <f t="shared" si="26"/>
        <v>17614086.955986533</v>
      </c>
      <c r="F1308" s="84"/>
      <c r="G1308" s="139"/>
      <c r="H1308" s="140"/>
      <c r="I1308" s="116"/>
      <c r="J1308" s="123"/>
      <c r="K1308" s="117"/>
      <c r="L1308" s="118"/>
      <c r="M1308" s="288"/>
      <c r="N1308" s="289"/>
      <c r="O1308"/>
      <c r="P1308"/>
      <c r="Q1308"/>
      <c r="R1308"/>
      <c r="S1308"/>
      <c r="T1308"/>
      <c r="U1308"/>
      <c r="V1308"/>
      <c r="W1308"/>
      <c r="X1308"/>
    </row>
    <row r="1309" spans="1:24" s="23" customFormat="1" x14ac:dyDescent="0.3">
      <c r="A1309" s="316">
        <v>44998</v>
      </c>
      <c r="B1309" s="317" t="s">
        <v>291</v>
      </c>
      <c r="C1309" s="320">
        <v>81947.25</v>
      </c>
      <c r="D1309" s="319"/>
      <c r="E1309" s="322">
        <f t="shared" si="26"/>
        <v>17696034.205986533</v>
      </c>
      <c r="F1309" s="84"/>
      <c r="G1309" s="139"/>
      <c r="H1309" s="140"/>
      <c r="I1309" s="116"/>
      <c r="J1309" s="123"/>
      <c r="K1309" s="117"/>
      <c r="L1309" s="118"/>
      <c r="M1309" s="288"/>
      <c r="N1309" s="289"/>
      <c r="O1309"/>
      <c r="P1309"/>
      <c r="Q1309"/>
      <c r="R1309"/>
      <c r="S1309"/>
      <c r="T1309"/>
      <c r="U1309"/>
      <c r="V1309"/>
      <c r="W1309"/>
      <c r="X1309"/>
    </row>
    <row r="1310" spans="1:24" s="23" customFormat="1" x14ac:dyDescent="0.3">
      <c r="A1310" s="316">
        <v>44998</v>
      </c>
      <c r="B1310" s="317" t="s">
        <v>210</v>
      </c>
      <c r="C1310" s="320">
        <v>7502</v>
      </c>
      <c r="D1310" s="319"/>
      <c r="E1310" s="322">
        <f t="shared" si="26"/>
        <v>17703536.205986533</v>
      </c>
      <c r="F1310" s="84"/>
      <c r="G1310" s="139"/>
      <c r="H1310" s="140"/>
      <c r="I1310" s="116"/>
      <c r="J1310" s="123"/>
      <c r="K1310" s="117"/>
      <c r="L1310" s="118"/>
      <c r="M1310" s="288"/>
      <c r="N1310" s="289"/>
      <c r="O1310"/>
      <c r="P1310"/>
      <c r="Q1310"/>
      <c r="R1310"/>
      <c r="S1310"/>
      <c r="T1310"/>
      <c r="U1310"/>
      <c r="V1310"/>
      <c r="W1310"/>
      <c r="X1310"/>
    </row>
    <row r="1311" spans="1:24" s="23" customFormat="1" x14ac:dyDescent="0.3">
      <c r="A1311" s="316">
        <v>44998</v>
      </c>
      <c r="B1311" s="317" t="s">
        <v>198</v>
      </c>
      <c r="C1311" s="320">
        <v>27515.4</v>
      </c>
      <c r="D1311" s="319"/>
      <c r="E1311" s="322">
        <f t="shared" si="26"/>
        <v>17731051.605986532</v>
      </c>
      <c r="F1311" s="84"/>
      <c r="G1311" s="139"/>
      <c r="H1311" s="140"/>
      <c r="I1311" s="116"/>
      <c r="J1311" s="123"/>
      <c r="K1311" s="117"/>
      <c r="L1311" s="118"/>
      <c r="M1311" s="288"/>
      <c r="N1311" s="289"/>
      <c r="O1311"/>
      <c r="P1311"/>
      <c r="Q1311"/>
      <c r="R1311"/>
      <c r="S1311"/>
      <c r="T1311"/>
      <c r="U1311"/>
      <c r="V1311"/>
      <c r="W1311"/>
      <c r="X1311"/>
    </row>
    <row r="1312" spans="1:24" s="23" customFormat="1" x14ac:dyDescent="0.3">
      <c r="A1312" s="316">
        <v>44998</v>
      </c>
      <c r="B1312" s="317" t="s">
        <v>277</v>
      </c>
      <c r="C1312" s="320">
        <v>3668.72</v>
      </c>
      <c r="D1312" s="319"/>
      <c r="E1312" s="322">
        <f t="shared" si="26"/>
        <v>17734720.325986531</v>
      </c>
      <c r="F1312" s="84"/>
      <c r="G1312" s="139"/>
      <c r="H1312" s="140"/>
      <c r="I1312" s="116"/>
      <c r="J1312" s="123"/>
      <c r="K1312" s="117"/>
      <c r="L1312" s="118"/>
      <c r="M1312" s="288"/>
      <c r="N1312" s="289"/>
      <c r="O1312"/>
      <c r="P1312"/>
      <c r="Q1312"/>
      <c r="R1312"/>
      <c r="S1312"/>
      <c r="T1312"/>
      <c r="U1312"/>
      <c r="V1312"/>
      <c r="W1312"/>
      <c r="X1312"/>
    </row>
    <row r="1313" spans="1:24" s="23" customFormat="1" x14ac:dyDescent="0.3">
      <c r="A1313" s="316">
        <v>44998</v>
      </c>
      <c r="B1313" s="317" t="s">
        <v>320</v>
      </c>
      <c r="C1313" s="320">
        <v>28132.5</v>
      </c>
      <c r="D1313" s="319"/>
      <c r="E1313" s="322">
        <f t="shared" si="26"/>
        <v>17762852.825986531</v>
      </c>
      <c r="F1313" s="84"/>
      <c r="G1313" s="139"/>
      <c r="H1313" s="140"/>
      <c r="I1313" s="116"/>
      <c r="J1313" s="123"/>
      <c r="K1313" s="117"/>
      <c r="L1313" s="118"/>
      <c r="M1313" s="288"/>
      <c r="N1313" s="289"/>
      <c r="O1313"/>
      <c r="P1313"/>
      <c r="Q1313"/>
      <c r="R1313"/>
      <c r="S1313"/>
      <c r="T1313"/>
      <c r="U1313"/>
      <c r="V1313"/>
      <c r="W1313"/>
      <c r="X1313"/>
    </row>
    <row r="1314" spans="1:24" s="23" customFormat="1" x14ac:dyDescent="0.3">
      <c r="A1314" s="316">
        <v>44998</v>
      </c>
      <c r="B1314" s="317" t="s">
        <v>494</v>
      </c>
      <c r="C1314" s="320">
        <v>7310.82</v>
      </c>
      <c r="D1314" s="319"/>
      <c r="E1314" s="322">
        <f t="shared" si="26"/>
        <v>17770163.645986531</v>
      </c>
      <c r="F1314" s="84"/>
      <c r="G1314" s="139"/>
      <c r="H1314" s="140"/>
      <c r="I1314" s="116"/>
      <c r="J1314" s="123"/>
      <c r="K1314" s="117"/>
      <c r="L1314" s="118"/>
      <c r="M1314" s="288"/>
      <c r="N1314" s="289"/>
      <c r="O1314"/>
      <c r="P1314"/>
      <c r="Q1314"/>
      <c r="R1314"/>
      <c r="S1314"/>
      <c r="T1314"/>
      <c r="U1314"/>
      <c r="V1314"/>
      <c r="W1314"/>
      <c r="X1314"/>
    </row>
    <row r="1315" spans="1:24" s="23" customFormat="1" x14ac:dyDescent="0.3">
      <c r="A1315" s="316">
        <v>44998</v>
      </c>
      <c r="B1315" s="317" t="s">
        <v>261</v>
      </c>
      <c r="C1315" s="320">
        <v>125658.5</v>
      </c>
      <c r="D1315" s="319"/>
      <c r="E1315" s="322">
        <f t="shared" si="26"/>
        <v>17895822.145986531</v>
      </c>
      <c r="F1315" s="84"/>
      <c r="G1315" s="139"/>
      <c r="H1315" s="140"/>
      <c r="I1315" s="116"/>
      <c r="J1315" s="123"/>
      <c r="K1315" s="117"/>
      <c r="L1315" s="118"/>
      <c r="M1315" s="288"/>
      <c r="N1315" s="289"/>
      <c r="O1315"/>
      <c r="P1315"/>
      <c r="Q1315"/>
      <c r="R1315"/>
      <c r="S1315"/>
      <c r="T1315"/>
      <c r="U1315"/>
      <c r="V1315"/>
      <c r="W1315"/>
      <c r="X1315"/>
    </row>
    <row r="1316" spans="1:24" s="23" customFormat="1" x14ac:dyDescent="0.3">
      <c r="A1316" s="316">
        <v>44999</v>
      </c>
      <c r="B1316" s="317" t="s">
        <v>451</v>
      </c>
      <c r="C1316" s="320">
        <v>5626.5</v>
      </c>
      <c r="D1316" s="319"/>
      <c r="E1316" s="322">
        <f t="shared" si="26"/>
        <v>17901448.645986531</v>
      </c>
      <c r="F1316" s="84"/>
      <c r="G1316" s="139"/>
      <c r="H1316" s="140"/>
      <c r="I1316" s="116"/>
      <c r="J1316" s="123"/>
      <c r="K1316" s="117"/>
      <c r="L1316" s="118"/>
      <c r="M1316" s="288"/>
      <c r="N1316" s="289"/>
      <c r="O1316"/>
      <c r="P1316"/>
      <c r="Q1316"/>
      <c r="R1316"/>
      <c r="S1316"/>
      <c r="T1316"/>
      <c r="U1316"/>
      <c r="V1316"/>
      <c r="W1316"/>
      <c r="X1316"/>
    </row>
    <row r="1317" spans="1:24" s="23" customFormat="1" x14ac:dyDescent="0.3">
      <c r="A1317" s="316">
        <v>44999</v>
      </c>
      <c r="B1317" s="317" t="s">
        <v>498</v>
      </c>
      <c r="C1317" s="320">
        <v>16879.5</v>
      </c>
      <c r="D1317" s="319"/>
      <c r="E1317" s="322">
        <f t="shared" si="26"/>
        <v>17918328.145986531</v>
      </c>
      <c r="F1317" s="84"/>
      <c r="G1317" s="139"/>
      <c r="H1317" s="140"/>
      <c r="I1317" s="116"/>
      <c r="J1317" s="123"/>
      <c r="K1317" s="117"/>
      <c r="L1317" s="118"/>
      <c r="M1317" s="288"/>
      <c r="N1317" s="289"/>
      <c r="O1317"/>
      <c r="P1317"/>
      <c r="Q1317"/>
      <c r="R1317"/>
      <c r="S1317"/>
      <c r="T1317"/>
      <c r="U1317"/>
      <c r="V1317"/>
      <c r="W1317"/>
      <c r="X1317"/>
    </row>
    <row r="1318" spans="1:24" s="23" customFormat="1" x14ac:dyDescent="0.3">
      <c r="A1318" s="316">
        <v>44999</v>
      </c>
      <c r="B1318" s="317" t="s">
        <v>205</v>
      </c>
      <c r="C1318" s="320">
        <v>59868.38</v>
      </c>
      <c r="D1318" s="319"/>
      <c r="E1318" s="322">
        <f t="shared" si="26"/>
        <v>17978196.52598653</v>
      </c>
      <c r="F1318" s="84"/>
      <c r="G1318" s="139"/>
      <c r="H1318" s="140"/>
      <c r="I1318" s="116"/>
      <c r="J1318" s="123"/>
      <c r="K1318" s="117"/>
      <c r="L1318" s="118"/>
      <c r="M1318" s="288"/>
      <c r="N1318" s="289"/>
      <c r="O1318"/>
      <c r="P1318"/>
      <c r="Q1318"/>
      <c r="R1318"/>
      <c r="S1318"/>
      <c r="T1318"/>
      <c r="U1318"/>
      <c r="V1318"/>
      <c r="W1318"/>
      <c r="X1318"/>
    </row>
    <row r="1319" spans="1:24" s="23" customFormat="1" x14ac:dyDescent="0.3">
      <c r="A1319" s="316">
        <v>44999</v>
      </c>
      <c r="B1319" s="317" t="s">
        <v>583</v>
      </c>
      <c r="C1319" s="320">
        <v>143080.07999999999</v>
      </c>
      <c r="D1319" s="319"/>
      <c r="E1319" s="322">
        <f t="shared" si="26"/>
        <v>18121276.605986528</v>
      </c>
      <c r="F1319" s="84"/>
      <c r="G1319" s="139"/>
      <c r="H1319" s="140"/>
      <c r="I1319" s="116"/>
      <c r="J1319" s="123"/>
      <c r="K1319" s="117"/>
      <c r="L1319" s="118"/>
      <c r="M1319" s="288"/>
      <c r="N1319" s="289"/>
      <c r="O1319"/>
      <c r="P1319"/>
      <c r="Q1319"/>
      <c r="R1319"/>
      <c r="S1319"/>
      <c r="T1319"/>
      <c r="U1319"/>
      <c r="V1319"/>
      <c r="W1319"/>
      <c r="X1319"/>
    </row>
    <row r="1320" spans="1:24" s="23" customFormat="1" x14ac:dyDescent="0.3">
      <c r="A1320" s="316">
        <v>44999</v>
      </c>
      <c r="B1320" s="317" t="s">
        <v>206</v>
      </c>
      <c r="C1320" s="320">
        <v>28132.5</v>
      </c>
      <c r="D1320" s="319"/>
      <c r="E1320" s="322">
        <f t="shared" si="26"/>
        <v>18149409.105986528</v>
      </c>
      <c r="F1320" s="84"/>
      <c r="G1320" s="139"/>
      <c r="H1320" s="140"/>
      <c r="I1320" s="116"/>
      <c r="J1320" s="123"/>
      <c r="K1320" s="117"/>
      <c r="L1320" s="118"/>
      <c r="M1320" s="288"/>
      <c r="N1320" s="289"/>
      <c r="O1320"/>
      <c r="P1320"/>
      <c r="Q1320"/>
      <c r="R1320"/>
      <c r="S1320"/>
      <c r="T1320"/>
      <c r="U1320"/>
      <c r="V1320"/>
      <c r="W1320"/>
      <c r="X1320"/>
    </row>
    <row r="1321" spans="1:24" s="23" customFormat="1" x14ac:dyDescent="0.3">
      <c r="A1321" s="316">
        <v>44999</v>
      </c>
      <c r="B1321" s="317" t="s">
        <v>447</v>
      </c>
      <c r="C1321" s="320">
        <v>84397.5</v>
      </c>
      <c r="D1321" s="319"/>
      <c r="E1321" s="322">
        <f t="shared" si="26"/>
        <v>18233806.605986528</v>
      </c>
      <c r="F1321" s="84"/>
      <c r="G1321" s="115"/>
      <c r="H1321" s="140"/>
      <c r="I1321" s="116"/>
      <c r="J1321" s="123"/>
      <c r="K1321" s="117"/>
      <c r="L1321" s="118"/>
      <c r="M1321" s="288"/>
      <c r="N1321" s="289"/>
      <c r="O1321"/>
      <c r="P1321"/>
      <c r="Q1321"/>
      <c r="R1321"/>
      <c r="S1321"/>
      <c r="T1321"/>
      <c r="U1321"/>
      <c r="V1321"/>
      <c r="W1321"/>
      <c r="X1321"/>
    </row>
    <row r="1322" spans="1:24" s="23" customFormat="1" x14ac:dyDescent="0.3">
      <c r="A1322" s="316">
        <v>44999</v>
      </c>
      <c r="B1322" s="317" t="s">
        <v>314</v>
      </c>
      <c r="C1322" s="320">
        <v>11253</v>
      </c>
      <c r="D1322" s="319"/>
      <c r="E1322" s="322">
        <f t="shared" si="26"/>
        <v>18245059.605986528</v>
      </c>
      <c r="F1322" s="84"/>
      <c r="G1322" s="139"/>
      <c r="H1322" s="140"/>
      <c r="I1322" s="116"/>
      <c r="J1322" s="123"/>
      <c r="K1322" s="117"/>
      <c r="L1322" s="118"/>
      <c r="M1322" s="288"/>
      <c r="N1322" s="289"/>
      <c r="O1322"/>
      <c r="P1322"/>
      <c r="Q1322"/>
      <c r="R1322"/>
      <c r="S1322"/>
      <c r="T1322"/>
      <c r="U1322"/>
      <c r="V1322"/>
      <c r="W1322"/>
      <c r="X1322"/>
    </row>
    <row r="1323" spans="1:24" s="23" customFormat="1" x14ac:dyDescent="0.3">
      <c r="A1323" s="316">
        <v>44999</v>
      </c>
      <c r="B1323" s="317" t="s">
        <v>225</v>
      </c>
      <c r="C1323" s="320">
        <v>37510</v>
      </c>
      <c r="D1323" s="319"/>
      <c r="E1323" s="322">
        <f t="shared" si="26"/>
        <v>18282569.605986528</v>
      </c>
      <c r="F1323" s="84"/>
      <c r="G1323" s="115"/>
      <c r="H1323" s="140"/>
      <c r="I1323" s="116"/>
      <c r="J1323" s="123"/>
      <c r="K1323" s="117"/>
      <c r="L1323" s="118"/>
      <c r="M1323" s="288"/>
      <c r="N1323" s="289"/>
      <c r="O1323"/>
      <c r="P1323"/>
      <c r="Q1323"/>
      <c r="R1323"/>
      <c r="S1323"/>
      <c r="T1323"/>
      <c r="U1323"/>
      <c r="V1323"/>
      <c r="W1323"/>
      <c r="X1323"/>
    </row>
    <row r="1324" spans="1:24" s="23" customFormat="1" x14ac:dyDescent="0.3">
      <c r="A1324" s="316">
        <v>44999</v>
      </c>
      <c r="B1324" s="317" t="s">
        <v>325</v>
      </c>
      <c r="C1324" s="320">
        <v>73144.5</v>
      </c>
      <c r="D1324" s="319"/>
      <c r="E1324" s="322">
        <f t="shared" si="26"/>
        <v>18355714.105986528</v>
      </c>
      <c r="F1324" s="84"/>
      <c r="G1324" s="139"/>
      <c r="H1324" s="140"/>
      <c r="I1324" s="116"/>
      <c r="J1324" s="123"/>
      <c r="K1324" s="117"/>
      <c r="L1324" s="118"/>
      <c r="M1324" s="288"/>
      <c r="N1324" s="289"/>
      <c r="O1324"/>
      <c r="P1324"/>
      <c r="Q1324"/>
      <c r="R1324"/>
      <c r="S1324"/>
      <c r="T1324"/>
      <c r="U1324"/>
      <c r="V1324"/>
      <c r="W1324"/>
      <c r="X1324"/>
    </row>
    <row r="1325" spans="1:24" s="23" customFormat="1" x14ac:dyDescent="0.3">
      <c r="A1325" s="316">
        <v>44999</v>
      </c>
      <c r="B1325" s="317" t="s">
        <v>464</v>
      </c>
      <c r="C1325" s="320">
        <v>819126</v>
      </c>
      <c r="D1325" s="319"/>
      <c r="E1325" s="322">
        <f t="shared" si="26"/>
        <v>19174840.105986528</v>
      </c>
      <c r="F1325" s="84"/>
      <c r="G1325" s="139"/>
      <c r="H1325" s="140"/>
      <c r="I1325" s="116"/>
      <c r="J1325" s="123"/>
      <c r="K1325" s="117"/>
      <c r="L1325" s="118"/>
      <c r="M1325" s="288"/>
      <c r="N1325" s="289"/>
      <c r="O1325"/>
      <c r="P1325"/>
      <c r="Q1325"/>
      <c r="R1325"/>
      <c r="S1325"/>
      <c r="T1325"/>
      <c r="U1325"/>
      <c r="V1325"/>
      <c r="W1325"/>
      <c r="X1325"/>
    </row>
    <row r="1326" spans="1:24" s="23" customFormat="1" x14ac:dyDescent="0.3">
      <c r="A1326" s="316">
        <v>44999</v>
      </c>
      <c r="B1326" s="317" t="s">
        <v>513</v>
      </c>
      <c r="C1326" s="320">
        <v>37510</v>
      </c>
      <c r="D1326" s="319"/>
      <c r="E1326" s="322">
        <f t="shared" si="26"/>
        <v>19212350.105986528</v>
      </c>
      <c r="F1326" s="84"/>
      <c r="G1326" s="139"/>
      <c r="H1326" s="140"/>
      <c r="I1326" s="116"/>
      <c r="J1326" s="123"/>
      <c r="K1326" s="117"/>
      <c r="L1326" s="118"/>
      <c r="M1326" s="288"/>
      <c r="N1326" s="289"/>
      <c r="O1326"/>
      <c r="P1326"/>
      <c r="Q1326"/>
      <c r="R1326"/>
      <c r="S1326"/>
      <c r="T1326"/>
      <c r="U1326"/>
      <c r="V1326"/>
      <c r="W1326"/>
      <c r="X1326"/>
    </row>
    <row r="1327" spans="1:24" s="23" customFormat="1" x14ac:dyDescent="0.3">
      <c r="A1327" s="316">
        <v>44999</v>
      </c>
      <c r="B1327" s="317" t="s">
        <v>234</v>
      </c>
      <c r="C1327" s="320">
        <v>73144.5</v>
      </c>
      <c r="D1327" s="319"/>
      <c r="E1327" s="322">
        <f t="shared" ref="E1327:E1333" si="27">E1326+C1327-D1327</f>
        <v>19285494.605986528</v>
      </c>
      <c r="F1327" s="84"/>
      <c r="G1327" s="139"/>
      <c r="H1327" s="140"/>
      <c r="I1327" s="116"/>
      <c r="J1327" s="123"/>
      <c r="K1327" s="117"/>
      <c r="L1327" s="118"/>
      <c r="M1327" s="288"/>
      <c r="N1327" s="289"/>
      <c r="O1327"/>
      <c r="P1327"/>
      <c r="Q1327"/>
      <c r="R1327"/>
      <c r="S1327"/>
      <c r="T1327"/>
      <c r="U1327"/>
      <c r="V1327"/>
      <c r="W1327"/>
      <c r="X1327"/>
    </row>
    <row r="1328" spans="1:24" s="23" customFormat="1" x14ac:dyDescent="0.3">
      <c r="A1328" s="316">
        <v>45000</v>
      </c>
      <c r="B1328" s="317" t="s">
        <v>360</v>
      </c>
      <c r="C1328" s="320">
        <v>16879.5</v>
      </c>
      <c r="D1328" s="319"/>
      <c r="E1328" s="322">
        <f t="shared" si="27"/>
        <v>19302374.105986528</v>
      </c>
      <c r="F1328" s="84"/>
      <c r="G1328" s="115"/>
      <c r="H1328" s="140"/>
      <c r="I1328" s="116"/>
      <c r="J1328" s="123"/>
      <c r="K1328" s="117"/>
      <c r="L1328" s="118"/>
      <c r="M1328" s="288"/>
      <c r="N1328" s="289"/>
      <c r="O1328"/>
      <c r="P1328"/>
      <c r="Q1328"/>
      <c r="R1328"/>
      <c r="S1328"/>
      <c r="T1328"/>
      <c r="U1328"/>
      <c r="V1328"/>
      <c r="W1328"/>
      <c r="X1328"/>
    </row>
    <row r="1329" spans="1:24" s="23" customFormat="1" x14ac:dyDescent="0.3">
      <c r="A1329" s="316">
        <v>45000</v>
      </c>
      <c r="B1329" s="317" t="s">
        <v>273</v>
      </c>
      <c r="C1329" s="320">
        <v>28132.5</v>
      </c>
      <c r="D1329" s="319"/>
      <c r="E1329" s="322">
        <f t="shared" si="27"/>
        <v>19330506.605986528</v>
      </c>
      <c r="F1329" s="84"/>
      <c r="G1329" s="139"/>
      <c r="H1329" s="140"/>
      <c r="I1329" s="116"/>
      <c r="J1329" s="123"/>
      <c r="K1329" s="117"/>
      <c r="L1329" s="118"/>
      <c r="M1329" s="288"/>
      <c r="N1329" s="289"/>
      <c r="O1329"/>
      <c r="P1329"/>
      <c r="Q1329"/>
      <c r="R1329"/>
      <c r="S1329"/>
      <c r="T1329"/>
      <c r="U1329"/>
      <c r="V1329"/>
      <c r="W1329"/>
      <c r="X1329"/>
    </row>
    <row r="1330" spans="1:24" s="23" customFormat="1" x14ac:dyDescent="0.3">
      <c r="A1330" s="316">
        <v>45000</v>
      </c>
      <c r="B1330" s="317" t="s">
        <v>228</v>
      </c>
      <c r="C1330" s="320">
        <v>5626.5</v>
      </c>
      <c r="D1330" s="319"/>
      <c r="E1330" s="322">
        <f t="shared" si="27"/>
        <v>19336133.105986528</v>
      </c>
      <c r="F1330" s="84"/>
      <c r="G1330" s="139"/>
      <c r="H1330" s="140"/>
      <c r="I1330" s="116"/>
      <c r="J1330" s="123"/>
      <c r="K1330" s="117"/>
      <c r="L1330" s="118"/>
      <c r="M1330" s="288"/>
      <c r="N1330" s="289"/>
      <c r="O1330"/>
      <c r="P1330"/>
      <c r="Q1330"/>
      <c r="R1330"/>
      <c r="S1330"/>
      <c r="T1330"/>
      <c r="U1330"/>
      <c r="V1330"/>
      <c r="W1330"/>
      <c r="X1330"/>
    </row>
    <row r="1331" spans="1:24" s="23" customFormat="1" x14ac:dyDescent="0.3">
      <c r="A1331" s="316">
        <v>45000</v>
      </c>
      <c r="B1331" s="317" t="s">
        <v>192</v>
      </c>
      <c r="C1331" s="320">
        <v>5626.5</v>
      </c>
      <c r="D1331" s="319"/>
      <c r="E1331" s="322">
        <f t="shared" si="27"/>
        <v>19341759.605986528</v>
      </c>
      <c r="F1331" s="84"/>
      <c r="G1331" s="139"/>
      <c r="H1331" s="140"/>
      <c r="I1331" s="116"/>
      <c r="J1331" s="123"/>
      <c r="K1331" s="117"/>
      <c r="L1331" s="118"/>
      <c r="M1331" s="288"/>
      <c r="N1331" s="289"/>
      <c r="O1331"/>
      <c r="P1331"/>
      <c r="Q1331"/>
      <c r="R1331"/>
      <c r="S1331"/>
      <c r="T1331"/>
      <c r="U1331"/>
      <c r="V1331"/>
      <c r="W1331"/>
      <c r="X1331"/>
    </row>
    <row r="1332" spans="1:24" s="23" customFormat="1" x14ac:dyDescent="0.3">
      <c r="A1332" s="316">
        <v>45000</v>
      </c>
      <c r="B1332" s="317" t="s">
        <v>279</v>
      </c>
      <c r="C1332" s="320">
        <v>28132.5</v>
      </c>
      <c r="D1332" s="319"/>
      <c r="E1332" s="322">
        <f t="shared" si="27"/>
        <v>19369892.105986528</v>
      </c>
      <c r="F1332" s="84"/>
      <c r="G1332" s="139"/>
      <c r="H1332" s="140"/>
      <c r="I1332" s="116"/>
      <c r="J1332" s="123"/>
      <c r="K1332" s="117"/>
      <c r="L1332" s="118"/>
      <c r="M1332" s="288"/>
      <c r="N1332" s="289"/>
      <c r="O1332"/>
      <c r="P1332"/>
      <c r="Q1332"/>
      <c r="R1332"/>
      <c r="S1332"/>
      <c r="T1332"/>
      <c r="U1332"/>
      <c r="V1332"/>
      <c r="W1332"/>
      <c r="X1332"/>
    </row>
    <row r="1333" spans="1:24" s="23" customFormat="1" x14ac:dyDescent="0.3">
      <c r="A1333" s="316">
        <v>45000</v>
      </c>
      <c r="B1333" s="317" t="s">
        <v>209</v>
      </c>
      <c r="C1333" s="320">
        <v>16879.5</v>
      </c>
      <c r="D1333" s="319"/>
      <c r="E1333" s="322">
        <f t="shared" si="27"/>
        <v>19386771.605986528</v>
      </c>
      <c r="F1333" s="84"/>
      <c r="G1333" s="139"/>
      <c r="H1333" s="140"/>
      <c r="I1333" s="116"/>
      <c r="J1333" s="123"/>
      <c r="K1333" s="117"/>
      <c r="L1333" s="118"/>
      <c r="M1333" s="288"/>
      <c r="N1333" s="289"/>
      <c r="O1333"/>
      <c r="P1333"/>
      <c r="Q1333"/>
      <c r="R1333"/>
      <c r="S1333"/>
      <c r="T1333"/>
      <c r="U1333"/>
      <c r="V1333"/>
      <c r="W1333"/>
      <c r="X1333"/>
    </row>
    <row r="1334" spans="1:24" s="23" customFormat="1" x14ac:dyDescent="0.3">
      <c r="A1334" s="316"/>
      <c r="B1334" s="317"/>
      <c r="C1334" s="320"/>
      <c r="D1334" s="319"/>
      <c r="E1334" s="322">
        <f t="shared" ref="E1334:E1531" si="28">E1333+C1334-D1334</f>
        <v>19386771.605986528</v>
      </c>
      <c r="F1334" s="84"/>
      <c r="G1334" s="139"/>
      <c r="H1334" s="140"/>
      <c r="I1334" s="116"/>
      <c r="J1334" s="123"/>
      <c r="K1334" s="117"/>
      <c r="L1334" s="118"/>
      <c r="M1334" s="288"/>
      <c r="N1334" s="289"/>
      <c r="O1334"/>
      <c r="P1334"/>
      <c r="Q1334"/>
      <c r="R1334"/>
      <c r="S1334"/>
      <c r="T1334"/>
      <c r="U1334"/>
      <c r="V1334"/>
      <c r="W1334"/>
      <c r="X1334"/>
    </row>
    <row r="1335" spans="1:24" s="23" customFormat="1" x14ac:dyDescent="0.3">
      <c r="A1335" s="316"/>
      <c r="B1335" s="317"/>
      <c r="C1335" s="320"/>
      <c r="D1335" s="319"/>
      <c r="E1335" s="322">
        <f t="shared" si="28"/>
        <v>19386771.605986528</v>
      </c>
      <c r="F1335" s="84"/>
      <c r="G1335" s="139"/>
      <c r="H1335" s="140"/>
      <c r="I1335" s="116"/>
      <c r="J1335" s="123"/>
      <c r="K1335" s="117"/>
      <c r="L1335" s="118"/>
      <c r="M1335" s="288"/>
      <c r="N1335" s="289"/>
      <c r="O1335"/>
      <c r="P1335"/>
      <c r="Q1335"/>
      <c r="R1335"/>
      <c r="S1335"/>
      <c r="T1335"/>
      <c r="U1335"/>
      <c r="V1335"/>
      <c r="W1335"/>
      <c r="X1335"/>
    </row>
    <row r="1336" spans="1:24" s="23" customFormat="1" x14ac:dyDescent="0.3">
      <c r="A1336" s="316"/>
      <c r="B1336" s="317"/>
      <c r="C1336" s="320"/>
      <c r="D1336" s="319"/>
      <c r="E1336" s="322">
        <f t="shared" si="28"/>
        <v>19386771.605986528</v>
      </c>
      <c r="F1336" s="84"/>
      <c r="G1336" s="139"/>
      <c r="H1336" s="140"/>
      <c r="I1336" s="116"/>
      <c r="J1336" s="123"/>
      <c r="K1336" s="117"/>
      <c r="L1336" s="118"/>
      <c r="M1336" s="288"/>
      <c r="N1336" s="289"/>
      <c r="O1336"/>
      <c r="P1336"/>
      <c r="Q1336"/>
      <c r="R1336"/>
      <c r="S1336"/>
      <c r="T1336"/>
      <c r="U1336"/>
      <c r="V1336"/>
      <c r="W1336"/>
      <c r="X1336"/>
    </row>
    <row r="1337" spans="1:24" s="23" customFormat="1" x14ac:dyDescent="0.3">
      <c r="A1337" s="316"/>
      <c r="B1337" s="317"/>
      <c r="C1337" s="320"/>
      <c r="D1337" s="319"/>
      <c r="E1337" s="322">
        <f t="shared" si="28"/>
        <v>19386771.605986528</v>
      </c>
      <c r="F1337" s="84"/>
      <c r="G1337" s="139"/>
      <c r="H1337" s="140"/>
      <c r="I1337" s="116"/>
      <c r="J1337" s="123"/>
      <c r="K1337" s="117"/>
      <c r="L1337" s="118"/>
      <c r="M1337" s="288"/>
      <c r="N1337" s="289"/>
      <c r="O1337"/>
      <c r="P1337"/>
      <c r="Q1337"/>
      <c r="R1337"/>
      <c r="S1337"/>
      <c r="T1337"/>
      <c r="U1337"/>
      <c r="V1337"/>
      <c r="W1337"/>
      <c r="X1337"/>
    </row>
    <row r="1338" spans="1:24" s="23" customFormat="1" x14ac:dyDescent="0.3">
      <c r="A1338" s="316"/>
      <c r="B1338" s="317"/>
      <c r="C1338" s="320"/>
      <c r="D1338" s="319"/>
      <c r="E1338" s="322">
        <f t="shared" si="28"/>
        <v>19386771.605986528</v>
      </c>
      <c r="F1338" s="84"/>
      <c r="G1338" s="139"/>
      <c r="H1338" s="140"/>
      <c r="I1338" s="116"/>
      <c r="J1338" s="123"/>
      <c r="K1338" s="117"/>
      <c r="L1338" s="118"/>
      <c r="M1338" s="288"/>
      <c r="N1338" s="289"/>
      <c r="O1338"/>
      <c r="P1338"/>
      <c r="Q1338"/>
      <c r="R1338"/>
      <c r="S1338"/>
      <c r="T1338"/>
      <c r="U1338"/>
      <c r="V1338"/>
      <c r="W1338"/>
      <c r="X1338"/>
    </row>
    <row r="1339" spans="1:24" s="23" customFormat="1" x14ac:dyDescent="0.3">
      <c r="A1339" s="316"/>
      <c r="B1339" s="317"/>
      <c r="C1339" s="320"/>
      <c r="D1339" s="319"/>
      <c r="E1339" s="322">
        <f t="shared" si="28"/>
        <v>19386771.605986528</v>
      </c>
      <c r="F1339" s="84"/>
      <c r="G1339" s="139"/>
      <c r="H1339" s="140"/>
      <c r="I1339" s="116"/>
      <c r="J1339" s="123"/>
      <c r="K1339" s="117"/>
      <c r="L1339" s="118"/>
      <c r="M1339" s="288"/>
      <c r="N1339" s="289"/>
      <c r="O1339"/>
      <c r="P1339"/>
      <c r="Q1339"/>
      <c r="R1339"/>
      <c r="S1339"/>
      <c r="T1339"/>
      <c r="U1339"/>
      <c r="V1339"/>
      <c r="W1339"/>
      <c r="X1339"/>
    </row>
    <row r="1340" spans="1:24" s="23" customFormat="1" x14ac:dyDescent="0.3">
      <c r="A1340" s="316"/>
      <c r="B1340" s="317"/>
      <c r="C1340" s="320"/>
      <c r="D1340" s="319"/>
      <c r="E1340" s="322">
        <f t="shared" si="28"/>
        <v>19386771.605986528</v>
      </c>
      <c r="F1340" s="84"/>
      <c r="G1340" s="139"/>
      <c r="H1340" s="140"/>
      <c r="I1340" s="116"/>
      <c r="J1340" s="123"/>
      <c r="K1340" s="117"/>
      <c r="L1340" s="118"/>
      <c r="M1340" s="288"/>
      <c r="N1340" s="289"/>
      <c r="O1340"/>
      <c r="P1340"/>
      <c r="Q1340"/>
      <c r="R1340"/>
      <c r="S1340"/>
      <c r="T1340"/>
      <c r="U1340"/>
      <c r="V1340"/>
      <c r="W1340"/>
      <c r="X1340"/>
    </row>
    <row r="1341" spans="1:24" s="23" customFormat="1" x14ac:dyDescent="0.3">
      <c r="A1341" s="316"/>
      <c r="B1341" s="317"/>
      <c r="C1341" s="320"/>
      <c r="D1341" s="319"/>
      <c r="E1341" s="322">
        <f t="shared" si="28"/>
        <v>19386771.605986528</v>
      </c>
      <c r="F1341" s="84"/>
      <c r="G1341" s="139"/>
      <c r="H1341" s="140"/>
      <c r="I1341" s="116"/>
      <c r="J1341" s="123"/>
      <c r="K1341" s="117"/>
      <c r="L1341" s="118"/>
      <c r="M1341" s="288"/>
      <c r="N1341" s="289"/>
      <c r="O1341"/>
      <c r="P1341"/>
      <c r="Q1341"/>
      <c r="R1341"/>
      <c r="S1341"/>
      <c r="T1341"/>
      <c r="U1341"/>
      <c r="V1341"/>
      <c r="W1341"/>
      <c r="X1341"/>
    </row>
    <row r="1342" spans="1:24" s="23" customFormat="1" x14ac:dyDescent="0.3">
      <c r="A1342" s="316"/>
      <c r="B1342" s="317"/>
      <c r="C1342" s="320"/>
      <c r="D1342" s="319"/>
      <c r="E1342" s="322">
        <f t="shared" si="28"/>
        <v>19386771.605986528</v>
      </c>
      <c r="F1342" s="84"/>
      <c r="G1342" s="139"/>
      <c r="H1342" s="140"/>
      <c r="I1342" s="116"/>
      <c r="J1342" s="123"/>
      <c r="K1342" s="117"/>
      <c r="L1342" s="118"/>
      <c r="M1342" s="288"/>
      <c r="N1342" s="289"/>
      <c r="O1342"/>
      <c r="P1342"/>
      <c r="Q1342"/>
      <c r="R1342"/>
      <c r="S1342"/>
      <c r="T1342"/>
      <c r="U1342"/>
      <c r="V1342"/>
      <c r="W1342"/>
      <c r="X1342"/>
    </row>
    <row r="1343" spans="1:24" s="23" customFormat="1" x14ac:dyDescent="0.3">
      <c r="A1343" s="316"/>
      <c r="B1343" s="317"/>
      <c r="C1343" s="320"/>
      <c r="D1343" s="319"/>
      <c r="E1343" s="322">
        <f t="shared" si="28"/>
        <v>19386771.605986528</v>
      </c>
      <c r="F1343" s="84"/>
      <c r="G1343" s="139"/>
      <c r="H1343" s="140"/>
      <c r="I1343" s="116"/>
      <c r="J1343" s="123"/>
      <c r="K1343" s="117"/>
      <c r="L1343" s="118"/>
      <c r="M1343" s="288"/>
      <c r="N1343" s="289"/>
      <c r="O1343"/>
      <c r="P1343"/>
      <c r="Q1343"/>
      <c r="R1343"/>
      <c r="S1343"/>
      <c r="T1343"/>
      <c r="U1343"/>
      <c r="V1343"/>
      <c r="W1343"/>
      <c r="X1343"/>
    </row>
    <row r="1344" spans="1:24" s="23" customFormat="1" x14ac:dyDescent="0.3">
      <c r="A1344" s="316"/>
      <c r="B1344" s="317"/>
      <c r="C1344" s="320"/>
      <c r="D1344" s="319"/>
      <c r="E1344" s="322">
        <f t="shared" si="28"/>
        <v>19386771.605986528</v>
      </c>
      <c r="F1344" s="84"/>
      <c r="G1344" s="139"/>
      <c r="H1344" s="140"/>
      <c r="I1344" s="116"/>
      <c r="J1344" s="123"/>
      <c r="K1344" s="117"/>
      <c r="L1344" s="118"/>
      <c r="M1344" s="288"/>
      <c r="N1344" s="289"/>
      <c r="O1344"/>
      <c r="P1344"/>
      <c r="Q1344"/>
      <c r="R1344"/>
      <c r="S1344"/>
      <c r="T1344"/>
      <c r="U1344"/>
      <c r="V1344"/>
      <c r="W1344"/>
      <c r="X1344"/>
    </row>
    <row r="1345" spans="1:24" s="23" customFormat="1" x14ac:dyDescent="0.3">
      <c r="A1345" s="316"/>
      <c r="B1345" s="317"/>
      <c r="C1345" s="320"/>
      <c r="D1345" s="319"/>
      <c r="E1345" s="322">
        <f t="shared" si="28"/>
        <v>19386771.605986528</v>
      </c>
      <c r="F1345" s="84"/>
      <c r="G1345" s="139"/>
      <c r="H1345" s="140"/>
      <c r="I1345" s="116"/>
      <c r="J1345" s="123"/>
      <c r="K1345" s="117"/>
      <c r="L1345" s="118"/>
      <c r="M1345" s="288"/>
      <c r="N1345" s="289"/>
      <c r="O1345"/>
      <c r="P1345"/>
      <c r="Q1345"/>
      <c r="R1345"/>
      <c r="S1345"/>
      <c r="T1345"/>
      <c r="U1345"/>
      <c r="V1345"/>
      <c r="W1345"/>
      <c r="X1345"/>
    </row>
    <row r="1346" spans="1:24" s="23" customFormat="1" x14ac:dyDescent="0.3">
      <c r="A1346" s="316"/>
      <c r="B1346" s="317"/>
      <c r="C1346" s="320"/>
      <c r="D1346" s="319"/>
      <c r="E1346" s="322">
        <f t="shared" si="28"/>
        <v>19386771.605986528</v>
      </c>
      <c r="F1346" s="84"/>
      <c r="G1346" s="139"/>
      <c r="H1346" s="140"/>
      <c r="I1346" s="116"/>
      <c r="J1346" s="123"/>
      <c r="K1346" s="117"/>
      <c r="L1346" s="118"/>
      <c r="M1346" s="288"/>
      <c r="N1346" s="289"/>
      <c r="O1346"/>
      <c r="P1346"/>
      <c r="Q1346"/>
      <c r="R1346"/>
      <c r="S1346"/>
      <c r="T1346"/>
      <c r="U1346"/>
      <c r="V1346"/>
      <c r="W1346"/>
      <c r="X1346"/>
    </row>
    <row r="1347" spans="1:24" s="23" customFormat="1" x14ac:dyDescent="0.3">
      <c r="A1347" s="316"/>
      <c r="B1347" s="317"/>
      <c r="C1347" s="320"/>
      <c r="D1347" s="319"/>
      <c r="E1347" s="322">
        <f t="shared" si="28"/>
        <v>19386771.605986528</v>
      </c>
      <c r="F1347" s="84"/>
      <c r="G1347" s="139"/>
      <c r="H1347" s="140"/>
      <c r="I1347" s="116"/>
      <c r="J1347" s="123"/>
      <c r="K1347" s="117"/>
      <c r="L1347" s="118"/>
      <c r="M1347" s="288"/>
      <c r="N1347" s="289"/>
      <c r="O1347"/>
      <c r="P1347"/>
      <c r="Q1347"/>
      <c r="R1347"/>
      <c r="S1347"/>
      <c r="T1347"/>
      <c r="U1347"/>
      <c r="V1347"/>
      <c r="W1347"/>
      <c r="X1347"/>
    </row>
    <row r="1348" spans="1:24" s="23" customFormat="1" x14ac:dyDescent="0.3">
      <c r="A1348" s="316"/>
      <c r="B1348" s="317"/>
      <c r="C1348" s="320"/>
      <c r="D1348" s="319"/>
      <c r="E1348" s="322">
        <f t="shared" si="28"/>
        <v>19386771.605986528</v>
      </c>
      <c r="F1348" s="84"/>
      <c r="G1348" s="139"/>
      <c r="H1348" s="140"/>
      <c r="I1348" s="116"/>
      <c r="J1348" s="123"/>
      <c r="K1348" s="117"/>
      <c r="L1348" s="118"/>
      <c r="M1348" s="288"/>
      <c r="N1348" s="289"/>
      <c r="O1348"/>
      <c r="P1348"/>
      <c r="Q1348"/>
      <c r="R1348"/>
      <c r="S1348"/>
      <c r="T1348"/>
      <c r="U1348"/>
      <c r="V1348"/>
      <c r="W1348"/>
      <c r="X1348"/>
    </row>
    <row r="1349" spans="1:24" s="23" customFormat="1" x14ac:dyDescent="0.3">
      <c r="A1349" s="316"/>
      <c r="B1349" s="317"/>
      <c r="C1349" s="320"/>
      <c r="D1349" s="319"/>
      <c r="E1349" s="322">
        <f t="shared" si="28"/>
        <v>19386771.605986528</v>
      </c>
      <c r="F1349" s="84"/>
      <c r="G1349" s="139"/>
      <c r="H1349" s="140"/>
      <c r="I1349" s="116"/>
      <c r="J1349" s="123"/>
      <c r="K1349" s="117"/>
      <c r="L1349" s="118"/>
      <c r="M1349" s="288"/>
      <c r="N1349" s="289"/>
      <c r="O1349"/>
      <c r="P1349"/>
      <c r="Q1349"/>
      <c r="R1349"/>
      <c r="S1349"/>
      <c r="T1349"/>
      <c r="U1349"/>
      <c r="V1349"/>
      <c r="W1349"/>
      <c r="X1349"/>
    </row>
    <row r="1350" spans="1:24" s="23" customFormat="1" x14ac:dyDescent="0.3">
      <c r="A1350" s="316"/>
      <c r="B1350" s="317"/>
      <c r="C1350" s="320"/>
      <c r="D1350" s="319"/>
      <c r="E1350" s="322">
        <f t="shared" si="28"/>
        <v>19386771.605986528</v>
      </c>
      <c r="F1350" s="84"/>
      <c r="G1350" s="139"/>
      <c r="H1350" s="140"/>
      <c r="I1350" s="116"/>
      <c r="J1350" s="123"/>
      <c r="K1350" s="117"/>
      <c r="L1350" s="118"/>
      <c r="M1350" s="288"/>
      <c r="N1350" s="289"/>
      <c r="O1350"/>
      <c r="P1350"/>
      <c r="Q1350"/>
      <c r="R1350"/>
      <c r="S1350"/>
      <c r="T1350"/>
      <c r="U1350"/>
      <c r="V1350"/>
      <c r="W1350"/>
      <c r="X1350"/>
    </row>
    <row r="1351" spans="1:24" s="23" customFormat="1" x14ac:dyDescent="0.3">
      <c r="A1351" s="316"/>
      <c r="B1351" s="317"/>
      <c r="C1351" s="320"/>
      <c r="D1351" s="319"/>
      <c r="E1351" s="322">
        <f t="shared" si="28"/>
        <v>19386771.605986528</v>
      </c>
      <c r="F1351" s="84"/>
      <c r="G1351" s="139"/>
      <c r="H1351" s="140"/>
      <c r="I1351" s="116"/>
      <c r="J1351" s="123"/>
      <c r="K1351" s="117"/>
      <c r="L1351" s="118"/>
      <c r="M1351" s="288"/>
      <c r="N1351" s="289"/>
      <c r="O1351"/>
      <c r="P1351"/>
      <c r="Q1351"/>
      <c r="R1351"/>
      <c r="S1351"/>
      <c r="T1351"/>
      <c r="U1351"/>
      <c r="V1351"/>
      <c r="W1351"/>
      <c r="X1351"/>
    </row>
    <row r="1352" spans="1:24" s="23" customFormat="1" x14ac:dyDescent="0.3">
      <c r="A1352" s="316"/>
      <c r="B1352" s="317"/>
      <c r="C1352" s="320"/>
      <c r="D1352" s="319"/>
      <c r="E1352" s="322">
        <f t="shared" si="28"/>
        <v>19386771.605986528</v>
      </c>
      <c r="F1352" s="84"/>
      <c r="G1352" s="139"/>
      <c r="H1352" s="140"/>
      <c r="I1352" s="116"/>
      <c r="J1352" s="123"/>
      <c r="K1352" s="117"/>
      <c r="L1352" s="118"/>
      <c r="M1352" s="288"/>
      <c r="N1352" s="289"/>
      <c r="O1352"/>
      <c r="P1352"/>
      <c r="Q1352"/>
      <c r="R1352"/>
      <c r="S1352"/>
      <c r="T1352"/>
      <c r="U1352"/>
      <c r="V1352"/>
      <c r="W1352"/>
      <c r="X1352"/>
    </row>
    <row r="1353" spans="1:24" s="23" customFormat="1" x14ac:dyDescent="0.3">
      <c r="A1353" s="316"/>
      <c r="B1353" s="317"/>
      <c r="C1353" s="320"/>
      <c r="D1353" s="319"/>
      <c r="E1353" s="322">
        <f t="shared" si="28"/>
        <v>19386771.605986528</v>
      </c>
      <c r="F1353" s="84"/>
      <c r="G1353" s="139"/>
      <c r="H1353" s="140"/>
      <c r="I1353" s="116"/>
      <c r="J1353" s="123"/>
      <c r="K1353" s="117"/>
      <c r="L1353" s="118"/>
      <c r="M1353" s="288"/>
      <c r="N1353" s="289"/>
      <c r="O1353"/>
      <c r="P1353"/>
      <c r="Q1353"/>
      <c r="R1353"/>
      <c r="S1353"/>
      <c r="T1353"/>
      <c r="U1353"/>
      <c r="V1353"/>
      <c r="W1353"/>
      <c r="X1353"/>
    </row>
    <row r="1354" spans="1:24" s="23" customFormat="1" x14ac:dyDescent="0.3">
      <c r="A1354" s="316"/>
      <c r="B1354" s="317"/>
      <c r="C1354" s="320"/>
      <c r="D1354" s="319"/>
      <c r="E1354" s="322">
        <f t="shared" si="28"/>
        <v>19386771.605986528</v>
      </c>
      <c r="F1354" s="84"/>
      <c r="G1354" s="139"/>
      <c r="H1354" s="140"/>
      <c r="I1354" s="116"/>
      <c r="J1354" s="123"/>
      <c r="K1354" s="117"/>
      <c r="L1354" s="118"/>
      <c r="M1354" s="288"/>
      <c r="N1354" s="289"/>
      <c r="O1354"/>
      <c r="P1354"/>
      <c r="Q1354"/>
      <c r="R1354"/>
      <c r="S1354"/>
      <c r="T1354"/>
      <c r="U1354"/>
      <c r="V1354"/>
      <c r="W1354"/>
      <c r="X1354"/>
    </row>
    <row r="1355" spans="1:24" s="23" customFormat="1" x14ac:dyDescent="0.3">
      <c r="A1355" s="316"/>
      <c r="B1355" s="317"/>
      <c r="C1355" s="320"/>
      <c r="D1355" s="319"/>
      <c r="E1355" s="322">
        <f t="shared" si="28"/>
        <v>19386771.605986528</v>
      </c>
      <c r="F1355" s="84"/>
      <c r="G1355" s="139"/>
      <c r="H1355" s="140"/>
      <c r="I1355" s="116"/>
      <c r="J1355" s="123"/>
      <c r="K1355" s="117"/>
      <c r="L1355" s="118"/>
      <c r="M1355" s="288"/>
      <c r="N1355" s="289"/>
      <c r="O1355"/>
      <c r="P1355"/>
      <c r="Q1355"/>
      <c r="R1355"/>
      <c r="S1355"/>
      <c r="T1355"/>
      <c r="U1355"/>
      <c r="V1355"/>
      <c r="W1355"/>
      <c r="X1355"/>
    </row>
    <row r="1356" spans="1:24" s="23" customFormat="1" x14ac:dyDescent="0.3">
      <c r="A1356" s="316"/>
      <c r="B1356" s="317"/>
      <c r="C1356" s="320"/>
      <c r="D1356" s="319"/>
      <c r="E1356" s="322">
        <f t="shared" si="28"/>
        <v>19386771.605986528</v>
      </c>
      <c r="F1356" s="84"/>
      <c r="G1356" s="139"/>
      <c r="H1356" s="140"/>
      <c r="I1356" s="116"/>
      <c r="J1356" s="123"/>
      <c r="K1356" s="117"/>
      <c r="L1356" s="118"/>
      <c r="M1356" s="288"/>
      <c r="N1356" s="289"/>
      <c r="O1356"/>
      <c r="P1356"/>
      <c r="Q1356"/>
      <c r="R1356"/>
      <c r="S1356"/>
      <c r="T1356"/>
      <c r="U1356"/>
      <c r="V1356"/>
      <c r="W1356"/>
      <c r="X1356"/>
    </row>
    <row r="1357" spans="1:24" s="23" customFormat="1" x14ac:dyDescent="0.3">
      <c r="A1357" s="316"/>
      <c r="B1357" s="317"/>
      <c r="C1357" s="320"/>
      <c r="D1357" s="319"/>
      <c r="E1357" s="322">
        <f t="shared" si="28"/>
        <v>19386771.605986528</v>
      </c>
      <c r="F1357" s="84"/>
      <c r="G1357" s="139"/>
      <c r="H1357" s="140"/>
      <c r="I1357" s="116"/>
      <c r="J1357" s="123"/>
      <c r="K1357" s="117"/>
      <c r="L1357" s="118"/>
      <c r="M1357" s="288"/>
      <c r="N1357" s="289"/>
      <c r="O1357"/>
      <c r="P1357"/>
      <c r="Q1357"/>
      <c r="R1357"/>
      <c r="S1357"/>
      <c r="T1357"/>
      <c r="U1357"/>
      <c r="V1357"/>
      <c r="W1357"/>
      <c r="X1357"/>
    </row>
    <row r="1358" spans="1:24" s="23" customFormat="1" x14ac:dyDescent="0.3">
      <c r="A1358" s="316"/>
      <c r="B1358" s="317"/>
      <c r="C1358" s="320"/>
      <c r="D1358" s="319"/>
      <c r="E1358" s="322">
        <f t="shared" si="28"/>
        <v>19386771.605986528</v>
      </c>
      <c r="F1358" s="84"/>
      <c r="G1358" s="139"/>
      <c r="H1358" s="140"/>
      <c r="I1358" s="116"/>
      <c r="J1358" s="123"/>
      <c r="K1358" s="117"/>
      <c r="L1358" s="118"/>
      <c r="M1358" s="288"/>
      <c r="N1358" s="289"/>
      <c r="O1358"/>
      <c r="P1358"/>
      <c r="Q1358"/>
      <c r="R1358"/>
      <c r="S1358"/>
      <c r="T1358"/>
      <c r="U1358"/>
      <c r="V1358"/>
      <c r="W1358"/>
      <c r="X1358"/>
    </row>
    <row r="1359" spans="1:24" s="23" customFormat="1" x14ac:dyDescent="0.3">
      <c r="A1359" s="316"/>
      <c r="B1359" s="317"/>
      <c r="C1359" s="320"/>
      <c r="D1359" s="319"/>
      <c r="E1359" s="322">
        <f t="shared" si="28"/>
        <v>19386771.605986528</v>
      </c>
      <c r="F1359" s="84"/>
      <c r="G1359" s="139"/>
      <c r="H1359" s="140"/>
      <c r="I1359" s="116"/>
      <c r="J1359" s="123"/>
      <c r="K1359" s="117"/>
      <c r="L1359" s="118"/>
      <c r="M1359" s="288"/>
      <c r="N1359" s="289"/>
      <c r="O1359"/>
      <c r="P1359"/>
      <c r="Q1359"/>
      <c r="R1359"/>
      <c r="S1359"/>
      <c r="T1359"/>
      <c r="U1359"/>
      <c r="V1359"/>
      <c r="W1359"/>
      <c r="X1359"/>
    </row>
    <row r="1360" spans="1:24" s="23" customFormat="1" x14ac:dyDescent="0.3">
      <c r="A1360" s="316"/>
      <c r="B1360" s="317"/>
      <c r="C1360" s="320"/>
      <c r="D1360" s="319"/>
      <c r="E1360" s="322">
        <f t="shared" si="28"/>
        <v>19386771.605986528</v>
      </c>
      <c r="F1360" s="84"/>
      <c r="G1360" s="139"/>
      <c r="H1360" s="140"/>
      <c r="I1360" s="116"/>
      <c r="J1360" s="123"/>
      <c r="K1360" s="117"/>
      <c r="L1360" s="118"/>
      <c r="M1360" s="288"/>
      <c r="N1360" s="289"/>
      <c r="O1360"/>
      <c r="P1360"/>
      <c r="Q1360"/>
      <c r="R1360"/>
      <c r="S1360"/>
      <c r="T1360"/>
      <c r="U1360"/>
      <c r="V1360"/>
      <c r="W1360"/>
      <c r="X1360"/>
    </row>
    <row r="1361" spans="1:24" s="23" customFormat="1" x14ac:dyDescent="0.3">
      <c r="A1361" s="316"/>
      <c r="B1361" s="317"/>
      <c r="C1361" s="320"/>
      <c r="D1361" s="319"/>
      <c r="E1361" s="322">
        <f t="shared" si="28"/>
        <v>19386771.605986528</v>
      </c>
      <c r="F1361" s="84"/>
      <c r="G1361" s="139"/>
      <c r="H1361" s="140"/>
      <c r="I1361" s="116"/>
      <c r="J1361" s="123"/>
      <c r="K1361" s="117"/>
      <c r="L1361" s="118"/>
      <c r="M1361" s="288"/>
      <c r="N1361" s="289"/>
      <c r="O1361"/>
      <c r="P1361"/>
      <c r="Q1361"/>
      <c r="R1361"/>
      <c r="S1361"/>
      <c r="T1361"/>
      <c r="U1361"/>
      <c r="V1361"/>
      <c r="W1361"/>
      <c r="X1361"/>
    </row>
    <row r="1362" spans="1:24" s="23" customFormat="1" hidden="1" x14ac:dyDescent="0.3">
      <c r="A1362" s="316"/>
      <c r="B1362" s="317"/>
      <c r="C1362" s="320"/>
      <c r="D1362" s="319"/>
      <c r="E1362" s="322">
        <f t="shared" si="28"/>
        <v>19386771.605986528</v>
      </c>
      <c r="F1362" s="84"/>
      <c r="G1362" s="139"/>
      <c r="H1362" s="140"/>
      <c r="I1362" s="116"/>
      <c r="J1362" s="123"/>
      <c r="K1362" s="117"/>
      <c r="L1362" s="118"/>
      <c r="M1362" s="288"/>
      <c r="N1362" s="289"/>
      <c r="O1362"/>
      <c r="P1362"/>
      <c r="Q1362"/>
      <c r="R1362"/>
      <c r="S1362"/>
      <c r="T1362"/>
      <c r="U1362"/>
      <c r="V1362"/>
      <c r="W1362"/>
      <c r="X1362"/>
    </row>
    <row r="1363" spans="1:24" s="23" customFormat="1" hidden="1" x14ac:dyDescent="0.3">
      <c r="A1363" s="316"/>
      <c r="B1363" s="317"/>
      <c r="C1363" s="320"/>
      <c r="D1363" s="319"/>
      <c r="E1363" s="322">
        <f t="shared" si="28"/>
        <v>19386771.605986528</v>
      </c>
      <c r="F1363" s="84"/>
      <c r="G1363" s="139"/>
      <c r="H1363" s="140"/>
      <c r="I1363" s="116"/>
      <c r="J1363" s="123"/>
      <c r="K1363" s="117"/>
      <c r="L1363" s="118"/>
      <c r="M1363" s="288"/>
      <c r="N1363" s="289"/>
      <c r="O1363"/>
      <c r="P1363"/>
      <c r="Q1363"/>
      <c r="R1363"/>
      <c r="S1363"/>
      <c r="T1363"/>
      <c r="U1363"/>
      <c r="V1363"/>
      <c r="W1363"/>
      <c r="X1363"/>
    </row>
    <row r="1364" spans="1:24" s="23" customFormat="1" hidden="1" x14ac:dyDescent="0.3">
      <c r="A1364" s="316"/>
      <c r="B1364" s="317"/>
      <c r="C1364" s="320"/>
      <c r="D1364" s="319"/>
      <c r="E1364" s="322">
        <f t="shared" si="28"/>
        <v>19386771.605986528</v>
      </c>
      <c r="F1364" s="84"/>
      <c r="G1364" s="139"/>
      <c r="H1364" s="140"/>
      <c r="I1364" s="116"/>
      <c r="J1364" s="123"/>
      <c r="K1364" s="117"/>
      <c r="L1364" s="118"/>
      <c r="M1364" s="288"/>
      <c r="N1364" s="289"/>
      <c r="O1364"/>
      <c r="P1364"/>
      <c r="Q1364"/>
      <c r="R1364"/>
      <c r="S1364"/>
      <c r="T1364"/>
      <c r="U1364"/>
      <c r="V1364"/>
      <c r="W1364"/>
      <c r="X1364"/>
    </row>
    <row r="1365" spans="1:24" s="23" customFormat="1" hidden="1" x14ac:dyDescent="0.3">
      <c r="A1365" s="316"/>
      <c r="B1365" s="317"/>
      <c r="C1365" s="320"/>
      <c r="D1365" s="319"/>
      <c r="E1365" s="322">
        <f t="shared" si="28"/>
        <v>19386771.605986528</v>
      </c>
      <c r="F1365" s="84"/>
      <c r="G1365" s="139"/>
      <c r="H1365" s="140"/>
      <c r="I1365" s="116"/>
      <c r="J1365" s="123"/>
      <c r="K1365" s="117"/>
      <c r="L1365" s="118"/>
      <c r="M1365" s="288"/>
      <c r="N1365" s="289"/>
      <c r="O1365"/>
      <c r="P1365"/>
      <c r="Q1365"/>
      <c r="R1365"/>
      <c r="S1365"/>
      <c r="T1365"/>
      <c r="U1365"/>
      <c r="V1365"/>
      <c r="W1365"/>
      <c r="X1365"/>
    </row>
    <row r="1366" spans="1:24" s="23" customFormat="1" hidden="1" x14ac:dyDescent="0.3">
      <c r="A1366" s="316"/>
      <c r="B1366" s="317"/>
      <c r="C1366" s="320"/>
      <c r="D1366" s="319"/>
      <c r="E1366" s="322">
        <f t="shared" si="28"/>
        <v>19386771.605986528</v>
      </c>
      <c r="F1366" s="84"/>
      <c r="G1366" s="139"/>
      <c r="H1366" s="140"/>
      <c r="I1366" s="116"/>
      <c r="J1366" s="123"/>
      <c r="K1366" s="117"/>
      <c r="L1366" s="118"/>
      <c r="M1366" s="288"/>
      <c r="N1366" s="289"/>
      <c r="O1366"/>
      <c r="P1366"/>
      <c r="Q1366"/>
      <c r="R1366"/>
      <c r="S1366"/>
      <c r="T1366"/>
      <c r="U1366"/>
      <c r="V1366"/>
      <c r="W1366"/>
      <c r="X1366"/>
    </row>
    <row r="1367" spans="1:24" s="23" customFormat="1" hidden="1" x14ac:dyDescent="0.3">
      <c r="A1367" s="316"/>
      <c r="B1367" s="317"/>
      <c r="C1367" s="320"/>
      <c r="D1367" s="319"/>
      <c r="E1367" s="322">
        <f t="shared" si="28"/>
        <v>19386771.605986528</v>
      </c>
      <c r="F1367" s="84"/>
      <c r="G1367" s="139"/>
      <c r="H1367" s="140"/>
      <c r="I1367" s="116"/>
      <c r="J1367" s="123"/>
      <c r="K1367" s="117"/>
      <c r="L1367" s="118"/>
      <c r="M1367" s="288"/>
      <c r="N1367" s="289"/>
      <c r="O1367"/>
      <c r="P1367"/>
      <c r="Q1367"/>
      <c r="R1367"/>
      <c r="S1367"/>
      <c r="T1367"/>
      <c r="U1367"/>
      <c r="V1367"/>
      <c r="W1367"/>
      <c r="X1367"/>
    </row>
    <row r="1368" spans="1:24" s="23" customFormat="1" hidden="1" x14ac:dyDescent="0.3">
      <c r="A1368" s="316"/>
      <c r="B1368" s="317"/>
      <c r="C1368" s="320"/>
      <c r="D1368" s="319"/>
      <c r="E1368" s="322">
        <f t="shared" si="28"/>
        <v>19386771.605986528</v>
      </c>
      <c r="F1368" s="84"/>
      <c r="G1368" s="139"/>
      <c r="H1368" s="140"/>
      <c r="I1368" s="116"/>
      <c r="J1368" s="123"/>
      <c r="K1368" s="117"/>
      <c r="L1368" s="118"/>
      <c r="M1368" s="288"/>
      <c r="N1368" s="289"/>
      <c r="O1368"/>
      <c r="P1368"/>
      <c r="Q1368"/>
      <c r="R1368"/>
      <c r="S1368"/>
      <c r="T1368"/>
      <c r="U1368"/>
      <c r="V1368"/>
      <c r="W1368"/>
      <c r="X1368"/>
    </row>
    <row r="1369" spans="1:24" s="23" customFormat="1" hidden="1" x14ac:dyDescent="0.3">
      <c r="A1369" s="316"/>
      <c r="B1369" s="317"/>
      <c r="C1369" s="320"/>
      <c r="D1369" s="319"/>
      <c r="E1369" s="322">
        <f t="shared" si="28"/>
        <v>19386771.605986528</v>
      </c>
      <c r="F1369" s="84"/>
      <c r="G1369" s="139"/>
      <c r="H1369" s="140"/>
      <c r="I1369" s="116"/>
      <c r="J1369" s="123"/>
      <c r="K1369" s="117"/>
      <c r="L1369" s="118"/>
      <c r="M1369" s="288"/>
      <c r="N1369" s="289"/>
      <c r="O1369"/>
      <c r="P1369"/>
      <c r="Q1369"/>
      <c r="R1369"/>
      <c r="S1369"/>
      <c r="T1369"/>
      <c r="U1369"/>
      <c r="V1369"/>
      <c r="W1369"/>
      <c r="X1369"/>
    </row>
    <row r="1370" spans="1:24" s="23" customFormat="1" hidden="1" x14ac:dyDescent="0.3">
      <c r="A1370" s="316"/>
      <c r="B1370" s="317"/>
      <c r="C1370" s="320"/>
      <c r="D1370" s="319"/>
      <c r="E1370" s="322">
        <f t="shared" si="28"/>
        <v>19386771.605986528</v>
      </c>
      <c r="F1370" s="84"/>
      <c r="G1370" s="139"/>
      <c r="H1370" s="140"/>
      <c r="I1370" s="116"/>
      <c r="J1370" s="123"/>
      <c r="K1370" s="117"/>
      <c r="L1370" s="118"/>
      <c r="M1370" s="288"/>
      <c r="N1370" s="289"/>
      <c r="O1370"/>
      <c r="P1370"/>
      <c r="Q1370"/>
      <c r="R1370"/>
      <c r="S1370"/>
      <c r="T1370"/>
      <c r="U1370"/>
      <c r="V1370"/>
      <c r="W1370"/>
      <c r="X1370"/>
    </row>
    <row r="1371" spans="1:24" s="23" customFormat="1" hidden="1" x14ac:dyDescent="0.3">
      <c r="A1371" s="316"/>
      <c r="B1371" s="317"/>
      <c r="C1371" s="320"/>
      <c r="D1371" s="319"/>
      <c r="E1371" s="322">
        <f t="shared" si="28"/>
        <v>19386771.605986528</v>
      </c>
      <c r="F1371" s="84"/>
      <c r="G1371" s="139"/>
      <c r="H1371" s="140"/>
      <c r="I1371" s="116"/>
      <c r="J1371" s="123"/>
      <c r="K1371" s="117"/>
      <c r="L1371" s="118"/>
      <c r="M1371" s="288"/>
      <c r="N1371" s="289"/>
      <c r="O1371"/>
      <c r="P1371"/>
      <c r="Q1371"/>
      <c r="R1371"/>
      <c r="S1371"/>
      <c r="T1371"/>
      <c r="U1371"/>
      <c r="V1371"/>
      <c r="W1371"/>
      <c r="X1371"/>
    </row>
    <row r="1372" spans="1:24" s="23" customFormat="1" hidden="1" x14ac:dyDescent="0.3">
      <c r="A1372" s="316"/>
      <c r="B1372" s="317"/>
      <c r="C1372" s="320"/>
      <c r="D1372" s="319"/>
      <c r="E1372" s="322">
        <f t="shared" si="28"/>
        <v>19386771.605986528</v>
      </c>
      <c r="F1372" s="84"/>
      <c r="G1372" s="139"/>
      <c r="H1372" s="140"/>
      <c r="I1372" s="116"/>
      <c r="J1372" s="123"/>
      <c r="K1372" s="117"/>
      <c r="L1372" s="118"/>
      <c r="M1372" s="288"/>
      <c r="N1372" s="289"/>
      <c r="O1372"/>
      <c r="P1372"/>
      <c r="Q1372"/>
      <c r="R1372"/>
      <c r="S1372"/>
      <c r="T1372"/>
      <c r="U1372"/>
      <c r="V1372"/>
      <c r="W1372"/>
      <c r="X1372"/>
    </row>
    <row r="1373" spans="1:24" s="23" customFormat="1" hidden="1" x14ac:dyDescent="0.3">
      <c r="A1373" s="316"/>
      <c r="B1373" s="317"/>
      <c r="C1373" s="320"/>
      <c r="D1373" s="319"/>
      <c r="E1373" s="322">
        <f t="shared" si="28"/>
        <v>19386771.605986528</v>
      </c>
      <c r="F1373" s="84"/>
      <c r="G1373" s="139"/>
      <c r="H1373" s="140"/>
      <c r="I1373" s="116"/>
      <c r="J1373" s="123"/>
      <c r="K1373" s="117"/>
      <c r="L1373" s="118"/>
      <c r="M1373" s="288"/>
      <c r="N1373" s="289"/>
      <c r="O1373"/>
      <c r="P1373"/>
      <c r="Q1373"/>
      <c r="R1373"/>
      <c r="S1373"/>
      <c r="T1373"/>
      <c r="U1373"/>
      <c r="V1373"/>
      <c r="W1373"/>
      <c r="X1373"/>
    </row>
    <row r="1374" spans="1:24" s="23" customFormat="1" hidden="1" x14ac:dyDescent="0.3">
      <c r="A1374" s="316"/>
      <c r="B1374" s="317"/>
      <c r="C1374" s="320"/>
      <c r="D1374" s="319"/>
      <c r="E1374" s="322">
        <f t="shared" si="28"/>
        <v>19386771.605986528</v>
      </c>
      <c r="F1374" s="84"/>
      <c r="G1374" s="139"/>
      <c r="H1374" s="140"/>
      <c r="I1374" s="116"/>
      <c r="J1374" s="123"/>
      <c r="K1374" s="117"/>
      <c r="L1374" s="118"/>
      <c r="M1374" s="288"/>
      <c r="N1374" s="289"/>
      <c r="O1374"/>
      <c r="P1374"/>
      <c r="Q1374"/>
      <c r="R1374"/>
      <c r="S1374"/>
      <c r="T1374"/>
      <c r="U1374"/>
      <c r="V1374"/>
      <c r="W1374"/>
      <c r="X1374"/>
    </row>
    <row r="1375" spans="1:24" s="23" customFormat="1" hidden="1" x14ac:dyDescent="0.3">
      <c r="A1375" s="316"/>
      <c r="B1375" s="317"/>
      <c r="C1375" s="320"/>
      <c r="D1375" s="319"/>
      <c r="E1375" s="322">
        <f t="shared" si="28"/>
        <v>19386771.605986528</v>
      </c>
      <c r="F1375" s="84"/>
      <c r="G1375" s="139"/>
      <c r="H1375" s="140"/>
      <c r="I1375" s="116"/>
      <c r="J1375" s="123"/>
      <c r="K1375" s="117"/>
      <c r="L1375" s="118"/>
      <c r="M1375" s="288"/>
      <c r="N1375" s="289"/>
      <c r="O1375"/>
      <c r="P1375"/>
      <c r="Q1375"/>
      <c r="R1375"/>
      <c r="S1375"/>
      <c r="T1375"/>
      <c r="U1375"/>
      <c r="V1375"/>
      <c r="W1375"/>
      <c r="X1375"/>
    </row>
    <row r="1376" spans="1:24" s="23" customFormat="1" hidden="1" x14ac:dyDescent="0.3">
      <c r="A1376" s="316"/>
      <c r="B1376" s="317"/>
      <c r="C1376" s="320"/>
      <c r="D1376" s="319"/>
      <c r="E1376" s="322">
        <f t="shared" si="28"/>
        <v>19386771.605986528</v>
      </c>
      <c r="F1376" s="84"/>
      <c r="G1376" s="139"/>
      <c r="H1376" s="140"/>
      <c r="I1376" s="116"/>
      <c r="J1376" s="123"/>
      <c r="K1376" s="117"/>
      <c r="L1376" s="118"/>
      <c r="M1376" s="288"/>
      <c r="N1376" s="289"/>
      <c r="O1376"/>
      <c r="P1376"/>
      <c r="Q1376"/>
      <c r="R1376"/>
      <c r="S1376"/>
      <c r="T1376"/>
      <c r="U1376"/>
      <c r="V1376"/>
      <c r="W1376"/>
      <c r="X1376"/>
    </row>
    <row r="1377" spans="1:24" s="23" customFormat="1" hidden="1" x14ac:dyDescent="0.3">
      <c r="A1377" s="316"/>
      <c r="B1377" s="317"/>
      <c r="C1377" s="320"/>
      <c r="D1377" s="319"/>
      <c r="E1377" s="322">
        <f t="shared" si="28"/>
        <v>19386771.605986528</v>
      </c>
      <c r="F1377" s="84"/>
      <c r="G1377" s="139"/>
      <c r="H1377" s="140"/>
      <c r="I1377" s="116"/>
      <c r="J1377" s="123"/>
      <c r="K1377" s="117"/>
      <c r="L1377" s="118"/>
      <c r="M1377" s="288"/>
      <c r="N1377" s="289"/>
      <c r="O1377"/>
      <c r="P1377"/>
      <c r="Q1377"/>
      <c r="R1377"/>
      <c r="S1377"/>
      <c r="T1377"/>
      <c r="U1377"/>
      <c r="V1377"/>
      <c r="W1377"/>
      <c r="X1377"/>
    </row>
    <row r="1378" spans="1:24" s="23" customFormat="1" hidden="1" x14ac:dyDescent="0.3">
      <c r="A1378" s="316"/>
      <c r="B1378" s="317"/>
      <c r="C1378" s="320"/>
      <c r="D1378" s="319"/>
      <c r="E1378" s="322">
        <f t="shared" si="28"/>
        <v>19386771.605986528</v>
      </c>
      <c r="F1378" s="84"/>
      <c r="G1378" s="139"/>
      <c r="H1378" s="140"/>
      <c r="I1378" s="116"/>
      <c r="J1378" s="123"/>
      <c r="K1378" s="117"/>
      <c r="L1378" s="118"/>
      <c r="M1378" s="288"/>
      <c r="N1378" s="289"/>
      <c r="O1378"/>
      <c r="P1378"/>
      <c r="Q1378"/>
      <c r="R1378"/>
      <c r="S1378"/>
      <c r="T1378"/>
      <c r="U1378"/>
      <c r="V1378"/>
      <c r="W1378"/>
      <c r="X1378"/>
    </row>
    <row r="1379" spans="1:24" s="23" customFormat="1" hidden="1" x14ac:dyDescent="0.3">
      <c r="A1379" s="316"/>
      <c r="B1379" s="317"/>
      <c r="C1379" s="320"/>
      <c r="D1379" s="319"/>
      <c r="E1379" s="322">
        <f t="shared" si="28"/>
        <v>19386771.605986528</v>
      </c>
      <c r="F1379" s="84"/>
      <c r="G1379" s="139"/>
      <c r="H1379" s="140"/>
      <c r="I1379" s="116"/>
      <c r="J1379" s="123"/>
      <c r="K1379" s="117"/>
      <c r="L1379" s="118"/>
      <c r="M1379" s="288"/>
      <c r="N1379" s="289"/>
      <c r="O1379"/>
      <c r="P1379"/>
      <c r="Q1379"/>
      <c r="R1379"/>
      <c r="S1379"/>
      <c r="T1379"/>
      <c r="U1379"/>
      <c r="V1379"/>
      <c r="W1379"/>
      <c r="X1379"/>
    </row>
    <row r="1380" spans="1:24" s="23" customFormat="1" hidden="1" x14ac:dyDescent="0.3">
      <c r="A1380" s="316"/>
      <c r="B1380" s="317"/>
      <c r="C1380" s="320"/>
      <c r="D1380" s="319"/>
      <c r="E1380" s="322">
        <f t="shared" si="28"/>
        <v>19386771.605986528</v>
      </c>
      <c r="F1380" s="84"/>
      <c r="G1380" s="139"/>
      <c r="H1380" s="140"/>
      <c r="I1380" s="116"/>
      <c r="J1380" s="123"/>
      <c r="K1380" s="117"/>
      <c r="L1380" s="118"/>
      <c r="M1380" s="288"/>
      <c r="N1380" s="289"/>
      <c r="O1380"/>
      <c r="P1380"/>
      <c r="Q1380"/>
      <c r="R1380"/>
      <c r="S1380"/>
      <c r="T1380"/>
      <c r="U1380"/>
      <c r="V1380"/>
      <c r="W1380"/>
      <c r="X1380"/>
    </row>
    <row r="1381" spans="1:24" s="23" customFormat="1" hidden="1" x14ac:dyDescent="0.3">
      <c r="A1381" s="316"/>
      <c r="B1381" s="317"/>
      <c r="C1381" s="320"/>
      <c r="D1381" s="319"/>
      <c r="E1381" s="322">
        <f t="shared" si="28"/>
        <v>19386771.605986528</v>
      </c>
      <c r="F1381" s="84"/>
      <c r="G1381" s="139"/>
      <c r="H1381" s="140"/>
      <c r="I1381" s="116"/>
      <c r="J1381" s="123"/>
      <c r="K1381" s="117"/>
      <c r="L1381" s="118"/>
      <c r="M1381" s="288"/>
      <c r="N1381" s="289"/>
      <c r="O1381"/>
      <c r="P1381"/>
      <c r="Q1381"/>
      <c r="R1381"/>
      <c r="S1381"/>
      <c r="T1381"/>
      <c r="U1381"/>
      <c r="V1381"/>
      <c r="W1381"/>
      <c r="X1381"/>
    </row>
    <row r="1382" spans="1:24" s="23" customFormat="1" hidden="1" x14ac:dyDescent="0.3">
      <c r="A1382" s="316"/>
      <c r="B1382" s="317"/>
      <c r="C1382" s="320"/>
      <c r="D1382" s="319"/>
      <c r="E1382" s="322">
        <f t="shared" si="28"/>
        <v>19386771.605986528</v>
      </c>
      <c r="F1382" s="84"/>
      <c r="G1382" s="139"/>
      <c r="H1382" s="140"/>
      <c r="I1382" s="116"/>
      <c r="J1382" s="123"/>
      <c r="K1382" s="117"/>
      <c r="L1382" s="118"/>
      <c r="M1382" s="288"/>
      <c r="N1382" s="289"/>
      <c r="O1382"/>
      <c r="P1382"/>
      <c r="Q1382"/>
      <c r="R1382"/>
      <c r="S1382"/>
      <c r="T1382"/>
      <c r="U1382"/>
      <c r="V1382"/>
      <c r="W1382"/>
      <c r="X1382"/>
    </row>
    <row r="1383" spans="1:24" s="23" customFormat="1" hidden="1" x14ac:dyDescent="0.3">
      <c r="A1383" s="316"/>
      <c r="B1383" s="317"/>
      <c r="C1383" s="320"/>
      <c r="D1383" s="319"/>
      <c r="E1383" s="322">
        <f t="shared" si="28"/>
        <v>19386771.605986528</v>
      </c>
      <c r="F1383" s="84"/>
      <c r="G1383" s="139"/>
      <c r="H1383" s="140"/>
      <c r="I1383" s="116"/>
      <c r="J1383" s="123"/>
      <c r="K1383" s="117"/>
      <c r="L1383" s="118"/>
      <c r="M1383" s="288"/>
      <c r="N1383" s="289"/>
      <c r="O1383"/>
      <c r="P1383"/>
      <c r="Q1383"/>
      <c r="R1383"/>
      <c r="S1383"/>
      <c r="T1383"/>
      <c r="U1383"/>
      <c r="V1383"/>
      <c r="W1383"/>
      <c r="X1383"/>
    </row>
    <row r="1384" spans="1:24" s="23" customFormat="1" hidden="1" x14ac:dyDescent="0.3">
      <c r="A1384" s="316"/>
      <c r="B1384" s="317"/>
      <c r="C1384" s="320"/>
      <c r="D1384" s="319"/>
      <c r="E1384" s="322">
        <f t="shared" si="28"/>
        <v>19386771.605986528</v>
      </c>
      <c r="F1384" s="84"/>
      <c r="G1384" s="139"/>
      <c r="H1384" s="140"/>
      <c r="I1384" s="116"/>
      <c r="J1384" s="123"/>
      <c r="K1384" s="117"/>
      <c r="L1384" s="118"/>
      <c r="M1384" s="288"/>
      <c r="N1384" s="289"/>
      <c r="O1384"/>
      <c r="P1384"/>
      <c r="Q1384"/>
      <c r="R1384"/>
      <c r="S1384"/>
      <c r="T1384"/>
      <c r="U1384"/>
      <c r="V1384"/>
      <c r="W1384"/>
      <c r="X1384"/>
    </row>
    <row r="1385" spans="1:24" s="23" customFormat="1" hidden="1" x14ac:dyDescent="0.3">
      <c r="A1385" s="316"/>
      <c r="B1385" s="317"/>
      <c r="C1385" s="320"/>
      <c r="D1385" s="319"/>
      <c r="E1385" s="322">
        <f t="shared" si="28"/>
        <v>19386771.605986528</v>
      </c>
      <c r="F1385" s="84"/>
      <c r="G1385" s="139"/>
      <c r="H1385" s="140"/>
      <c r="I1385" s="116"/>
      <c r="J1385" s="123"/>
      <c r="K1385" s="117"/>
      <c r="L1385" s="118"/>
      <c r="M1385" s="288"/>
      <c r="N1385" s="289"/>
      <c r="O1385"/>
      <c r="P1385"/>
      <c r="Q1385"/>
      <c r="R1385"/>
      <c r="S1385"/>
      <c r="T1385"/>
      <c r="U1385"/>
      <c r="V1385"/>
      <c r="W1385"/>
      <c r="X1385"/>
    </row>
    <row r="1386" spans="1:24" s="23" customFormat="1" hidden="1" x14ac:dyDescent="0.3">
      <c r="A1386" s="316"/>
      <c r="B1386" s="317"/>
      <c r="C1386" s="320"/>
      <c r="D1386" s="319"/>
      <c r="E1386" s="322">
        <f t="shared" si="28"/>
        <v>19386771.605986528</v>
      </c>
      <c r="F1386" s="84"/>
      <c r="G1386" s="139"/>
      <c r="H1386" s="140"/>
      <c r="I1386" s="116"/>
      <c r="J1386" s="123"/>
      <c r="K1386" s="117"/>
      <c r="L1386" s="118"/>
      <c r="M1386" s="288"/>
      <c r="N1386" s="289"/>
      <c r="O1386"/>
      <c r="P1386"/>
      <c r="Q1386"/>
      <c r="R1386"/>
      <c r="S1386"/>
      <c r="T1386"/>
      <c r="U1386"/>
      <c r="V1386"/>
      <c r="W1386"/>
      <c r="X1386"/>
    </row>
    <row r="1387" spans="1:24" s="23" customFormat="1" hidden="1" x14ac:dyDescent="0.3">
      <c r="A1387" s="316"/>
      <c r="B1387" s="317"/>
      <c r="C1387" s="320"/>
      <c r="D1387" s="319"/>
      <c r="E1387" s="322">
        <f t="shared" si="28"/>
        <v>19386771.605986528</v>
      </c>
      <c r="F1387" s="84"/>
      <c r="G1387" s="139"/>
      <c r="H1387" s="140"/>
      <c r="I1387" s="116"/>
      <c r="J1387" s="123"/>
      <c r="K1387" s="117"/>
      <c r="L1387" s="118"/>
      <c r="M1387" s="288"/>
      <c r="N1387" s="289"/>
      <c r="O1387"/>
      <c r="P1387"/>
      <c r="Q1387"/>
      <c r="R1387"/>
      <c r="S1387"/>
      <c r="T1387"/>
      <c r="U1387"/>
      <c r="V1387"/>
      <c r="W1387"/>
      <c r="X1387"/>
    </row>
    <row r="1388" spans="1:24" s="23" customFormat="1" hidden="1" x14ac:dyDescent="0.3">
      <c r="A1388" s="316"/>
      <c r="B1388" s="317"/>
      <c r="C1388" s="320"/>
      <c r="D1388" s="319"/>
      <c r="E1388" s="322">
        <f t="shared" si="28"/>
        <v>19386771.605986528</v>
      </c>
      <c r="F1388" s="84"/>
      <c r="G1388" s="139"/>
      <c r="H1388" s="140"/>
      <c r="I1388" s="116"/>
      <c r="J1388" s="123"/>
      <c r="K1388" s="117"/>
      <c r="L1388" s="118"/>
      <c r="M1388" s="288"/>
      <c r="N1388" s="289"/>
      <c r="O1388"/>
      <c r="P1388"/>
      <c r="Q1388"/>
      <c r="R1388"/>
      <c r="S1388"/>
      <c r="T1388"/>
      <c r="U1388"/>
      <c r="V1388"/>
      <c r="W1388"/>
      <c r="X1388"/>
    </row>
    <row r="1389" spans="1:24" s="23" customFormat="1" hidden="1" x14ac:dyDescent="0.3">
      <c r="A1389" s="316"/>
      <c r="B1389" s="317"/>
      <c r="C1389" s="320"/>
      <c r="D1389" s="319"/>
      <c r="E1389" s="322">
        <f t="shared" si="28"/>
        <v>19386771.605986528</v>
      </c>
      <c r="F1389" s="84"/>
      <c r="G1389" s="139"/>
      <c r="H1389" s="140"/>
      <c r="I1389" s="116"/>
      <c r="J1389" s="123"/>
      <c r="K1389" s="117"/>
      <c r="L1389" s="118"/>
      <c r="M1389" s="288"/>
      <c r="N1389" s="289"/>
      <c r="O1389"/>
      <c r="P1389"/>
      <c r="Q1389"/>
      <c r="R1389"/>
      <c r="S1389"/>
      <c r="T1389"/>
      <c r="U1389"/>
      <c r="V1389"/>
      <c r="W1389"/>
      <c r="X1389"/>
    </row>
    <row r="1390" spans="1:24" s="23" customFormat="1" hidden="1" x14ac:dyDescent="0.3">
      <c r="A1390" s="316"/>
      <c r="B1390" s="317"/>
      <c r="C1390" s="320"/>
      <c r="D1390" s="319"/>
      <c r="E1390" s="322">
        <f t="shared" si="28"/>
        <v>19386771.605986528</v>
      </c>
      <c r="F1390" s="84"/>
      <c r="G1390" s="139"/>
      <c r="H1390" s="140"/>
      <c r="I1390" s="116"/>
      <c r="J1390" s="123"/>
      <c r="K1390" s="117"/>
      <c r="L1390" s="118"/>
      <c r="M1390" s="288"/>
      <c r="N1390" s="289"/>
      <c r="O1390"/>
      <c r="P1390"/>
      <c r="Q1390"/>
      <c r="R1390"/>
      <c r="S1390"/>
      <c r="T1390"/>
      <c r="U1390"/>
      <c r="V1390"/>
      <c r="W1390"/>
      <c r="X1390"/>
    </row>
    <row r="1391" spans="1:24" s="23" customFormat="1" hidden="1" x14ac:dyDescent="0.3">
      <c r="A1391" s="316"/>
      <c r="B1391" s="317"/>
      <c r="C1391" s="320"/>
      <c r="D1391" s="319"/>
      <c r="E1391" s="322">
        <f t="shared" si="28"/>
        <v>19386771.605986528</v>
      </c>
      <c r="F1391" s="84"/>
      <c r="G1391" s="139"/>
      <c r="H1391" s="140"/>
      <c r="I1391" s="116"/>
      <c r="J1391" s="123"/>
      <c r="K1391" s="117"/>
      <c r="L1391" s="118"/>
      <c r="M1391" s="288"/>
      <c r="N1391" s="289"/>
      <c r="O1391"/>
      <c r="P1391"/>
      <c r="Q1391"/>
      <c r="R1391"/>
      <c r="S1391"/>
      <c r="T1391"/>
      <c r="U1391"/>
      <c r="V1391"/>
      <c r="W1391"/>
      <c r="X1391"/>
    </row>
    <row r="1392" spans="1:24" s="23" customFormat="1" hidden="1" x14ac:dyDescent="0.3">
      <c r="A1392" s="316"/>
      <c r="B1392" s="317"/>
      <c r="C1392" s="320"/>
      <c r="D1392" s="319"/>
      <c r="E1392" s="322">
        <f t="shared" si="28"/>
        <v>19386771.605986528</v>
      </c>
      <c r="F1392" s="84"/>
      <c r="G1392" s="139"/>
      <c r="H1392" s="140"/>
      <c r="I1392" s="116"/>
      <c r="J1392" s="123"/>
      <c r="K1392" s="117"/>
      <c r="L1392" s="118"/>
      <c r="M1392" s="288"/>
      <c r="N1392" s="289"/>
      <c r="O1392"/>
      <c r="P1392"/>
      <c r="Q1392"/>
      <c r="R1392"/>
      <c r="S1392"/>
      <c r="T1392"/>
      <c r="U1392"/>
      <c r="V1392"/>
      <c r="W1392"/>
      <c r="X1392"/>
    </row>
    <row r="1393" spans="1:24" s="23" customFormat="1" x14ac:dyDescent="0.3">
      <c r="A1393" s="316"/>
      <c r="B1393" s="317"/>
      <c r="C1393" s="320"/>
      <c r="D1393" s="319"/>
      <c r="E1393" s="322">
        <f t="shared" si="28"/>
        <v>19386771.605986528</v>
      </c>
      <c r="F1393" s="84"/>
      <c r="G1393" s="139"/>
      <c r="H1393" s="140"/>
      <c r="I1393" s="116"/>
      <c r="J1393" s="123"/>
      <c r="K1393" s="117"/>
      <c r="L1393" s="118"/>
      <c r="M1393" s="288"/>
      <c r="N1393" s="289"/>
      <c r="O1393"/>
      <c r="P1393"/>
      <c r="Q1393"/>
      <c r="R1393"/>
      <c r="S1393"/>
      <c r="T1393"/>
      <c r="U1393"/>
      <c r="V1393"/>
      <c r="W1393"/>
      <c r="X1393"/>
    </row>
    <row r="1394" spans="1:24" s="23" customFormat="1" hidden="1" x14ac:dyDescent="0.3">
      <c r="A1394" s="316"/>
      <c r="B1394" s="317"/>
      <c r="C1394" s="320"/>
      <c r="D1394" s="319"/>
      <c r="E1394" s="322">
        <f t="shared" si="28"/>
        <v>19386771.605986528</v>
      </c>
      <c r="F1394" s="84"/>
      <c r="G1394" s="139"/>
      <c r="H1394" s="140"/>
      <c r="I1394" s="116"/>
      <c r="J1394" s="123"/>
      <c r="K1394" s="117"/>
      <c r="L1394" s="118"/>
      <c r="M1394" s="288"/>
      <c r="N1394" s="289"/>
      <c r="O1394"/>
      <c r="P1394"/>
      <c r="Q1394"/>
      <c r="R1394"/>
      <c r="S1394"/>
      <c r="T1394"/>
      <c r="U1394"/>
      <c r="V1394"/>
      <c r="W1394"/>
      <c r="X1394"/>
    </row>
    <row r="1395" spans="1:24" s="23" customFormat="1" hidden="1" x14ac:dyDescent="0.3">
      <c r="A1395" s="316"/>
      <c r="B1395" s="317"/>
      <c r="C1395" s="320"/>
      <c r="D1395" s="319"/>
      <c r="E1395" s="322">
        <f t="shared" si="28"/>
        <v>19386771.605986528</v>
      </c>
      <c r="F1395" s="84"/>
      <c r="G1395" s="139"/>
      <c r="H1395" s="140"/>
      <c r="I1395" s="116"/>
      <c r="J1395" s="123"/>
      <c r="K1395" s="117"/>
      <c r="L1395" s="118"/>
      <c r="M1395" s="288"/>
      <c r="N1395" s="289"/>
      <c r="O1395"/>
      <c r="P1395"/>
      <c r="Q1395"/>
      <c r="R1395"/>
      <c r="S1395"/>
      <c r="T1395"/>
      <c r="U1395"/>
      <c r="V1395"/>
      <c r="W1395"/>
      <c r="X1395"/>
    </row>
    <row r="1396" spans="1:24" s="23" customFormat="1" hidden="1" x14ac:dyDescent="0.3">
      <c r="A1396" s="316"/>
      <c r="B1396" s="317"/>
      <c r="C1396" s="320"/>
      <c r="D1396" s="319"/>
      <c r="E1396" s="322">
        <f t="shared" si="28"/>
        <v>19386771.605986528</v>
      </c>
      <c r="F1396" s="84"/>
      <c r="G1396" s="139"/>
      <c r="H1396" s="140"/>
      <c r="I1396" s="116"/>
      <c r="J1396" s="123"/>
      <c r="K1396" s="117"/>
      <c r="L1396" s="118"/>
      <c r="M1396" s="288"/>
      <c r="N1396" s="289"/>
      <c r="O1396"/>
      <c r="P1396"/>
      <c r="Q1396"/>
      <c r="R1396"/>
      <c r="S1396"/>
      <c r="T1396"/>
      <c r="U1396"/>
      <c r="V1396"/>
      <c r="W1396"/>
      <c r="X1396"/>
    </row>
    <row r="1397" spans="1:24" s="23" customFormat="1" hidden="1" x14ac:dyDescent="0.3">
      <c r="A1397" s="316"/>
      <c r="B1397" s="317"/>
      <c r="C1397" s="320"/>
      <c r="D1397" s="319"/>
      <c r="E1397" s="322">
        <f t="shared" si="28"/>
        <v>19386771.605986528</v>
      </c>
      <c r="F1397" s="84"/>
      <c r="G1397" s="139"/>
      <c r="H1397" s="140"/>
      <c r="I1397" s="116"/>
      <c r="J1397" s="123"/>
      <c r="K1397" s="117"/>
      <c r="L1397" s="118"/>
      <c r="M1397" s="288"/>
      <c r="N1397" s="289"/>
      <c r="O1397"/>
      <c r="P1397"/>
      <c r="Q1397"/>
      <c r="R1397"/>
      <c r="S1397"/>
      <c r="T1397"/>
      <c r="U1397"/>
      <c r="V1397"/>
      <c r="W1397"/>
      <c r="X1397"/>
    </row>
    <row r="1398" spans="1:24" s="23" customFormat="1" hidden="1" x14ac:dyDescent="0.3">
      <c r="A1398" s="316"/>
      <c r="B1398" s="317"/>
      <c r="C1398" s="320"/>
      <c r="D1398" s="319"/>
      <c r="E1398" s="322">
        <f t="shared" si="28"/>
        <v>19386771.605986528</v>
      </c>
      <c r="F1398" s="84"/>
      <c r="G1398" s="139"/>
      <c r="H1398" s="140"/>
      <c r="I1398" s="116"/>
      <c r="J1398" s="123"/>
      <c r="K1398" s="117"/>
      <c r="L1398" s="118"/>
      <c r="M1398" s="288"/>
      <c r="N1398" s="289"/>
      <c r="O1398"/>
      <c r="P1398"/>
      <c r="Q1398"/>
      <c r="R1398"/>
      <c r="S1398"/>
      <c r="T1398"/>
      <c r="U1398"/>
      <c r="V1398"/>
      <c r="W1398"/>
      <c r="X1398"/>
    </row>
    <row r="1399" spans="1:24" s="23" customFormat="1" hidden="1" x14ac:dyDescent="0.3">
      <c r="A1399" s="316"/>
      <c r="B1399" s="317"/>
      <c r="C1399" s="320"/>
      <c r="D1399" s="319"/>
      <c r="E1399" s="322">
        <f t="shared" si="28"/>
        <v>19386771.605986528</v>
      </c>
      <c r="F1399" s="84"/>
      <c r="G1399" s="139"/>
      <c r="H1399" s="140"/>
      <c r="I1399" s="116"/>
      <c r="J1399" s="123"/>
      <c r="K1399" s="117"/>
      <c r="L1399" s="118"/>
      <c r="M1399" s="288"/>
      <c r="N1399" s="289"/>
      <c r="O1399"/>
      <c r="P1399"/>
      <c r="Q1399"/>
      <c r="R1399"/>
      <c r="S1399"/>
      <c r="T1399"/>
      <c r="U1399"/>
      <c r="V1399"/>
      <c r="W1399"/>
      <c r="X1399"/>
    </row>
    <row r="1400" spans="1:24" s="23" customFormat="1" hidden="1" x14ac:dyDescent="0.3">
      <c r="A1400" s="316"/>
      <c r="B1400" s="317"/>
      <c r="C1400" s="320"/>
      <c r="D1400" s="319"/>
      <c r="E1400" s="322">
        <f t="shared" si="28"/>
        <v>19386771.605986528</v>
      </c>
      <c r="F1400" s="84"/>
      <c r="G1400" s="139"/>
      <c r="H1400" s="140"/>
      <c r="I1400" s="116"/>
      <c r="J1400" s="123"/>
      <c r="K1400" s="117"/>
      <c r="L1400" s="118"/>
      <c r="M1400" s="288"/>
      <c r="N1400" s="289"/>
      <c r="O1400"/>
      <c r="P1400"/>
      <c r="Q1400"/>
      <c r="R1400"/>
      <c r="S1400"/>
      <c r="T1400"/>
      <c r="U1400"/>
      <c r="V1400"/>
      <c r="W1400"/>
      <c r="X1400"/>
    </row>
    <row r="1401" spans="1:24" s="23" customFormat="1" hidden="1" x14ac:dyDescent="0.3">
      <c r="A1401" s="316"/>
      <c r="B1401" s="317"/>
      <c r="C1401" s="320"/>
      <c r="D1401" s="319"/>
      <c r="E1401" s="322">
        <f t="shared" si="28"/>
        <v>19386771.605986528</v>
      </c>
      <c r="F1401" s="84"/>
      <c r="G1401" s="139"/>
      <c r="H1401" s="140"/>
      <c r="I1401" s="116"/>
      <c r="J1401" s="123"/>
      <c r="K1401" s="117"/>
      <c r="L1401" s="118"/>
      <c r="M1401" s="288"/>
      <c r="N1401" s="289"/>
      <c r="O1401"/>
      <c r="P1401"/>
      <c r="Q1401"/>
      <c r="R1401"/>
      <c r="S1401"/>
      <c r="T1401"/>
      <c r="U1401"/>
      <c r="V1401"/>
      <c r="W1401"/>
      <c r="X1401"/>
    </row>
    <row r="1402" spans="1:24" s="23" customFormat="1" hidden="1" x14ac:dyDescent="0.3">
      <c r="A1402" s="316"/>
      <c r="B1402" s="317"/>
      <c r="C1402" s="320"/>
      <c r="D1402" s="319"/>
      <c r="E1402" s="322">
        <f t="shared" si="28"/>
        <v>19386771.605986528</v>
      </c>
      <c r="F1402" s="84"/>
      <c r="G1402" s="139"/>
      <c r="H1402" s="140"/>
      <c r="I1402" s="116"/>
      <c r="J1402" s="123"/>
      <c r="K1402" s="117"/>
      <c r="L1402" s="118"/>
      <c r="M1402" s="288"/>
      <c r="N1402" s="289"/>
      <c r="O1402"/>
      <c r="P1402"/>
      <c r="Q1402"/>
      <c r="R1402"/>
      <c r="S1402"/>
      <c r="T1402"/>
      <c r="U1402"/>
      <c r="V1402"/>
      <c r="W1402"/>
      <c r="X1402"/>
    </row>
    <row r="1403" spans="1:24" s="23" customFormat="1" hidden="1" x14ac:dyDescent="0.3">
      <c r="A1403" s="316"/>
      <c r="B1403" s="317"/>
      <c r="C1403" s="320"/>
      <c r="D1403" s="319"/>
      <c r="E1403" s="322">
        <f t="shared" si="28"/>
        <v>19386771.605986528</v>
      </c>
      <c r="F1403" s="84"/>
      <c r="G1403" s="139"/>
      <c r="H1403" s="140"/>
      <c r="I1403" s="116"/>
      <c r="J1403" s="123"/>
      <c r="K1403" s="117"/>
      <c r="L1403" s="118"/>
      <c r="M1403" s="288"/>
      <c r="N1403" s="289"/>
      <c r="O1403"/>
      <c r="P1403"/>
      <c r="Q1403"/>
      <c r="R1403"/>
      <c r="S1403"/>
      <c r="T1403"/>
      <c r="U1403"/>
      <c r="V1403"/>
      <c r="W1403"/>
      <c r="X1403"/>
    </row>
    <row r="1404" spans="1:24" s="23" customFormat="1" hidden="1" x14ac:dyDescent="0.3">
      <c r="A1404" s="316"/>
      <c r="B1404" s="317"/>
      <c r="C1404" s="320"/>
      <c r="D1404" s="319"/>
      <c r="E1404" s="322">
        <f t="shared" si="28"/>
        <v>19386771.605986528</v>
      </c>
      <c r="F1404" s="84"/>
      <c r="G1404" s="139"/>
      <c r="H1404" s="140"/>
      <c r="I1404" s="116"/>
      <c r="J1404" s="123"/>
      <c r="K1404" s="117"/>
      <c r="L1404" s="118"/>
      <c r="M1404" s="288"/>
      <c r="N1404" s="289"/>
      <c r="O1404"/>
      <c r="P1404"/>
      <c r="Q1404"/>
      <c r="R1404"/>
      <c r="S1404"/>
      <c r="T1404"/>
      <c r="U1404"/>
      <c r="V1404"/>
      <c r="W1404"/>
      <c r="X1404"/>
    </row>
    <row r="1405" spans="1:24" s="23" customFormat="1" hidden="1" x14ac:dyDescent="0.3">
      <c r="A1405" s="316"/>
      <c r="B1405" s="317"/>
      <c r="C1405" s="320"/>
      <c r="D1405" s="319"/>
      <c r="E1405" s="322">
        <f t="shared" si="28"/>
        <v>19386771.605986528</v>
      </c>
      <c r="F1405" s="84"/>
      <c r="G1405" s="139"/>
      <c r="H1405" s="140"/>
      <c r="I1405" s="116"/>
      <c r="J1405" s="123"/>
      <c r="K1405" s="117"/>
      <c r="L1405" s="118"/>
      <c r="M1405" s="288"/>
      <c r="N1405" s="289"/>
      <c r="O1405"/>
      <c r="P1405"/>
      <c r="Q1405"/>
      <c r="R1405"/>
      <c r="S1405"/>
      <c r="T1405"/>
      <c r="U1405"/>
      <c r="V1405"/>
      <c r="W1405"/>
      <c r="X1405"/>
    </row>
    <row r="1406" spans="1:24" s="23" customFormat="1" hidden="1" x14ac:dyDescent="0.3">
      <c r="A1406" s="316"/>
      <c r="B1406" s="317"/>
      <c r="C1406" s="320"/>
      <c r="D1406" s="319"/>
      <c r="E1406" s="322">
        <f t="shared" si="28"/>
        <v>19386771.605986528</v>
      </c>
      <c r="F1406" s="84"/>
      <c r="G1406" s="139"/>
      <c r="H1406" s="140"/>
      <c r="I1406" s="116"/>
      <c r="J1406" s="123"/>
      <c r="K1406" s="117"/>
      <c r="L1406" s="118"/>
      <c r="M1406" s="288"/>
      <c r="N1406" s="289"/>
      <c r="O1406"/>
      <c r="P1406"/>
      <c r="Q1406"/>
      <c r="R1406"/>
      <c r="S1406"/>
      <c r="T1406"/>
      <c r="U1406"/>
      <c r="V1406"/>
      <c r="W1406"/>
      <c r="X1406"/>
    </row>
    <row r="1407" spans="1:24" s="23" customFormat="1" hidden="1" x14ac:dyDescent="0.3">
      <c r="A1407" s="316"/>
      <c r="B1407" s="317"/>
      <c r="C1407" s="320"/>
      <c r="D1407" s="319"/>
      <c r="E1407" s="322">
        <f t="shared" si="28"/>
        <v>19386771.605986528</v>
      </c>
      <c r="F1407" s="84"/>
      <c r="G1407" s="139"/>
      <c r="H1407" s="140"/>
      <c r="I1407" s="116"/>
      <c r="J1407" s="123"/>
      <c r="K1407" s="117"/>
      <c r="L1407" s="118"/>
      <c r="M1407" s="288"/>
      <c r="N1407" s="289"/>
      <c r="O1407"/>
      <c r="P1407"/>
      <c r="Q1407"/>
      <c r="R1407"/>
      <c r="S1407"/>
      <c r="T1407"/>
      <c r="U1407"/>
      <c r="V1407"/>
      <c r="W1407"/>
      <c r="X1407"/>
    </row>
    <row r="1408" spans="1:24" s="23" customFormat="1" hidden="1" x14ac:dyDescent="0.3">
      <c r="A1408" s="316"/>
      <c r="B1408" s="317"/>
      <c r="C1408" s="320"/>
      <c r="D1408" s="319"/>
      <c r="E1408" s="322">
        <f t="shared" si="28"/>
        <v>19386771.605986528</v>
      </c>
      <c r="F1408" s="84"/>
      <c r="G1408" s="139"/>
      <c r="H1408" s="140"/>
      <c r="I1408" s="116"/>
      <c r="J1408" s="123"/>
      <c r="K1408" s="117"/>
      <c r="L1408" s="118"/>
      <c r="M1408" s="288"/>
      <c r="N1408" s="289"/>
      <c r="O1408"/>
      <c r="P1408"/>
      <c r="Q1408"/>
      <c r="R1408"/>
      <c r="S1408"/>
      <c r="T1408"/>
      <c r="U1408"/>
      <c r="V1408"/>
      <c r="W1408"/>
      <c r="X1408"/>
    </row>
    <row r="1409" spans="1:24" s="23" customFormat="1" hidden="1" x14ac:dyDescent="0.3">
      <c r="A1409" s="316"/>
      <c r="B1409" s="317"/>
      <c r="C1409" s="320"/>
      <c r="D1409" s="319"/>
      <c r="E1409" s="322">
        <f t="shared" si="28"/>
        <v>19386771.605986528</v>
      </c>
      <c r="F1409" s="84"/>
      <c r="G1409" s="139"/>
      <c r="H1409" s="140"/>
      <c r="I1409" s="116"/>
      <c r="J1409" s="123"/>
      <c r="K1409" s="117"/>
      <c r="L1409" s="118"/>
      <c r="M1409" s="288"/>
      <c r="N1409" s="289"/>
      <c r="O1409"/>
      <c r="P1409"/>
      <c r="Q1409"/>
      <c r="R1409"/>
      <c r="S1409"/>
      <c r="T1409"/>
      <c r="U1409"/>
      <c r="V1409"/>
      <c r="W1409"/>
      <c r="X1409"/>
    </row>
    <row r="1410" spans="1:24" s="23" customFormat="1" hidden="1" x14ac:dyDescent="0.3">
      <c r="A1410" s="316"/>
      <c r="B1410" s="317"/>
      <c r="C1410" s="320"/>
      <c r="D1410" s="319"/>
      <c r="E1410" s="322">
        <f t="shared" si="28"/>
        <v>19386771.605986528</v>
      </c>
      <c r="F1410" s="84"/>
      <c r="G1410" s="139"/>
      <c r="H1410" s="140"/>
      <c r="I1410" s="116"/>
      <c r="J1410" s="123"/>
      <c r="K1410" s="117"/>
      <c r="L1410" s="118"/>
      <c r="M1410" s="288"/>
      <c r="N1410" s="289"/>
      <c r="O1410"/>
      <c r="P1410"/>
      <c r="Q1410"/>
      <c r="R1410"/>
      <c r="S1410"/>
      <c r="T1410"/>
      <c r="U1410"/>
      <c r="V1410"/>
      <c r="W1410"/>
      <c r="X1410"/>
    </row>
    <row r="1411" spans="1:24" s="23" customFormat="1" hidden="1" x14ac:dyDescent="0.3">
      <c r="A1411" s="316"/>
      <c r="B1411" s="317"/>
      <c r="C1411" s="320"/>
      <c r="D1411" s="319"/>
      <c r="E1411" s="322">
        <f t="shared" si="28"/>
        <v>19386771.605986528</v>
      </c>
      <c r="F1411" s="84"/>
      <c r="G1411" s="139"/>
      <c r="H1411" s="140"/>
      <c r="I1411" s="116"/>
      <c r="J1411" s="123"/>
      <c r="K1411" s="117"/>
      <c r="L1411" s="118"/>
      <c r="M1411" s="288"/>
      <c r="N1411" s="289"/>
      <c r="O1411"/>
      <c r="P1411"/>
      <c r="Q1411"/>
      <c r="R1411"/>
      <c r="S1411"/>
      <c r="T1411"/>
      <c r="U1411"/>
      <c r="V1411"/>
      <c r="W1411"/>
      <c r="X1411"/>
    </row>
    <row r="1412" spans="1:24" s="23" customFormat="1" hidden="1" x14ac:dyDescent="0.3">
      <c r="A1412" s="316"/>
      <c r="B1412" s="317"/>
      <c r="C1412" s="320"/>
      <c r="D1412" s="319"/>
      <c r="E1412" s="322">
        <f t="shared" si="28"/>
        <v>19386771.605986528</v>
      </c>
      <c r="F1412" s="84"/>
      <c r="G1412" s="139"/>
      <c r="H1412" s="140"/>
      <c r="I1412" s="116"/>
      <c r="J1412" s="123"/>
      <c r="K1412" s="117"/>
      <c r="L1412" s="118"/>
      <c r="M1412" s="288"/>
      <c r="N1412" s="289"/>
      <c r="O1412"/>
      <c r="P1412"/>
      <c r="Q1412"/>
      <c r="R1412"/>
      <c r="S1412"/>
      <c r="T1412"/>
      <c r="U1412"/>
      <c r="V1412"/>
      <c r="W1412"/>
      <c r="X1412"/>
    </row>
    <row r="1413" spans="1:24" s="23" customFormat="1" hidden="1" x14ac:dyDescent="0.3">
      <c r="A1413" s="316"/>
      <c r="B1413" s="317"/>
      <c r="C1413" s="320"/>
      <c r="D1413" s="319"/>
      <c r="E1413" s="322">
        <f t="shared" si="28"/>
        <v>19386771.605986528</v>
      </c>
      <c r="F1413" s="84"/>
      <c r="G1413" s="139"/>
      <c r="H1413" s="140"/>
      <c r="I1413" s="116"/>
      <c r="J1413" s="123"/>
      <c r="K1413" s="117"/>
      <c r="L1413" s="118"/>
      <c r="M1413" s="288"/>
      <c r="N1413" s="289"/>
      <c r="O1413"/>
      <c r="P1413"/>
      <c r="Q1413"/>
      <c r="R1413"/>
      <c r="S1413"/>
      <c r="T1413"/>
      <c r="U1413"/>
      <c r="V1413"/>
      <c r="W1413"/>
      <c r="X1413"/>
    </row>
    <row r="1414" spans="1:24" s="23" customFormat="1" hidden="1" x14ac:dyDescent="0.3">
      <c r="A1414" s="316"/>
      <c r="B1414" s="317"/>
      <c r="C1414" s="320"/>
      <c r="D1414" s="319"/>
      <c r="E1414" s="322">
        <f t="shared" si="28"/>
        <v>19386771.605986528</v>
      </c>
      <c r="F1414" s="84"/>
      <c r="G1414" s="139"/>
      <c r="H1414" s="140"/>
      <c r="I1414" s="116"/>
      <c r="J1414" s="123"/>
      <c r="K1414" s="117"/>
      <c r="L1414" s="118"/>
      <c r="M1414" s="288"/>
      <c r="N1414" s="289"/>
      <c r="O1414"/>
      <c r="P1414"/>
      <c r="Q1414"/>
      <c r="R1414"/>
      <c r="S1414"/>
      <c r="T1414"/>
      <c r="U1414"/>
      <c r="V1414"/>
      <c r="W1414"/>
      <c r="X1414"/>
    </row>
    <row r="1415" spans="1:24" s="23" customFormat="1" hidden="1" x14ac:dyDescent="0.3">
      <c r="A1415" s="316"/>
      <c r="B1415" s="317"/>
      <c r="C1415" s="320"/>
      <c r="D1415" s="319"/>
      <c r="E1415" s="322">
        <f t="shared" si="28"/>
        <v>19386771.605986528</v>
      </c>
      <c r="F1415" s="84"/>
      <c r="G1415" s="139"/>
      <c r="H1415" s="140"/>
      <c r="I1415" s="116"/>
      <c r="J1415" s="123"/>
      <c r="K1415" s="117"/>
      <c r="L1415" s="118"/>
      <c r="M1415" s="288"/>
      <c r="N1415" s="289"/>
      <c r="O1415"/>
      <c r="P1415"/>
      <c r="Q1415"/>
      <c r="R1415"/>
      <c r="S1415"/>
      <c r="T1415"/>
      <c r="U1415"/>
      <c r="V1415"/>
      <c r="W1415"/>
      <c r="X1415"/>
    </row>
    <row r="1416" spans="1:24" s="23" customFormat="1" hidden="1" x14ac:dyDescent="0.3">
      <c r="A1416" s="316"/>
      <c r="B1416" s="317"/>
      <c r="C1416" s="320"/>
      <c r="D1416" s="319"/>
      <c r="E1416" s="322">
        <f t="shared" si="28"/>
        <v>19386771.605986528</v>
      </c>
      <c r="F1416" s="84"/>
      <c r="G1416" s="139"/>
      <c r="H1416" s="140"/>
      <c r="I1416" s="116"/>
      <c r="J1416" s="123"/>
      <c r="K1416" s="117"/>
      <c r="L1416" s="118"/>
      <c r="M1416" s="288"/>
      <c r="N1416" s="289"/>
      <c r="O1416"/>
      <c r="P1416"/>
      <c r="Q1416"/>
      <c r="R1416"/>
      <c r="S1416"/>
      <c r="T1416"/>
      <c r="U1416"/>
      <c r="V1416"/>
      <c r="W1416"/>
      <c r="X1416"/>
    </row>
    <row r="1417" spans="1:24" s="23" customFormat="1" hidden="1" x14ac:dyDescent="0.3">
      <c r="A1417" s="316"/>
      <c r="B1417" s="317"/>
      <c r="C1417" s="320"/>
      <c r="D1417" s="319"/>
      <c r="E1417" s="322">
        <f t="shared" si="28"/>
        <v>19386771.605986528</v>
      </c>
      <c r="F1417" s="84"/>
      <c r="G1417" s="139"/>
      <c r="H1417" s="140"/>
      <c r="I1417" s="116"/>
      <c r="J1417" s="123"/>
      <c r="K1417" s="117"/>
      <c r="L1417" s="118"/>
      <c r="M1417" s="288"/>
      <c r="N1417" s="289"/>
      <c r="O1417"/>
      <c r="P1417"/>
      <c r="Q1417"/>
      <c r="R1417"/>
      <c r="S1417"/>
      <c r="T1417"/>
      <c r="U1417"/>
      <c r="V1417"/>
      <c r="W1417"/>
      <c r="X1417"/>
    </row>
    <row r="1418" spans="1:24" s="23" customFormat="1" hidden="1" x14ac:dyDescent="0.3">
      <c r="A1418" s="316"/>
      <c r="B1418" s="317"/>
      <c r="C1418" s="320"/>
      <c r="D1418" s="319"/>
      <c r="E1418" s="322">
        <f t="shared" si="28"/>
        <v>19386771.605986528</v>
      </c>
      <c r="F1418" s="84"/>
      <c r="G1418" s="139"/>
      <c r="H1418" s="140"/>
      <c r="I1418" s="116"/>
      <c r="J1418" s="123"/>
      <c r="K1418" s="117"/>
      <c r="L1418" s="118"/>
      <c r="M1418" s="288"/>
      <c r="N1418" s="289"/>
      <c r="O1418"/>
      <c r="P1418"/>
      <c r="Q1418"/>
      <c r="R1418"/>
      <c r="S1418"/>
      <c r="T1418"/>
      <c r="U1418"/>
      <c r="V1418"/>
      <c r="W1418"/>
      <c r="X1418"/>
    </row>
    <row r="1419" spans="1:24" s="23" customFormat="1" hidden="1" x14ac:dyDescent="0.3">
      <c r="A1419" s="316"/>
      <c r="B1419" s="317"/>
      <c r="C1419" s="320"/>
      <c r="D1419" s="319"/>
      <c r="E1419" s="322">
        <f t="shared" si="28"/>
        <v>19386771.605986528</v>
      </c>
      <c r="F1419" s="84"/>
      <c r="G1419" s="139"/>
      <c r="H1419" s="140"/>
      <c r="I1419" s="116"/>
      <c r="J1419" s="123"/>
      <c r="K1419" s="117"/>
      <c r="L1419" s="118"/>
      <c r="M1419" s="288"/>
      <c r="N1419" s="289"/>
      <c r="O1419"/>
      <c r="P1419"/>
      <c r="Q1419"/>
      <c r="R1419"/>
      <c r="S1419"/>
      <c r="T1419"/>
      <c r="U1419"/>
      <c r="V1419"/>
      <c r="W1419"/>
      <c r="X1419"/>
    </row>
    <row r="1420" spans="1:24" s="23" customFormat="1" hidden="1" x14ac:dyDescent="0.3">
      <c r="A1420" s="316"/>
      <c r="B1420" s="317"/>
      <c r="C1420" s="320"/>
      <c r="D1420" s="319"/>
      <c r="E1420" s="322">
        <f t="shared" si="28"/>
        <v>19386771.605986528</v>
      </c>
      <c r="F1420" s="84"/>
      <c r="G1420" s="139"/>
      <c r="H1420" s="140"/>
      <c r="I1420" s="116"/>
      <c r="J1420" s="123"/>
      <c r="K1420" s="117"/>
      <c r="L1420" s="118"/>
      <c r="M1420" s="288"/>
      <c r="N1420" s="289"/>
      <c r="O1420"/>
      <c r="P1420"/>
      <c r="Q1420"/>
      <c r="R1420"/>
      <c r="S1420"/>
      <c r="T1420"/>
      <c r="U1420"/>
      <c r="V1420"/>
      <c r="W1420"/>
      <c r="X1420"/>
    </row>
    <row r="1421" spans="1:24" s="23" customFormat="1" hidden="1" x14ac:dyDescent="0.3">
      <c r="A1421" s="316"/>
      <c r="B1421" s="317"/>
      <c r="C1421" s="320"/>
      <c r="D1421" s="319"/>
      <c r="E1421" s="322">
        <f t="shared" si="28"/>
        <v>19386771.605986528</v>
      </c>
      <c r="F1421" s="84"/>
      <c r="G1421" s="139"/>
      <c r="H1421" s="140"/>
      <c r="I1421" s="116"/>
      <c r="J1421" s="123"/>
      <c r="K1421" s="117"/>
      <c r="L1421" s="118"/>
      <c r="M1421" s="288"/>
      <c r="N1421" s="289"/>
      <c r="O1421"/>
      <c r="P1421"/>
      <c r="Q1421"/>
      <c r="R1421"/>
      <c r="S1421"/>
      <c r="T1421"/>
      <c r="U1421"/>
      <c r="V1421"/>
      <c r="W1421"/>
      <c r="X1421"/>
    </row>
    <row r="1422" spans="1:24" s="23" customFormat="1" hidden="1" x14ac:dyDescent="0.3">
      <c r="A1422" s="316"/>
      <c r="B1422" s="317"/>
      <c r="C1422" s="320"/>
      <c r="D1422" s="319"/>
      <c r="E1422" s="322">
        <f t="shared" si="28"/>
        <v>19386771.605986528</v>
      </c>
      <c r="F1422" s="84"/>
      <c r="G1422" s="139"/>
      <c r="H1422" s="140"/>
      <c r="I1422" s="116"/>
      <c r="J1422" s="123"/>
      <c r="K1422" s="117"/>
      <c r="L1422" s="118"/>
      <c r="M1422" s="288"/>
      <c r="N1422" s="289"/>
      <c r="O1422"/>
      <c r="P1422"/>
      <c r="Q1422"/>
      <c r="R1422"/>
      <c r="S1422"/>
      <c r="T1422"/>
      <c r="U1422"/>
      <c r="V1422"/>
      <c r="W1422"/>
      <c r="X1422"/>
    </row>
    <row r="1423" spans="1:24" s="23" customFormat="1" hidden="1" x14ac:dyDescent="0.3">
      <c r="A1423" s="316"/>
      <c r="B1423" s="317"/>
      <c r="C1423" s="320"/>
      <c r="D1423" s="319"/>
      <c r="E1423" s="322">
        <f t="shared" si="28"/>
        <v>19386771.605986528</v>
      </c>
      <c r="F1423" s="84"/>
      <c r="G1423" s="139"/>
      <c r="H1423" s="140"/>
      <c r="I1423" s="116"/>
      <c r="J1423" s="123"/>
      <c r="K1423" s="117"/>
      <c r="L1423" s="118"/>
      <c r="M1423" s="288"/>
      <c r="N1423" s="289"/>
      <c r="O1423"/>
      <c r="P1423"/>
      <c r="Q1423"/>
      <c r="R1423"/>
      <c r="S1423"/>
      <c r="T1423"/>
      <c r="U1423"/>
      <c r="V1423"/>
      <c r="W1423"/>
      <c r="X1423"/>
    </row>
    <row r="1424" spans="1:24" s="23" customFormat="1" hidden="1" x14ac:dyDescent="0.3">
      <c r="A1424" s="316"/>
      <c r="B1424" s="317"/>
      <c r="C1424" s="320"/>
      <c r="D1424" s="319"/>
      <c r="E1424" s="322">
        <f t="shared" si="28"/>
        <v>19386771.605986528</v>
      </c>
      <c r="F1424" s="84"/>
      <c r="G1424" s="139"/>
      <c r="H1424" s="140"/>
      <c r="I1424" s="116"/>
      <c r="J1424" s="123"/>
      <c r="K1424" s="117"/>
      <c r="L1424" s="118"/>
      <c r="M1424" s="288"/>
      <c r="N1424" s="289"/>
      <c r="O1424"/>
      <c r="P1424"/>
      <c r="Q1424"/>
      <c r="R1424"/>
      <c r="S1424"/>
      <c r="T1424"/>
      <c r="U1424"/>
      <c r="V1424"/>
      <c r="W1424"/>
      <c r="X1424"/>
    </row>
    <row r="1425" spans="1:24" s="23" customFormat="1" hidden="1" x14ac:dyDescent="0.3">
      <c r="A1425" s="316"/>
      <c r="B1425" s="317"/>
      <c r="C1425" s="320"/>
      <c r="D1425" s="319"/>
      <c r="E1425" s="322">
        <f t="shared" si="28"/>
        <v>19386771.605986528</v>
      </c>
      <c r="F1425" s="84"/>
      <c r="G1425" s="139"/>
      <c r="H1425" s="140"/>
      <c r="I1425" s="116"/>
      <c r="J1425" s="123"/>
      <c r="K1425" s="117"/>
      <c r="L1425" s="118"/>
      <c r="M1425" s="288"/>
      <c r="N1425" s="289"/>
      <c r="O1425"/>
      <c r="P1425"/>
      <c r="Q1425"/>
      <c r="R1425"/>
      <c r="S1425"/>
      <c r="T1425"/>
      <c r="U1425"/>
      <c r="V1425"/>
      <c r="W1425"/>
      <c r="X1425"/>
    </row>
    <row r="1426" spans="1:24" s="23" customFormat="1" hidden="1" x14ac:dyDescent="0.3">
      <c r="A1426" s="316"/>
      <c r="B1426" s="317"/>
      <c r="C1426" s="320"/>
      <c r="D1426" s="319"/>
      <c r="E1426" s="322">
        <f t="shared" si="28"/>
        <v>19386771.605986528</v>
      </c>
      <c r="F1426" s="84"/>
      <c r="G1426" s="139"/>
      <c r="H1426" s="140"/>
      <c r="I1426" s="116"/>
      <c r="J1426" s="123"/>
      <c r="K1426" s="117"/>
      <c r="L1426" s="118"/>
      <c r="M1426" s="288"/>
      <c r="N1426" s="289"/>
      <c r="O1426"/>
      <c r="P1426"/>
      <c r="Q1426"/>
      <c r="R1426"/>
      <c r="S1426"/>
      <c r="T1426"/>
      <c r="U1426"/>
      <c r="V1426"/>
      <c r="W1426"/>
      <c r="X1426"/>
    </row>
    <row r="1427" spans="1:24" s="23" customFormat="1" hidden="1" x14ac:dyDescent="0.3">
      <c r="A1427" s="316"/>
      <c r="B1427" s="317"/>
      <c r="C1427" s="320"/>
      <c r="D1427" s="319"/>
      <c r="E1427" s="322">
        <f t="shared" si="28"/>
        <v>19386771.605986528</v>
      </c>
      <c r="F1427" s="84"/>
      <c r="G1427" s="139"/>
      <c r="H1427" s="140"/>
      <c r="I1427" s="116"/>
      <c r="J1427" s="123"/>
      <c r="K1427" s="117"/>
      <c r="L1427" s="118"/>
      <c r="M1427" s="288"/>
      <c r="N1427" s="289"/>
      <c r="O1427"/>
      <c r="P1427"/>
      <c r="Q1427"/>
      <c r="R1427"/>
      <c r="S1427"/>
      <c r="T1427"/>
      <c r="U1427"/>
      <c r="V1427"/>
      <c r="W1427"/>
      <c r="X1427"/>
    </row>
    <row r="1428" spans="1:24" s="23" customFormat="1" hidden="1" x14ac:dyDescent="0.3">
      <c r="A1428" s="316"/>
      <c r="B1428" s="317"/>
      <c r="C1428" s="320"/>
      <c r="D1428" s="319"/>
      <c r="E1428" s="322">
        <f t="shared" si="28"/>
        <v>19386771.605986528</v>
      </c>
      <c r="F1428" s="84"/>
      <c r="G1428" s="139"/>
      <c r="H1428" s="140"/>
      <c r="I1428" s="116"/>
      <c r="J1428" s="123"/>
      <c r="K1428" s="117"/>
      <c r="L1428" s="118"/>
      <c r="M1428" s="288"/>
      <c r="N1428" s="289"/>
      <c r="O1428"/>
      <c r="P1428"/>
      <c r="Q1428"/>
      <c r="R1428"/>
      <c r="S1428"/>
      <c r="T1428"/>
      <c r="U1428"/>
      <c r="V1428"/>
      <c r="W1428"/>
      <c r="X1428"/>
    </row>
    <row r="1429" spans="1:24" s="23" customFormat="1" hidden="1" x14ac:dyDescent="0.3">
      <c r="A1429" s="316"/>
      <c r="B1429" s="317"/>
      <c r="C1429" s="320"/>
      <c r="D1429" s="319"/>
      <c r="E1429" s="322">
        <f t="shared" si="28"/>
        <v>19386771.605986528</v>
      </c>
      <c r="F1429" s="84"/>
      <c r="G1429" s="139"/>
      <c r="H1429" s="140"/>
      <c r="I1429" s="116"/>
      <c r="J1429" s="123"/>
      <c r="K1429" s="117"/>
      <c r="L1429" s="118"/>
      <c r="M1429" s="288"/>
      <c r="N1429" s="289"/>
      <c r="O1429"/>
      <c r="P1429"/>
      <c r="Q1429"/>
      <c r="R1429"/>
      <c r="S1429"/>
      <c r="T1429"/>
      <c r="U1429"/>
      <c r="V1429"/>
      <c r="W1429"/>
      <c r="X1429"/>
    </row>
    <row r="1430" spans="1:24" s="23" customFormat="1" hidden="1" x14ac:dyDescent="0.3">
      <c r="A1430" s="316"/>
      <c r="B1430" s="317"/>
      <c r="C1430" s="320"/>
      <c r="D1430" s="319"/>
      <c r="E1430" s="322">
        <f t="shared" si="28"/>
        <v>19386771.605986528</v>
      </c>
      <c r="F1430" s="84"/>
      <c r="G1430" s="139"/>
      <c r="H1430" s="140"/>
      <c r="I1430" s="116"/>
      <c r="J1430" s="123"/>
      <c r="K1430" s="117"/>
      <c r="L1430" s="118"/>
      <c r="M1430" s="288"/>
      <c r="N1430" s="289"/>
      <c r="O1430"/>
      <c r="P1430"/>
      <c r="Q1430"/>
      <c r="R1430"/>
      <c r="S1430"/>
      <c r="T1430"/>
      <c r="U1430"/>
      <c r="V1430"/>
      <c r="W1430"/>
      <c r="X1430"/>
    </row>
    <row r="1431" spans="1:24" s="23" customFormat="1" hidden="1" x14ac:dyDescent="0.3">
      <c r="A1431" s="316"/>
      <c r="B1431" s="317"/>
      <c r="C1431" s="320"/>
      <c r="D1431" s="319"/>
      <c r="E1431" s="322">
        <f t="shared" si="28"/>
        <v>19386771.605986528</v>
      </c>
      <c r="F1431" s="84"/>
      <c r="G1431" s="139"/>
      <c r="H1431" s="140"/>
      <c r="I1431" s="116"/>
      <c r="J1431" s="123"/>
      <c r="K1431" s="117"/>
      <c r="L1431" s="118"/>
      <c r="M1431" s="288"/>
      <c r="N1431" s="289"/>
      <c r="O1431"/>
      <c r="P1431"/>
      <c r="Q1431"/>
      <c r="R1431"/>
      <c r="S1431"/>
      <c r="T1431"/>
      <c r="U1431"/>
      <c r="V1431"/>
      <c r="W1431"/>
      <c r="X1431"/>
    </row>
    <row r="1432" spans="1:24" s="23" customFormat="1" x14ac:dyDescent="0.3">
      <c r="A1432" s="316"/>
      <c r="B1432" s="317"/>
      <c r="C1432" s="320"/>
      <c r="D1432" s="319"/>
      <c r="E1432" s="322">
        <f t="shared" si="28"/>
        <v>19386771.605986528</v>
      </c>
      <c r="F1432" s="84"/>
      <c r="G1432" s="139"/>
      <c r="H1432" s="140"/>
      <c r="I1432" s="116"/>
      <c r="J1432" s="123"/>
      <c r="K1432" s="117"/>
      <c r="L1432" s="118"/>
      <c r="M1432" s="288"/>
      <c r="N1432" s="289"/>
      <c r="O1432"/>
      <c r="P1432"/>
      <c r="Q1432"/>
      <c r="R1432"/>
      <c r="S1432"/>
      <c r="T1432"/>
      <c r="U1432"/>
      <c r="V1432"/>
      <c r="W1432"/>
      <c r="X1432"/>
    </row>
    <row r="1433" spans="1:24" s="23" customFormat="1" hidden="1" x14ac:dyDescent="0.3">
      <c r="A1433" s="316"/>
      <c r="B1433" s="317"/>
      <c r="C1433" s="320"/>
      <c r="D1433" s="319"/>
      <c r="E1433" s="114">
        <f t="shared" si="28"/>
        <v>19386771.605986528</v>
      </c>
      <c r="F1433" s="84"/>
      <c r="G1433" s="139"/>
      <c r="H1433" s="140"/>
      <c r="I1433" s="116"/>
      <c r="J1433" s="123"/>
      <c r="K1433" s="117"/>
      <c r="L1433" s="118"/>
      <c r="M1433" s="288"/>
      <c r="N1433" s="289"/>
      <c r="O1433"/>
      <c r="P1433"/>
      <c r="Q1433"/>
      <c r="R1433"/>
      <c r="S1433"/>
      <c r="T1433"/>
      <c r="U1433"/>
      <c r="V1433"/>
      <c r="W1433"/>
      <c r="X1433"/>
    </row>
    <row r="1434" spans="1:24" s="23" customFormat="1" hidden="1" x14ac:dyDescent="0.3">
      <c r="A1434" s="316"/>
      <c r="B1434" s="317"/>
      <c r="C1434" s="320"/>
      <c r="D1434" s="319"/>
      <c r="E1434" s="114">
        <f t="shared" si="28"/>
        <v>19386771.605986528</v>
      </c>
      <c r="F1434" s="84"/>
      <c r="G1434" s="139"/>
      <c r="H1434" s="140"/>
      <c r="I1434" s="116"/>
      <c r="J1434" s="123"/>
      <c r="K1434" s="117"/>
      <c r="L1434" s="118"/>
      <c r="M1434" s="288"/>
      <c r="N1434" s="289"/>
      <c r="O1434"/>
      <c r="P1434"/>
      <c r="Q1434"/>
      <c r="R1434"/>
      <c r="S1434"/>
      <c r="T1434"/>
      <c r="U1434"/>
      <c r="V1434"/>
      <c r="W1434"/>
      <c r="X1434"/>
    </row>
    <row r="1435" spans="1:24" s="23" customFormat="1" hidden="1" x14ac:dyDescent="0.3">
      <c r="A1435" s="316"/>
      <c r="B1435" s="317"/>
      <c r="C1435" s="320"/>
      <c r="D1435" s="319"/>
      <c r="E1435" s="114">
        <f t="shared" si="28"/>
        <v>19386771.605986528</v>
      </c>
      <c r="F1435" s="84"/>
      <c r="G1435" s="139"/>
      <c r="H1435" s="140"/>
      <c r="I1435" s="116"/>
      <c r="J1435" s="123"/>
      <c r="K1435" s="117"/>
      <c r="L1435" s="118"/>
      <c r="M1435" s="288"/>
      <c r="N1435" s="289"/>
      <c r="O1435"/>
      <c r="P1435"/>
      <c r="Q1435"/>
      <c r="R1435"/>
      <c r="S1435"/>
      <c r="T1435"/>
      <c r="U1435"/>
      <c r="V1435"/>
      <c r="W1435"/>
      <c r="X1435"/>
    </row>
    <row r="1436" spans="1:24" s="23" customFormat="1" hidden="1" x14ac:dyDescent="0.3">
      <c r="A1436" s="316"/>
      <c r="B1436" s="317"/>
      <c r="C1436" s="320"/>
      <c r="D1436" s="319"/>
      <c r="E1436" s="114">
        <f t="shared" si="28"/>
        <v>19386771.605986528</v>
      </c>
      <c r="F1436" s="84"/>
      <c r="G1436" s="139"/>
      <c r="H1436" s="140"/>
      <c r="I1436" s="116"/>
      <c r="J1436" s="123"/>
      <c r="K1436" s="117"/>
      <c r="L1436" s="118"/>
      <c r="M1436" s="288"/>
      <c r="N1436" s="289"/>
      <c r="O1436"/>
      <c r="P1436"/>
      <c r="Q1436"/>
      <c r="R1436"/>
      <c r="S1436"/>
      <c r="T1436"/>
      <c r="U1436"/>
      <c r="V1436"/>
      <c r="W1436"/>
      <c r="X1436"/>
    </row>
    <row r="1437" spans="1:24" s="23" customFormat="1" hidden="1" x14ac:dyDescent="0.3">
      <c r="A1437" s="316"/>
      <c r="B1437" s="317"/>
      <c r="C1437" s="320"/>
      <c r="D1437" s="319"/>
      <c r="E1437" s="114">
        <f t="shared" si="28"/>
        <v>19386771.605986528</v>
      </c>
      <c r="F1437" s="84"/>
      <c r="G1437" s="139"/>
      <c r="H1437" s="140"/>
      <c r="I1437" s="116"/>
      <c r="J1437" s="123"/>
      <c r="K1437" s="117"/>
      <c r="L1437" s="118"/>
      <c r="M1437" s="288"/>
      <c r="N1437" s="289"/>
      <c r="O1437"/>
      <c r="P1437"/>
      <c r="Q1437"/>
      <c r="R1437"/>
      <c r="S1437"/>
      <c r="T1437"/>
      <c r="U1437"/>
      <c r="V1437"/>
      <c r="W1437"/>
      <c r="X1437"/>
    </row>
    <row r="1438" spans="1:24" s="23" customFormat="1" hidden="1" x14ac:dyDescent="0.3">
      <c r="A1438" s="316"/>
      <c r="B1438" s="317"/>
      <c r="C1438" s="320"/>
      <c r="D1438" s="319"/>
      <c r="E1438" s="114">
        <f t="shared" si="28"/>
        <v>19386771.605986528</v>
      </c>
      <c r="F1438" s="84"/>
      <c r="G1438" s="139"/>
      <c r="H1438" s="140"/>
      <c r="I1438" s="116"/>
      <c r="J1438" s="123"/>
      <c r="K1438" s="117"/>
      <c r="L1438" s="118"/>
      <c r="M1438" s="288"/>
      <c r="N1438" s="289"/>
      <c r="O1438"/>
      <c r="P1438"/>
      <c r="Q1438"/>
      <c r="R1438"/>
      <c r="S1438"/>
      <c r="T1438"/>
      <c r="U1438"/>
      <c r="V1438"/>
      <c r="W1438"/>
      <c r="X1438"/>
    </row>
    <row r="1439" spans="1:24" s="23" customFormat="1" hidden="1" x14ac:dyDescent="0.3">
      <c r="A1439" s="316"/>
      <c r="B1439" s="317"/>
      <c r="C1439" s="320"/>
      <c r="D1439" s="319"/>
      <c r="E1439" s="114">
        <f t="shared" si="28"/>
        <v>19386771.605986528</v>
      </c>
      <c r="F1439" s="84"/>
      <c r="G1439" s="139"/>
      <c r="H1439" s="140"/>
      <c r="I1439" s="116"/>
      <c r="J1439" s="123"/>
      <c r="K1439" s="117"/>
      <c r="L1439" s="118"/>
      <c r="M1439" s="288"/>
      <c r="N1439" s="289"/>
      <c r="O1439"/>
      <c r="P1439"/>
      <c r="Q1439"/>
      <c r="R1439"/>
      <c r="S1439"/>
      <c r="T1439"/>
      <c r="U1439"/>
      <c r="V1439"/>
      <c r="W1439"/>
      <c r="X1439"/>
    </row>
    <row r="1440" spans="1:24" s="23" customFormat="1" hidden="1" x14ac:dyDescent="0.3">
      <c r="A1440" s="316"/>
      <c r="B1440" s="317"/>
      <c r="C1440" s="320"/>
      <c r="D1440" s="319"/>
      <c r="E1440" s="114">
        <f t="shared" si="28"/>
        <v>19386771.605986528</v>
      </c>
      <c r="F1440" s="84"/>
      <c r="G1440" s="139"/>
      <c r="H1440" s="140"/>
      <c r="I1440" s="116"/>
      <c r="J1440" s="123"/>
      <c r="K1440" s="117"/>
      <c r="L1440" s="118"/>
      <c r="M1440" s="288"/>
      <c r="N1440" s="289"/>
      <c r="O1440"/>
      <c r="P1440"/>
      <c r="Q1440"/>
      <c r="R1440"/>
      <c r="S1440"/>
      <c r="T1440"/>
      <c r="U1440"/>
      <c r="V1440"/>
      <c r="W1440"/>
      <c r="X1440"/>
    </row>
    <row r="1441" spans="1:24" s="23" customFormat="1" hidden="1" x14ac:dyDescent="0.3">
      <c r="A1441" s="316"/>
      <c r="B1441" s="317"/>
      <c r="C1441" s="320"/>
      <c r="D1441" s="319"/>
      <c r="E1441" s="114">
        <f t="shared" si="28"/>
        <v>19386771.605986528</v>
      </c>
      <c r="F1441" s="84"/>
      <c r="G1441" s="139"/>
      <c r="H1441" s="140"/>
      <c r="I1441" s="116"/>
      <c r="J1441" s="123"/>
      <c r="K1441" s="117"/>
      <c r="L1441" s="118"/>
      <c r="M1441" s="288"/>
      <c r="N1441" s="289"/>
      <c r="O1441"/>
      <c r="P1441"/>
      <c r="Q1441"/>
      <c r="R1441"/>
      <c r="S1441"/>
      <c r="T1441"/>
      <c r="U1441"/>
      <c r="V1441"/>
      <c r="W1441"/>
      <c r="X1441"/>
    </row>
    <row r="1442" spans="1:24" s="23" customFormat="1" hidden="1" x14ac:dyDescent="0.3">
      <c r="A1442" s="316"/>
      <c r="B1442" s="317"/>
      <c r="C1442" s="320"/>
      <c r="D1442" s="319"/>
      <c r="E1442" s="114">
        <f t="shared" si="28"/>
        <v>19386771.605986528</v>
      </c>
      <c r="F1442" s="84"/>
      <c r="G1442" s="139"/>
      <c r="H1442" s="140"/>
      <c r="I1442" s="116"/>
      <c r="J1442" s="123"/>
      <c r="K1442" s="117"/>
      <c r="L1442" s="118"/>
      <c r="M1442" s="288"/>
      <c r="N1442" s="289"/>
      <c r="O1442"/>
      <c r="P1442"/>
      <c r="Q1442"/>
      <c r="R1442"/>
      <c r="S1442"/>
      <c r="T1442"/>
      <c r="U1442"/>
      <c r="V1442"/>
      <c r="W1442"/>
      <c r="X1442"/>
    </row>
    <row r="1443" spans="1:24" s="23" customFormat="1" hidden="1" x14ac:dyDescent="0.3">
      <c r="A1443" s="316"/>
      <c r="B1443" s="317"/>
      <c r="C1443" s="320"/>
      <c r="D1443" s="319"/>
      <c r="E1443" s="114">
        <f t="shared" si="28"/>
        <v>19386771.605986528</v>
      </c>
      <c r="F1443" s="84"/>
      <c r="G1443" s="139"/>
      <c r="H1443" s="140"/>
      <c r="I1443" s="116"/>
      <c r="J1443" s="123"/>
      <c r="K1443" s="117"/>
      <c r="L1443" s="118"/>
      <c r="M1443" s="288"/>
      <c r="N1443" s="289"/>
      <c r="O1443"/>
      <c r="P1443"/>
      <c r="Q1443"/>
      <c r="R1443"/>
      <c r="S1443"/>
      <c r="T1443"/>
      <c r="U1443"/>
      <c r="V1443"/>
      <c r="W1443"/>
      <c r="X1443"/>
    </row>
    <row r="1444" spans="1:24" s="23" customFormat="1" hidden="1" x14ac:dyDescent="0.3">
      <c r="A1444" s="316"/>
      <c r="B1444" s="317"/>
      <c r="C1444" s="320"/>
      <c r="D1444" s="319"/>
      <c r="E1444" s="114">
        <f t="shared" si="28"/>
        <v>19386771.605986528</v>
      </c>
      <c r="F1444" s="84"/>
      <c r="G1444" s="139"/>
      <c r="H1444" s="140"/>
      <c r="I1444" s="116"/>
      <c r="J1444" s="123"/>
      <c r="K1444" s="117"/>
      <c r="L1444" s="118"/>
      <c r="M1444" s="288"/>
      <c r="N1444" s="289"/>
      <c r="O1444"/>
      <c r="P1444"/>
      <c r="Q1444"/>
      <c r="R1444"/>
      <c r="S1444"/>
      <c r="T1444"/>
      <c r="U1444"/>
      <c r="V1444"/>
      <c r="W1444"/>
      <c r="X1444"/>
    </row>
    <row r="1445" spans="1:24" s="23" customFormat="1" hidden="1" x14ac:dyDescent="0.3">
      <c r="A1445" s="316"/>
      <c r="B1445" s="317"/>
      <c r="C1445" s="320"/>
      <c r="D1445" s="319"/>
      <c r="E1445" s="114">
        <f t="shared" si="28"/>
        <v>19386771.605986528</v>
      </c>
      <c r="F1445" s="84"/>
      <c r="G1445" s="139"/>
      <c r="H1445" s="140"/>
      <c r="I1445" s="116"/>
      <c r="J1445" s="123"/>
      <c r="K1445" s="117"/>
      <c r="L1445" s="118"/>
      <c r="M1445" s="288"/>
      <c r="N1445" s="289"/>
      <c r="O1445"/>
      <c r="P1445"/>
      <c r="Q1445"/>
      <c r="R1445"/>
      <c r="S1445"/>
      <c r="T1445"/>
      <c r="U1445"/>
      <c r="V1445"/>
      <c r="W1445"/>
      <c r="X1445"/>
    </row>
    <row r="1446" spans="1:24" s="23" customFormat="1" hidden="1" x14ac:dyDescent="0.3">
      <c r="A1446" s="316"/>
      <c r="B1446" s="317"/>
      <c r="C1446" s="320"/>
      <c r="D1446" s="319"/>
      <c r="E1446" s="114">
        <f t="shared" si="28"/>
        <v>19386771.605986528</v>
      </c>
      <c r="F1446" s="84"/>
      <c r="G1446" s="139"/>
      <c r="H1446" s="140"/>
      <c r="I1446" s="116"/>
      <c r="J1446" s="123"/>
      <c r="K1446" s="117"/>
      <c r="L1446" s="118"/>
      <c r="M1446" s="288"/>
      <c r="N1446" s="289"/>
      <c r="O1446"/>
      <c r="P1446"/>
      <c r="Q1446"/>
      <c r="R1446"/>
      <c r="S1446"/>
      <c r="T1446"/>
      <c r="U1446"/>
      <c r="V1446"/>
      <c r="W1446"/>
      <c r="X1446"/>
    </row>
    <row r="1447" spans="1:24" s="23" customFormat="1" hidden="1" x14ac:dyDescent="0.3">
      <c r="A1447" s="316"/>
      <c r="B1447" s="317"/>
      <c r="C1447" s="320"/>
      <c r="D1447" s="319"/>
      <c r="E1447" s="114">
        <f t="shared" si="28"/>
        <v>19386771.605986528</v>
      </c>
      <c r="F1447" s="84"/>
      <c r="G1447" s="139"/>
      <c r="H1447" s="140"/>
      <c r="I1447" s="116"/>
      <c r="J1447" s="123"/>
      <c r="K1447" s="117"/>
      <c r="L1447" s="118"/>
      <c r="M1447" s="288"/>
      <c r="N1447" s="289"/>
      <c r="O1447"/>
      <c r="P1447"/>
      <c r="Q1447"/>
      <c r="R1447"/>
      <c r="S1447"/>
      <c r="T1447"/>
      <c r="U1447"/>
      <c r="V1447"/>
      <c r="W1447"/>
      <c r="X1447"/>
    </row>
    <row r="1448" spans="1:24" s="23" customFormat="1" hidden="1" x14ac:dyDescent="0.3">
      <c r="A1448" s="316"/>
      <c r="B1448" s="317"/>
      <c r="C1448" s="320"/>
      <c r="D1448" s="319"/>
      <c r="E1448" s="114">
        <f t="shared" si="28"/>
        <v>19386771.605986528</v>
      </c>
      <c r="F1448" s="84"/>
      <c r="G1448" s="139"/>
      <c r="H1448" s="140"/>
      <c r="I1448" s="116"/>
      <c r="J1448" s="123"/>
      <c r="K1448" s="117"/>
      <c r="L1448" s="118"/>
      <c r="M1448" s="288"/>
      <c r="N1448" s="289"/>
      <c r="O1448"/>
      <c r="P1448"/>
      <c r="Q1448"/>
      <c r="R1448"/>
      <c r="S1448"/>
      <c r="T1448"/>
      <c r="U1448"/>
      <c r="V1448"/>
      <c r="W1448"/>
      <c r="X1448"/>
    </row>
    <row r="1449" spans="1:24" s="23" customFormat="1" hidden="1" x14ac:dyDescent="0.3">
      <c r="A1449" s="316"/>
      <c r="B1449" s="317"/>
      <c r="C1449" s="320"/>
      <c r="D1449" s="319"/>
      <c r="E1449" s="114">
        <f t="shared" si="28"/>
        <v>19386771.605986528</v>
      </c>
      <c r="F1449" s="84"/>
      <c r="G1449" s="139"/>
      <c r="H1449" s="140"/>
      <c r="I1449" s="116"/>
      <c r="J1449" s="123"/>
      <c r="K1449" s="117"/>
      <c r="L1449" s="118"/>
      <c r="M1449" s="288"/>
      <c r="N1449" s="289"/>
      <c r="O1449"/>
      <c r="P1449"/>
      <c r="Q1449"/>
      <c r="R1449"/>
      <c r="S1449"/>
      <c r="T1449"/>
      <c r="U1449"/>
      <c r="V1449"/>
      <c r="W1449"/>
      <c r="X1449"/>
    </row>
    <row r="1450" spans="1:24" s="23" customFormat="1" hidden="1" x14ac:dyDescent="0.3">
      <c r="A1450" s="316"/>
      <c r="B1450" s="317"/>
      <c r="C1450" s="320"/>
      <c r="D1450" s="319"/>
      <c r="E1450" s="114">
        <f t="shared" si="28"/>
        <v>19386771.605986528</v>
      </c>
      <c r="F1450" s="84"/>
      <c r="G1450" s="139"/>
      <c r="H1450" s="140"/>
      <c r="I1450" s="116"/>
      <c r="J1450" s="123"/>
      <c r="K1450" s="117"/>
      <c r="L1450" s="118"/>
      <c r="M1450" s="288"/>
      <c r="N1450" s="289"/>
      <c r="O1450"/>
      <c r="P1450"/>
      <c r="Q1450"/>
      <c r="R1450"/>
      <c r="S1450"/>
      <c r="T1450"/>
      <c r="U1450"/>
      <c r="V1450"/>
      <c r="W1450"/>
      <c r="X1450"/>
    </row>
    <row r="1451" spans="1:24" s="23" customFormat="1" hidden="1" x14ac:dyDescent="0.3">
      <c r="A1451" s="316"/>
      <c r="B1451" s="317"/>
      <c r="C1451" s="320"/>
      <c r="D1451" s="319"/>
      <c r="E1451" s="114">
        <f t="shared" si="28"/>
        <v>19386771.605986528</v>
      </c>
      <c r="F1451" s="84"/>
      <c r="G1451" s="139"/>
      <c r="H1451" s="140"/>
      <c r="I1451" s="116"/>
      <c r="J1451" s="123"/>
      <c r="K1451" s="117"/>
      <c r="L1451" s="118"/>
      <c r="M1451" s="288"/>
      <c r="N1451" s="289"/>
      <c r="O1451"/>
      <c r="P1451"/>
      <c r="Q1451"/>
      <c r="R1451"/>
      <c r="S1451"/>
      <c r="T1451"/>
      <c r="U1451"/>
      <c r="V1451"/>
      <c r="W1451"/>
      <c r="X1451"/>
    </row>
    <row r="1452" spans="1:24" s="23" customFormat="1" hidden="1" x14ac:dyDescent="0.3">
      <c r="A1452" s="316"/>
      <c r="B1452" s="317"/>
      <c r="C1452" s="320"/>
      <c r="D1452" s="319"/>
      <c r="E1452" s="114">
        <f t="shared" si="28"/>
        <v>19386771.605986528</v>
      </c>
      <c r="F1452" s="84"/>
      <c r="G1452" s="139"/>
      <c r="H1452" s="140"/>
      <c r="I1452" s="116"/>
      <c r="J1452" s="123"/>
      <c r="K1452" s="117"/>
      <c r="L1452" s="118"/>
      <c r="M1452" s="288"/>
      <c r="N1452" s="289"/>
      <c r="O1452"/>
      <c r="P1452"/>
      <c r="Q1452"/>
      <c r="R1452"/>
      <c r="S1452"/>
      <c r="T1452"/>
      <c r="U1452"/>
      <c r="V1452"/>
      <c r="W1452"/>
      <c r="X1452"/>
    </row>
    <row r="1453" spans="1:24" s="23" customFormat="1" hidden="1" x14ac:dyDescent="0.3">
      <c r="A1453" s="316"/>
      <c r="B1453" s="317"/>
      <c r="C1453" s="320"/>
      <c r="D1453" s="319"/>
      <c r="E1453" s="114">
        <f t="shared" si="28"/>
        <v>19386771.605986528</v>
      </c>
      <c r="F1453" s="84"/>
      <c r="G1453" s="139"/>
      <c r="H1453" s="140"/>
      <c r="I1453" s="116"/>
      <c r="J1453" s="123"/>
      <c r="K1453" s="117"/>
      <c r="L1453" s="118"/>
      <c r="M1453" s="288"/>
      <c r="N1453" s="289"/>
      <c r="O1453"/>
      <c r="P1453"/>
      <c r="Q1453"/>
      <c r="R1453"/>
      <c r="S1453"/>
      <c r="T1453"/>
      <c r="U1453"/>
      <c r="V1453"/>
      <c r="W1453"/>
      <c r="X1453"/>
    </row>
    <row r="1454" spans="1:24" s="23" customFormat="1" hidden="1" x14ac:dyDescent="0.3">
      <c r="A1454" s="316"/>
      <c r="B1454" s="317"/>
      <c r="C1454" s="320"/>
      <c r="D1454" s="319"/>
      <c r="E1454" s="114">
        <f t="shared" si="28"/>
        <v>19386771.605986528</v>
      </c>
      <c r="F1454" s="84"/>
      <c r="G1454" s="139"/>
      <c r="H1454" s="140"/>
      <c r="I1454" s="116"/>
      <c r="J1454" s="123"/>
      <c r="K1454" s="117"/>
      <c r="L1454" s="118"/>
      <c r="M1454" s="288"/>
      <c r="N1454" s="289"/>
      <c r="O1454"/>
      <c r="P1454"/>
      <c r="Q1454"/>
      <c r="R1454"/>
      <c r="S1454"/>
      <c r="T1454"/>
      <c r="U1454"/>
      <c r="V1454"/>
      <c r="W1454"/>
      <c r="X1454"/>
    </row>
    <row r="1455" spans="1:24" s="23" customFormat="1" hidden="1" x14ac:dyDescent="0.3">
      <c r="A1455" s="316"/>
      <c r="B1455" s="317"/>
      <c r="C1455" s="320"/>
      <c r="D1455" s="319"/>
      <c r="E1455" s="114">
        <f t="shared" si="28"/>
        <v>19386771.605986528</v>
      </c>
      <c r="F1455" s="84"/>
      <c r="G1455" s="139"/>
      <c r="H1455" s="140"/>
      <c r="I1455" s="116"/>
      <c r="J1455" s="123"/>
      <c r="K1455" s="117"/>
      <c r="L1455" s="118"/>
      <c r="M1455" s="288"/>
      <c r="N1455" s="289"/>
      <c r="O1455"/>
      <c r="P1455"/>
      <c r="Q1455"/>
      <c r="R1455"/>
      <c r="S1455"/>
      <c r="T1455"/>
      <c r="U1455"/>
      <c r="V1455"/>
      <c r="W1455"/>
      <c r="X1455"/>
    </row>
    <row r="1456" spans="1:24" s="23" customFormat="1" hidden="1" x14ac:dyDescent="0.3">
      <c r="A1456" s="316"/>
      <c r="B1456" s="317"/>
      <c r="C1456" s="320"/>
      <c r="D1456" s="319"/>
      <c r="E1456" s="114">
        <f t="shared" si="28"/>
        <v>19386771.605986528</v>
      </c>
      <c r="F1456" s="84"/>
      <c r="G1456" s="139"/>
      <c r="H1456" s="140"/>
      <c r="I1456" s="116"/>
      <c r="J1456" s="123"/>
      <c r="K1456" s="117"/>
      <c r="L1456" s="118"/>
      <c r="M1456" s="288"/>
      <c r="N1456" s="289"/>
      <c r="O1456"/>
      <c r="P1456"/>
      <c r="Q1456"/>
      <c r="R1456"/>
      <c r="S1456"/>
      <c r="T1456"/>
      <c r="U1456"/>
      <c r="V1456"/>
      <c r="W1456"/>
      <c r="X1456"/>
    </row>
    <row r="1457" spans="1:24" s="23" customFormat="1" hidden="1" x14ac:dyDescent="0.3">
      <c r="A1457" s="316"/>
      <c r="B1457" s="317"/>
      <c r="C1457" s="320"/>
      <c r="D1457" s="319"/>
      <c r="E1457" s="114">
        <f t="shared" si="28"/>
        <v>19386771.605986528</v>
      </c>
      <c r="F1457" s="84"/>
      <c r="G1457" s="139"/>
      <c r="H1457" s="140"/>
      <c r="I1457" s="116"/>
      <c r="J1457" s="123"/>
      <c r="K1457" s="117"/>
      <c r="L1457" s="118"/>
      <c r="M1457" s="288"/>
      <c r="N1457" s="289"/>
      <c r="O1457"/>
      <c r="P1457"/>
      <c r="Q1457"/>
      <c r="R1457"/>
      <c r="S1457"/>
      <c r="T1457"/>
      <c r="U1457"/>
      <c r="V1457"/>
      <c r="W1457"/>
      <c r="X1457"/>
    </row>
    <row r="1458" spans="1:24" s="23" customFormat="1" hidden="1" x14ac:dyDescent="0.3">
      <c r="A1458" s="316"/>
      <c r="B1458" s="317"/>
      <c r="C1458" s="320"/>
      <c r="D1458" s="319"/>
      <c r="E1458" s="114">
        <f t="shared" si="28"/>
        <v>19386771.605986528</v>
      </c>
      <c r="F1458" s="84"/>
      <c r="G1458" s="139"/>
      <c r="H1458" s="140"/>
      <c r="I1458" s="116"/>
      <c r="J1458" s="123"/>
      <c r="K1458" s="117"/>
      <c r="L1458" s="118"/>
      <c r="M1458" s="288"/>
      <c r="N1458" s="289"/>
      <c r="O1458"/>
      <c r="P1458"/>
      <c r="Q1458"/>
      <c r="R1458"/>
      <c r="S1458"/>
      <c r="T1458"/>
      <c r="U1458"/>
      <c r="V1458"/>
      <c r="W1458"/>
      <c r="X1458"/>
    </row>
    <row r="1459" spans="1:24" s="23" customFormat="1" hidden="1" x14ac:dyDescent="0.3">
      <c r="A1459" s="316"/>
      <c r="B1459" s="317"/>
      <c r="C1459" s="320"/>
      <c r="D1459" s="319"/>
      <c r="E1459" s="114">
        <f t="shared" si="28"/>
        <v>19386771.605986528</v>
      </c>
      <c r="F1459" s="84"/>
      <c r="G1459" s="139"/>
      <c r="H1459" s="140"/>
      <c r="I1459" s="116"/>
      <c r="J1459" s="123"/>
      <c r="K1459" s="117"/>
      <c r="L1459" s="118"/>
      <c r="M1459" s="288"/>
      <c r="N1459" s="289"/>
      <c r="O1459"/>
      <c r="P1459"/>
      <c r="Q1459"/>
      <c r="R1459"/>
      <c r="S1459"/>
      <c r="T1459"/>
      <c r="U1459"/>
      <c r="V1459"/>
      <c r="W1459"/>
      <c r="X1459"/>
    </row>
    <row r="1460" spans="1:24" s="23" customFormat="1" hidden="1" x14ac:dyDescent="0.3">
      <c r="A1460" s="316"/>
      <c r="B1460" s="317"/>
      <c r="C1460" s="320"/>
      <c r="D1460" s="319"/>
      <c r="E1460" s="114">
        <f t="shared" si="28"/>
        <v>19386771.605986528</v>
      </c>
      <c r="F1460" s="84"/>
      <c r="G1460" s="139"/>
      <c r="H1460" s="140"/>
      <c r="I1460" s="116"/>
      <c r="J1460" s="123"/>
      <c r="K1460" s="117"/>
      <c r="L1460" s="118"/>
      <c r="M1460" s="288"/>
      <c r="N1460" s="289"/>
      <c r="O1460"/>
      <c r="P1460"/>
      <c r="Q1460"/>
      <c r="R1460"/>
      <c r="S1460"/>
      <c r="T1460"/>
      <c r="U1460"/>
      <c r="V1460"/>
      <c r="W1460"/>
      <c r="X1460"/>
    </row>
    <row r="1461" spans="1:24" s="23" customFormat="1" hidden="1" x14ac:dyDescent="0.3">
      <c r="A1461" s="316"/>
      <c r="B1461" s="317"/>
      <c r="C1461" s="320"/>
      <c r="D1461" s="319"/>
      <c r="E1461" s="114">
        <f t="shared" si="28"/>
        <v>19386771.605986528</v>
      </c>
      <c r="F1461" s="84"/>
      <c r="G1461" s="139"/>
      <c r="H1461" s="140"/>
      <c r="I1461" s="116"/>
      <c r="J1461" s="123"/>
      <c r="K1461" s="117"/>
      <c r="L1461" s="118"/>
      <c r="M1461" s="288"/>
      <c r="N1461" s="289"/>
      <c r="O1461"/>
      <c r="P1461"/>
      <c r="Q1461"/>
      <c r="R1461"/>
      <c r="S1461"/>
      <c r="T1461"/>
      <c r="U1461"/>
      <c r="V1461"/>
      <c r="W1461"/>
      <c r="X1461"/>
    </row>
    <row r="1462" spans="1:24" s="23" customFormat="1" hidden="1" x14ac:dyDescent="0.3">
      <c r="A1462" s="316"/>
      <c r="B1462" s="317"/>
      <c r="C1462" s="320"/>
      <c r="D1462" s="319"/>
      <c r="E1462" s="114">
        <f t="shared" si="28"/>
        <v>19386771.605986528</v>
      </c>
      <c r="F1462" s="84"/>
      <c r="G1462" s="139"/>
      <c r="H1462" s="140"/>
      <c r="I1462" s="116"/>
      <c r="J1462" s="123"/>
      <c r="K1462" s="117"/>
      <c r="L1462" s="118"/>
      <c r="M1462" s="288"/>
      <c r="N1462" s="289"/>
      <c r="O1462"/>
      <c r="P1462"/>
      <c r="Q1462"/>
      <c r="R1462"/>
      <c r="S1462"/>
      <c r="T1462"/>
      <c r="U1462"/>
      <c r="V1462"/>
      <c r="W1462"/>
      <c r="X1462"/>
    </row>
    <row r="1463" spans="1:24" s="23" customFormat="1" hidden="1" x14ac:dyDescent="0.3">
      <c r="A1463" s="316"/>
      <c r="B1463" s="317"/>
      <c r="C1463" s="320"/>
      <c r="D1463" s="319"/>
      <c r="E1463" s="114">
        <f t="shared" si="28"/>
        <v>19386771.605986528</v>
      </c>
      <c r="F1463" s="84"/>
      <c r="G1463" s="139"/>
      <c r="H1463" s="140"/>
      <c r="I1463" s="116"/>
      <c r="J1463" s="123"/>
      <c r="K1463" s="117"/>
      <c r="L1463" s="118"/>
      <c r="M1463" s="288"/>
      <c r="N1463" s="289"/>
      <c r="O1463"/>
      <c r="P1463"/>
      <c r="Q1463"/>
      <c r="R1463"/>
      <c r="S1463"/>
      <c r="T1463"/>
      <c r="U1463"/>
      <c r="V1463"/>
      <c r="W1463"/>
      <c r="X1463"/>
    </row>
    <row r="1464" spans="1:24" s="23" customFormat="1" hidden="1" x14ac:dyDescent="0.3">
      <c r="A1464" s="316"/>
      <c r="B1464" s="317"/>
      <c r="C1464" s="320"/>
      <c r="D1464" s="319"/>
      <c r="E1464" s="114">
        <f t="shared" si="28"/>
        <v>19386771.605986528</v>
      </c>
      <c r="F1464" s="84"/>
      <c r="G1464" s="139"/>
      <c r="H1464" s="140"/>
      <c r="I1464" s="116"/>
      <c r="J1464" s="123"/>
      <c r="K1464" s="117"/>
      <c r="L1464" s="118"/>
      <c r="M1464" s="288"/>
      <c r="N1464" s="289"/>
      <c r="O1464"/>
      <c r="P1464"/>
      <c r="Q1464"/>
      <c r="R1464"/>
      <c r="S1464"/>
      <c r="T1464"/>
      <c r="U1464"/>
      <c r="V1464"/>
      <c r="W1464"/>
      <c r="X1464"/>
    </row>
    <row r="1465" spans="1:24" s="23" customFormat="1" hidden="1" x14ac:dyDescent="0.3">
      <c r="A1465" s="316"/>
      <c r="B1465" s="317"/>
      <c r="C1465" s="320"/>
      <c r="D1465" s="319"/>
      <c r="E1465" s="114">
        <f t="shared" si="28"/>
        <v>19386771.605986528</v>
      </c>
      <c r="F1465" s="84"/>
      <c r="G1465" s="139"/>
      <c r="H1465" s="140"/>
      <c r="I1465" s="116"/>
      <c r="J1465" s="123"/>
      <c r="K1465" s="117"/>
      <c r="L1465" s="118"/>
      <c r="M1465" s="288"/>
      <c r="N1465" s="289"/>
      <c r="O1465"/>
      <c r="P1465"/>
      <c r="Q1465"/>
      <c r="R1465"/>
      <c r="S1465"/>
      <c r="T1465"/>
      <c r="U1465"/>
      <c r="V1465"/>
      <c r="W1465"/>
      <c r="X1465"/>
    </row>
    <row r="1466" spans="1:24" s="23" customFormat="1" hidden="1" x14ac:dyDescent="0.3">
      <c r="A1466" s="316"/>
      <c r="B1466" s="317"/>
      <c r="C1466" s="320"/>
      <c r="D1466" s="319"/>
      <c r="E1466" s="114">
        <f t="shared" si="28"/>
        <v>19386771.605986528</v>
      </c>
      <c r="F1466" s="84"/>
      <c r="G1466" s="139"/>
      <c r="H1466" s="140"/>
      <c r="I1466" s="116"/>
      <c r="J1466" s="123"/>
      <c r="K1466" s="117"/>
      <c r="L1466" s="118"/>
      <c r="M1466" s="288"/>
      <c r="N1466" s="289"/>
      <c r="O1466"/>
      <c r="P1466"/>
      <c r="Q1466"/>
      <c r="R1466"/>
      <c r="S1466"/>
      <c r="T1466"/>
      <c r="U1466"/>
      <c r="V1466"/>
      <c r="W1466"/>
      <c r="X1466"/>
    </row>
    <row r="1467" spans="1:24" s="23" customFormat="1" hidden="1" x14ac:dyDescent="0.3">
      <c r="A1467" s="316"/>
      <c r="B1467" s="317"/>
      <c r="C1467" s="320"/>
      <c r="D1467" s="319"/>
      <c r="E1467" s="114">
        <f t="shared" si="28"/>
        <v>19386771.605986528</v>
      </c>
      <c r="F1467" s="84"/>
      <c r="G1467" s="139"/>
      <c r="H1467" s="140"/>
      <c r="I1467" s="116"/>
      <c r="J1467" s="123"/>
      <c r="K1467" s="117"/>
      <c r="L1467" s="118"/>
      <c r="M1467" s="288"/>
      <c r="N1467" s="289"/>
      <c r="O1467"/>
      <c r="P1467"/>
      <c r="Q1467"/>
      <c r="R1467"/>
      <c r="S1467"/>
      <c r="T1467"/>
      <c r="U1467"/>
      <c r="V1467"/>
      <c r="W1467"/>
      <c r="X1467"/>
    </row>
    <row r="1468" spans="1:24" s="23" customFormat="1" hidden="1" x14ac:dyDescent="0.3">
      <c r="A1468" s="316"/>
      <c r="B1468" s="317"/>
      <c r="C1468" s="320"/>
      <c r="D1468" s="319"/>
      <c r="E1468" s="114">
        <f t="shared" si="28"/>
        <v>19386771.605986528</v>
      </c>
      <c r="F1468" s="84"/>
      <c r="G1468" s="139"/>
      <c r="H1468" s="140"/>
      <c r="I1468" s="116"/>
      <c r="J1468" s="123"/>
      <c r="K1468" s="117"/>
      <c r="L1468" s="118"/>
      <c r="M1468" s="288"/>
      <c r="N1468" s="289"/>
      <c r="O1468"/>
      <c r="P1468"/>
      <c r="Q1468"/>
      <c r="R1468"/>
      <c r="S1468"/>
      <c r="T1468"/>
      <c r="U1468"/>
      <c r="V1468"/>
      <c r="W1468"/>
      <c r="X1468"/>
    </row>
    <row r="1469" spans="1:24" s="23" customFormat="1" hidden="1" x14ac:dyDescent="0.3">
      <c r="A1469" s="316"/>
      <c r="B1469" s="317"/>
      <c r="C1469" s="320"/>
      <c r="D1469" s="319"/>
      <c r="E1469" s="114">
        <f t="shared" si="28"/>
        <v>19386771.605986528</v>
      </c>
      <c r="F1469" s="84"/>
      <c r="G1469" s="139"/>
      <c r="H1469" s="140"/>
      <c r="I1469" s="116"/>
      <c r="J1469" s="123"/>
      <c r="K1469" s="117"/>
      <c r="L1469" s="118"/>
      <c r="M1469" s="288"/>
      <c r="N1469" s="289"/>
      <c r="O1469"/>
      <c r="P1469"/>
      <c r="Q1469"/>
      <c r="R1469"/>
      <c r="S1469"/>
      <c r="T1469"/>
      <c r="U1469"/>
      <c r="V1469"/>
      <c r="W1469"/>
      <c r="X1469"/>
    </row>
    <row r="1470" spans="1:24" s="23" customFormat="1" hidden="1" x14ac:dyDescent="0.3">
      <c r="A1470" s="316"/>
      <c r="B1470" s="317"/>
      <c r="C1470" s="320"/>
      <c r="D1470" s="319"/>
      <c r="E1470" s="114">
        <f t="shared" si="28"/>
        <v>19386771.605986528</v>
      </c>
      <c r="F1470" s="84"/>
      <c r="G1470" s="139"/>
      <c r="H1470" s="140"/>
      <c r="I1470" s="116"/>
      <c r="J1470" s="123"/>
      <c r="K1470" s="117"/>
      <c r="L1470" s="118"/>
      <c r="M1470" s="288"/>
      <c r="N1470" s="289"/>
      <c r="O1470"/>
      <c r="P1470"/>
      <c r="Q1470"/>
      <c r="R1470"/>
      <c r="S1470"/>
      <c r="T1470"/>
      <c r="U1470"/>
      <c r="V1470"/>
      <c r="W1470"/>
      <c r="X1470"/>
    </row>
    <row r="1471" spans="1:24" s="23" customFormat="1" hidden="1" x14ac:dyDescent="0.3">
      <c r="A1471" s="316"/>
      <c r="B1471" s="317"/>
      <c r="C1471" s="320"/>
      <c r="D1471" s="319"/>
      <c r="E1471" s="114">
        <f t="shared" si="28"/>
        <v>19386771.605986528</v>
      </c>
      <c r="F1471" s="84"/>
      <c r="G1471" s="139"/>
      <c r="H1471" s="140"/>
      <c r="I1471" s="116"/>
      <c r="J1471" s="123"/>
      <c r="K1471" s="117"/>
      <c r="L1471" s="118"/>
      <c r="M1471" s="288"/>
      <c r="N1471" s="289"/>
      <c r="O1471"/>
      <c r="P1471"/>
      <c r="Q1471"/>
      <c r="R1471"/>
      <c r="S1471"/>
      <c r="T1471"/>
      <c r="U1471"/>
      <c r="V1471"/>
      <c r="W1471"/>
      <c r="X1471"/>
    </row>
    <row r="1472" spans="1:24" s="23" customFormat="1" hidden="1" x14ac:dyDescent="0.3">
      <c r="A1472" s="316"/>
      <c r="B1472" s="317"/>
      <c r="C1472" s="320"/>
      <c r="D1472" s="319"/>
      <c r="E1472" s="114">
        <f t="shared" si="28"/>
        <v>19386771.605986528</v>
      </c>
      <c r="F1472" s="84"/>
      <c r="G1472" s="139"/>
      <c r="H1472" s="140"/>
      <c r="I1472" s="116"/>
      <c r="J1472" s="123"/>
      <c r="K1472" s="117"/>
      <c r="L1472" s="118"/>
      <c r="M1472" s="288"/>
      <c r="N1472" s="289"/>
      <c r="O1472"/>
      <c r="P1472"/>
      <c r="Q1472"/>
      <c r="R1472"/>
      <c r="S1472"/>
      <c r="T1472"/>
      <c r="U1472"/>
      <c r="V1472"/>
      <c r="W1472"/>
      <c r="X1472"/>
    </row>
    <row r="1473" spans="1:24" s="23" customFormat="1" hidden="1" x14ac:dyDescent="0.3">
      <c r="A1473" s="316"/>
      <c r="B1473" s="317"/>
      <c r="C1473" s="320"/>
      <c r="D1473" s="319"/>
      <c r="E1473" s="114">
        <f t="shared" si="28"/>
        <v>19386771.605986528</v>
      </c>
      <c r="F1473" s="84"/>
      <c r="G1473" s="139"/>
      <c r="H1473" s="140"/>
      <c r="I1473" s="116"/>
      <c r="J1473" s="123"/>
      <c r="K1473" s="117"/>
      <c r="L1473" s="118"/>
      <c r="M1473" s="288"/>
      <c r="N1473" s="289"/>
      <c r="O1473"/>
      <c r="P1473"/>
      <c r="Q1473"/>
      <c r="R1473"/>
      <c r="S1473"/>
      <c r="T1473"/>
      <c r="U1473"/>
      <c r="V1473"/>
      <c r="W1473"/>
      <c r="X1473"/>
    </row>
    <row r="1474" spans="1:24" s="23" customFormat="1" hidden="1" x14ac:dyDescent="0.3">
      <c r="A1474" s="316"/>
      <c r="B1474" s="317"/>
      <c r="C1474" s="320"/>
      <c r="D1474" s="319"/>
      <c r="E1474" s="114">
        <f t="shared" si="28"/>
        <v>19386771.605986528</v>
      </c>
      <c r="F1474" s="84"/>
      <c r="G1474" s="139"/>
      <c r="H1474" s="140"/>
      <c r="I1474" s="116"/>
      <c r="J1474" s="123"/>
      <c r="K1474" s="117"/>
      <c r="L1474" s="118"/>
      <c r="M1474" s="288"/>
      <c r="N1474" s="289"/>
      <c r="O1474"/>
      <c r="P1474"/>
      <c r="Q1474"/>
      <c r="R1474"/>
      <c r="S1474"/>
      <c r="T1474"/>
      <c r="U1474"/>
      <c r="V1474"/>
      <c r="W1474"/>
      <c r="X1474"/>
    </row>
    <row r="1475" spans="1:24" s="23" customFormat="1" x14ac:dyDescent="0.3">
      <c r="A1475" s="316"/>
      <c r="B1475" s="317"/>
      <c r="C1475" s="320"/>
      <c r="D1475" s="319"/>
      <c r="E1475" s="227">
        <f t="shared" si="28"/>
        <v>19386771.605986528</v>
      </c>
      <c r="F1475" s="84"/>
      <c r="G1475" s="139"/>
      <c r="H1475" s="140"/>
      <c r="I1475" s="116"/>
      <c r="J1475" s="123"/>
      <c r="K1475" s="117"/>
      <c r="L1475" s="118"/>
      <c r="M1475" s="288"/>
      <c r="N1475" s="289"/>
      <c r="O1475"/>
      <c r="P1475"/>
      <c r="Q1475"/>
      <c r="R1475"/>
      <c r="S1475"/>
      <c r="T1475"/>
      <c r="U1475"/>
      <c r="V1475"/>
      <c r="W1475"/>
      <c r="X1475"/>
    </row>
    <row r="1476" spans="1:24" s="23" customFormat="1" hidden="1" x14ac:dyDescent="0.3">
      <c r="A1476" s="316"/>
      <c r="B1476" s="317"/>
      <c r="C1476" s="320"/>
      <c r="D1476" s="319"/>
      <c r="E1476" s="114">
        <f t="shared" si="28"/>
        <v>19386771.605986528</v>
      </c>
      <c r="F1476" s="84"/>
      <c r="G1476" s="139"/>
      <c r="H1476" s="140"/>
      <c r="I1476" s="116"/>
      <c r="J1476" s="123"/>
      <c r="K1476" s="117"/>
      <c r="L1476" s="118"/>
      <c r="M1476" s="288"/>
      <c r="N1476" s="289"/>
      <c r="O1476"/>
      <c r="P1476"/>
      <c r="Q1476"/>
      <c r="R1476"/>
      <c r="S1476"/>
      <c r="T1476"/>
      <c r="U1476"/>
      <c r="V1476"/>
      <c r="W1476"/>
      <c r="X1476"/>
    </row>
    <row r="1477" spans="1:24" s="23" customFormat="1" hidden="1" x14ac:dyDescent="0.3">
      <c r="A1477" s="316"/>
      <c r="B1477" s="317"/>
      <c r="C1477" s="320"/>
      <c r="D1477" s="319"/>
      <c r="E1477" s="114">
        <f t="shared" si="28"/>
        <v>19386771.605986528</v>
      </c>
      <c r="F1477" s="84"/>
      <c r="G1477" s="139"/>
      <c r="H1477" s="140"/>
      <c r="I1477" s="116"/>
      <c r="J1477" s="123"/>
      <c r="K1477" s="117"/>
      <c r="L1477" s="118"/>
      <c r="M1477" s="288"/>
      <c r="N1477" s="289"/>
      <c r="O1477"/>
      <c r="P1477"/>
      <c r="Q1477"/>
      <c r="R1477"/>
      <c r="S1477"/>
      <c r="T1477"/>
      <c r="U1477"/>
      <c r="V1477"/>
      <c r="W1477"/>
      <c r="X1477"/>
    </row>
    <row r="1478" spans="1:24" s="23" customFormat="1" hidden="1" x14ac:dyDescent="0.3">
      <c r="A1478" s="316"/>
      <c r="B1478" s="317"/>
      <c r="C1478" s="320"/>
      <c r="D1478" s="319"/>
      <c r="E1478" s="114">
        <f t="shared" si="28"/>
        <v>19386771.605986528</v>
      </c>
      <c r="F1478" s="84"/>
      <c r="G1478" s="139"/>
      <c r="H1478" s="140"/>
      <c r="I1478" s="116"/>
      <c r="J1478" s="123"/>
      <c r="K1478" s="117"/>
      <c r="L1478" s="118"/>
      <c r="M1478" s="288"/>
      <c r="N1478" s="289"/>
      <c r="O1478"/>
      <c r="P1478"/>
      <c r="Q1478"/>
      <c r="R1478"/>
      <c r="S1478"/>
      <c r="T1478"/>
      <c r="U1478"/>
      <c r="V1478"/>
      <c r="W1478"/>
      <c r="X1478"/>
    </row>
    <row r="1479" spans="1:24" s="23" customFormat="1" hidden="1" x14ac:dyDescent="0.3">
      <c r="A1479" s="316"/>
      <c r="B1479" s="317"/>
      <c r="C1479" s="320"/>
      <c r="D1479" s="319"/>
      <c r="E1479" s="114">
        <f t="shared" si="28"/>
        <v>19386771.605986528</v>
      </c>
      <c r="F1479" s="84"/>
      <c r="G1479" s="139"/>
      <c r="H1479" s="140"/>
      <c r="I1479" s="116"/>
      <c r="J1479" s="123"/>
      <c r="K1479" s="117"/>
      <c r="L1479" s="118"/>
      <c r="M1479" s="288"/>
      <c r="N1479" s="289"/>
      <c r="O1479"/>
      <c r="P1479"/>
      <c r="Q1479"/>
      <c r="R1479"/>
      <c r="S1479"/>
      <c r="T1479"/>
      <c r="U1479"/>
      <c r="V1479"/>
      <c r="W1479"/>
      <c r="X1479"/>
    </row>
    <row r="1480" spans="1:24" s="23" customFormat="1" hidden="1" x14ac:dyDescent="0.3">
      <c r="A1480" s="316"/>
      <c r="B1480" s="317"/>
      <c r="C1480" s="320"/>
      <c r="D1480" s="319"/>
      <c r="E1480" s="114">
        <f t="shared" si="28"/>
        <v>19386771.605986528</v>
      </c>
      <c r="F1480" s="84"/>
      <c r="G1480" s="139"/>
      <c r="H1480" s="140"/>
      <c r="I1480" s="116"/>
      <c r="J1480" s="123"/>
      <c r="K1480" s="117"/>
      <c r="L1480" s="118"/>
      <c r="M1480" s="288"/>
      <c r="N1480" s="289"/>
      <c r="O1480"/>
      <c r="P1480"/>
      <c r="Q1480"/>
      <c r="R1480"/>
      <c r="S1480"/>
      <c r="T1480"/>
      <c r="U1480"/>
      <c r="V1480"/>
      <c r="W1480"/>
      <c r="X1480"/>
    </row>
    <row r="1481" spans="1:24" s="23" customFormat="1" hidden="1" x14ac:dyDescent="0.3">
      <c r="A1481" s="316"/>
      <c r="B1481" s="317"/>
      <c r="C1481" s="320"/>
      <c r="D1481" s="319"/>
      <c r="E1481" s="114">
        <f t="shared" si="28"/>
        <v>19386771.605986528</v>
      </c>
      <c r="F1481" s="84"/>
      <c r="G1481" s="139"/>
      <c r="H1481" s="140"/>
      <c r="I1481" s="116"/>
      <c r="J1481" s="123"/>
      <c r="K1481" s="117"/>
      <c r="L1481" s="118"/>
      <c r="M1481" s="288"/>
      <c r="N1481" s="289"/>
      <c r="O1481"/>
      <c r="P1481"/>
      <c r="Q1481"/>
      <c r="R1481"/>
      <c r="S1481"/>
      <c r="T1481"/>
      <c r="U1481"/>
      <c r="V1481"/>
      <c r="W1481"/>
      <c r="X1481"/>
    </row>
    <row r="1482" spans="1:24" s="23" customFormat="1" hidden="1" x14ac:dyDescent="0.3">
      <c r="A1482" s="316"/>
      <c r="B1482" s="317"/>
      <c r="C1482" s="320"/>
      <c r="D1482" s="319"/>
      <c r="E1482" s="114">
        <f t="shared" si="28"/>
        <v>19386771.605986528</v>
      </c>
      <c r="F1482" s="84"/>
      <c r="G1482" s="139"/>
      <c r="H1482" s="140"/>
      <c r="I1482" s="116"/>
      <c r="J1482" s="123"/>
      <c r="K1482" s="117"/>
      <c r="L1482" s="118"/>
      <c r="M1482" s="288"/>
      <c r="N1482" s="289"/>
      <c r="O1482"/>
      <c r="P1482"/>
      <c r="Q1482"/>
      <c r="R1482"/>
      <c r="S1482"/>
      <c r="T1482"/>
      <c r="U1482"/>
      <c r="V1482"/>
      <c r="W1482"/>
      <c r="X1482"/>
    </row>
    <row r="1483" spans="1:24" s="23" customFormat="1" hidden="1" x14ac:dyDescent="0.3">
      <c r="A1483" s="316"/>
      <c r="B1483" s="317"/>
      <c r="C1483" s="320"/>
      <c r="D1483" s="319"/>
      <c r="E1483" s="114">
        <f t="shared" si="28"/>
        <v>19386771.605986528</v>
      </c>
      <c r="F1483" s="84"/>
      <c r="G1483" s="139"/>
      <c r="H1483" s="140"/>
      <c r="I1483" s="116"/>
      <c r="J1483" s="123"/>
      <c r="K1483" s="117"/>
      <c r="L1483" s="118"/>
      <c r="M1483" s="288"/>
      <c r="N1483" s="289"/>
      <c r="O1483"/>
      <c r="P1483"/>
      <c r="Q1483"/>
      <c r="R1483"/>
      <c r="S1483"/>
      <c r="T1483"/>
      <c r="U1483"/>
      <c r="V1483"/>
      <c r="W1483"/>
      <c r="X1483"/>
    </row>
    <row r="1484" spans="1:24" s="23" customFormat="1" hidden="1" x14ac:dyDescent="0.3">
      <c r="A1484" s="316"/>
      <c r="B1484" s="317"/>
      <c r="C1484" s="320"/>
      <c r="D1484" s="319"/>
      <c r="E1484" s="114">
        <f t="shared" si="28"/>
        <v>19386771.605986528</v>
      </c>
      <c r="F1484" s="84"/>
      <c r="G1484" s="139"/>
      <c r="H1484" s="140"/>
      <c r="I1484" s="116"/>
      <c r="J1484" s="123"/>
      <c r="K1484" s="117"/>
      <c r="L1484" s="118"/>
      <c r="M1484" s="288"/>
      <c r="N1484" s="289"/>
      <c r="O1484"/>
      <c r="P1484"/>
      <c r="Q1484"/>
      <c r="R1484"/>
      <c r="S1484"/>
      <c r="T1484"/>
      <c r="U1484"/>
      <c r="V1484"/>
      <c r="W1484"/>
      <c r="X1484"/>
    </row>
    <row r="1485" spans="1:24" s="23" customFormat="1" hidden="1" x14ac:dyDescent="0.3">
      <c r="A1485" s="316"/>
      <c r="B1485" s="317"/>
      <c r="C1485" s="320"/>
      <c r="D1485" s="319"/>
      <c r="E1485" s="114">
        <f t="shared" si="28"/>
        <v>19386771.605986528</v>
      </c>
      <c r="F1485" s="84"/>
      <c r="G1485" s="139"/>
      <c r="H1485" s="140"/>
      <c r="I1485" s="116"/>
      <c r="J1485" s="123"/>
      <c r="K1485" s="117"/>
      <c r="L1485" s="118"/>
      <c r="M1485" s="288"/>
      <c r="N1485" s="289"/>
      <c r="O1485"/>
      <c r="P1485"/>
      <c r="Q1485"/>
      <c r="R1485"/>
      <c r="S1485"/>
      <c r="T1485"/>
      <c r="U1485"/>
      <c r="V1485"/>
      <c r="W1485"/>
      <c r="X1485"/>
    </row>
    <row r="1486" spans="1:24" s="23" customFormat="1" hidden="1" x14ac:dyDescent="0.3">
      <c r="A1486" s="316"/>
      <c r="B1486" s="317"/>
      <c r="C1486" s="320"/>
      <c r="D1486" s="319"/>
      <c r="E1486" s="114">
        <f t="shared" si="28"/>
        <v>19386771.605986528</v>
      </c>
      <c r="F1486" s="84"/>
      <c r="G1486" s="139"/>
      <c r="H1486" s="140"/>
      <c r="I1486" s="116"/>
      <c r="J1486" s="123"/>
      <c r="K1486" s="117"/>
      <c r="L1486" s="118"/>
      <c r="M1486" s="288"/>
      <c r="N1486" s="289"/>
      <c r="O1486"/>
      <c r="P1486"/>
      <c r="Q1486"/>
      <c r="R1486"/>
      <c r="S1486"/>
      <c r="T1486"/>
      <c r="U1486"/>
      <c r="V1486"/>
      <c r="W1486"/>
      <c r="X1486"/>
    </row>
    <row r="1487" spans="1:24" s="23" customFormat="1" hidden="1" x14ac:dyDescent="0.3">
      <c r="A1487" s="316"/>
      <c r="B1487" s="317"/>
      <c r="C1487" s="320"/>
      <c r="D1487" s="319"/>
      <c r="E1487" s="114">
        <f t="shared" si="28"/>
        <v>19386771.605986528</v>
      </c>
      <c r="F1487" s="84"/>
      <c r="G1487" s="139"/>
      <c r="H1487" s="140"/>
      <c r="I1487" s="116"/>
      <c r="J1487" s="123"/>
      <c r="K1487" s="117"/>
      <c r="L1487" s="118"/>
      <c r="M1487" s="288"/>
      <c r="N1487" s="289"/>
      <c r="O1487"/>
      <c r="P1487"/>
      <c r="Q1487"/>
      <c r="R1487"/>
      <c r="S1487"/>
      <c r="T1487"/>
      <c r="U1487"/>
      <c r="V1487"/>
      <c r="W1487"/>
      <c r="X1487"/>
    </row>
    <row r="1488" spans="1:24" s="23" customFormat="1" hidden="1" x14ac:dyDescent="0.3">
      <c r="A1488" s="316"/>
      <c r="B1488" s="317"/>
      <c r="C1488" s="320"/>
      <c r="D1488" s="319"/>
      <c r="E1488" s="114">
        <f t="shared" si="28"/>
        <v>19386771.605986528</v>
      </c>
      <c r="F1488" s="84"/>
      <c r="G1488" s="139"/>
      <c r="H1488" s="140"/>
      <c r="I1488" s="116"/>
      <c r="J1488" s="123"/>
      <c r="K1488" s="117"/>
      <c r="L1488" s="118"/>
      <c r="M1488" s="288"/>
      <c r="N1488" s="289"/>
      <c r="O1488"/>
      <c r="P1488"/>
      <c r="Q1488"/>
      <c r="R1488"/>
      <c r="S1488"/>
      <c r="T1488"/>
      <c r="U1488"/>
      <c r="V1488"/>
      <c r="W1488"/>
      <c r="X1488"/>
    </row>
    <row r="1489" spans="1:24" s="23" customFormat="1" hidden="1" x14ac:dyDescent="0.3">
      <c r="A1489" s="316"/>
      <c r="B1489" s="317"/>
      <c r="C1489" s="320"/>
      <c r="D1489" s="319"/>
      <c r="E1489" s="114">
        <f t="shared" si="28"/>
        <v>19386771.605986528</v>
      </c>
      <c r="F1489" s="84"/>
      <c r="G1489" s="139"/>
      <c r="H1489" s="140"/>
      <c r="I1489" s="116"/>
      <c r="J1489" s="123"/>
      <c r="K1489" s="117"/>
      <c r="L1489" s="118"/>
      <c r="M1489" s="288"/>
      <c r="N1489" s="289"/>
      <c r="O1489"/>
      <c r="P1489"/>
      <c r="Q1489"/>
      <c r="R1489"/>
      <c r="S1489"/>
      <c r="T1489"/>
      <c r="U1489"/>
      <c r="V1489"/>
      <c r="W1489"/>
      <c r="X1489"/>
    </row>
    <row r="1490" spans="1:24" s="23" customFormat="1" hidden="1" x14ac:dyDescent="0.3">
      <c r="A1490" s="316"/>
      <c r="B1490" s="317"/>
      <c r="C1490" s="320"/>
      <c r="D1490" s="319"/>
      <c r="E1490" s="114">
        <f t="shared" si="28"/>
        <v>19386771.605986528</v>
      </c>
      <c r="F1490" s="84"/>
      <c r="G1490" s="139"/>
      <c r="H1490" s="140"/>
      <c r="I1490" s="116"/>
      <c r="J1490" s="123"/>
      <c r="K1490" s="117"/>
      <c r="L1490" s="118"/>
      <c r="M1490" s="288"/>
      <c r="N1490" s="289"/>
      <c r="O1490"/>
      <c r="P1490"/>
      <c r="Q1490"/>
      <c r="R1490"/>
      <c r="S1490"/>
      <c r="T1490"/>
      <c r="U1490"/>
      <c r="V1490"/>
      <c r="W1490"/>
      <c r="X1490"/>
    </row>
    <row r="1491" spans="1:24" s="23" customFormat="1" hidden="1" x14ac:dyDescent="0.3">
      <c r="A1491" s="316"/>
      <c r="B1491" s="317"/>
      <c r="C1491" s="320"/>
      <c r="D1491" s="319"/>
      <c r="E1491" s="114">
        <f t="shared" si="28"/>
        <v>19386771.605986528</v>
      </c>
      <c r="F1491" s="84"/>
      <c r="G1491" s="139"/>
      <c r="H1491" s="140"/>
      <c r="I1491" s="116"/>
      <c r="J1491" s="123"/>
      <c r="K1491" s="117"/>
      <c r="L1491" s="118"/>
      <c r="M1491" s="288"/>
      <c r="N1491" s="289"/>
      <c r="O1491"/>
      <c r="P1491"/>
      <c r="Q1491"/>
      <c r="R1491"/>
      <c r="S1491"/>
      <c r="T1491"/>
      <c r="U1491"/>
      <c r="V1491"/>
      <c r="W1491"/>
      <c r="X1491"/>
    </row>
    <row r="1492" spans="1:24" s="23" customFormat="1" hidden="1" x14ac:dyDescent="0.3">
      <c r="A1492" s="316"/>
      <c r="B1492" s="317"/>
      <c r="C1492" s="320"/>
      <c r="D1492" s="319"/>
      <c r="E1492" s="114">
        <f t="shared" si="28"/>
        <v>19386771.605986528</v>
      </c>
      <c r="F1492" s="84"/>
      <c r="G1492" s="139"/>
      <c r="H1492" s="140"/>
      <c r="I1492" s="116"/>
      <c r="J1492" s="123"/>
      <c r="K1492" s="117"/>
      <c r="L1492" s="118"/>
      <c r="M1492" s="288"/>
      <c r="N1492" s="289"/>
      <c r="O1492"/>
      <c r="P1492"/>
      <c r="Q1492"/>
      <c r="R1492"/>
      <c r="S1492"/>
      <c r="T1492"/>
      <c r="U1492"/>
      <c r="V1492"/>
      <c r="W1492"/>
      <c r="X1492"/>
    </row>
    <row r="1493" spans="1:24" s="23" customFormat="1" hidden="1" x14ac:dyDescent="0.3">
      <c r="A1493" s="316"/>
      <c r="B1493" s="317"/>
      <c r="C1493" s="320"/>
      <c r="D1493" s="319"/>
      <c r="E1493" s="114">
        <f t="shared" si="28"/>
        <v>19386771.605986528</v>
      </c>
      <c r="F1493" s="84"/>
      <c r="G1493" s="139"/>
      <c r="H1493" s="140"/>
      <c r="I1493" s="116"/>
      <c r="J1493" s="123"/>
      <c r="K1493" s="117"/>
      <c r="L1493" s="118"/>
      <c r="M1493" s="288"/>
      <c r="N1493" s="289"/>
      <c r="O1493"/>
      <c r="P1493"/>
      <c r="Q1493"/>
      <c r="R1493"/>
      <c r="S1493"/>
      <c r="T1493"/>
      <c r="U1493"/>
      <c r="V1493"/>
      <c r="W1493"/>
      <c r="X1493"/>
    </row>
    <row r="1494" spans="1:24" s="23" customFormat="1" hidden="1" x14ac:dyDescent="0.3">
      <c r="A1494" s="316"/>
      <c r="B1494" s="317"/>
      <c r="C1494" s="320"/>
      <c r="D1494" s="319"/>
      <c r="E1494" s="114">
        <f t="shared" si="28"/>
        <v>19386771.605986528</v>
      </c>
      <c r="F1494" s="84"/>
      <c r="G1494" s="139"/>
      <c r="H1494" s="140"/>
      <c r="I1494" s="116"/>
      <c r="J1494" s="123"/>
      <c r="K1494" s="117"/>
      <c r="L1494" s="118"/>
      <c r="M1494" s="288"/>
      <c r="N1494" s="289"/>
      <c r="O1494"/>
      <c r="P1494"/>
      <c r="Q1494"/>
      <c r="R1494"/>
      <c r="S1494"/>
      <c r="T1494"/>
      <c r="U1494"/>
      <c r="V1494"/>
      <c r="W1494"/>
      <c r="X1494"/>
    </row>
    <row r="1495" spans="1:24" s="23" customFormat="1" hidden="1" x14ac:dyDescent="0.3">
      <c r="A1495" s="316"/>
      <c r="B1495" s="317"/>
      <c r="C1495" s="320"/>
      <c r="D1495" s="319"/>
      <c r="E1495" s="114">
        <f t="shared" si="28"/>
        <v>19386771.605986528</v>
      </c>
      <c r="F1495" s="84"/>
      <c r="G1495" s="139"/>
      <c r="H1495" s="140"/>
      <c r="I1495" s="116"/>
      <c r="J1495" s="123"/>
      <c r="K1495" s="117"/>
      <c r="L1495" s="118"/>
      <c r="M1495" s="288"/>
      <c r="N1495" s="289"/>
      <c r="O1495"/>
      <c r="P1495"/>
      <c r="Q1495"/>
      <c r="R1495"/>
      <c r="S1495"/>
      <c r="T1495"/>
      <c r="U1495"/>
      <c r="V1495"/>
      <c r="W1495"/>
      <c r="X1495"/>
    </row>
    <row r="1496" spans="1:24" s="23" customFormat="1" hidden="1" x14ac:dyDescent="0.3">
      <c r="A1496" s="316"/>
      <c r="B1496" s="317"/>
      <c r="C1496" s="320"/>
      <c r="D1496" s="319"/>
      <c r="E1496" s="114">
        <f t="shared" si="28"/>
        <v>19386771.605986528</v>
      </c>
      <c r="F1496" s="84"/>
      <c r="G1496" s="139"/>
      <c r="H1496" s="140"/>
      <c r="I1496" s="116"/>
      <c r="J1496" s="123"/>
      <c r="K1496" s="117"/>
      <c r="L1496" s="118"/>
      <c r="M1496" s="288"/>
      <c r="N1496" s="289"/>
      <c r="O1496"/>
      <c r="P1496"/>
      <c r="Q1496"/>
      <c r="R1496"/>
      <c r="S1496"/>
      <c r="T1496"/>
      <c r="U1496"/>
      <c r="V1496"/>
      <c r="W1496"/>
      <c r="X1496"/>
    </row>
    <row r="1497" spans="1:24" s="23" customFormat="1" hidden="1" x14ac:dyDescent="0.3">
      <c r="A1497" s="316"/>
      <c r="B1497" s="317"/>
      <c r="C1497" s="320"/>
      <c r="D1497" s="319"/>
      <c r="E1497" s="114">
        <f t="shared" si="28"/>
        <v>19386771.605986528</v>
      </c>
      <c r="F1497" s="84"/>
      <c r="G1497" s="139"/>
      <c r="H1497" s="140"/>
      <c r="I1497" s="116"/>
      <c r="J1497" s="123"/>
      <c r="K1497" s="117"/>
      <c r="L1497" s="118"/>
      <c r="M1497" s="288"/>
      <c r="N1497" s="289"/>
      <c r="O1497"/>
      <c r="P1497"/>
      <c r="Q1497"/>
      <c r="R1497"/>
      <c r="S1497"/>
      <c r="T1497"/>
      <c r="U1497"/>
      <c r="V1497"/>
      <c r="W1497"/>
      <c r="X1497"/>
    </row>
    <row r="1498" spans="1:24" s="23" customFormat="1" hidden="1" x14ac:dyDescent="0.3">
      <c r="A1498" s="316"/>
      <c r="B1498" s="317"/>
      <c r="C1498" s="320"/>
      <c r="D1498" s="319"/>
      <c r="E1498" s="114">
        <f t="shared" si="28"/>
        <v>19386771.605986528</v>
      </c>
      <c r="F1498" s="84"/>
      <c r="G1498" s="139"/>
      <c r="H1498" s="140"/>
      <c r="I1498" s="116"/>
      <c r="J1498" s="123"/>
      <c r="K1498" s="117"/>
      <c r="L1498" s="118"/>
      <c r="M1498" s="288"/>
      <c r="N1498" s="289"/>
      <c r="O1498"/>
      <c r="P1498"/>
      <c r="Q1498"/>
      <c r="R1498"/>
      <c r="S1498"/>
      <c r="T1498"/>
      <c r="U1498"/>
      <c r="V1498"/>
      <c r="W1498"/>
      <c r="X1498"/>
    </row>
    <row r="1499" spans="1:24" s="23" customFormat="1" hidden="1" x14ac:dyDescent="0.3">
      <c r="A1499" s="316"/>
      <c r="B1499" s="317"/>
      <c r="C1499" s="320"/>
      <c r="D1499" s="319"/>
      <c r="E1499" s="114">
        <f t="shared" si="28"/>
        <v>19386771.605986528</v>
      </c>
      <c r="F1499" s="84"/>
      <c r="G1499" s="139"/>
      <c r="H1499" s="140"/>
      <c r="I1499" s="116"/>
      <c r="J1499" s="123"/>
      <c r="K1499" s="117"/>
      <c r="L1499" s="118"/>
      <c r="M1499" s="288"/>
      <c r="N1499" s="289"/>
      <c r="O1499"/>
      <c r="P1499"/>
      <c r="Q1499"/>
      <c r="R1499"/>
      <c r="S1499"/>
      <c r="T1499"/>
      <c r="U1499"/>
      <c r="V1499"/>
      <c r="W1499"/>
      <c r="X1499"/>
    </row>
    <row r="1500" spans="1:24" s="23" customFormat="1" hidden="1" x14ac:dyDescent="0.3">
      <c r="A1500" s="316"/>
      <c r="B1500" s="317"/>
      <c r="C1500" s="320"/>
      <c r="D1500" s="319"/>
      <c r="E1500" s="114">
        <f t="shared" si="28"/>
        <v>19386771.605986528</v>
      </c>
      <c r="F1500" s="84"/>
      <c r="G1500" s="139"/>
      <c r="H1500" s="140"/>
      <c r="I1500" s="116"/>
      <c r="J1500" s="123"/>
      <c r="K1500" s="117"/>
      <c r="L1500" s="118"/>
      <c r="M1500" s="288"/>
      <c r="N1500" s="289"/>
      <c r="O1500"/>
      <c r="P1500"/>
      <c r="Q1500"/>
      <c r="R1500"/>
      <c r="S1500"/>
      <c r="T1500"/>
      <c r="U1500"/>
      <c r="V1500"/>
      <c r="W1500"/>
      <c r="X1500"/>
    </row>
    <row r="1501" spans="1:24" s="23" customFormat="1" hidden="1" x14ac:dyDescent="0.3">
      <c r="A1501" s="316"/>
      <c r="B1501" s="317"/>
      <c r="C1501" s="320"/>
      <c r="D1501" s="319"/>
      <c r="E1501" s="114">
        <f t="shared" si="28"/>
        <v>19386771.605986528</v>
      </c>
      <c r="F1501" s="84"/>
      <c r="G1501" s="139"/>
      <c r="H1501" s="140"/>
      <c r="I1501" s="116"/>
      <c r="J1501" s="123"/>
      <c r="K1501" s="117"/>
      <c r="L1501" s="118"/>
      <c r="M1501" s="288"/>
      <c r="N1501" s="289"/>
      <c r="O1501"/>
      <c r="P1501"/>
      <c r="Q1501"/>
      <c r="R1501"/>
      <c r="S1501"/>
      <c r="T1501"/>
      <c r="U1501"/>
      <c r="V1501"/>
      <c r="W1501"/>
      <c r="X1501"/>
    </row>
    <row r="1502" spans="1:24" s="23" customFormat="1" hidden="1" x14ac:dyDescent="0.3">
      <c r="A1502" s="316"/>
      <c r="B1502" s="317"/>
      <c r="C1502" s="320"/>
      <c r="D1502" s="319"/>
      <c r="E1502" s="114">
        <f t="shared" si="28"/>
        <v>19386771.605986528</v>
      </c>
      <c r="F1502" s="84"/>
      <c r="G1502" s="139"/>
      <c r="H1502" s="140"/>
      <c r="I1502" s="116"/>
      <c r="J1502" s="123"/>
      <c r="K1502" s="117"/>
      <c r="L1502" s="118"/>
      <c r="M1502" s="288"/>
      <c r="N1502" s="289"/>
      <c r="O1502"/>
      <c r="P1502"/>
      <c r="Q1502"/>
      <c r="R1502"/>
      <c r="S1502"/>
      <c r="T1502"/>
      <c r="U1502"/>
      <c r="V1502"/>
      <c r="W1502"/>
      <c r="X1502"/>
    </row>
    <row r="1503" spans="1:24" s="23" customFormat="1" hidden="1" x14ac:dyDescent="0.3">
      <c r="A1503" s="316"/>
      <c r="B1503" s="317"/>
      <c r="C1503" s="320"/>
      <c r="D1503" s="319"/>
      <c r="E1503" s="114">
        <f t="shared" si="28"/>
        <v>19386771.605986528</v>
      </c>
      <c r="F1503" s="84"/>
      <c r="G1503" s="139"/>
      <c r="H1503" s="140"/>
      <c r="I1503" s="116"/>
      <c r="J1503" s="123"/>
      <c r="K1503" s="117"/>
      <c r="L1503" s="118"/>
      <c r="M1503" s="288"/>
      <c r="N1503" s="289"/>
      <c r="O1503"/>
      <c r="P1503"/>
      <c r="Q1503"/>
      <c r="R1503"/>
      <c r="S1503"/>
      <c r="T1503"/>
      <c r="U1503"/>
      <c r="V1503"/>
      <c r="W1503"/>
      <c r="X1503"/>
    </row>
    <row r="1504" spans="1:24" s="23" customFormat="1" hidden="1" x14ac:dyDescent="0.3">
      <c r="A1504" s="316"/>
      <c r="B1504" s="317"/>
      <c r="C1504" s="320"/>
      <c r="D1504" s="319"/>
      <c r="E1504" s="114">
        <f t="shared" si="28"/>
        <v>19386771.605986528</v>
      </c>
      <c r="F1504" s="84"/>
      <c r="G1504" s="139"/>
      <c r="H1504" s="140"/>
      <c r="I1504" s="116"/>
      <c r="J1504" s="123"/>
      <c r="K1504" s="117"/>
      <c r="L1504" s="118"/>
      <c r="M1504" s="288"/>
      <c r="N1504" s="289"/>
      <c r="O1504"/>
      <c r="P1504"/>
      <c r="Q1504"/>
      <c r="R1504"/>
      <c r="S1504"/>
      <c r="T1504"/>
      <c r="U1504"/>
      <c r="V1504"/>
      <c r="W1504"/>
      <c r="X1504"/>
    </row>
    <row r="1505" spans="1:24" s="23" customFormat="1" hidden="1" x14ac:dyDescent="0.3">
      <c r="A1505" s="316"/>
      <c r="B1505" s="317"/>
      <c r="C1505" s="320"/>
      <c r="D1505" s="319"/>
      <c r="E1505" s="114">
        <f t="shared" si="28"/>
        <v>19386771.605986528</v>
      </c>
      <c r="F1505" s="84"/>
      <c r="G1505" s="139"/>
      <c r="H1505" s="140"/>
      <c r="I1505" s="116"/>
      <c r="J1505" s="123"/>
      <c r="K1505" s="117"/>
      <c r="L1505" s="118"/>
      <c r="M1505" s="288"/>
      <c r="N1505" s="289"/>
      <c r="O1505"/>
      <c r="P1505"/>
      <c r="Q1505"/>
      <c r="R1505"/>
      <c r="S1505"/>
      <c r="T1505"/>
      <c r="U1505"/>
      <c r="V1505"/>
      <c r="W1505"/>
      <c r="X1505"/>
    </row>
    <row r="1506" spans="1:24" s="23" customFormat="1" x14ac:dyDescent="0.3">
      <c r="A1506" s="316"/>
      <c r="B1506" s="317"/>
      <c r="C1506" s="320"/>
      <c r="D1506" s="319"/>
      <c r="E1506" s="322">
        <f t="shared" si="28"/>
        <v>19386771.605986528</v>
      </c>
      <c r="F1506" s="84"/>
      <c r="G1506" s="139"/>
      <c r="H1506" s="140"/>
      <c r="I1506" s="116"/>
      <c r="J1506" s="123"/>
      <c r="K1506" s="117"/>
      <c r="L1506" s="118"/>
      <c r="M1506" s="288"/>
      <c r="N1506" s="289"/>
      <c r="O1506"/>
      <c r="P1506"/>
      <c r="Q1506"/>
      <c r="R1506"/>
      <c r="S1506"/>
      <c r="T1506"/>
      <c r="U1506"/>
      <c r="V1506"/>
      <c r="W1506"/>
      <c r="X1506"/>
    </row>
    <row r="1507" spans="1:24" s="23" customFormat="1" hidden="1" x14ac:dyDescent="0.3">
      <c r="A1507" s="316"/>
      <c r="B1507" s="317"/>
      <c r="C1507" s="320"/>
      <c r="D1507" s="319"/>
      <c r="E1507" s="322">
        <f t="shared" si="28"/>
        <v>19386771.605986528</v>
      </c>
      <c r="F1507" s="84"/>
      <c r="G1507" s="139"/>
      <c r="H1507" s="140"/>
      <c r="I1507" s="116"/>
      <c r="J1507" s="123"/>
      <c r="K1507" s="117"/>
      <c r="L1507" s="118"/>
      <c r="M1507" s="288"/>
      <c r="N1507" s="289"/>
      <c r="O1507"/>
      <c r="P1507"/>
      <c r="Q1507"/>
      <c r="R1507"/>
      <c r="S1507"/>
      <c r="T1507"/>
      <c r="U1507"/>
      <c r="V1507"/>
      <c r="W1507"/>
      <c r="X1507"/>
    </row>
    <row r="1508" spans="1:24" s="23" customFormat="1" hidden="1" x14ac:dyDescent="0.3">
      <c r="A1508" s="316"/>
      <c r="B1508" s="317"/>
      <c r="C1508" s="320"/>
      <c r="D1508" s="319"/>
      <c r="E1508" s="322">
        <f t="shared" si="28"/>
        <v>19386771.605986528</v>
      </c>
      <c r="F1508" s="84"/>
      <c r="G1508" s="139"/>
      <c r="H1508" s="140"/>
      <c r="I1508" s="116"/>
      <c r="J1508" s="123"/>
      <c r="K1508" s="117"/>
      <c r="L1508" s="118"/>
      <c r="M1508" s="288"/>
      <c r="N1508" s="289"/>
      <c r="O1508"/>
      <c r="P1508"/>
      <c r="Q1508"/>
      <c r="R1508"/>
      <c r="S1508"/>
      <c r="T1508"/>
      <c r="U1508"/>
      <c r="V1508"/>
      <c r="W1508"/>
      <c r="X1508"/>
    </row>
    <row r="1509" spans="1:24" s="23" customFormat="1" hidden="1" x14ac:dyDescent="0.3">
      <c r="A1509" s="316"/>
      <c r="B1509" s="317"/>
      <c r="C1509" s="320"/>
      <c r="D1509" s="319"/>
      <c r="E1509" s="322">
        <f t="shared" si="28"/>
        <v>19386771.605986528</v>
      </c>
      <c r="F1509" s="84"/>
      <c r="G1509" s="139"/>
      <c r="H1509" s="140"/>
      <c r="I1509" s="116"/>
      <c r="J1509" s="123"/>
      <c r="K1509" s="117"/>
      <c r="L1509" s="118"/>
      <c r="M1509" s="288"/>
      <c r="N1509" s="289"/>
      <c r="O1509"/>
      <c r="P1509"/>
      <c r="Q1509"/>
      <c r="R1509"/>
      <c r="S1509"/>
      <c r="T1509"/>
      <c r="U1509"/>
      <c r="V1509"/>
      <c r="W1509"/>
      <c r="X1509"/>
    </row>
    <row r="1510" spans="1:24" s="23" customFormat="1" hidden="1" x14ac:dyDescent="0.3">
      <c r="A1510" s="316"/>
      <c r="B1510" s="317"/>
      <c r="C1510" s="320"/>
      <c r="D1510" s="319"/>
      <c r="E1510" s="322">
        <f t="shared" si="28"/>
        <v>19386771.605986528</v>
      </c>
      <c r="F1510" s="84"/>
      <c r="G1510" s="139"/>
      <c r="H1510" s="140"/>
      <c r="I1510" s="116"/>
      <c r="J1510" s="123"/>
      <c r="K1510" s="117"/>
      <c r="L1510" s="118"/>
      <c r="M1510" s="288"/>
      <c r="N1510" s="289"/>
      <c r="O1510"/>
      <c r="P1510"/>
      <c r="Q1510"/>
      <c r="R1510"/>
      <c r="S1510"/>
      <c r="T1510"/>
      <c r="U1510"/>
      <c r="V1510"/>
      <c r="W1510"/>
      <c r="X1510"/>
    </row>
    <row r="1511" spans="1:24" s="23" customFormat="1" hidden="1" x14ac:dyDescent="0.3">
      <c r="A1511" s="316"/>
      <c r="B1511" s="317"/>
      <c r="C1511" s="320"/>
      <c r="D1511" s="319"/>
      <c r="E1511" s="322">
        <f t="shared" si="28"/>
        <v>19386771.605986528</v>
      </c>
      <c r="F1511" s="84"/>
      <c r="G1511" s="139"/>
      <c r="H1511" s="140"/>
      <c r="I1511" s="116"/>
      <c r="J1511" s="123"/>
      <c r="K1511" s="117"/>
      <c r="L1511" s="118"/>
      <c r="M1511" s="288"/>
      <c r="N1511" s="289"/>
      <c r="O1511"/>
      <c r="P1511"/>
      <c r="Q1511"/>
      <c r="R1511"/>
      <c r="S1511"/>
      <c r="T1511"/>
      <c r="U1511"/>
      <c r="V1511"/>
      <c r="W1511"/>
      <c r="X1511"/>
    </row>
    <row r="1512" spans="1:24" s="23" customFormat="1" hidden="1" x14ac:dyDescent="0.3">
      <c r="A1512" s="316"/>
      <c r="B1512" s="317"/>
      <c r="C1512" s="320"/>
      <c r="D1512" s="319"/>
      <c r="E1512" s="322">
        <f t="shared" si="28"/>
        <v>19386771.605986528</v>
      </c>
      <c r="F1512" s="84"/>
      <c r="G1512" s="139"/>
      <c r="H1512" s="140"/>
      <c r="I1512" s="116"/>
      <c r="J1512" s="123"/>
      <c r="K1512" s="117"/>
      <c r="L1512" s="118"/>
      <c r="M1512" s="288"/>
      <c r="N1512" s="289"/>
      <c r="O1512"/>
      <c r="P1512"/>
      <c r="Q1512"/>
      <c r="R1512"/>
      <c r="S1512"/>
      <c r="T1512"/>
      <c r="U1512"/>
      <c r="V1512"/>
      <c r="W1512"/>
      <c r="X1512"/>
    </row>
    <row r="1513" spans="1:24" s="23" customFormat="1" hidden="1" x14ac:dyDescent="0.3">
      <c r="A1513" s="316"/>
      <c r="B1513" s="317"/>
      <c r="C1513" s="320"/>
      <c r="D1513" s="319"/>
      <c r="E1513" s="322">
        <f t="shared" si="28"/>
        <v>19386771.605986528</v>
      </c>
      <c r="F1513" s="84"/>
      <c r="G1513" s="115"/>
      <c r="H1513" s="140"/>
      <c r="I1513" s="116"/>
      <c r="J1513" s="123"/>
      <c r="K1513" s="117"/>
      <c r="L1513" s="118"/>
      <c r="M1513" s="288"/>
      <c r="N1513" s="289"/>
      <c r="O1513"/>
      <c r="P1513"/>
      <c r="Q1513"/>
      <c r="R1513"/>
      <c r="S1513"/>
      <c r="T1513"/>
      <c r="U1513"/>
      <c r="V1513"/>
      <c r="W1513"/>
      <c r="X1513"/>
    </row>
    <row r="1514" spans="1:24" s="23" customFormat="1" hidden="1" x14ac:dyDescent="0.3">
      <c r="A1514" s="316"/>
      <c r="B1514" s="317"/>
      <c r="C1514" s="320"/>
      <c r="D1514" s="319"/>
      <c r="E1514" s="322">
        <f t="shared" si="28"/>
        <v>19386771.605986528</v>
      </c>
      <c r="F1514" s="84"/>
      <c r="G1514" s="139"/>
      <c r="H1514" s="140"/>
      <c r="I1514" s="116"/>
      <c r="J1514" s="123"/>
      <c r="K1514" s="117"/>
      <c r="L1514" s="118"/>
      <c r="M1514" s="288"/>
      <c r="N1514" s="289"/>
      <c r="O1514"/>
      <c r="P1514"/>
      <c r="Q1514"/>
      <c r="R1514"/>
      <c r="S1514"/>
      <c r="T1514"/>
      <c r="U1514"/>
      <c r="V1514"/>
      <c r="W1514"/>
      <c r="X1514"/>
    </row>
    <row r="1515" spans="1:24" s="23" customFormat="1" hidden="1" x14ac:dyDescent="0.3">
      <c r="A1515" s="316"/>
      <c r="B1515" s="317"/>
      <c r="C1515" s="320"/>
      <c r="D1515" s="319"/>
      <c r="E1515" s="322">
        <f t="shared" si="28"/>
        <v>19386771.605986528</v>
      </c>
      <c r="F1515" s="84"/>
      <c r="G1515" s="139"/>
      <c r="H1515" s="140"/>
      <c r="I1515" s="116"/>
      <c r="J1515" s="123"/>
      <c r="K1515" s="117"/>
      <c r="L1515" s="118"/>
      <c r="M1515" s="288"/>
      <c r="N1515" s="289"/>
      <c r="O1515"/>
      <c r="P1515"/>
      <c r="Q1515"/>
      <c r="R1515"/>
      <c r="S1515"/>
      <c r="T1515"/>
      <c r="U1515"/>
      <c r="V1515"/>
      <c r="W1515"/>
      <c r="X1515"/>
    </row>
    <row r="1516" spans="1:24" s="23" customFormat="1" hidden="1" x14ac:dyDescent="0.3">
      <c r="A1516" s="316"/>
      <c r="B1516" s="317"/>
      <c r="C1516" s="320"/>
      <c r="D1516" s="319"/>
      <c r="E1516" s="322">
        <f t="shared" si="28"/>
        <v>19386771.605986528</v>
      </c>
      <c r="F1516" s="84"/>
      <c r="G1516" s="139"/>
      <c r="H1516" s="140"/>
      <c r="I1516" s="116"/>
      <c r="J1516" s="123"/>
      <c r="K1516" s="117"/>
      <c r="L1516" s="118"/>
      <c r="M1516" s="288"/>
      <c r="N1516" s="289"/>
      <c r="O1516"/>
      <c r="P1516"/>
      <c r="Q1516"/>
      <c r="R1516"/>
      <c r="S1516"/>
      <c r="T1516"/>
      <c r="U1516"/>
      <c r="V1516"/>
      <c r="W1516"/>
      <c r="X1516"/>
    </row>
    <row r="1517" spans="1:24" s="23" customFormat="1" hidden="1" x14ac:dyDescent="0.3">
      <c r="A1517" s="316"/>
      <c r="B1517" s="317"/>
      <c r="C1517" s="320"/>
      <c r="D1517" s="319"/>
      <c r="E1517" s="322">
        <f t="shared" si="28"/>
        <v>19386771.605986528</v>
      </c>
      <c r="F1517" s="84"/>
      <c r="G1517" s="139"/>
      <c r="H1517" s="140"/>
      <c r="I1517" s="116"/>
      <c r="J1517" s="123"/>
      <c r="K1517" s="117"/>
      <c r="L1517" s="118"/>
      <c r="M1517" s="288"/>
      <c r="N1517" s="289"/>
      <c r="O1517"/>
      <c r="P1517"/>
      <c r="Q1517"/>
      <c r="R1517"/>
      <c r="S1517"/>
      <c r="T1517"/>
      <c r="U1517"/>
      <c r="V1517"/>
      <c r="W1517"/>
      <c r="X1517"/>
    </row>
    <row r="1518" spans="1:24" s="23" customFormat="1" hidden="1" x14ac:dyDescent="0.3">
      <c r="A1518" s="316"/>
      <c r="B1518" s="317"/>
      <c r="C1518" s="320"/>
      <c r="D1518" s="319"/>
      <c r="E1518" s="322">
        <f t="shared" si="28"/>
        <v>19386771.605986528</v>
      </c>
      <c r="F1518" s="84"/>
      <c r="G1518" s="139"/>
      <c r="H1518" s="140"/>
      <c r="I1518" s="116"/>
      <c r="J1518" s="123"/>
      <c r="K1518" s="117"/>
      <c r="L1518" s="118"/>
      <c r="M1518" s="288"/>
      <c r="N1518" s="289"/>
      <c r="O1518"/>
      <c r="P1518"/>
      <c r="Q1518"/>
      <c r="R1518"/>
      <c r="S1518"/>
      <c r="T1518"/>
      <c r="U1518"/>
      <c r="V1518"/>
      <c r="W1518"/>
      <c r="X1518"/>
    </row>
    <row r="1519" spans="1:24" s="23" customFormat="1" hidden="1" x14ac:dyDescent="0.3">
      <c r="A1519" s="316"/>
      <c r="B1519" s="317"/>
      <c r="C1519" s="320"/>
      <c r="D1519" s="319"/>
      <c r="E1519" s="322">
        <f t="shared" si="28"/>
        <v>19386771.605986528</v>
      </c>
      <c r="F1519" s="84"/>
      <c r="G1519" s="139"/>
      <c r="H1519" s="140"/>
      <c r="I1519" s="116"/>
      <c r="J1519" s="123"/>
      <c r="K1519" s="117"/>
      <c r="L1519" s="118"/>
      <c r="M1519" s="288"/>
      <c r="N1519" s="289"/>
      <c r="O1519"/>
      <c r="P1519"/>
      <c r="Q1519"/>
      <c r="R1519"/>
      <c r="S1519"/>
      <c r="T1519"/>
      <c r="U1519"/>
      <c r="V1519"/>
      <c r="W1519"/>
      <c r="X1519"/>
    </row>
    <row r="1520" spans="1:24" s="23" customFormat="1" hidden="1" x14ac:dyDescent="0.3">
      <c r="A1520" s="316"/>
      <c r="B1520" s="317"/>
      <c r="C1520" s="320"/>
      <c r="D1520" s="319"/>
      <c r="E1520" s="322">
        <f t="shared" si="28"/>
        <v>19386771.605986528</v>
      </c>
      <c r="F1520" s="84"/>
      <c r="G1520" s="139"/>
      <c r="H1520" s="140"/>
      <c r="I1520" s="116"/>
      <c r="J1520" s="123"/>
      <c r="K1520" s="117"/>
      <c r="L1520" s="118"/>
      <c r="M1520" s="288"/>
      <c r="N1520" s="289"/>
      <c r="O1520"/>
      <c r="P1520"/>
      <c r="Q1520"/>
      <c r="R1520"/>
      <c r="S1520"/>
      <c r="T1520"/>
      <c r="U1520"/>
      <c r="V1520"/>
      <c r="W1520"/>
      <c r="X1520"/>
    </row>
    <row r="1521" spans="1:24" s="23" customFormat="1" hidden="1" x14ac:dyDescent="0.3">
      <c r="A1521" s="316"/>
      <c r="B1521" s="317"/>
      <c r="C1521" s="320"/>
      <c r="D1521" s="319"/>
      <c r="E1521" s="322">
        <f t="shared" si="28"/>
        <v>19386771.605986528</v>
      </c>
      <c r="F1521" s="84"/>
      <c r="G1521" s="139"/>
      <c r="H1521" s="140"/>
      <c r="I1521" s="116"/>
      <c r="J1521" s="123"/>
      <c r="K1521" s="117"/>
      <c r="L1521" s="118"/>
      <c r="M1521" s="288"/>
      <c r="N1521" s="289"/>
      <c r="O1521"/>
      <c r="P1521"/>
      <c r="Q1521"/>
      <c r="R1521"/>
      <c r="S1521"/>
      <c r="T1521"/>
      <c r="U1521"/>
      <c r="V1521"/>
      <c r="W1521"/>
      <c r="X1521"/>
    </row>
    <row r="1522" spans="1:24" s="23" customFormat="1" hidden="1" x14ac:dyDescent="0.3">
      <c r="A1522" s="316"/>
      <c r="B1522" s="317"/>
      <c r="C1522" s="320"/>
      <c r="D1522" s="319"/>
      <c r="E1522" s="322">
        <f t="shared" si="28"/>
        <v>19386771.605986528</v>
      </c>
      <c r="F1522" s="84"/>
      <c r="G1522" s="139"/>
      <c r="H1522" s="140"/>
      <c r="I1522" s="116"/>
      <c r="J1522" s="123"/>
      <c r="K1522" s="117"/>
      <c r="L1522" s="118"/>
      <c r="M1522" s="288"/>
      <c r="N1522" s="289"/>
      <c r="O1522"/>
      <c r="P1522"/>
      <c r="Q1522"/>
      <c r="R1522"/>
      <c r="S1522"/>
      <c r="T1522"/>
      <c r="U1522"/>
      <c r="V1522"/>
      <c r="W1522"/>
      <c r="X1522"/>
    </row>
    <row r="1523" spans="1:24" s="23" customFormat="1" hidden="1" x14ac:dyDescent="0.3">
      <c r="A1523" s="316"/>
      <c r="B1523" s="317"/>
      <c r="C1523" s="320"/>
      <c r="D1523" s="319"/>
      <c r="E1523" s="322">
        <f t="shared" si="28"/>
        <v>19386771.605986528</v>
      </c>
      <c r="F1523" s="84"/>
      <c r="G1523" s="139"/>
      <c r="H1523" s="140"/>
      <c r="I1523" s="116"/>
      <c r="J1523" s="123"/>
      <c r="K1523" s="117"/>
      <c r="L1523" s="118"/>
      <c r="M1523" s="288"/>
      <c r="N1523" s="289"/>
      <c r="O1523"/>
      <c r="P1523"/>
      <c r="Q1523"/>
      <c r="R1523"/>
      <c r="S1523"/>
      <c r="T1523"/>
      <c r="U1523"/>
      <c r="V1523"/>
      <c r="W1523"/>
      <c r="X1523"/>
    </row>
    <row r="1524" spans="1:24" s="23" customFormat="1" hidden="1" x14ac:dyDescent="0.3">
      <c r="A1524" s="316"/>
      <c r="B1524" s="317"/>
      <c r="C1524" s="320"/>
      <c r="D1524" s="319"/>
      <c r="E1524" s="322">
        <f t="shared" si="28"/>
        <v>19386771.605986528</v>
      </c>
      <c r="F1524" s="84"/>
      <c r="G1524" s="139"/>
      <c r="H1524" s="140"/>
      <c r="I1524" s="116"/>
      <c r="J1524" s="123"/>
      <c r="K1524" s="117"/>
      <c r="L1524" s="118"/>
      <c r="M1524" s="288"/>
      <c r="N1524" s="289"/>
      <c r="O1524"/>
      <c r="P1524"/>
      <c r="Q1524"/>
      <c r="R1524"/>
      <c r="S1524"/>
      <c r="T1524"/>
      <c r="U1524"/>
      <c r="V1524"/>
      <c r="W1524"/>
      <c r="X1524"/>
    </row>
    <row r="1525" spans="1:24" s="23" customFormat="1" hidden="1" x14ac:dyDescent="0.3">
      <c r="A1525" s="316"/>
      <c r="B1525" s="317"/>
      <c r="C1525" s="320"/>
      <c r="D1525" s="319"/>
      <c r="E1525" s="322">
        <f t="shared" si="28"/>
        <v>19386771.605986528</v>
      </c>
      <c r="F1525" s="84"/>
      <c r="G1525" s="139"/>
      <c r="H1525" s="140"/>
      <c r="I1525" s="116"/>
      <c r="J1525" s="123"/>
      <c r="K1525" s="117"/>
      <c r="L1525" s="118"/>
      <c r="M1525" s="288"/>
      <c r="N1525" s="289"/>
      <c r="O1525"/>
      <c r="P1525"/>
      <c r="Q1525"/>
      <c r="R1525"/>
      <c r="S1525"/>
      <c r="T1525"/>
      <c r="U1525"/>
      <c r="V1525"/>
      <c r="W1525"/>
      <c r="X1525"/>
    </row>
    <row r="1526" spans="1:24" s="23" customFormat="1" hidden="1" x14ac:dyDescent="0.3">
      <c r="A1526" s="316"/>
      <c r="B1526" s="317"/>
      <c r="C1526" s="320"/>
      <c r="D1526" s="319"/>
      <c r="E1526" s="322">
        <f t="shared" si="28"/>
        <v>19386771.605986528</v>
      </c>
      <c r="F1526" s="84"/>
      <c r="G1526" s="139"/>
      <c r="H1526" s="140"/>
      <c r="I1526" s="116"/>
      <c r="J1526" s="123"/>
      <c r="K1526" s="117"/>
      <c r="L1526" s="118"/>
      <c r="M1526" s="288"/>
      <c r="N1526" s="289"/>
      <c r="O1526"/>
      <c r="P1526"/>
      <c r="Q1526"/>
      <c r="R1526"/>
      <c r="S1526"/>
      <c r="T1526"/>
      <c r="U1526"/>
      <c r="V1526"/>
      <c r="W1526"/>
      <c r="X1526"/>
    </row>
    <row r="1527" spans="1:24" s="23" customFormat="1" hidden="1" x14ac:dyDescent="0.3">
      <c r="A1527" s="316"/>
      <c r="B1527" s="317"/>
      <c r="C1527" s="320"/>
      <c r="D1527" s="319"/>
      <c r="E1527" s="322">
        <f t="shared" si="28"/>
        <v>19386771.605986528</v>
      </c>
      <c r="F1527" s="84"/>
      <c r="G1527" s="139"/>
      <c r="H1527" s="140"/>
      <c r="I1527" s="116"/>
      <c r="J1527" s="123"/>
      <c r="K1527" s="117"/>
      <c r="L1527" s="118"/>
      <c r="M1527" s="288"/>
      <c r="N1527" s="289"/>
      <c r="O1527"/>
      <c r="P1527"/>
      <c r="Q1527"/>
      <c r="R1527"/>
      <c r="S1527"/>
      <c r="T1527"/>
      <c r="U1527"/>
      <c r="V1527"/>
      <c r="W1527"/>
      <c r="X1527"/>
    </row>
    <row r="1528" spans="1:24" s="23" customFormat="1" hidden="1" x14ac:dyDescent="0.3">
      <c r="A1528" s="316"/>
      <c r="B1528" s="317"/>
      <c r="C1528" s="320"/>
      <c r="D1528" s="319"/>
      <c r="E1528" s="322">
        <f t="shared" si="28"/>
        <v>19386771.605986528</v>
      </c>
      <c r="F1528" s="84"/>
      <c r="G1528" s="139"/>
      <c r="H1528" s="140"/>
      <c r="I1528" s="116"/>
      <c r="J1528" s="123"/>
      <c r="K1528" s="117"/>
      <c r="L1528" s="118"/>
      <c r="M1528" s="288"/>
      <c r="N1528" s="289"/>
      <c r="O1528"/>
      <c r="P1528"/>
      <c r="Q1528"/>
      <c r="R1528"/>
      <c r="S1528"/>
      <c r="T1528"/>
      <c r="U1528"/>
      <c r="V1528"/>
      <c r="W1528"/>
      <c r="X1528"/>
    </row>
    <row r="1529" spans="1:24" s="23" customFormat="1" hidden="1" x14ac:dyDescent="0.3">
      <c r="A1529" s="316"/>
      <c r="B1529" s="317"/>
      <c r="C1529" s="320"/>
      <c r="D1529" s="319"/>
      <c r="E1529" s="322">
        <f t="shared" si="28"/>
        <v>19386771.605986528</v>
      </c>
      <c r="F1529" s="84"/>
      <c r="G1529" s="139"/>
      <c r="H1529" s="140"/>
      <c r="I1529" s="116"/>
      <c r="J1529" s="123"/>
      <c r="K1529" s="117"/>
      <c r="L1529" s="118"/>
      <c r="M1529" s="288"/>
      <c r="N1529" s="289"/>
      <c r="O1529"/>
      <c r="P1529"/>
      <c r="Q1529"/>
      <c r="R1529"/>
      <c r="S1529"/>
      <c r="T1529"/>
      <c r="U1529"/>
      <c r="V1529"/>
      <c r="W1529"/>
      <c r="X1529"/>
    </row>
    <row r="1530" spans="1:24" s="23" customFormat="1" hidden="1" x14ac:dyDescent="0.3">
      <c r="A1530" s="316"/>
      <c r="B1530" s="317"/>
      <c r="C1530" s="320"/>
      <c r="D1530" s="319"/>
      <c r="E1530" s="322">
        <f t="shared" si="28"/>
        <v>19386771.605986528</v>
      </c>
      <c r="F1530" s="84"/>
      <c r="G1530" s="139"/>
      <c r="H1530" s="140"/>
      <c r="I1530" s="116"/>
      <c r="J1530" s="123"/>
      <c r="K1530" s="117"/>
      <c r="L1530" s="118"/>
      <c r="M1530" s="288"/>
      <c r="N1530" s="289"/>
      <c r="O1530"/>
      <c r="P1530"/>
      <c r="Q1530"/>
      <c r="R1530"/>
      <c r="S1530"/>
      <c r="T1530"/>
      <c r="U1530"/>
      <c r="V1530"/>
      <c r="W1530"/>
      <c r="X1530"/>
    </row>
    <row r="1531" spans="1:24" s="23" customFormat="1" hidden="1" x14ac:dyDescent="0.3">
      <c r="A1531" s="316"/>
      <c r="B1531" s="317"/>
      <c r="C1531" s="320"/>
      <c r="D1531" s="319"/>
      <c r="E1531" s="322">
        <f t="shared" si="28"/>
        <v>19386771.605986528</v>
      </c>
      <c r="F1531" s="84"/>
      <c r="G1531" s="139"/>
      <c r="H1531" s="140"/>
      <c r="I1531" s="116"/>
      <c r="J1531" s="123"/>
      <c r="K1531" s="117"/>
      <c r="L1531" s="118"/>
      <c r="M1531" s="288"/>
      <c r="N1531" s="289"/>
      <c r="O1531"/>
      <c r="P1531"/>
      <c r="Q1531"/>
      <c r="R1531"/>
      <c r="S1531"/>
      <c r="T1531"/>
      <c r="U1531"/>
      <c r="V1531"/>
      <c r="W1531"/>
      <c r="X1531"/>
    </row>
    <row r="1532" spans="1:24" s="23" customFormat="1" hidden="1" x14ac:dyDescent="0.3">
      <c r="A1532" s="316"/>
      <c r="B1532" s="317"/>
      <c r="C1532" s="320"/>
      <c r="D1532" s="319"/>
      <c r="E1532" s="322">
        <f t="shared" ref="E1532:E1611" si="29">E1531+C1532-D1532</f>
        <v>19386771.605986528</v>
      </c>
      <c r="F1532" s="84"/>
      <c r="G1532" s="139"/>
      <c r="H1532" s="140"/>
      <c r="I1532" s="116"/>
      <c r="J1532" s="123"/>
      <c r="K1532" s="117"/>
      <c r="L1532" s="118"/>
      <c r="M1532" s="288"/>
      <c r="N1532" s="289"/>
      <c r="O1532"/>
      <c r="P1532"/>
      <c r="Q1532"/>
      <c r="R1532"/>
      <c r="S1532"/>
      <c r="T1532"/>
      <c r="U1532"/>
      <c r="V1532"/>
      <c r="W1532"/>
      <c r="X1532"/>
    </row>
    <row r="1533" spans="1:24" s="23" customFormat="1" hidden="1" x14ac:dyDescent="0.3">
      <c r="A1533" s="316"/>
      <c r="B1533" s="317"/>
      <c r="C1533" s="320"/>
      <c r="D1533" s="319"/>
      <c r="E1533" s="322">
        <f t="shared" si="29"/>
        <v>19386771.605986528</v>
      </c>
      <c r="F1533" s="84"/>
      <c r="G1533" s="139"/>
      <c r="H1533" s="140"/>
      <c r="I1533" s="116"/>
      <c r="J1533" s="123"/>
      <c r="K1533" s="117"/>
      <c r="L1533" s="118"/>
      <c r="M1533" s="288"/>
      <c r="N1533" s="289"/>
      <c r="O1533"/>
      <c r="P1533"/>
      <c r="Q1533"/>
      <c r="R1533"/>
      <c r="S1533"/>
      <c r="T1533"/>
      <c r="U1533"/>
      <c r="V1533"/>
      <c r="W1533"/>
      <c r="X1533"/>
    </row>
    <row r="1534" spans="1:24" s="23" customFormat="1" hidden="1" x14ac:dyDescent="0.3">
      <c r="A1534" s="316"/>
      <c r="B1534" s="317"/>
      <c r="C1534" s="320"/>
      <c r="D1534" s="319"/>
      <c r="E1534" s="322">
        <f t="shared" si="29"/>
        <v>19386771.605986528</v>
      </c>
      <c r="F1534" s="84"/>
      <c r="G1534" s="139"/>
      <c r="H1534" s="140"/>
      <c r="I1534" s="116"/>
      <c r="J1534" s="123"/>
      <c r="K1534" s="117"/>
      <c r="L1534" s="118"/>
      <c r="M1534" s="288"/>
      <c r="N1534" s="289"/>
      <c r="O1534"/>
      <c r="P1534"/>
      <c r="Q1534"/>
      <c r="R1534"/>
      <c r="S1534"/>
      <c r="T1534"/>
      <c r="U1534"/>
      <c r="V1534"/>
      <c r="W1534"/>
      <c r="X1534"/>
    </row>
    <row r="1535" spans="1:24" s="23" customFormat="1" hidden="1" x14ac:dyDescent="0.3">
      <c r="A1535" s="316"/>
      <c r="B1535" s="317"/>
      <c r="C1535" s="320"/>
      <c r="D1535" s="319"/>
      <c r="E1535" s="322">
        <f t="shared" si="29"/>
        <v>19386771.605986528</v>
      </c>
      <c r="F1535" s="84"/>
      <c r="G1535" s="139"/>
      <c r="H1535" s="140"/>
      <c r="I1535" s="116"/>
      <c r="J1535" s="123"/>
      <c r="K1535" s="117"/>
      <c r="L1535" s="118"/>
      <c r="M1535" s="288"/>
      <c r="N1535" s="289"/>
      <c r="O1535"/>
      <c r="P1535"/>
      <c r="Q1535"/>
      <c r="R1535"/>
      <c r="S1535"/>
      <c r="T1535"/>
      <c r="U1535"/>
      <c r="V1535"/>
      <c r="W1535"/>
      <c r="X1535"/>
    </row>
    <row r="1536" spans="1:24" s="23" customFormat="1" hidden="1" x14ac:dyDescent="0.3">
      <c r="A1536" s="316"/>
      <c r="B1536" s="317"/>
      <c r="C1536" s="320"/>
      <c r="D1536" s="319"/>
      <c r="E1536" s="322">
        <f t="shared" si="29"/>
        <v>19386771.605986528</v>
      </c>
      <c r="F1536" s="84"/>
      <c r="G1536" s="139"/>
      <c r="H1536" s="140"/>
      <c r="I1536" s="116"/>
      <c r="J1536" s="123"/>
      <c r="K1536" s="117"/>
      <c r="L1536" s="118"/>
      <c r="M1536" s="288"/>
      <c r="N1536" s="289"/>
      <c r="O1536"/>
      <c r="P1536"/>
      <c r="Q1536"/>
      <c r="R1536"/>
      <c r="S1536"/>
      <c r="T1536"/>
      <c r="U1536"/>
      <c r="V1536"/>
      <c r="W1536"/>
      <c r="X1536"/>
    </row>
    <row r="1537" spans="1:24" s="23" customFormat="1" hidden="1" x14ac:dyDescent="0.3">
      <c r="A1537" s="316"/>
      <c r="B1537" s="317"/>
      <c r="C1537" s="320"/>
      <c r="D1537" s="319"/>
      <c r="E1537" s="322">
        <f t="shared" si="29"/>
        <v>19386771.605986528</v>
      </c>
      <c r="F1537" s="84"/>
      <c r="G1537" s="139"/>
      <c r="H1537" s="140"/>
      <c r="I1537" s="116"/>
      <c r="J1537" s="123"/>
      <c r="K1537" s="117"/>
      <c r="L1537" s="118"/>
      <c r="M1537" s="288"/>
      <c r="N1537" s="289"/>
      <c r="O1537"/>
      <c r="P1537"/>
      <c r="Q1537"/>
      <c r="R1537"/>
      <c r="S1537"/>
      <c r="T1537"/>
      <c r="U1537"/>
      <c r="V1537"/>
      <c r="W1537"/>
      <c r="X1537"/>
    </row>
    <row r="1538" spans="1:24" s="23" customFormat="1" hidden="1" x14ac:dyDescent="0.3">
      <c r="A1538" s="316"/>
      <c r="B1538" s="317"/>
      <c r="C1538" s="320"/>
      <c r="D1538" s="319"/>
      <c r="E1538" s="322">
        <f t="shared" si="29"/>
        <v>19386771.605986528</v>
      </c>
      <c r="F1538" s="84"/>
      <c r="G1538" s="139"/>
      <c r="H1538" s="140"/>
      <c r="I1538" s="116"/>
      <c r="J1538" s="123"/>
      <c r="K1538" s="117"/>
      <c r="L1538" s="118"/>
      <c r="M1538" s="288"/>
      <c r="N1538" s="289"/>
      <c r="O1538"/>
      <c r="P1538"/>
      <c r="Q1538"/>
      <c r="R1538"/>
      <c r="S1538"/>
      <c r="T1538"/>
      <c r="U1538"/>
      <c r="V1538"/>
      <c r="W1538"/>
      <c r="X1538"/>
    </row>
    <row r="1539" spans="1:24" s="23" customFormat="1" hidden="1" x14ac:dyDescent="0.3">
      <c r="A1539" s="316"/>
      <c r="B1539" s="317"/>
      <c r="C1539" s="320"/>
      <c r="D1539" s="319"/>
      <c r="E1539" s="322">
        <f t="shared" si="29"/>
        <v>19386771.605986528</v>
      </c>
      <c r="F1539" s="84"/>
      <c r="G1539" s="139"/>
      <c r="H1539" s="140"/>
      <c r="I1539" s="116"/>
      <c r="J1539" s="123"/>
      <c r="K1539" s="117"/>
      <c r="L1539" s="118"/>
      <c r="M1539" s="288"/>
      <c r="N1539" s="289"/>
      <c r="O1539"/>
      <c r="P1539"/>
      <c r="Q1539"/>
      <c r="R1539"/>
      <c r="S1539"/>
      <c r="T1539"/>
      <c r="U1539"/>
      <c r="V1539"/>
      <c r="W1539"/>
      <c r="X1539"/>
    </row>
    <row r="1540" spans="1:24" s="23" customFormat="1" hidden="1" x14ac:dyDescent="0.3">
      <c r="A1540" s="316"/>
      <c r="B1540" s="317"/>
      <c r="C1540" s="320"/>
      <c r="D1540" s="319"/>
      <c r="E1540" s="322">
        <f t="shared" si="29"/>
        <v>19386771.605986528</v>
      </c>
      <c r="F1540" s="84"/>
      <c r="G1540" s="139"/>
      <c r="H1540" s="140"/>
      <c r="I1540" s="116"/>
      <c r="J1540" s="123"/>
      <c r="K1540" s="117"/>
      <c r="L1540" s="118"/>
      <c r="M1540" s="288"/>
      <c r="N1540" s="289"/>
      <c r="O1540"/>
      <c r="P1540"/>
      <c r="Q1540"/>
      <c r="R1540"/>
      <c r="S1540"/>
      <c r="T1540"/>
      <c r="U1540"/>
      <c r="V1540"/>
      <c r="W1540"/>
      <c r="X1540"/>
    </row>
    <row r="1541" spans="1:24" s="23" customFormat="1" hidden="1" x14ac:dyDescent="0.3">
      <c r="A1541" s="316"/>
      <c r="B1541" s="317"/>
      <c r="C1541" s="320"/>
      <c r="D1541" s="319"/>
      <c r="E1541" s="322">
        <f t="shared" si="29"/>
        <v>19386771.605986528</v>
      </c>
      <c r="F1541" s="84"/>
      <c r="G1541" s="139"/>
      <c r="H1541" s="140"/>
      <c r="I1541" s="116"/>
      <c r="J1541" s="123"/>
      <c r="K1541" s="117"/>
      <c r="L1541" s="118"/>
      <c r="M1541" s="288"/>
      <c r="N1541" s="289"/>
      <c r="O1541"/>
      <c r="P1541"/>
      <c r="Q1541"/>
      <c r="R1541"/>
      <c r="S1541"/>
      <c r="T1541"/>
      <c r="U1541"/>
      <c r="V1541"/>
      <c r="W1541"/>
      <c r="X1541"/>
    </row>
    <row r="1542" spans="1:24" s="23" customFormat="1" hidden="1" x14ac:dyDescent="0.3">
      <c r="A1542" s="316"/>
      <c r="B1542" s="317"/>
      <c r="C1542" s="320"/>
      <c r="D1542" s="319"/>
      <c r="E1542" s="322">
        <f t="shared" si="29"/>
        <v>19386771.605986528</v>
      </c>
      <c r="F1542" s="84"/>
      <c r="G1542" s="139"/>
      <c r="H1542" s="140"/>
      <c r="I1542" s="116"/>
      <c r="J1542" s="123"/>
      <c r="K1542" s="117"/>
      <c r="L1542" s="118"/>
      <c r="M1542" s="288"/>
      <c r="N1542" s="289"/>
      <c r="O1542"/>
      <c r="P1542"/>
      <c r="Q1542"/>
      <c r="R1542"/>
      <c r="S1542"/>
      <c r="T1542"/>
      <c r="U1542"/>
      <c r="V1542"/>
      <c r="W1542"/>
      <c r="X1542"/>
    </row>
    <row r="1543" spans="1:24" s="23" customFormat="1" hidden="1" x14ac:dyDescent="0.3">
      <c r="A1543" s="316"/>
      <c r="B1543" s="317"/>
      <c r="C1543" s="320"/>
      <c r="D1543" s="319"/>
      <c r="E1543" s="322">
        <f t="shared" si="29"/>
        <v>19386771.605986528</v>
      </c>
      <c r="F1543" s="84"/>
      <c r="G1543" s="139"/>
      <c r="H1543" s="140"/>
      <c r="I1543" s="116"/>
      <c r="J1543" s="123"/>
      <c r="K1543" s="117"/>
      <c r="L1543" s="118"/>
      <c r="M1543" s="288"/>
      <c r="N1543" s="289"/>
      <c r="O1543"/>
      <c r="P1543"/>
      <c r="Q1543"/>
      <c r="R1543"/>
      <c r="S1543"/>
      <c r="T1543"/>
      <c r="U1543"/>
      <c r="V1543"/>
      <c r="W1543"/>
      <c r="X1543"/>
    </row>
    <row r="1544" spans="1:24" s="23" customFormat="1" hidden="1" x14ac:dyDescent="0.3">
      <c r="A1544" s="316"/>
      <c r="B1544" s="317"/>
      <c r="C1544" s="320"/>
      <c r="D1544" s="319"/>
      <c r="E1544" s="322">
        <f t="shared" si="29"/>
        <v>19386771.605986528</v>
      </c>
      <c r="F1544" s="84"/>
      <c r="G1544" s="139"/>
      <c r="H1544" s="140"/>
      <c r="I1544" s="116"/>
      <c r="J1544" s="123"/>
      <c r="K1544" s="117"/>
      <c r="L1544" s="118"/>
      <c r="M1544" s="288"/>
      <c r="N1544" s="289"/>
      <c r="O1544"/>
      <c r="P1544"/>
      <c r="Q1544"/>
      <c r="R1544"/>
      <c r="S1544"/>
      <c r="T1544"/>
      <c r="U1544"/>
      <c r="V1544"/>
      <c r="W1544"/>
      <c r="X1544"/>
    </row>
    <row r="1545" spans="1:24" s="23" customFormat="1" hidden="1" x14ac:dyDescent="0.3">
      <c r="A1545" s="316"/>
      <c r="B1545" s="317"/>
      <c r="C1545" s="320"/>
      <c r="D1545" s="319"/>
      <c r="E1545" s="322">
        <f t="shared" si="29"/>
        <v>19386771.605986528</v>
      </c>
      <c r="F1545" s="84"/>
      <c r="G1545" s="139"/>
      <c r="H1545" s="140"/>
      <c r="I1545" s="116"/>
      <c r="J1545" s="123"/>
      <c r="K1545" s="117"/>
      <c r="L1545" s="118"/>
      <c r="M1545" s="288"/>
      <c r="N1545" s="289"/>
      <c r="O1545"/>
      <c r="P1545"/>
      <c r="Q1545"/>
      <c r="R1545"/>
      <c r="S1545"/>
      <c r="T1545"/>
      <c r="U1545"/>
      <c r="V1545"/>
      <c r="W1545"/>
      <c r="X1545"/>
    </row>
    <row r="1546" spans="1:24" s="23" customFormat="1" hidden="1" x14ac:dyDescent="0.3">
      <c r="A1546" s="316"/>
      <c r="B1546" s="317"/>
      <c r="C1546" s="320"/>
      <c r="D1546" s="319"/>
      <c r="E1546" s="322">
        <f t="shared" si="29"/>
        <v>19386771.605986528</v>
      </c>
      <c r="F1546" s="84"/>
      <c r="G1546" s="139"/>
      <c r="H1546" s="140"/>
      <c r="I1546" s="116"/>
      <c r="J1546" s="123"/>
      <c r="K1546" s="117"/>
      <c r="L1546" s="118"/>
      <c r="M1546" s="288"/>
      <c r="N1546" s="289"/>
      <c r="O1546"/>
      <c r="P1546"/>
      <c r="Q1546"/>
      <c r="R1546"/>
      <c r="S1546"/>
      <c r="T1546"/>
      <c r="U1546"/>
      <c r="V1546"/>
      <c r="W1546"/>
      <c r="X1546"/>
    </row>
    <row r="1547" spans="1:24" s="23" customFormat="1" hidden="1" x14ac:dyDescent="0.3">
      <c r="A1547" s="316"/>
      <c r="B1547" s="317"/>
      <c r="C1547" s="320"/>
      <c r="D1547" s="319"/>
      <c r="E1547" s="322">
        <f t="shared" si="29"/>
        <v>19386771.605986528</v>
      </c>
      <c r="F1547" s="84"/>
      <c r="G1547" s="139"/>
      <c r="H1547" s="140"/>
      <c r="I1547" s="116"/>
      <c r="J1547" s="123"/>
      <c r="K1547" s="117"/>
      <c r="L1547" s="118"/>
      <c r="M1547" s="288"/>
      <c r="N1547" s="289"/>
      <c r="O1547"/>
      <c r="P1547"/>
      <c r="Q1547"/>
      <c r="R1547"/>
      <c r="S1547"/>
      <c r="T1547"/>
      <c r="U1547"/>
      <c r="V1547"/>
      <c r="W1547"/>
      <c r="X1547"/>
    </row>
    <row r="1548" spans="1:24" s="23" customFormat="1" hidden="1" x14ac:dyDescent="0.3">
      <c r="A1548" s="316"/>
      <c r="B1548" s="317"/>
      <c r="C1548" s="320"/>
      <c r="D1548" s="319"/>
      <c r="E1548" s="322">
        <f t="shared" si="29"/>
        <v>19386771.605986528</v>
      </c>
      <c r="F1548" s="84"/>
      <c r="G1548" s="139"/>
      <c r="H1548" s="140"/>
      <c r="I1548" s="116"/>
      <c r="J1548" s="123"/>
      <c r="K1548" s="117"/>
      <c r="L1548" s="118"/>
      <c r="M1548" s="288"/>
      <c r="N1548" s="289"/>
      <c r="O1548"/>
      <c r="P1548"/>
      <c r="Q1548"/>
      <c r="R1548"/>
      <c r="S1548"/>
      <c r="T1548"/>
      <c r="U1548"/>
      <c r="V1548"/>
      <c r="W1548"/>
      <c r="X1548"/>
    </row>
    <row r="1549" spans="1:24" s="23" customFormat="1" hidden="1" x14ac:dyDescent="0.3">
      <c r="A1549" s="316"/>
      <c r="B1549" s="317"/>
      <c r="C1549" s="320"/>
      <c r="D1549" s="319"/>
      <c r="E1549" s="322">
        <f t="shared" si="29"/>
        <v>19386771.605986528</v>
      </c>
      <c r="F1549" s="84"/>
      <c r="G1549" s="139"/>
      <c r="H1549" s="140"/>
      <c r="I1549" s="116"/>
      <c r="J1549" s="123"/>
      <c r="K1549" s="117"/>
      <c r="L1549" s="118"/>
      <c r="M1549" s="288"/>
      <c r="N1549" s="289"/>
      <c r="O1549"/>
      <c r="P1549"/>
      <c r="Q1549"/>
      <c r="R1549"/>
      <c r="S1549"/>
      <c r="T1549"/>
      <c r="U1549"/>
      <c r="V1549"/>
      <c r="W1549"/>
      <c r="X1549"/>
    </row>
    <row r="1550" spans="1:24" s="23" customFormat="1" hidden="1" x14ac:dyDescent="0.3">
      <c r="A1550" s="316"/>
      <c r="B1550" s="317"/>
      <c r="C1550" s="320"/>
      <c r="D1550" s="319"/>
      <c r="E1550" s="322">
        <f t="shared" si="29"/>
        <v>19386771.605986528</v>
      </c>
      <c r="F1550" s="84"/>
      <c r="G1550" s="139"/>
      <c r="H1550" s="140"/>
      <c r="I1550" s="116"/>
      <c r="J1550" s="123"/>
      <c r="K1550" s="117"/>
      <c r="L1550" s="118"/>
      <c r="M1550" s="288"/>
      <c r="N1550" s="289"/>
      <c r="O1550"/>
      <c r="P1550"/>
      <c r="Q1550"/>
      <c r="R1550"/>
      <c r="S1550"/>
      <c r="T1550"/>
      <c r="U1550"/>
      <c r="V1550"/>
      <c r="W1550"/>
      <c r="X1550"/>
    </row>
    <row r="1551" spans="1:24" s="23" customFormat="1" hidden="1" x14ac:dyDescent="0.3">
      <c r="A1551" s="316"/>
      <c r="B1551" s="317"/>
      <c r="C1551" s="320"/>
      <c r="D1551" s="319"/>
      <c r="E1551" s="322">
        <f t="shared" si="29"/>
        <v>19386771.605986528</v>
      </c>
      <c r="F1551" s="84"/>
      <c r="G1551" s="139"/>
      <c r="H1551" s="140"/>
      <c r="I1551" s="116"/>
      <c r="J1551" s="123"/>
      <c r="K1551" s="117"/>
      <c r="L1551" s="118"/>
      <c r="M1551" s="288"/>
      <c r="N1551" s="289"/>
      <c r="O1551"/>
      <c r="P1551"/>
      <c r="Q1551"/>
      <c r="R1551"/>
      <c r="S1551"/>
      <c r="T1551"/>
      <c r="U1551"/>
      <c r="V1551"/>
      <c r="W1551"/>
      <c r="X1551"/>
    </row>
    <row r="1552" spans="1:24" s="23" customFormat="1" hidden="1" x14ac:dyDescent="0.3">
      <c r="A1552" s="316"/>
      <c r="B1552" s="317"/>
      <c r="C1552" s="320"/>
      <c r="D1552" s="319"/>
      <c r="E1552" s="322">
        <f t="shared" si="29"/>
        <v>19386771.605986528</v>
      </c>
      <c r="F1552" s="84"/>
      <c r="G1552" s="139"/>
      <c r="H1552" s="140"/>
      <c r="I1552" s="116"/>
      <c r="J1552" s="123"/>
      <c r="K1552" s="117"/>
      <c r="L1552" s="118"/>
      <c r="M1552" s="288"/>
      <c r="N1552" s="289"/>
      <c r="O1552"/>
      <c r="P1552"/>
      <c r="Q1552"/>
      <c r="R1552"/>
      <c r="S1552"/>
      <c r="T1552"/>
      <c r="U1552"/>
      <c r="V1552"/>
      <c r="W1552"/>
      <c r="X1552"/>
    </row>
    <row r="1553" spans="1:24" s="23" customFormat="1" hidden="1" x14ac:dyDescent="0.3">
      <c r="A1553" s="316"/>
      <c r="B1553" s="317"/>
      <c r="C1553" s="320"/>
      <c r="D1553" s="319"/>
      <c r="E1553" s="322">
        <f t="shared" si="29"/>
        <v>19386771.605986528</v>
      </c>
      <c r="F1553" s="84"/>
      <c r="G1553" s="139"/>
      <c r="H1553" s="140"/>
      <c r="I1553" s="116"/>
      <c r="J1553" s="123"/>
      <c r="K1553" s="117"/>
      <c r="L1553" s="118"/>
      <c r="M1553" s="288"/>
      <c r="N1553" s="289"/>
      <c r="O1553"/>
      <c r="P1553"/>
      <c r="Q1553"/>
      <c r="R1553"/>
      <c r="S1553"/>
      <c r="T1553"/>
      <c r="U1553"/>
      <c r="V1553"/>
      <c r="W1553"/>
      <c r="X1553"/>
    </row>
    <row r="1554" spans="1:24" s="23" customFormat="1" hidden="1" x14ac:dyDescent="0.3">
      <c r="A1554" s="316"/>
      <c r="B1554" s="317"/>
      <c r="C1554" s="320"/>
      <c r="D1554" s="319"/>
      <c r="E1554" s="322">
        <f t="shared" si="29"/>
        <v>19386771.605986528</v>
      </c>
      <c r="F1554" s="84"/>
      <c r="G1554" s="139"/>
      <c r="H1554" s="140"/>
      <c r="I1554" s="116"/>
      <c r="J1554" s="123"/>
      <c r="K1554" s="117"/>
      <c r="L1554" s="118"/>
      <c r="M1554" s="288"/>
      <c r="N1554" s="289"/>
      <c r="O1554"/>
      <c r="P1554"/>
      <c r="Q1554"/>
      <c r="R1554"/>
      <c r="S1554"/>
      <c r="T1554"/>
      <c r="U1554"/>
      <c r="V1554"/>
      <c r="W1554"/>
      <c r="X1554"/>
    </row>
    <row r="1555" spans="1:24" s="23" customFormat="1" hidden="1" x14ac:dyDescent="0.3">
      <c r="A1555" s="316"/>
      <c r="B1555" s="317"/>
      <c r="C1555" s="320"/>
      <c r="D1555" s="319"/>
      <c r="E1555" s="322">
        <f t="shared" si="29"/>
        <v>19386771.605986528</v>
      </c>
      <c r="F1555" s="84"/>
      <c r="G1555" s="139"/>
      <c r="H1555" s="140"/>
      <c r="I1555" s="116"/>
      <c r="J1555" s="123"/>
      <c r="K1555" s="117"/>
      <c r="L1555" s="118"/>
      <c r="M1555" s="288"/>
      <c r="N1555" s="289"/>
      <c r="O1555"/>
      <c r="P1555"/>
      <c r="Q1555"/>
      <c r="R1555"/>
      <c r="S1555"/>
      <c r="T1555"/>
      <c r="U1555"/>
      <c r="V1555"/>
      <c r="W1555"/>
      <c r="X1555"/>
    </row>
    <row r="1556" spans="1:24" s="23" customFormat="1" hidden="1" x14ac:dyDescent="0.3">
      <c r="A1556" s="316"/>
      <c r="B1556" s="317"/>
      <c r="C1556" s="320"/>
      <c r="D1556" s="319"/>
      <c r="E1556" s="322">
        <f t="shared" si="29"/>
        <v>19386771.605986528</v>
      </c>
      <c r="F1556" s="84"/>
      <c r="G1556" s="139"/>
      <c r="H1556" s="140"/>
      <c r="I1556" s="116"/>
      <c r="J1556" s="123"/>
      <c r="K1556" s="117"/>
      <c r="L1556" s="118"/>
      <c r="M1556" s="288"/>
      <c r="N1556" s="289"/>
      <c r="O1556"/>
      <c r="P1556"/>
      <c r="Q1556"/>
      <c r="R1556"/>
      <c r="S1556"/>
      <c r="T1556"/>
      <c r="U1556"/>
      <c r="V1556"/>
      <c r="W1556"/>
      <c r="X1556"/>
    </row>
    <row r="1557" spans="1:24" s="23" customFormat="1" hidden="1" x14ac:dyDescent="0.3">
      <c r="A1557" s="316"/>
      <c r="B1557" s="317"/>
      <c r="C1557" s="320"/>
      <c r="D1557" s="319"/>
      <c r="E1557" s="322">
        <f t="shared" si="29"/>
        <v>19386771.605986528</v>
      </c>
      <c r="F1557" s="84"/>
      <c r="G1557" s="139"/>
      <c r="H1557" s="140"/>
      <c r="I1557" s="116"/>
      <c r="J1557" s="123"/>
      <c r="K1557" s="117"/>
      <c r="L1557" s="118"/>
      <c r="M1557" s="288"/>
      <c r="N1557" s="289"/>
      <c r="O1557"/>
      <c r="P1557"/>
      <c r="Q1557"/>
      <c r="R1557"/>
      <c r="S1557"/>
      <c r="T1557"/>
      <c r="U1557"/>
      <c r="V1557"/>
      <c r="W1557"/>
      <c r="X1557"/>
    </row>
    <row r="1558" spans="1:24" s="23" customFormat="1" hidden="1" x14ac:dyDescent="0.3">
      <c r="A1558" s="316"/>
      <c r="B1558" s="317"/>
      <c r="C1558" s="320"/>
      <c r="D1558" s="319"/>
      <c r="E1558" s="322">
        <f t="shared" si="29"/>
        <v>19386771.605986528</v>
      </c>
      <c r="F1558" s="84"/>
      <c r="G1558" s="139"/>
      <c r="H1558" s="140"/>
      <c r="I1558" s="116"/>
      <c r="J1558" s="123"/>
      <c r="K1558" s="117"/>
      <c r="L1558" s="118"/>
      <c r="M1558" s="288"/>
      <c r="N1558" s="289"/>
      <c r="O1558"/>
      <c r="P1558"/>
      <c r="Q1558"/>
      <c r="R1558"/>
      <c r="S1558"/>
      <c r="T1558"/>
      <c r="U1558"/>
      <c r="V1558"/>
      <c r="W1558"/>
      <c r="X1558"/>
    </row>
    <row r="1559" spans="1:24" s="23" customFormat="1" hidden="1" x14ac:dyDescent="0.3">
      <c r="A1559" s="316"/>
      <c r="B1559" s="317"/>
      <c r="C1559" s="320"/>
      <c r="D1559" s="319"/>
      <c r="E1559" s="322">
        <f t="shared" si="29"/>
        <v>19386771.605986528</v>
      </c>
      <c r="F1559" s="84"/>
      <c r="G1559" s="139"/>
      <c r="H1559" s="140"/>
      <c r="I1559" s="116"/>
      <c r="J1559" s="123"/>
      <c r="K1559" s="117"/>
      <c r="L1559" s="118"/>
      <c r="M1559" s="288"/>
      <c r="N1559" s="289"/>
      <c r="O1559"/>
      <c r="P1559"/>
      <c r="Q1559"/>
      <c r="R1559"/>
      <c r="S1559"/>
      <c r="T1559"/>
      <c r="U1559"/>
      <c r="V1559"/>
      <c r="W1559"/>
      <c r="X1559"/>
    </row>
    <row r="1560" spans="1:24" s="23" customFormat="1" hidden="1" x14ac:dyDescent="0.3">
      <c r="A1560" s="316"/>
      <c r="B1560" s="317"/>
      <c r="C1560" s="320"/>
      <c r="D1560" s="319"/>
      <c r="E1560" s="322">
        <f t="shared" si="29"/>
        <v>19386771.605986528</v>
      </c>
      <c r="F1560" s="84"/>
      <c r="G1560" s="139"/>
      <c r="H1560" s="140"/>
      <c r="I1560" s="116"/>
      <c r="J1560" s="123"/>
      <c r="K1560" s="117"/>
      <c r="L1560" s="118"/>
      <c r="M1560" s="288"/>
      <c r="N1560" s="289"/>
      <c r="O1560"/>
      <c r="P1560"/>
      <c r="Q1560"/>
      <c r="R1560"/>
      <c r="S1560"/>
      <c r="T1560"/>
      <c r="U1560"/>
      <c r="V1560"/>
      <c r="W1560"/>
      <c r="X1560"/>
    </row>
    <row r="1561" spans="1:24" s="23" customFormat="1" hidden="1" x14ac:dyDescent="0.3">
      <c r="A1561" s="316"/>
      <c r="B1561" s="317"/>
      <c r="C1561" s="320"/>
      <c r="D1561" s="319"/>
      <c r="E1561" s="322">
        <f t="shared" si="29"/>
        <v>19386771.605986528</v>
      </c>
      <c r="F1561" s="84"/>
      <c r="G1561" s="139"/>
      <c r="H1561" s="140"/>
      <c r="I1561" s="116"/>
      <c r="J1561" s="123"/>
      <c r="K1561" s="117"/>
      <c r="L1561" s="118"/>
      <c r="M1561" s="288"/>
      <c r="N1561" s="289"/>
      <c r="O1561"/>
      <c r="P1561"/>
      <c r="Q1561"/>
      <c r="R1561"/>
      <c r="S1561"/>
      <c r="T1561"/>
      <c r="U1561"/>
      <c r="V1561"/>
      <c r="W1561"/>
      <c r="X1561"/>
    </row>
    <row r="1562" spans="1:24" s="23" customFormat="1" hidden="1" x14ac:dyDescent="0.3">
      <c r="A1562" s="316"/>
      <c r="B1562" s="317"/>
      <c r="C1562" s="320"/>
      <c r="D1562" s="319"/>
      <c r="E1562" s="322">
        <f t="shared" si="29"/>
        <v>19386771.605986528</v>
      </c>
      <c r="F1562" s="84"/>
      <c r="G1562" s="139"/>
      <c r="H1562" s="140"/>
      <c r="I1562" s="116"/>
      <c r="J1562" s="123"/>
      <c r="K1562" s="117"/>
      <c r="L1562" s="118"/>
      <c r="M1562" s="288"/>
      <c r="N1562" s="289"/>
      <c r="O1562"/>
      <c r="P1562"/>
      <c r="Q1562"/>
      <c r="R1562"/>
      <c r="S1562"/>
      <c r="T1562"/>
      <c r="U1562"/>
      <c r="V1562"/>
      <c r="W1562"/>
      <c r="X1562"/>
    </row>
    <row r="1563" spans="1:24" s="23" customFormat="1" hidden="1" x14ac:dyDescent="0.3">
      <c r="A1563" s="316"/>
      <c r="B1563" s="317"/>
      <c r="C1563" s="320"/>
      <c r="D1563" s="319"/>
      <c r="E1563" s="322">
        <f t="shared" si="29"/>
        <v>19386771.605986528</v>
      </c>
      <c r="F1563" s="84"/>
      <c r="G1563" s="139"/>
      <c r="H1563" s="140"/>
      <c r="I1563" s="116"/>
      <c r="J1563" s="123"/>
      <c r="K1563" s="117"/>
      <c r="L1563" s="118"/>
      <c r="M1563" s="288"/>
      <c r="N1563" s="289"/>
      <c r="O1563"/>
      <c r="P1563"/>
      <c r="Q1563"/>
      <c r="R1563"/>
      <c r="S1563"/>
      <c r="T1563"/>
      <c r="U1563"/>
      <c r="V1563"/>
      <c r="W1563"/>
      <c r="X1563"/>
    </row>
    <row r="1564" spans="1:24" s="23" customFormat="1" hidden="1" x14ac:dyDescent="0.3">
      <c r="A1564" s="316"/>
      <c r="B1564" s="317"/>
      <c r="C1564" s="320"/>
      <c r="D1564" s="319"/>
      <c r="E1564" s="322">
        <f t="shared" si="29"/>
        <v>19386771.605986528</v>
      </c>
      <c r="F1564" s="84"/>
      <c r="G1564" s="139"/>
      <c r="H1564" s="140"/>
      <c r="I1564" s="116"/>
      <c r="J1564" s="123"/>
      <c r="K1564" s="117"/>
      <c r="L1564" s="118"/>
      <c r="M1564" s="288"/>
      <c r="N1564" s="289"/>
      <c r="O1564"/>
      <c r="P1564"/>
      <c r="Q1564"/>
      <c r="R1564"/>
      <c r="S1564"/>
      <c r="T1564"/>
      <c r="U1564"/>
      <c r="V1564"/>
      <c r="W1564"/>
      <c r="X1564"/>
    </row>
    <row r="1565" spans="1:24" s="23" customFormat="1" x14ac:dyDescent="0.3">
      <c r="A1565" s="316"/>
      <c r="B1565" s="317"/>
      <c r="C1565" s="320"/>
      <c r="D1565" s="319"/>
      <c r="E1565" s="322">
        <f t="shared" si="29"/>
        <v>19386771.605986528</v>
      </c>
      <c r="F1565" s="84"/>
      <c r="G1565" s="139"/>
      <c r="H1565" s="140"/>
      <c r="I1565" s="116"/>
      <c r="J1565" s="123"/>
      <c r="K1565" s="117"/>
      <c r="L1565" s="118"/>
      <c r="M1565" s="288"/>
      <c r="N1565" s="289"/>
      <c r="O1565"/>
      <c r="P1565"/>
      <c r="Q1565"/>
      <c r="R1565"/>
      <c r="S1565"/>
      <c r="T1565"/>
      <c r="U1565"/>
      <c r="V1565"/>
      <c r="W1565"/>
      <c r="X1565"/>
    </row>
    <row r="1566" spans="1:24" s="23" customFormat="1" hidden="1" x14ac:dyDescent="0.3">
      <c r="A1566" s="316"/>
      <c r="B1566" s="317"/>
      <c r="C1566" s="320"/>
      <c r="D1566" s="319"/>
      <c r="E1566" s="322">
        <f t="shared" si="29"/>
        <v>19386771.605986528</v>
      </c>
      <c r="F1566" s="84"/>
      <c r="G1566" s="139"/>
      <c r="H1566" s="140"/>
      <c r="I1566" s="116"/>
      <c r="J1566" s="123"/>
      <c r="K1566" s="117"/>
      <c r="L1566" s="118"/>
      <c r="M1566" s="288"/>
      <c r="N1566" s="289"/>
      <c r="O1566"/>
      <c r="P1566"/>
      <c r="Q1566"/>
      <c r="R1566"/>
      <c r="S1566"/>
      <c r="T1566"/>
      <c r="U1566"/>
      <c r="V1566"/>
      <c r="W1566"/>
      <c r="X1566"/>
    </row>
    <row r="1567" spans="1:24" s="23" customFormat="1" hidden="1" x14ac:dyDescent="0.3">
      <c r="A1567" s="316"/>
      <c r="B1567" s="317"/>
      <c r="C1567" s="320"/>
      <c r="D1567" s="319"/>
      <c r="E1567" s="322">
        <f t="shared" si="29"/>
        <v>19386771.605986528</v>
      </c>
      <c r="F1567" s="84"/>
      <c r="G1567" s="139"/>
      <c r="H1567" s="140"/>
      <c r="I1567" s="116"/>
      <c r="J1567" s="123"/>
      <c r="K1567" s="117"/>
      <c r="L1567" s="118"/>
      <c r="M1567" s="288"/>
      <c r="N1567" s="289"/>
      <c r="O1567"/>
      <c r="P1567"/>
      <c r="Q1567"/>
      <c r="R1567"/>
      <c r="S1567"/>
      <c r="T1567"/>
      <c r="U1567"/>
      <c r="V1567"/>
      <c r="W1567"/>
      <c r="X1567"/>
    </row>
    <row r="1568" spans="1:24" s="23" customFormat="1" hidden="1" x14ac:dyDescent="0.3">
      <c r="A1568" s="316"/>
      <c r="B1568" s="317"/>
      <c r="C1568" s="320"/>
      <c r="D1568" s="319"/>
      <c r="E1568" s="322">
        <f t="shared" si="29"/>
        <v>19386771.605986528</v>
      </c>
      <c r="F1568" s="84"/>
      <c r="G1568" s="139"/>
      <c r="H1568" s="140"/>
      <c r="I1568" s="116"/>
      <c r="J1568" s="123"/>
      <c r="K1568" s="117"/>
      <c r="L1568" s="118"/>
      <c r="M1568" s="288"/>
      <c r="N1568" s="289"/>
      <c r="O1568"/>
      <c r="P1568"/>
      <c r="Q1568"/>
      <c r="R1568"/>
      <c r="S1568"/>
      <c r="T1568"/>
      <c r="U1568"/>
      <c r="V1568"/>
      <c r="W1568"/>
      <c r="X1568"/>
    </row>
    <row r="1569" spans="1:24" s="23" customFormat="1" hidden="1" x14ac:dyDescent="0.3">
      <c r="A1569" s="316"/>
      <c r="B1569" s="317"/>
      <c r="C1569" s="320"/>
      <c r="D1569" s="319"/>
      <c r="E1569" s="322">
        <f t="shared" si="29"/>
        <v>19386771.605986528</v>
      </c>
      <c r="F1569" s="84"/>
      <c r="G1569" s="139"/>
      <c r="H1569" s="140"/>
      <c r="I1569" s="116"/>
      <c r="J1569" s="123"/>
      <c r="K1569" s="117"/>
      <c r="L1569" s="118"/>
      <c r="M1569" s="288"/>
      <c r="N1569" s="289"/>
      <c r="O1569"/>
      <c r="P1569"/>
      <c r="Q1569"/>
      <c r="R1569"/>
      <c r="S1569"/>
      <c r="T1569"/>
      <c r="U1569"/>
      <c r="V1569"/>
      <c r="W1569"/>
      <c r="X1569"/>
    </row>
    <row r="1570" spans="1:24" s="23" customFormat="1" hidden="1" x14ac:dyDescent="0.3">
      <c r="A1570" s="316"/>
      <c r="B1570" s="317"/>
      <c r="C1570" s="320"/>
      <c r="D1570" s="319"/>
      <c r="E1570" s="322">
        <f t="shared" si="29"/>
        <v>19386771.605986528</v>
      </c>
      <c r="F1570" s="84"/>
      <c r="G1570" s="139"/>
      <c r="H1570" s="140"/>
      <c r="I1570" s="116"/>
      <c r="J1570" s="123"/>
      <c r="K1570" s="117"/>
      <c r="L1570" s="118"/>
      <c r="M1570" s="288"/>
      <c r="N1570" s="289"/>
      <c r="O1570"/>
      <c r="P1570"/>
      <c r="Q1570"/>
      <c r="R1570"/>
      <c r="S1570"/>
      <c r="T1570"/>
      <c r="U1570"/>
      <c r="V1570"/>
      <c r="W1570"/>
      <c r="X1570"/>
    </row>
    <row r="1571" spans="1:24" s="23" customFormat="1" hidden="1" x14ac:dyDescent="0.3">
      <c r="A1571" s="316"/>
      <c r="B1571" s="317"/>
      <c r="C1571" s="320"/>
      <c r="D1571" s="319"/>
      <c r="E1571" s="322">
        <f t="shared" si="29"/>
        <v>19386771.605986528</v>
      </c>
      <c r="F1571" s="84"/>
      <c r="G1571" s="139"/>
      <c r="H1571" s="140"/>
      <c r="I1571" s="116"/>
      <c r="J1571" s="123"/>
      <c r="K1571" s="117"/>
      <c r="L1571" s="118"/>
      <c r="M1571" s="288"/>
      <c r="N1571" s="289"/>
      <c r="O1571"/>
      <c r="P1571"/>
      <c r="Q1571"/>
      <c r="R1571"/>
      <c r="S1571"/>
      <c r="T1571"/>
      <c r="U1571"/>
      <c r="V1571"/>
      <c r="W1571"/>
      <c r="X1571"/>
    </row>
    <row r="1572" spans="1:24" s="23" customFormat="1" hidden="1" x14ac:dyDescent="0.3">
      <c r="A1572" s="316"/>
      <c r="B1572" s="317"/>
      <c r="C1572" s="320"/>
      <c r="D1572" s="319"/>
      <c r="E1572" s="322">
        <f t="shared" si="29"/>
        <v>19386771.605986528</v>
      </c>
      <c r="F1572" s="84"/>
      <c r="G1572" s="139"/>
      <c r="H1572" s="140"/>
      <c r="I1572" s="116"/>
      <c r="J1572" s="123"/>
      <c r="K1572" s="117"/>
      <c r="L1572" s="118"/>
      <c r="M1572" s="288"/>
      <c r="N1572" s="289"/>
      <c r="O1572"/>
      <c r="P1572"/>
      <c r="Q1572"/>
      <c r="R1572"/>
      <c r="S1572"/>
      <c r="T1572"/>
      <c r="U1572"/>
      <c r="V1572"/>
      <c r="W1572"/>
      <c r="X1572"/>
    </row>
    <row r="1573" spans="1:24" s="23" customFormat="1" hidden="1" x14ac:dyDescent="0.3">
      <c r="A1573" s="316"/>
      <c r="B1573" s="317"/>
      <c r="C1573" s="320"/>
      <c r="D1573" s="319"/>
      <c r="E1573" s="322">
        <f t="shared" si="29"/>
        <v>19386771.605986528</v>
      </c>
      <c r="F1573" s="84"/>
      <c r="G1573" s="139"/>
      <c r="H1573" s="140"/>
      <c r="I1573" s="116"/>
      <c r="J1573" s="123"/>
      <c r="K1573" s="117"/>
      <c r="L1573" s="118"/>
      <c r="M1573" s="288"/>
      <c r="N1573" s="289"/>
      <c r="O1573"/>
      <c r="P1573"/>
      <c r="Q1573"/>
      <c r="R1573"/>
      <c r="S1573"/>
      <c r="T1573"/>
      <c r="U1573"/>
      <c r="V1573"/>
      <c r="W1573"/>
      <c r="X1573"/>
    </row>
    <row r="1574" spans="1:24" s="23" customFormat="1" hidden="1" x14ac:dyDescent="0.3">
      <c r="A1574" s="316"/>
      <c r="B1574" s="317"/>
      <c r="C1574" s="320"/>
      <c r="D1574" s="319"/>
      <c r="E1574" s="322">
        <f t="shared" si="29"/>
        <v>19386771.605986528</v>
      </c>
      <c r="F1574" s="84"/>
      <c r="G1574" s="139"/>
      <c r="H1574" s="140"/>
      <c r="I1574" s="116"/>
      <c r="J1574" s="123"/>
      <c r="K1574" s="117"/>
      <c r="L1574" s="118"/>
      <c r="M1574" s="288"/>
      <c r="N1574" s="289"/>
      <c r="O1574"/>
      <c r="P1574"/>
      <c r="Q1574"/>
      <c r="R1574"/>
      <c r="S1574"/>
      <c r="T1574"/>
      <c r="U1574"/>
      <c r="V1574"/>
      <c r="W1574"/>
      <c r="X1574"/>
    </row>
    <row r="1575" spans="1:24" s="23" customFormat="1" hidden="1" x14ac:dyDescent="0.3">
      <c r="A1575" s="316"/>
      <c r="B1575" s="317"/>
      <c r="C1575" s="320"/>
      <c r="D1575" s="319"/>
      <c r="E1575" s="322">
        <f t="shared" si="29"/>
        <v>19386771.605986528</v>
      </c>
      <c r="F1575" s="84"/>
      <c r="G1575" s="139"/>
      <c r="H1575" s="140"/>
      <c r="I1575" s="116"/>
      <c r="J1575" s="123"/>
      <c r="K1575" s="117"/>
      <c r="L1575" s="118"/>
      <c r="M1575" s="288"/>
      <c r="N1575" s="289"/>
      <c r="O1575"/>
      <c r="P1575"/>
      <c r="Q1575"/>
      <c r="R1575"/>
      <c r="S1575"/>
      <c r="T1575"/>
      <c r="U1575"/>
      <c r="V1575"/>
      <c r="W1575"/>
      <c r="X1575"/>
    </row>
    <row r="1576" spans="1:24" s="23" customFormat="1" hidden="1" x14ac:dyDescent="0.3">
      <c r="A1576" s="316"/>
      <c r="B1576" s="317"/>
      <c r="C1576" s="320"/>
      <c r="D1576" s="319"/>
      <c r="E1576" s="322">
        <f t="shared" si="29"/>
        <v>19386771.605986528</v>
      </c>
      <c r="F1576" s="84"/>
      <c r="G1576" s="139"/>
      <c r="H1576" s="140"/>
      <c r="I1576" s="116"/>
      <c r="J1576" s="123"/>
      <c r="K1576" s="117"/>
      <c r="L1576" s="118"/>
      <c r="M1576" s="288"/>
      <c r="N1576" s="289"/>
      <c r="O1576"/>
      <c r="P1576"/>
      <c r="Q1576"/>
      <c r="R1576"/>
      <c r="S1576"/>
      <c r="T1576"/>
      <c r="U1576"/>
      <c r="V1576"/>
      <c r="W1576"/>
      <c r="X1576"/>
    </row>
    <row r="1577" spans="1:24" s="23" customFormat="1" hidden="1" x14ac:dyDescent="0.3">
      <c r="A1577" s="316"/>
      <c r="B1577" s="317"/>
      <c r="C1577" s="320"/>
      <c r="D1577" s="319"/>
      <c r="E1577" s="322">
        <f t="shared" si="29"/>
        <v>19386771.605986528</v>
      </c>
      <c r="F1577" s="84"/>
      <c r="G1577" s="139"/>
      <c r="H1577" s="140"/>
      <c r="I1577" s="116"/>
      <c r="J1577" s="123"/>
      <c r="K1577" s="117"/>
      <c r="L1577" s="118"/>
      <c r="M1577" s="288"/>
      <c r="N1577" s="289"/>
      <c r="O1577"/>
      <c r="P1577"/>
      <c r="Q1577"/>
      <c r="R1577"/>
      <c r="S1577"/>
      <c r="T1577"/>
      <c r="U1577"/>
      <c r="V1577"/>
      <c r="W1577"/>
      <c r="X1577"/>
    </row>
    <row r="1578" spans="1:24" s="23" customFormat="1" hidden="1" x14ac:dyDescent="0.3">
      <c r="A1578" s="316"/>
      <c r="B1578" s="317"/>
      <c r="C1578" s="320"/>
      <c r="D1578" s="319"/>
      <c r="E1578" s="322">
        <f t="shared" si="29"/>
        <v>19386771.605986528</v>
      </c>
      <c r="F1578" s="84"/>
      <c r="G1578" s="139"/>
      <c r="H1578" s="140"/>
      <c r="I1578" s="116"/>
      <c r="J1578" s="123"/>
      <c r="K1578" s="117"/>
      <c r="L1578" s="118"/>
      <c r="M1578" s="288"/>
      <c r="N1578" s="289"/>
      <c r="O1578"/>
      <c r="P1578"/>
      <c r="Q1578"/>
      <c r="R1578"/>
      <c r="S1578"/>
      <c r="T1578"/>
      <c r="U1578"/>
      <c r="V1578"/>
      <c r="W1578"/>
      <c r="X1578"/>
    </row>
    <row r="1579" spans="1:24" s="23" customFormat="1" hidden="1" x14ac:dyDescent="0.3">
      <c r="A1579" s="316"/>
      <c r="B1579" s="317"/>
      <c r="C1579" s="320"/>
      <c r="D1579" s="319"/>
      <c r="E1579" s="322">
        <f t="shared" si="29"/>
        <v>19386771.605986528</v>
      </c>
      <c r="F1579" s="84"/>
      <c r="G1579" s="139"/>
      <c r="H1579" s="140"/>
      <c r="I1579" s="116"/>
      <c r="J1579" s="123"/>
      <c r="K1579" s="117"/>
      <c r="L1579" s="118"/>
      <c r="M1579" s="288"/>
      <c r="N1579" s="289"/>
      <c r="O1579"/>
      <c r="P1579"/>
      <c r="Q1579"/>
      <c r="R1579"/>
      <c r="S1579"/>
      <c r="T1579"/>
      <c r="U1579"/>
      <c r="V1579"/>
      <c r="W1579"/>
      <c r="X1579"/>
    </row>
    <row r="1580" spans="1:24" s="23" customFormat="1" hidden="1" x14ac:dyDescent="0.3">
      <c r="A1580" s="316"/>
      <c r="B1580" s="317"/>
      <c r="C1580" s="320"/>
      <c r="D1580" s="319"/>
      <c r="E1580" s="322">
        <f t="shared" si="29"/>
        <v>19386771.605986528</v>
      </c>
      <c r="F1580" s="84"/>
      <c r="G1580" s="139"/>
      <c r="H1580" s="140"/>
      <c r="I1580" s="116"/>
      <c r="J1580" s="123"/>
      <c r="K1580" s="117"/>
      <c r="L1580" s="118"/>
      <c r="M1580" s="288"/>
      <c r="N1580" s="289"/>
      <c r="O1580"/>
      <c r="P1580"/>
      <c r="Q1580"/>
      <c r="R1580"/>
      <c r="S1580"/>
      <c r="T1580"/>
      <c r="U1580"/>
      <c r="V1580"/>
      <c r="W1580"/>
      <c r="X1580"/>
    </row>
    <row r="1581" spans="1:24" s="23" customFormat="1" hidden="1" x14ac:dyDescent="0.3">
      <c r="A1581" s="316"/>
      <c r="B1581" s="317"/>
      <c r="C1581" s="320"/>
      <c r="D1581" s="319"/>
      <c r="E1581" s="322">
        <f t="shared" si="29"/>
        <v>19386771.605986528</v>
      </c>
      <c r="F1581" s="84"/>
      <c r="G1581" s="139"/>
      <c r="H1581" s="140"/>
      <c r="I1581" s="116"/>
      <c r="J1581" s="123"/>
      <c r="K1581" s="117"/>
      <c r="L1581" s="118"/>
      <c r="M1581" s="288"/>
      <c r="N1581" s="289"/>
      <c r="O1581"/>
      <c r="P1581"/>
      <c r="Q1581"/>
      <c r="R1581"/>
      <c r="S1581"/>
      <c r="T1581"/>
      <c r="U1581"/>
      <c r="V1581"/>
      <c r="W1581"/>
      <c r="X1581"/>
    </row>
    <row r="1582" spans="1:24" s="23" customFormat="1" hidden="1" x14ac:dyDescent="0.3">
      <c r="A1582" s="316"/>
      <c r="B1582" s="317"/>
      <c r="C1582" s="320"/>
      <c r="D1582" s="319"/>
      <c r="E1582" s="322">
        <f t="shared" si="29"/>
        <v>19386771.605986528</v>
      </c>
      <c r="F1582" s="84"/>
      <c r="G1582" s="139"/>
      <c r="H1582" s="140"/>
      <c r="I1582" s="116"/>
      <c r="J1582" s="123"/>
      <c r="K1582" s="117"/>
      <c r="L1582" s="118"/>
      <c r="M1582" s="288"/>
      <c r="N1582" s="289"/>
      <c r="O1582"/>
      <c r="P1582"/>
      <c r="Q1582"/>
      <c r="R1582"/>
      <c r="S1582"/>
      <c r="T1582"/>
      <c r="U1582"/>
      <c r="V1582"/>
      <c r="W1582"/>
      <c r="X1582"/>
    </row>
    <row r="1583" spans="1:24" s="23" customFormat="1" hidden="1" x14ac:dyDescent="0.3">
      <c r="A1583" s="316"/>
      <c r="B1583" s="317"/>
      <c r="C1583" s="320"/>
      <c r="D1583" s="319"/>
      <c r="E1583" s="322">
        <f t="shared" si="29"/>
        <v>19386771.605986528</v>
      </c>
      <c r="F1583" s="84"/>
      <c r="G1583" s="139"/>
      <c r="H1583" s="140"/>
      <c r="I1583" s="116"/>
      <c r="J1583" s="123"/>
      <c r="K1583" s="117"/>
      <c r="L1583" s="118"/>
      <c r="M1583" s="288"/>
      <c r="N1583" s="289"/>
      <c r="O1583"/>
      <c r="P1583"/>
      <c r="Q1583"/>
      <c r="R1583"/>
      <c r="S1583"/>
      <c r="T1583"/>
      <c r="U1583"/>
      <c r="V1583"/>
      <c r="W1583"/>
      <c r="X1583"/>
    </row>
    <row r="1584" spans="1:24" s="23" customFormat="1" hidden="1" x14ac:dyDescent="0.3">
      <c r="A1584" s="316"/>
      <c r="B1584" s="317"/>
      <c r="C1584" s="320"/>
      <c r="D1584" s="319"/>
      <c r="E1584" s="322">
        <f t="shared" si="29"/>
        <v>19386771.605986528</v>
      </c>
      <c r="F1584" s="84"/>
      <c r="G1584" s="139"/>
      <c r="H1584" s="140"/>
      <c r="I1584" s="116"/>
      <c r="J1584" s="123"/>
      <c r="K1584" s="117"/>
      <c r="L1584" s="118"/>
      <c r="M1584" s="288"/>
      <c r="N1584" s="289"/>
      <c r="O1584"/>
      <c r="P1584"/>
      <c r="Q1584"/>
      <c r="R1584"/>
      <c r="S1584"/>
      <c r="T1584"/>
      <c r="U1584"/>
      <c r="V1584"/>
      <c r="W1584"/>
      <c r="X1584"/>
    </row>
    <row r="1585" spans="1:24" s="23" customFormat="1" hidden="1" x14ac:dyDescent="0.3">
      <c r="A1585" s="316"/>
      <c r="B1585" s="317"/>
      <c r="C1585" s="320"/>
      <c r="D1585" s="319"/>
      <c r="E1585" s="322">
        <f t="shared" si="29"/>
        <v>19386771.605986528</v>
      </c>
      <c r="F1585" s="84"/>
      <c r="G1585" s="139"/>
      <c r="H1585" s="140"/>
      <c r="I1585" s="116"/>
      <c r="J1585" s="123"/>
      <c r="K1585" s="117"/>
      <c r="L1585" s="118"/>
      <c r="M1585" s="288"/>
      <c r="N1585" s="289"/>
      <c r="O1585"/>
      <c r="P1585"/>
      <c r="Q1585"/>
      <c r="R1585"/>
      <c r="S1585"/>
      <c r="T1585"/>
      <c r="U1585"/>
      <c r="V1585"/>
      <c r="W1585"/>
      <c r="X1585"/>
    </row>
    <row r="1586" spans="1:24" s="23" customFormat="1" hidden="1" x14ac:dyDescent="0.3">
      <c r="A1586" s="316"/>
      <c r="B1586" s="317"/>
      <c r="C1586" s="320"/>
      <c r="D1586" s="319"/>
      <c r="E1586" s="322">
        <f t="shared" si="29"/>
        <v>19386771.605986528</v>
      </c>
      <c r="F1586" s="84"/>
      <c r="G1586" s="139"/>
      <c r="H1586" s="140"/>
      <c r="I1586" s="116"/>
      <c r="J1586" s="123"/>
      <c r="K1586" s="117"/>
      <c r="L1586" s="118"/>
      <c r="M1586" s="288"/>
      <c r="N1586" s="289"/>
      <c r="O1586"/>
      <c r="P1586"/>
      <c r="Q1586"/>
      <c r="R1586"/>
      <c r="S1586"/>
      <c r="T1586"/>
      <c r="U1586"/>
      <c r="V1586"/>
      <c r="W1586"/>
      <c r="X1586"/>
    </row>
    <row r="1587" spans="1:24" s="23" customFormat="1" hidden="1" x14ac:dyDescent="0.3">
      <c r="A1587" s="316"/>
      <c r="B1587" s="317"/>
      <c r="C1587" s="320"/>
      <c r="D1587" s="319"/>
      <c r="E1587" s="322">
        <f t="shared" si="29"/>
        <v>19386771.605986528</v>
      </c>
      <c r="F1587" s="84"/>
      <c r="G1587" s="139"/>
      <c r="H1587" s="140"/>
      <c r="I1587" s="116"/>
      <c r="J1587" s="123"/>
      <c r="K1587" s="117"/>
      <c r="L1587" s="118"/>
      <c r="M1587" s="288"/>
      <c r="N1587" s="289"/>
      <c r="O1587"/>
      <c r="P1587"/>
      <c r="Q1587"/>
      <c r="R1587"/>
      <c r="S1587"/>
      <c r="T1587"/>
      <c r="U1587"/>
      <c r="V1587"/>
      <c r="W1587"/>
      <c r="X1587"/>
    </row>
    <row r="1588" spans="1:24" s="23" customFormat="1" hidden="1" x14ac:dyDescent="0.3">
      <c r="A1588" s="316"/>
      <c r="B1588" s="317"/>
      <c r="C1588" s="320"/>
      <c r="D1588" s="319"/>
      <c r="E1588" s="322">
        <f t="shared" si="29"/>
        <v>19386771.605986528</v>
      </c>
      <c r="F1588" s="84"/>
      <c r="G1588" s="139"/>
      <c r="H1588" s="140"/>
      <c r="I1588" s="116"/>
      <c r="J1588" s="123"/>
      <c r="K1588" s="117"/>
      <c r="L1588" s="118"/>
      <c r="M1588" s="288"/>
      <c r="N1588" s="289"/>
      <c r="O1588"/>
      <c r="P1588"/>
      <c r="Q1588"/>
      <c r="R1588"/>
      <c r="S1588"/>
      <c r="T1588"/>
      <c r="U1588"/>
      <c r="V1588"/>
      <c r="W1588"/>
      <c r="X1588"/>
    </row>
    <row r="1589" spans="1:24" s="23" customFormat="1" hidden="1" x14ac:dyDescent="0.3">
      <c r="A1589" s="316"/>
      <c r="B1589" s="317"/>
      <c r="C1589" s="320"/>
      <c r="D1589" s="319"/>
      <c r="E1589" s="322">
        <f t="shared" si="29"/>
        <v>19386771.605986528</v>
      </c>
      <c r="F1589" s="84"/>
      <c r="G1589" s="139"/>
      <c r="H1589" s="140"/>
      <c r="I1589" s="116"/>
      <c r="J1589" s="123"/>
      <c r="K1589" s="117"/>
      <c r="L1589" s="118"/>
      <c r="M1589" s="288"/>
      <c r="N1589" s="289"/>
      <c r="O1589"/>
      <c r="P1589"/>
      <c r="Q1589"/>
      <c r="R1589"/>
      <c r="S1589"/>
      <c r="T1589"/>
      <c r="U1589"/>
      <c r="V1589"/>
      <c r="W1589"/>
      <c r="X1589"/>
    </row>
    <row r="1590" spans="1:24" s="23" customFormat="1" hidden="1" x14ac:dyDescent="0.3">
      <c r="A1590" s="316"/>
      <c r="B1590" s="317"/>
      <c r="C1590" s="320"/>
      <c r="D1590" s="319"/>
      <c r="E1590" s="322">
        <f t="shared" si="29"/>
        <v>19386771.605986528</v>
      </c>
      <c r="F1590" s="84"/>
      <c r="G1590" s="139"/>
      <c r="H1590" s="140"/>
      <c r="I1590" s="116"/>
      <c r="J1590" s="123"/>
      <c r="K1590" s="117"/>
      <c r="L1590" s="118"/>
      <c r="M1590" s="288"/>
      <c r="N1590" s="289"/>
      <c r="O1590"/>
      <c r="P1590"/>
      <c r="Q1590"/>
      <c r="R1590"/>
      <c r="S1590"/>
      <c r="T1590"/>
      <c r="U1590"/>
      <c r="V1590"/>
      <c r="W1590"/>
      <c r="X1590"/>
    </row>
    <row r="1591" spans="1:24" s="23" customFormat="1" hidden="1" x14ac:dyDescent="0.3">
      <c r="A1591" s="316"/>
      <c r="B1591" s="317"/>
      <c r="C1591" s="320"/>
      <c r="D1591" s="319"/>
      <c r="E1591" s="322">
        <f t="shared" si="29"/>
        <v>19386771.605986528</v>
      </c>
      <c r="F1591" s="84"/>
      <c r="G1591" s="139"/>
      <c r="H1591" s="140"/>
      <c r="I1591" s="116"/>
      <c r="J1591" s="123"/>
      <c r="K1591" s="117"/>
      <c r="L1591" s="118"/>
      <c r="M1591" s="288"/>
      <c r="N1591" s="289"/>
      <c r="O1591"/>
      <c r="P1591"/>
      <c r="Q1591"/>
      <c r="R1591"/>
      <c r="S1591"/>
      <c r="T1591"/>
      <c r="U1591"/>
      <c r="V1591"/>
      <c r="W1591"/>
      <c r="X1591"/>
    </row>
    <row r="1592" spans="1:24" s="23" customFormat="1" hidden="1" x14ac:dyDescent="0.3">
      <c r="A1592" s="316"/>
      <c r="B1592" s="317"/>
      <c r="C1592" s="320"/>
      <c r="D1592" s="319"/>
      <c r="E1592" s="322">
        <f t="shared" si="29"/>
        <v>19386771.605986528</v>
      </c>
      <c r="F1592" s="84"/>
      <c r="G1592" s="139"/>
      <c r="H1592" s="140"/>
      <c r="I1592" s="116"/>
      <c r="J1592" s="123"/>
      <c r="K1592" s="117"/>
      <c r="L1592" s="118"/>
      <c r="M1592" s="288"/>
      <c r="N1592" s="289"/>
      <c r="O1592"/>
      <c r="P1592"/>
      <c r="Q1592"/>
      <c r="R1592"/>
      <c r="S1592"/>
      <c r="T1592"/>
      <c r="U1592"/>
      <c r="V1592"/>
      <c r="W1592"/>
      <c r="X1592"/>
    </row>
    <row r="1593" spans="1:24" s="23" customFormat="1" hidden="1" x14ac:dyDescent="0.3">
      <c r="A1593" s="316"/>
      <c r="B1593" s="317"/>
      <c r="C1593" s="320"/>
      <c r="D1593" s="319"/>
      <c r="E1593" s="322">
        <f t="shared" si="29"/>
        <v>19386771.605986528</v>
      </c>
      <c r="F1593" s="84"/>
      <c r="G1593" s="139"/>
      <c r="H1593" s="140"/>
      <c r="I1593" s="116"/>
      <c r="J1593" s="123"/>
      <c r="K1593" s="117"/>
      <c r="L1593" s="118"/>
      <c r="M1593" s="288"/>
      <c r="N1593" s="289"/>
      <c r="O1593"/>
      <c r="P1593"/>
      <c r="Q1593"/>
      <c r="R1593"/>
      <c r="S1593"/>
      <c r="T1593"/>
      <c r="U1593"/>
      <c r="V1593"/>
      <c r="W1593"/>
      <c r="X1593"/>
    </row>
    <row r="1594" spans="1:24" s="23" customFormat="1" hidden="1" x14ac:dyDescent="0.3">
      <c r="A1594" s="316"/>
      <c r="B1594" s="317"/>
      <c r="C1594" s="320"/>
      <c r="D1594" s="319"/>
      <c r="E1594" s="322">
        <f t="shared" si="29"/>
        <v>19386771.605986528</v>
      </c>
      <c r="F1594" s="84"/>
      <c r="G1594" s="139"/>
      <c r="H1594" s="140"/>
      <c r="I1594" s="116"/>
      <c r="J1594" s="123"/>
      <c r="K1594" s="117"/>
      <c r="L1594" s="118"/>
      <c r="M1594" s="288"/>
      <c r="N1594" s="289"/>
      <c r="O1594"/>
      <c r="P1594"/>
      <c r="Q1594"/>
      <c r="R1594"/>
      <c r="S1594"/>
      <c r="T1594"/>
      <c r="U1594"/>
      <c r="V1594"/>
      <c r="W1594"/>
      <c r="X1594"/>
    </row>
    <row r="1595" spans="1:24" s="23" customFormat="1" hidden="1" x14ac:dyDescent="0.3">
      <c r="A1595" s="316"/>
      <c r="B1595" s="317"/>
      <c r="C1595" s="320"/>
      <c r="D1595" s="319"/>
      <c r="E1595" s="322">
        <f t="shared" si="29"/>
        <v>19386771.605986528</v>
      </c>
      <c r="F1595" s="84"/>
      <c r="G1595" s="139"/>
      <c r="H1595" s="140"/>
      <c r="I1595" s="116"/>
      <c r="J1595" s="123"/>
      <c r="K1595" s="117"/>
      <c r="L1595" s="118"/>
      <c r="M1595" s="288"/>
      <c r="N1595" s="289"/>
      <c r="O1595"/>
      <c r="P1595"/>
      <c r="Q1595"/>
      <c r="R1595"/>
      <c r="S1595"/>
      <c r="T1595"/>
      <c r="U1595"/>
      <c r="V1595"/>
      <c r="W1595"/>
      <c r="X1595"/>
    </row>
    <row r="1596" spans="1:24" s="23" customFormat="1" hidden="1" x14ac:dyDescent="0.3">
      <c r="A1596" s="316"/>
      <c r="B1596" s="317"/>
      <c r="C1596" s="320"/>
      <c r="D1596" s="319"/>
      <c r="E1596" s="322">
        <f t="shared" si="29"/>
        <v>19386771.605986528</v>
      </c>
      <c r="F1596" s="84"/>
      <c r="G1596" s="139"/>
      <c r="H1596" s="140"/>
      <c r="I1596" s="116"/>
      <c r="J1596" s="123"/>
      <c r="K1596" s="117"/>
      <c r="L1596" s="118"/>
      <c r="M1596" s="288"/>
      <c r="N1596" s="289"/>
      <c r="O1596"/>
      <c r="P1596"/>
      <c r="Q1596"/>
      <c r="R1596"/>
      <c r="S1596"/>
      <c r="T1596"/>
      <c r="U1596"/>
      <c r="V1596"/>
      <c r="W1596"/>
      <c r="X1596"/>
    </row>
    <row r="1597" spans="1:24" s="23" customFormat="1" hidden="1" x14ac:dyDescent="0.3">
      <c r="A1597" s="316"/>
      <c r="B1597" s="317"/>
      <c r="C1597" s="320"/>
      <c r="D1597" s="319"/>
      <c r="E1597" s="322">
        <f t="shared" si="29"/>
        <v>19386771.605986528</v>
      </c>
      <c r="F1597" s="84"/>
      <c r="G1597" s="139"/>
      <c r="H1597" s="140"/>
      <c r="I1597" s="116"/>
      <c r="J1597" s="123"/>
      <c r="K1597" s="117"/>
      <c r="L1597" s="118"/>
      <c r="M1597" s="288"/>
      <c r="N1597" s="289"/>
      <c r="O1597"/>
      <c r="P1597"/>
      <c r="Q1597"/>
      <c r="R1597"/>
      <c r="S1597"/>
      <c r="T1597"/>
      <c r="U1597"/>
      <c r="V1597"/>
      <c r="W1597"/>
      <c r="X1597"/>
    </row>
    <row r="1598" spans="1:24" s="23" customFormat="1" hidden="1" x14ac:dyDescent="0.3">
      <c r="A1598" s="316"/>
      <c r="B1598" s="317"/>
      <c r="C1598" s="320"/>
      <c r="D1598" s="319"/>
      <c r="E1598" s="322">
        <f t="shared" si="29"/>
        <v>19386771.605986528</v>
      </c>
      <c r="F1598" s="84"/>
      <c r="G1598" s="139"/>
      <c r="H1598" s="140"/>
      <c r="I1598" s="116"/>
      <c r="J1598" s="123"/>
      <c r="K1598" s="117"/>
      <c r="L1598" s="118"/>
      <c r="M1598" s="288"/>
      <c r="N1598" s="289"/>
      <c r="O1598"/>
      <c r="P1598"/>
      <c r="Q1598"/>
      <c r="R1598"/>
      <c r="S1598"/>
      <c r="T1598"/>
      <c r="U1598"/>
      <c r="V1598"/>
      <c r="W1598"/>
      <c r="X1598"/>
    </row>
    <row r="1599" spans="1:24" s="23" customFormat="1" hidden="1" x14ac:dyDescent="0.3">
      <c r="A1599" s="316"/>
      <c r="B1599" s="317"/>
      <c r="C1599" s="320"/>
      <c r="D1599" s="319"/>
      <c r="E1599" s="322">
        <f t="shared" si="29"/>
        <v>19386771.605986528</v>
      </c>
      <c r="F1599" s="84"/>
      <c r="G1599" s="139"/>
      <c r="H1599" s="140"/>
      <c r="I1599" s="116"/>
      <c r="J1599" s="123"/>
      <c r="K1599" s="117"/>
      <c r="L1599" s="118"/>
      <c r="M1599" s="288"/>
      <c r="N1599" s="289"/>
      <c r="O1599"/>
      <c r="P1599"/>
      <c r="Q1599"/>
      <c r="R1599"/>
      <c r="S1599"/>
      <c r="T1599"/>
      <c r="U1599"/>
      <c r="V1599"/>
      <c r="W1599"/>
      <c r="X1599"/>
    </row>
    <row r="1600" spans="1:24" s="23" customFormat="1" hidden="1" x14ac:dyDescent="0.3">
      <c r="A1600" s="316"/>
      <c r="B1600" s="317"/>
      <c r="C1600" s="320"/>
      <c r="D1600" s="319"/>
      <c r="E1600" s="322">
        <f t="shared" si="29"/>
        <v>19386771.605986528</v>
      </c>
      <c r="F1600" s="84"/>
      <c r="G1600" s="139"/>
      <c r="H1600" s="140"/>
      <c r="I1600" s="116"/>
      <c r="J1600" s="123"/>
      <c r="K1600" s="117"/>
      <c r="L1600" s="118"/>
      <c r="M1600" s="288"/>
      <c r="N1600" s="289"/>
      <c r="O1600"/>
      <c r="P1600"/>
      <c r="Q1600"/>
      <c r="R1600"/>
      <c r="S1600"/>
      <c r="T1600"/>
      <c r="U1600"/>
      <c r="V1600"/>
      <c r="W1600"/>
      <c r="X1600"/>
    </row>
    <row r="1601" spans="1:24" s="23" customFormat="1" hidden="1" x14ac:dyDescent="0.3">
      <c r="A1601" s="316"/>
      <c r="B1601" s="317"/>
      <c r="C1601" s="320"/>
      <c r="D1601" s="319"/>
      <c r="E1601" s="322">
        <f t="shared" si="29"/>
        <v>19386771.605986528</v>
      </c>
      <c r="F1601" s="84"/>
      <c r="G1601" s="139"/>
      <c r="H1601" s="140"/>
      <c r="I1601" s="116"/>
      <c r="J1601" s="123"/>
      <c r="K1601" s="117"/>
      <c r="L1601" s="118"/>
      <c r="M1601" s="288"/>
      <c r="N1601" s="289"/>
      <c r="O1601"/>
      <c r="P1601"/>
      <c r="Q1601"/>
      <c r="R1601"/>
      <c r="S1601"/>
      <c r="T1601"/>
      <c r="U1601"/>
      <c r="V1601"/>
      <c r="W1601"/>
      <c r="X1601"/>
    </row>
    <row r="1602" spans="1:24" s="23" customFormat="1" hidden="1" x14ac:dyDescent="0.3">
      <c r="A1602" s="316"/>
      <c r="B1602" s="317"/>
      <c r="C1602" s="320"/>
      <c r="D1602" s="319"/>
      <c r="E1602" s="322">
        <f t="shared" si="29"/>
        <v>19386771.605986528</v>
      </c>
      <c r="F1602" s="84"/>
      <c r="G1602" s="139"/>
      <c r="H1602" s="140"/>
      <c r="I1602" s="116"/>
      <c r="J1602" s="123"/>
      <c r="K1602" s="117"/>
      <c r="L1602" s="118"/>
      <c r="M1602" s="288"/>
      <c r="N1602" s="289"/>
      <c r="O1602"/>
      <c r="P1602"/>
      <c r="Q1602"/>
      <c r="R1602"/>
      <c r="S1602"/>
      <c r="T1602"/>
      <c r="U1602"/>
      <c r="V1602"/>
      <c r="W1602"/>
      <c r="X1602"/>
    </row>
    <row r="1603" spans="1:24" s="23" customFormat="1" hidden="1" x14ac:dyDescent="0.3">
      <c r="A1603" s="316"/>
      <c r="B1603" s="317"/>
      <c r="C1603" s="320"/>
      <c r="D1603" s="319"/>
      <c r="E1603" s="322">
        <f t="shared" si="29"/>
        <v>19386771.605986528</v>
      </c>
      <c r="F1603" s="84"/>
      <c r="G1603" s="139"/>
      <c r="H1603" s="140"/>
      <c r="I1603" s="116"/>
      <c r="J1603" s="123"/>
      <c r="K1603" s="117"/>
      <c r="L1603" s="118"/>
      <c r="M1603" s="288"/>
      <c r="N1603" s="289"/>
      <c r="O1603"/>
      <c r="P1603"/>
      <c r="Q1603"/>
      <c r="R1603"/>
      <c r="S1603"/>
      <c r="T1603"/>
      <c r="U1603"/>
      <c r="V1603"/>
      <c r="W1603"/>
      <c r="X1603"/>
    </row>
    <row r="1604" spans="1:24" s="23" customFormat="1" hidden="1" x14ac:dyDescent="0.3">
      <c r="A1604" s="316"/>
      <c r="B1604" s="317"/>
      <c r="C1604" s="320"/>
      <c r="D1604" s="319"/>
      <c r="E1604" s="322">
        <f t="shared" si="29"/>
        <v>19386771.605986528</v>
      </c>
      <c r="F1604" s="84"/>
      <c r="G1604" s="139"/>
      <c r="H1604" s="140"/>
      <c r="I1604" s="116"/>
      <c r="J1604" s="123"/>
      <c r="K1604" s="117"/>
      <c r="L1604" s="118"/>
      <c r="M1604" s="288"/>
      <c r="N1604" s="289"/>
      <c r="O1604"/>
      <c r="P1604"/>
      <c r="Q1604"/>
      <c r="R1604"/>
      <c r="S1604"/>
      <c r="T1604"/>
      <c r="U1604"/>
      <c r="V1604"/>
      <c r="W1604"/>
      <c r="X1604"/>
    </row>
    <row r="1605" spans="1:24" s="23" customFormat="1" hidden="1" x14ac:dyDescent="0.3">
      <c r="A1605" s="316"/>
      <c r="B1605" s="317"/>
      <c r="C1605" s="320"/>
      <c r="D1605" s="319"/>
      <c r="E1605" s="322">
        <f t="shared" si="29"/>
        <v>19386771.605986528</v>
      </c>
      <c r="F1605" s="84"/>
      <c r="G1605" s="139"/>
      <c r="H1605" s="140"/>
      <c r="I1605" s="116"/>
      <c r="J1605" s="123"/>
      <c r="K1605" s="117"/>
      <c r="L1605" s="118"/>
      <c r="M1605" s="288"/>
      <c r="N1605" s="289"/>
      <c r="O1605"/>
      <c r="P1605"/>
      <c r="Q1605"/>
      <c r="R1605"/>
      <c r="S1605"/>
      <c r="T1605"/>
      <c r="U1605"/>
      <c r="V1605"/>
      <c r="W1605"/>
      <c r="X1605"/>
    </row>
    <row r="1606" spans="1:24" s="23" customFormat="1" hidden="1" x14ac:dyDescent="0.3">
      <c r="A1606" s="316"/>
      <c r="B1606" s="317"/>
      <c r="C1606" s="320"/>
      <c r="D1606" s="319"/>
      <c r="E1606" s="322">
        <f t="shared" si="29"/>
        <v>19386771.605986528</v>
      </c>
      <c r="F1606" s="84"/>
      <c r="G1606" s="139"/>
      <c r="H1606" s="140"/>
      <c r="I1606" s="116"/>
      <c r="J1606" s="123"/>
      <c r="K1606" s="117"/>
      <c r="L1606" s="118"/>
      <c r="M1606" s="288"/>
      <c r="N1606" s="289"/>
      <c r="O1606"/>
      <c r="P1606"/>
      <c r="Q1606"/>
      <c r="R1606"/>
      <c r="S1606"/>
      <c r="T1606"/>
      <c r="U1606"/>
      <c r="V1606"/>
      <c r="W1606"/>
      <c r="X1606"/>
    </row>
    <row r="1607" spans="1:24" s="23" customFormat="1" x14ac:dyDescent="0.3">
      <c r="A1607" s="316"/>
      <c r="B1607" s="317"/>
      <c r="C1607" s="320"/>
      <c r="D1607" s="319"/>
      <c r="E1607" s="322">
        <f t="shared" si="29"/>
        <v>19386771.605986528</v>
      </c>
      <c r="F1607" s="84"/>
      <c r="G1607" s="139"/>
      <c r="H1607" s="140"/>
      <c r="I1607" s="116"/>
      <c r="J1607" s="123"/>
      <c r="K1607" s="117"/>
      <c r="L1607" s="118"/>
      <c r="M1607" s="288"/>
      <c r="N1607" s="289"/>
      <c r="O1607"/>
      <c r="P1607"/>
      <c r="Q1607"/>
      <c r="R1607"/>
      <c r="S1607"/>
      <c r="T1607"/>
      <c r="U1607"/>
      <c r="V1607"/>
      <c r="W1607"/>
      <c r="X1607"/>
    </row>
    <row r="1608" spans="1:24" s="23" customFormat="1" hidden="1" x14ac:dyDescent="0.3">
      <c r="A1608" s="316"/>
      <c r="B1608" s="317"/>
      <c r="C1608" s="320"/>
      <c r="D1608" s="319"/>
      <c r="E1608" s="322">
        <f t="shared" si="29"/>
        <v>19386771.605986528</v>
      </c>
      <c r="F1608" s="84"/>
      <c r="G1608" s="139"/>
      <c r="H1608" s="140"/>
      <c r="I1608" s="116"/>
      <c r="J1608" s="123"/>
      <c r="K1608" s="117"/>
      <c r="L1608" s="118"/>
      <c r="M1608" s="288"/>
      <c r="N1608" s="289"/>
      <c r="O1608"/>
      <c r="P1608"/>
      <c r="Q1608"/>
      <c r="R1608"/>
      <c r="S1608"/>
      <c r="T1608"/>
      <c r="U1608"/>
      <c r="V1608"/>
      <c r="W1608"/>
      <c r="X1608"/>
    </row>
    <row r="1609" spans="1:24" s="23" customFormat="1" hidden="1" x14ac:dyDescent="0.3">
      <c r="A1609" s="316"/>
      <c r="B1609" s="317"/>
      <c r="C1609" s="320"/>
      <c r="D1609" s="319"/>
      <c r="E1609" s="322">
        <f t="shared" si="29"/>
        <v>19386771.605986528</v>
      </c>
      <c r="F1609" s="84"/>
      <c r="G1609" s="139"/>
      <c r="H1609" s="140"/>
      <c r="I1609" s="116"/>
      <c r="J1609" s="123"/>
      <c r="K1609" s="117"/>
      <c r="L1609" s="118"/>
      <c r="M1609" s="288"/>
      <c r="N1609" s="289"/>
      <c r="O1609"/>
      <c r="P1609"/>
      <c r="Q1609"/>
      <c r="R1609"/>
      <c r="S1609"/>
      <c r="T1609"/>
      <c r="U1609"/>
      <c r="V1609"/>
      <c r="W1609"/>
      <c r="X1609"/>
    </row>
    <row r="1610" spans="1:24" s="23" customFormat="1" hidden="1" x14ac:dyDescent="0.3">
      <c r="A1610" s="316"/>
      <c r="B1610" s="317"/>
      <c r="C1610" s="320"/>
      <c r="D1610" s="319"/>
      <c r="E1610" s="322">
        <f t="shared" si="29"/>
        <v>19386771.605986528</v>
      </c>
      <c r="F1610" s="84"/>
      <c r="G1610" s="139"/>
      <c r="H1610" s="140"/>
      <c r="I1610" s="116"/>
      <c r="J1610" s="123"/>
      <c r="K1610" s="117"/>
      <c r="L1610" s="118"/>
      <c r="M1610" s="288"/>
      <c r="N1610" s="289"/>
      <c r="O1610"/>
      <c r="P1610"/>
      <c r="Q1610"/>
      <c r="R1610"/>
      <c r="S1610"/>
      <c r="T1610"/>
      <c r="U1610"/>
      <c r="V1610"/>
      <c r="W1610"/>
      <c r="X1610"/>
    </row>
    <row r="1611" spans="1:24" s="23" customFormat="1" hidden="1" x14ac:dyDescent="0.3">
      <c r="A1611" s="316"/>
      <c r="B1611" s="317"/>
      <c r="C1611" s="320"/>
      <c r="D1611" s="319"/>
      <c r="E1611" s="322">
        <f t="shared" si="29"/>
        <v>19386771.605986528</v>
      </c>
      <c r="F1611" s="84"/>
      <c r="G1611" s="139"/>
      <c r="H1611" s="140"/>
      <c r="I1611" s="116"/>
      <c r="J1611" s="123"/>
      <c r="K1611" s="117"/>
      <c r="L1611" s="118"/>
      <c r="M1611" s="288"/>
      <c r="N1611" s="289"/>
      <c r="O1611"/>
      <c r="P1611"/>
      <c r="Q1611"/>
      <c r="R1611"/>
      <c r="S1611"/>
      <c r="T1611"/>
      <c r="U1611"/>
      <c r="V1611"/>
      <c r="W1611"/>
      <c r="X1611"/>
    </row>
    <row r="1612" spans="1:24" s="23" customFormat="1" hidden="1" x14ac:dyDescent="0.3">
      <c r="A1612" s="316"/>
      <c r="B1612" s="317"/>
      <c r="C1612" s="320"/>
      <c r="D1612" s="319"/>
      <c r="E1612" s="322">
        <f t="shared" ref="E1612:E1799" si="30">E1611+C1612-D1612</f>
        <v>19386771.605986528</v>
      </c>
      <c r="F1612" s="84"/>
      <c r="G1612" s="139"/>
      <c r="H1612" s="140"/>
      <c r="I1612" s="116"/>
      <c r="J1612" s="123"/>
      <c r="K1612" s="117"/>
      <c r="L1612" s="118"/>
      <c r="M1612" s="288"/>
      <c r="N1612" s="289"/>
      <c r="O1612"/>
      <c r="P1612"/>
      <c r="Q1612"/>
      <c r="R1612"/>
      <c r="S1612"/>
      <c r="T1612"/>
      <c r="U1612"/>
      <c r="V1612"/>
      <c r="W1612"/>
      <c r="X1612"/>
    </row>
    <row r="1613" spans="1:24" s="23" customFormat="1" hidden="1" x14ac:dyDescent="0.3">
      <c r="A1613" s="316"/>
      <c r="B1613" s="317"/>
      <c r="C1613" s="320"/>
      <c r="D1613" s="319"/>
      <c r="E1613" s="322">
        <f t="shared" si="30"/>
        <v>19386771.605986528</v>
      </c>
      <c r="F1613" s="84"/>
      <c r="G1613" s="139"/>
      <c r="H1613" s="140"/>
      <c r="I1613" s="116"/>
      <c r="J1613" s="123"/>
      <c r="K1613" s="117"/>
      <c r="L1613" s="118"/>
      <c r="M1613" s="288"/>
      <c r="N1613" s="289"/>
      <c r="O1613"/>
      <c r="P1613"/>
      <c r="Q1613"/>
      <c r="R1613"/>
      <c r="S1613"/>
      <c r="T1613"/>
      <c r="U1613"/>
      <c r="V1613"/>
      <c r="W1613"/>
      <c r="X1613"/>
    </row>
    <row r="1614" spans="1:24" s="23" customFormat="1" hidden="1" x14ac:dyDescent="0.3">
      <c r="A1614" s="316"/>
      <c r="B1614" s="317"/>
      <c r="C1614" s="320"/>
      <c r="D1614" s="319"/>
      <c r="E1614" s="322">
        <f t="shared" si="30"/>
        <v>19386771.605986528</v>
      </c>
      <c r="F1614" s="84"/>
      <c r="G1614" s="139"/>
      <c r="H1614" s="140"/>
      <c r="I1614" s="116"/>
      <c r="J1614" s="123"/>
      <c r="K1614" s="117"/>
      <c r="L1614" s="118"/>
      <c r="M1614" s="288"/>
      <c r="N1614" s="289"/>
      <c r="O1614"/>
      <c r="P1614"/>
      <c r="Q1614"/>
      <c r="R1614"/>
      <c r="S1614"/>
      <c r="T1614"/>
      <c r="U1614"/>
      <c r="V1614"/>
      <c r="W1614"/>
      <c r="X1614"/>
    </row>
    <row r="1615" spans="1:24" s="23" customFormat="1" hidden="1" x14ac:dyDescent="0.3">
      <c r="A1615" s="316"/>
      <c r="B1615" s="317"/>
      <c r="C1615" s="320"/>
      <c r="D1615" s="319"/>
      <c r="E1615" s="322">
        <f t="shared" si="30"/>
        <v>19386771.605986528</v>
      </c>
      <c r="F1615" s="84"/>
      <c r="G1615" s="139"/>
      <c r="H1615" s="140"/>
      <c r="I1615" s="116"/>
      <c r="J1615" s="123"/>
      <c r="K1615" s="117"/>
      <c r="L1615" s="118"/>
      <c r="M1615" s="288"/>
      <c r="N1615" s="289"/>
      <c r="O1615"/>
      <c r="P1615"/>
      <c r="Q1615"/>
      <c r="R1615"/>
      <c r="S1615"/>
      <c r="T1615"/>
      <c r="U1615"/>
      <c r="V1615"/>
      <c r="W1615"/>
      <c r="X1615"/>
    </row>
    <row r="1616" spans="1:24" s="23" customFormat="1" hidden="1" x14ac:dyDescent="0.3">
      <c r="A1616" s="316"/>
      <c r="B1616" s="317"/>
      <c r="C1616" s="320"/>
      <c r="D1616" s="319"/>
      <c r="E1616" s="322">
        <f t="shared" si="30"/>
        <v>19386771.605986528</v>
      </c>
      <c r="F1616" s="84"/>
      <c r="G1616" s="139"/>
      <c r="H1616" s="140"/>
      <c r="I1616" s="116"/>
      <c r="J1616" s="123"/>
      <c r="K1616" s="117"/>
      <c r="L1616" s="118"/>
      <c r="M1616" s="288"/>
      <c r="N1616" s="289"/>
      <c r="O1616"/>
      <c r="P1616"/>
      <c r="Q1616"/>
      <c r="R1616"/>
      <c r="S1616"/>
      <c r="T1616"/>
      <c r="U1616"/>
      <c r="V1616"/>
      <c r="W1616"/>
      <c r="X1616"/>
    </row>
    <row r="1617" spans="1:24" s="23" customFormat="1" hidden="1" x14ac:dyDescent="0.3">
      <c r="A1617" s="316"/>
      <c r="B1617" s="317"/>
      <c r="C1617" s="320"/>
      <c r="D1617" s="319"/>
      <c r="E1617" s="322">
        <f t="shared" si="30"/>
        <v>19386771.605986528</v>
      </c>
      <c r="F1617" s="84"/>
      <c r="G1617" s="139"/>
      <c r="H1617" s="140"/>
      <c r="I1617" s="116"/>
      <c r="J1617" s="123"/>
      <c r="K1617" s="117"/>
      <c r="L1617" s="118"/>
      <c r="M1617" s="288"/>
      <c r="N1617" s="289"/>
      <c r="O1617"/>
      <c r="P1617"/>
      <c r="Q1617"/>
      <c r="R1617"/>
      <c r="S1617"/>
      <c r="T1617"/>
      <c r="U1617"/>
      <c r="V1617"/>
      <c r="W1617"/>
      <c r="X1617"/>
    </row>
    <row r="1618" spans="1:24" s="23" customFormat="1" hidden="1" x14ac:dyDescent="0.3">
      <c r="A1618" s="316"/>
      <c r="B1618" s="317"/>
      <c r="C1618" s="320"/>
      <c r="D1618" s="319"/>
      <c r="E1618" s="322">
        <f t="shared" si="30"/>
        <v>19386771.605986528</v>
      </c>
      <c r="F1618" s="84"/>
      <c r="G1618" s="139"/>
      <c r="H1618" s="140"/>
      <c r="I1618" s="116"/>
      <c r="J1618" s="123"/>
      <c r="K1618" s="117"/>
      <c r="L1618" s="118"/>
      <c r="M1618" s="288"/>
      <c r="N1618" s="289"/>
      <c r="O1618"/>
      <c r="P1618"/>
      <c r="Q1618"/>
      <c r="R1618"/>
      <c r="S1618"/>
      <c r="T1618"/>
      <c r="U1618"/>
      <c r="V1618"/>
      <c r="W1618"/>
      <c r="X1618"/>
    </row>
    <row r="1619" spans="1:24" s="23" customFormat="1" hidden="1" x14ac:dyDescent="0.3">
      <c r="A1619" s="316"/>
      <c r="B1619" s="317"/>
      <c r="C1619" s="320"/>
      <c r="D1619" s="319"/>
      <c r="E1619" s="322">
        <f t="shared" si="30"/>
        <v>19386771.605986528</v>
      </c>
      <c r="F1619" s="84"/>
      <c r="G1619" s="139"/>
      <c r="H1619" s="140"/>
      <c r="I1619" s="116"/>
      <c r="J1619" s="123"/>
      <c r="K1619" s="117"/>
      <c r="L1619" s="118"/>
      <c r="M1619" s="288"/>
      <c r="N1619" s="289"/>
      <c r="O1619"/>
      <c r="P1619"/>
      <c r="Q1619"/>
      <c r="R1619"/>
      <c r="S1619"/>
      <c r="T1619"/>
      <c r="U1619"/>
      <c r="V1619"/>
      <c r="W1619"/>
      <c r="X1619"/>
    </row>
    <row r="1620" spans="1:24" s="23" customFormat="1" hidden="1" x14ac:dyDescent="0.3">
      <c r="A1620" s="316"/>
      <c r="B1620" s="317"/>
      <c r="C1620" s="320"/>
      <c r="D1620" s="319"/>
      <c r="E1620" s="322">
        <f t="shared" si="30"/>
        <v>19386771.605986528</v>
      </c>
      <c r="F1620" s="84"/>
      <c r="G1620" s="139"/>
      <c r="H1620" s="140"/>
      <c r="I1620" s="116"/>
      <c r="J1620" s="123"/>
      <c r="K1620" s="117"/>
      <c r="L1620" s="118"/>
      <c r="M1620" s="288"/>
      <c r="N1620" s="289"/>
      <c r="O1620"/>
      <c r="P1620"/>
      <c r="Q1620"/>
      <c r="R1620"/>
      <c r="S1620"/>
      <c r="T1620"/>
      <c r="U1620"/>
      <c r="V1620"/>
      <c r="W1620"/>
      <c r="X1620"/>
    </row>
    <row r="1621" spans="1:24" s="23" customFormat="1" hidden="1" x14ac:dyDescent="0.3">
      <c r="A1621" s="316"/>
      <c r="B1621" s="317"/>
      <c r="C1621" s="320"/>
      <c r="D1621" s="319"/>
      <c r="E1621" s="322">
        <f t="shared" si="30"/>
        <v>19386771.605986528</v>
      </c>
      <c r="F1621" s="84"/>
      <c r="G1621" s="139"/>
      <c r="H1621" s="140"/>
      <c r="I1621" s="116"/>
      <c r="J1621" s="123"/>
      <c r="K1621" s="117"/>
      <c r="L1621" s="118"/>
      <c r="M1621" s="288"/>
      <c r="N1621" s="289"/>
      <c r="O1621"/>
      <c r="P1621"/>
      <c r="Q1621"/>
      <c r="R1621"/>
      <c r="S1621"/>
      <c r="T1621"/>
      <c r="U1621"/>
      <c r="V1621"/>
      <c r="W1621"/>
      <c r="X1621"/>
    </row>
    <row r="1622" spans="1:24" s="23" customFormat="1" hidden="1" x14ac:dyDescent="0.3">
      <c r="A1622" s="316"/>
      <c r="B1622" s="317"/>
      <c r="C1622" s="320"/>
      <c r="D1622" s="319"/>
      <c r="E1622" s="322">
        <f t="shared" si="30"/>
        <v>19386771.605986528</v>
      </c>
      <c r="F1622" s="84"/>
      <c r="G1622" s="139"/>
      <c r="H1622" s="140"/>
      <c r="I1622" s="116"/>
      <c r="J1622" s="123"/>
      <c r="K1622" s="117"/>
      <c r="L1622" s="118"/>
      <c r="M1622" s="288"/>
      <c r="N1622" s="289"/>
      <c r="O1622"/>
      <c r="P1622"/>
      <c r="Q1622"/>
      <c r="R1622"/>
      <c r="S1622"/>
      <c r="T1622"/>
      <c r="U1622"/>
      <c r="V1622"/>
      <c r="W1622"/>
      <c r="X1622"/>
    </row>
    <row r="1623" spans="1:24" s="23" customFormat="1" hidden="1" x14ac:dyDescent="0.3">
      <c r="A1623" s="316"/>
      <c r="B1623" s="317"/>
      <c r="C1623" s="320"/>
      <c r="D1623" s="319"/>
      <c r="E1623" s="322">
        <f t="shared" si="30"/>
        <v>19386771.605986528</v>
      </c>
      <c r="F1623" s="84"/>
      <c r="G1623" s="139"/>
      <c r="H1623" s="140"/>
      <c r="I1623" s="116"/>
      <c r="J1623" s="123"/>
      <c r="K1623" s="117"/>
      <c r="L1623" s="118"/>
      <c r="M1623" s="288"/>
      <c r="N1623" s="289"/>
      <c r="O1623"/>
      <c r="P1623"/>
      <c r="Q1623"/>
      <c r="R1623"/>
      <c r="S1623"/>
      <c r="T1623"/>
      <c r="U1623"/>
      <c r="V1623"/>
      <c r="W1623"/>
      <c r="X1623"/>
    </row>
    <row r="1624" spans="1:24" s="23" customFormat="1" hidden="1" x14ac:dyDescent="0.3">
      <c r="A1624" s="316"/>
      <c r="B1624" s="317"/>
      <c r="C1624" s="320"/>
      <c r="D1624" s="319"/>
      <c r="E1624" s="322">
        <f t="shared" si="30"/>
        <v>19386771.605986528</v>
      </c>
      <c r="F1624" s="84"/>
      <c r="G1624" s="139"/>
      <c r="H1624" s="140"/>
      <c r="I1624" s="116"/>
      <c r="J1624" s="123"/>
      <c r="K1624" s="117"/>
      <c r="L1624" s="118"/>
      <c r="M1624" s="288"/>
      <c r="N1624" s="289"/>
      <c r="O1624"/>
      <c r="P1624"/>
      <c r="Q1624"/>
      <c r="R1624"/>
      <c r="S1624"/>
      <c r="T1624"/>
      <c r="U1624"/>
      <c r="V1624"/>
      <c r="W1624"/>
      <c r="X1624"/>
    </row>
    <row r="1625" spans="1:24" s="23" customFormat="1" hidden="1" x14ac:dyDescent="0.3">
      <c r="A1625" s="316"/>
      <c r="B1625" s="317"/>
      <c r="C1625" s="320"/>
      <c r="D1625" s="319"/>
      <c r="E1625" s="322">
        <f t="shared" si="30"/>
        <v>19386771.605986528</v>
      </c>
      <c r="F1625" s="84"/>
      <c r="G1625" s="139"/>
      <c r="H1625" s="140"/>
      <c r="I1625" s="116"/>
      <c r="J1625" s="123"/>
      <c r="K1625" s="117"/>
      <c r="L1625" s="118"/>
      <c r="M1625" s="288"/>
      <c r="N1625" s="289"/>
      <c r="O1625"/>
      <c r="P1625"/>
      <c r="Q1625"/>
      <c r="R1625"/>
      <c r="S1625"/>
      <c r="T1625"/>
      <c r="U1625"/>
      <c r="V1625"/>
      <c r="W1625"/>
      <c r="X1625"/>
    </row>
    <row r="1626" spans="1:24" s="23" customFormat="1" hidden="1" x14ac:dyDescent="0.3">
      <c r="A1626" s="316"/>
      <c r="B1626" s="317"/>
      <c r="C1626" s="320"/>
      <c r="D1626" s="319"/>
      <c r="E1626" s="322">
        <f t="shared" si="30"/>
        <v>19386771.605986528</v>
      </c>
      <c r="F1626" s="84"/>
      <c r="G1626" s="139"/>
      <c r="H1626" s="140"/>
      <c r="I1626" s="116"/>
      <c r="J1626" s="123"/>
      <c r="K1626" s="117"/>
      <c r="L1626" s="118"/>
      <c r="M1626" s="288"/>
      <c r="N1626" s="289"/>
      <c r="O1626"/>
      <c r="P1626"/>
      <c r="Q1626"/>
      <c r="R1626"/>
      <c r="S1626"/>
      <c r="T1626"/>
      <c r="U1626"/>
      <c r="V1626"/>
      <c r="W1626"/>
      <c r="X1626"/>
    </row>
    <row r="1627" spans="1:24" s="23" customFormat="1" hidden="1" x14ac:dyDescent="0.3">
      <c r="A1627" s="316"/>
      <c r="B1627" s="317"/>
      <c r="C1627" s="320"/>
      <c r="D1627" s="319"/>
      <c r="E1627" s="322">
        <f t="shared" si="30"/>
        <v>19386771.605986528</v>
      </c>
      <c r="F1627" s="84"/>
      <c r="G1627" s="139"/>
      <c r="H1627" s="140"/>
      <c r="I1627" s="116"/>
      <c r="J1627" s="123"/>
      <c r="K1627" s="117"/>
      <c r="L1627" s="118"/>
      <c r="M1627" s="288"/>
      <c r="N1627" s="289"/>
      <c r="O1627"/>
      <c r="P1627"/>
      <c r="Q1627"/>
      <c r="R1627"/>
      <c r="S1627"/>
      <c r="T1627"/>
      <c r="U1627"/>
      <c r="V1627"/>
      <c r="W1627"/>
      <c r="X1627"/>
    </row>
    <row r="1628" spans="1:24" s="23" customFormat="1" hidden="1" x14ac:dyDescent="0.3">
      <c r="A1628" s="316"/>
      <c r="B1628" s="317"/>
      <c r="C1628" s="320"/>
      <c r="D1628" s="319"/>
      <c r="E1628" s="322">
        <f t="shared" si="30"/>
        <v>19386771.605986528</v>
      </c>
      <c r="F1628" s="84"/>
      <c r="G1628" s="139"/>
      <c r="H1628" s="140"/>
      <c r="I1628" s="116"/>
      <c r="J1628" s="123"/>
      <c r="K1628" s="117"/>
      <c r="L1628" s="118"/>
      <c r="M1628" s="288"/>
      <c r="N1628" s="289"/>
      <c r="O1628"/>
      <c r="P1628"/>
      <c r="Q1628"/>
      <c r="R1628"/>
      <c r="S1628"/>
      <c r="T1628"/>
      <c r="U1628"/>
      <c r="V1628"/>
      <c r="W1628"/>
      <c r="X1628"/>
    </row>
    <row r="1629" spans="1:24" s="23" customFormat="1" hidden="1" x14ac:dyDescent="0.3">
      <c r="A1629" s="316"/>
      <c r="B1629" s="317"/>
      <c r="C1629" s="320"/>
      <c r="D1629" s="319"/>
      <c r="E1629" s="322">
        <f t="shared" si="30"/>
        <v>19386771.605986528</v>
      </c>
      <c r="F1629" s="84"/>
      <c r="G1629" s="139"/>
      <c r="H1629" s="140"/>
      <c r="I1629" s="116"/>
      <c r="J1629" s="123"/>
      <c r="K1629" s="117"/>
      <c r="L1629" s="118"/>
      <c r="M1629" s="288"/>
      <c r="N1629" s="289"/>
      <c r="O1629"/>
      <c r="P1629"/>
      <c r="Q1629"/>
      <c r="R1629"/>
      <c r="S1629"/>
      <c r="T1629"/>
      <c r="U1629"/>
      <c r="V1629"/>
      <c r="W1629"/>
      <c r="X1629"/>
    </row>
    <row r="1630" spans="1:24" s="23" customFormat="1" hidden="1" x14ac:dyDescent="0.3">
      <c r="A1630" s="316"/>
      <c r="B1630" s="317"/>
      <c r="C1630" s="320"/>
      <c r="D1630" s="319"/>
      <c r="E1630" s="322">
        <f t="shared" si="30"/>
        <v>19386771.605986528</v>
      </c>
      <c r="F1630" s="84"/>
      <c r="G1630" s="139"/>
      <c r="H1630" s="140"/>
      <c r="I1630" s="116"/>
      <c r="J1630" s="123"/>
      <c r="K1630" s="117"/>
      <c r="L1630" s="118"/>
      <c r="M1630" s="288"/>
      <c r="N1630" s="289"/>
      <c r="O1630"/>
      <c r="P1630"/>
      <c r="Q1630"/>
      <c r="R1630"/>
      <c r="S1630"/>
      <c r="T1630"/>
      <c r="U1630"/>
      <c r="V1630"/>
      <c r="W1630"/>
      <c r="X1630"/>
    </row>
    <row r="1631" spans="1:24" s="23" customFormat="1" hidden="1" x14ac:dyDescent="0.3">
      <c r="A1631" s="316"/>
      <c r="B1631" s="317"/>
      <c r="C1631" s="320"/>
      <c r="D1631" s="319"/>
      <c r="E1631" s="322">
        <f t="shared" si="30"/>
        <v>19386771.605986528</v>
      </c>
      <c r="F1631" s="84"/>
      <c r="G1631" s="139"/>
      <c r="H1631" s="140"/>
      <c r="I1631" s="116"/>
      <c r="J1631" s="123"/>
      <c r="K1631" s="117"/>
      <c r="L1631" s="118"/>
      <c r="M1631" s="288"/>
      <c r="N1631" s="289"/>
      <c r="O1631"/>
      <c r="P1631"/>
      <c r="Q1631"/>
      <c r="R1631"/>
      <c r="S1631"/>
      <c r="T1631"/>
      <c r="U1631"/>
      <c r="V1631"/>
      <c r="W1631"/>
      <c r="X1631"/>
    </row>
    <row r="1632" spans="1:24" s="23" customFormat="1" hidden="1" x14ac:dyDescent="0.3">
      <c r="A1632" s="316"/>
      <c r="B1632" s="317"/>
      <c r="C1632" s="320"/>
      <c r="D1632" s="319"/>
      <c r="E1632" s="322">
        <f t="shared" si="30"/>
        <v>19386771.605986528</v>
      </c>
      <c r="F1632" s="84"/>
      <c r="G1632" s="139"/>
      <c r="H1632" s="140"/>
      <c r="I1632" s="116"/>
      <c r="J1632" s="123"/>
      <c r="K1632" s="117"/>
      <c r="L1632" s="118"/>
      <c r="M1632" s="288"/>
      <c r="N1632" s="289"/>
      <c r="O1632"/>
      <c r="P1632"/>
      <c r="Q1632"/>
      <c r="R1632"/>
      <c r="S1632"/>
      <c r="T1632"/>
      <c r="U1632"/>
      <c r="V1632"/>
      <c r="W1632"/>
      <c r="X1632"/>
    </row>
    <row r="1633" spans="1:24" s="23" customFormat="1" hidden="1" x14ac:dyDescent="0.3">
      <c r="A1633" s="316"/>
      <c r="B1633" s="317"/>
      <c r="C1633" s="320"/>
      <c r="D1633" s="319"/>
      <c r="E1633" s="322">
        <f t="shared" si="30"/>
        <v>19386771.605986528</v>
      </c>
      <c r="F1633" s="84"/>
      <c r="G1633" s="139"/>
      <c r="H1633" s="140"/>
      <c r="I1633" s="116"/>
      <c r="J1633" s="123"/>
      <c r="K1633" s="117"/>
      <c r="L1633" s="118"/>
      <c r="M1633" s="288"/>
      <c r="N1633" s="289"/>
      <c r="O1633"/>
      <c r="P1633"/>
      <c r="Q1633"/>
      <c r="R1633"/>
      <c r="S1633"/>
      <c r="T1633"/>
      <c r="U1633"/>
      <c r="V1633"/>
      <c r="W1633"/>
      <c r="X1633"/>
    </row>
    <row r="1634" spans="1:24" s="23" customFormat="1" hidden="1" x14ac:dyDescent="0.3">
      <c r="A1634" s="316"/>
      <c r="B1634" s="317"/>
      <c r="C1634" s="320"/>
      <c r="D1634" s="319"/>
      <c r="E1634" s="322">
        <f t="shared" si="30"/>
        <v>19386771.605986528</v>
      </c>
      <c r="F1634" s="84"/>
      <c r="G1634" s="139"/>
      <c r="H1634" s="140"/>
      <c r="I1634" s="116"/>
      <c r="J1634" s="123"/>
      <c r="K1634" s="117"/>
      <c r="L1634" s="118"/>
      <c r="M1634" s="288"/>
      <c r="N1634" s="289"/>
      <c r="O1634"/>
      <c r="P1634"/>
      <c r="Q1634"/>
      <c r="R1634"/>
      <c r="S1634"/>
      <c r="T1634"/>
      <c r="U1634"/>
      <c r="V1634"/>
      <c r="W1634"/>
      <c r="X1634"/>
    </row>
    <row r="1635" spans="1:24" s="23" customFormat="1" hidden="1" x14ac:dyDescent="0.3">
      <c r="A1635" s="316"/>
      <c r="B1635" s="317"/>
      <c r="C1635" s="320"/>
      <c r="D1635" s="319"/>
      <c r="E1635" s="322">
        <f t="shared" si="30"/>
        <v>19386771.605986528</v>
      </c>
      <c r="F1635" s="84"/>
      <c r="G1635" s="139"/>
      <c r="H1635" s="140"/>
      <c r="I1635" s="116"/>
      <c r="J1635" s="123"/>
      <c r="K1635" s="117"/>
      <c r="L1635" s="118"/>
      <c r="M1635" s="288"/>
      <c r="N1635" s="289"/>
      <c r="O1635"/>
      <c r="P1635"/>
      <c r="Q1635"/>
      <c r="R1635"/>
      <c r="S1635"/>
      <c r="T1635"/>
      <c r="U1635"/>
      <c r="V1635"/>
      <c r="W1635"/>
      <c r="X1635"/>
    </row>
    <row r="1636" spans="1:24" s="23" customFormat="1" hidden="1" x14ac:dyDescent="0.3">
      <c r="A1636" s="316"/>
      <c r="B1636" s="317"/>
      <c r="C1636" s="320"/>
      <c r="D1636" s="319"/>
      <c r="E1636" s="322">
        <f t="shared" si="30"/>
        <v>19386771.605986528</v>
      </c>
      <c r="F1636" s="84"/>
      <c r="G1636" s="139"/>
      <c r="H1636" s="140"/>
      <c r="I1636" s="116"/>
      <c r="J1636" s="123"/>
      <c r="K1636" s="117"/>
      <c r="L1636" s="118"/>
      <c r="M1636" s="288"/>
      <c r="N1636" s="289"/>
      <c r="O1636"/>
      <c r="P1636"/>
      <c r="Q1636"/>
      <c r="R1636"/>
      <c r="S1636"/>
      <c r="T1636"/>
      <c r="U1636"/>
      <c r="V1636"/>
      <c r="W1636"/>
      <c r="X1636"/>
    </row>
    <row r="1637" spans="1:24" s="23" customFormat="1" hidden="1" x14ac:dyDescent="0.3">
      <c r="A1637" s="316"/>
      <c r="B1637" s="317"/>
      <c r="C1637" s="320"/>
      <c r="D1637" s="319"/>
      <c r="E1637" s="322">
        <f t="shared" si="30"/>
        <v>19386771.605986528</v>
      </c>
      <c r="F1637" s="84"/>
      <c r="G1637" s="139"/>
      <c r="H1637" s="140"/>
      <c r="I1637" s="116"/>
      <c r="J1637" s="123"/>
      <c r="K1637" s="117"/>
      <c r="L1637" s="118"/>
      <c r="M1637" s="288"/>
      <c r="N1637" s="289"/>
      <c r="O1637"/>
      <c r="P1637"/>
      <c r="Q1637"/>
      <c r="R1637"/>
      <c r="S1637"/>
      <c r="T1637"/>
      <c r="U1637"/>
      <c r="V1637"/>
      <c r="W1637"/>
      <c r="X1637"/>
    </row>
    <row r="1638" spans="1:24" s="23" customFormat="1" hidden="1" x14ac:dyDescent="0.3">
      <c r="A1638" s="316"/>
      <c r="B1638" s="317"/>
      <c r="C1638" s="320"/>
      <c r="D1638" s="319"/>
      <c r="E1638" s="322">
        <f t="shared" si="30"/>
        <v>19386771.605986528</v>
      </c>
      <c r="F1638" s="84"/>
      <c r="G1638" s="139"/>
      <c r="H1638" s="140"/>
      <c r="I1638" s="116"/>
      <c r="J1638" s="123"/>
      <c r="K1638" s="117"/>
      <c r="L1638" s="118"/>
      <c r="M1638" s="288"/>
      <c r="N1638" s="289"/>
      <c r="O1638"/>
      <c r="P1638"/>
      <c r="Q1638"/>
      <c r="R1638"/>
      <c r="S1638"/>
      <c r="T1638"/>
      <c r="U1638"/>
      <c r="V1638"/>
      <c r="W1638"/>
      <c r="X1638"/>
    </row>
    <row r="1639" spans="1:24" s="23" customFormat="1" hidden="1" x14ac:dyDescent="0.3">
      <c r="A1639" s="316"/>
      <c r="B1639" s="317"/>
      <c r="C1639" s="320"/>
      <c r="D1639" s="319"/>
      <c r="E1639" s="322">
        <f t="shared" si="30"/>
        <v>19386771.605986528</v>
      </c>
      <c r="F1639" s="84"/>
      <c r="G1639" s="139"/>
      <c r="H1639" s="140"/>
      <c r="I1639" s="116"/>
      <c r="J1639" s="123"/>
      <c r="K1639" s="117"/>
      <c r="L1639" s="118"/>
      <c r="M1639" s="288"/>
      <c r="N1639" s="289"/>
      <c r="O1639"/>
      <c r="P1639"/>
      <c r="Q1639"/>
      <c r="R1639"/>
      <c r="S1639"/>
      <c r="T1639"/>
      <c r="U1639"/>
      <c r="V1639"/>
      <c r="W1639"/>
      <c r="X1639"/>
    </row>
    <row r="1640" spans="1:24" s="23" customFormat="1" hidden="1" x14ac:dyDescent="0.3">
      <c r="A1640" s="316"/>
      <c r="B1640" s="317"/>
      <c r="C1640" s="320"/>
      <c r="D1640" s="319"/>
      <c r="E1640" s="322">
        <f t="shared" si="30"/>
        <v>19386771.605986528</v>
      </c>
      <c r="F1640" s="84"/>
      <c r="G1640" s="139"/>
      <c r="H1640" s="140"/>
      <c r="I1640" s="116"/>
      <c r="J1640" s="123"/>
      <c r="K1640" s="117"/>
      <c r="L1640" s="118"/>
      <c r="M1640" s="288"/>
      <c r="N1640" s="289"/>
      <c r="O1640"/>
      <c r="P1640"/>
      <c r="Q1640"/>
      <c r="R1640"/>
      <c r="S1640"/>
      <c r="T1640"/>
      <c r="U1640"/>
      <c r="V1640"/>
      <c r="W1640"/>
      <c r="X1640"/>
    </row>
    <row r="1641" spans="1:24" s="23" customFormat="1" hidden="1" x14ac:dyDescent="0.3">
      <c r="A1641" s="316"/>
      <c r="B1641" s="317"/>
      <c r="C1641" s="320"/>
      <c r="D1641" s="319"/>
      <c r="E1641" s="322">
        <f t="shared" si="30"/>
        <v>19386771.605986528</v>
      </c>
      <c r="F1641" s="84"/>
      <c r="G1641" s="139"/>
      <c r="H1641" s="140"/>
      <c r="I1641" s="116"/>
      <c r="J1641" s="123"/>
      <c r="K1641" s="117"/>
      <c r="L1641" s="118"/>
      <c r="M1641" s="288"/>
      <c r="N1641" s="289"/>
      <c r="O1641"/>
      <c r="P1641"/>
      <c r="Q1641"/>
      <c r="R1641"/>
      <c r="S1641"/>
      <c r="T1641"/>
      <c r="U1641"/>
      <c r="V1641"/>
      <c r="W1641"/>
      <c r="X1641"/>
    </row>
    <row r="1642" spans="1:24" s="23" customFormat="1" hidden="1" x14ac:dyDescent="0.3">
      <c r="A1642" s="316"/>
      <c r="B1642" s="317"/>
      <c r="C1642" s="320"/>
      <c r="D1642" s="319"/>
      <c r="E1642" s="322">
        <f t="shared" si="30"/>
        <v>19386771.605986528</v>
      </c>
      <c r="F1642" s="84"/>
      <c r="G1642" s="139"/>
      <c r="H1642" s="140"/>
      <c r="I1642" s="116"/>
      <c r="J1642" s="123"/>
      <c r="K1642" s="117"/>
      <c r="L1642" s="118"/>
      <c r="M1642" s="288"/>
      <c r="N1642" s="289"/>
      <c r="O1642"/>
      <c r="P1642"/>
      <c r="Q1642"/>
      <c r="R1642"/>
      <c r="S1642"/>
      <c r="T1642"/>
      <c r="U1642"/>
      <c r="V1642"/>
      <c r="W1642"/>
      <c r="X1642"/>
    </row>
    <row r="1643" spans="1:24" s="23" customFormat="1" hidden="1" x14ac:dyDescent="0.3">
      <c r="A1643" s="316"/>
      <c r="B1643" s="317"/>
      <c r="C1643" s="320"/>
      <c r="D1643" s="319"/>
      <c r="E1643" s="322">
        <f t="shared" si="30"/>
        <v>19386771.605986528</v>
      </c>
      <c r="F1643" s="84"/>
      <c r="G1643" s="139"/>
      <c r="H1643" s="140"/>
      <c r="I1643" s="116"/>
      <c r="J1643" s="123"/>
      <c r="K1643" s="117"/>
      <c r="L1643" s="118"/>
      <c r="M1643" s="288"/>
      <c r="N1643" s="289"/>
      <c r="O1643"/>
      <c r="P1643"/>
      <c r="Q1643"/>
      <c r="R1643"/>
      <c r="S1643"/>
      <c r="T1643"/>
      <c r="U1643"/>
      <c r="V1643"/>
      <c r="W1643"/>
      <c r="X1643"/>
    </row>
    <row r="1644" spans="1:24" s="23" customFormat="1" hidden="1" x14ac:dyDescent="0.3">
      <c r="A1644" s="316"/>
      <c r="B1644" s="317"/>
      <c r="C1644" s="320"/>
      <c r="D1644" s="319"/>
      <c r="E1644" s="322">
        <f t="shared" si="30"/>
        <v>19386771.605986528</v>
      </c>
      <c r="F1644" s="84"/>
      <c r="G1644" s="139"/>
      <c r="H1644" s="140"/>
      <c r="I1644" s="116"/>
      <c r="J1644" s="123"/>
      <c r="K1644" s="117"/>
      <c r="L1644" s="118"/>
      <c r="M1644" s="288"/>
      <c r="N1644" s="289"/>
      <c r="O1644"/>
      <c r="P1644"/>
      <c r="Q1644"/>
      <c r="R1644"/>
      <c r="S1644"/>
      <c r="T1644"/>
      <c r="U1644"/>
      <c r="V1644"/>
      <c r="W1644"/>
      <c r="X1644"/>
    </row>
    <row r="1645" spans="1:24" s="23" customFormat="1" hidden="1" x14ac:dyDescent="0.3">
      <c r="A1645" s="316"/>
      <c r="B1645" s="317"/>
      <c r="C1645" s="320"/>
      <c r="D1645" s="319"/>
      <c r="E1645" s="322">
        <f t="shared" si="30"/>
        <v>19386771.605986528</v>
      </c>
      <c r="F1645" s="84"/>
      <c r="G1645" s="139"/>
      <c r="H1645" s="140"/>
      <c r="I1645" s="116"/>
      <c r="J1645" s="123"/>
      <c r="K1645" s="117"/>
      <c r="L1645" s="118"/>
      <c r="M1645" s="288"/>
      <c r="N1645" s="289"/>
      <c r="O1645"/>
      <c r="P1645"/>
      <c r="Q1645"/>
      <c r="R1645"/>
      <c r="S1645"/>
      <c r="T1645"/>
      <c r="U1645"/>
      <c r="V1645"/>
      <c r="W1645"/>
      <c r="X1645"/>
    </row>
    <row r="1646" spans="1:24" s="23" customFormat="1" hidden="1" x14ac:dyDescent="0.3">
      <c r="A1646" s="316"/>
      <c r="B1646" s="317"/>
      <c r="C1646" s="320"/>
      <c r="D1646" s="319"/>
      <c r="E1646" s="322">
        <f t="shared" si="30"/>
        <v>19386771.605986528</v>
      </c>
      <c r="F1646" s="84"/>
      <c r="G1646" s="139"/>
      <c r="H1646" s="140"/>
      <c r="I1646" s="116"/>
      <c r="J1646" s="123"/>
      <c r="K1646" s="117"/>
      <c r="L1646" s="118"/>
      <c r="M1646" s="288"/>
      <c r="N1646" s="289"/>
      <c r="O1646"/>
      <c r="P1646"/>
      <c r="Q1646"/>
      <c r="R1646"/>
      <c r="S1646"/>
      <c r="T1646"/>
      <c r="U1646"/>
      <c r="V1646"/>
      <c r="W1646"/>
      <c r="X1646"/>
    </row>
    <row r="1647" spans="1:24" s="23" customFormat="1" hidden="1" x14ac:dyDescent="0.3">
      <c r="A1647" s="316"/>
      <c r="B1647" s="317"/>
      <c r="C1647" s="320"/>
      <c r="D1647" s="319"/>
      <c r="E1647" s="322">
        <f t="shared" si="30"/>
        <v>19386771.605986528</v>
      </c>
      <c r="F1647" s="84"/>
      <c r="G1647" s="139"/>
      <c r="H1647" s="140"/>
      <c r="I1647" s="116"/>
      <c r="J1647" s="123"/>
      <c r="K1647" s="117"/>
      <c r="L1647" s="118"/>
      <c r="M1647" s="288"/>
      <c r="N1647" s="289"/>
      <c r="O1647"/>
      <c r="P1647"/>
      <c r="Q1647"/>
      <c r="R1647"/>
      <c r="S1647"/>
      <c r="T1647"/>
      <c r="U1647"/>
      <c r="V1647"/>
      <c r="W1647"/>
      <c r="X1647"/>
    </row>
    <row r="1648" spans="1:24" s="23" customFormat="1" hidden="1" x14ac:dyDescent="0.3">
      <c r="A1648" s="316"/>
      <c r="B1648" s="317"/>
      <c r="C1648" s="320"/>
      <c r="D1648" s="319"/>
      <c r="E1648" s="322">
        <f t="shared" si="30"/>
        <v>19386771.605986528</v>
      </c>
      <c r="F1648" s="84"/>
      <c r="G1648" s="139"/>
      <c r="H1648" s="140"/>
      <c r="I1648" s="116"/>
      <c r="J1648" s="123"/>
      <c r="K1648" s="117"/>
      <c r="L1648" s="118"/>
      <c r="M1648" s="288"/>
      <c r="N1648" s="289"/>
      <c r="O1648"/>
      <c r="P1648"/>
      <c r="Q1648"/>
      <c r="R1648"/>
      <c r="S1648"/>
      <c r="T1648"/>
      <c r="U1648"/>
      <c r="V1648"/>
      <c r="W1648"/>
      <c r="X1648"/>
    </row>
    <row r="1649" spans="1:24" s="23" customFormat="1" hidden="1" x14ac:dyDescent="0.3">
      <c r="A1649" s="316"/>
      <c r="B1649" s="317"/>
      <c r="C1649" s="320"/>
      <c r="D1649" s="319"/>
      <c r="E1649" s="322">
        <f t="shared" si="30"/>
        <v>19386771.605986528</v>
      </c>
      <c r="F1649" s="84"/>
      <c r="G1649" s="139"/>
      <c r="H1649" s="140"/>
      <c r="I1649" s="116"/>
      <c r="J1649" s="123"/>
      <c r="K1649" s="117"/>
      <c r="L1649" s="118"/>
      <c r="M1649" s="288"/>
      <c r="N1649" s="289"/>
      <c r="O1649"/>
      <c r="P1649"/>
      <c r="Q1649"/>
      <c r="R1649"/>
      <c r="S1649"/>
      <c r="T1649"/>
      <c r="U1649"/>
      <c r="V1649"/>
      <c r="W1649"/>
      <c r="X1649"/>
    </row>
    <row r="1650" spans="1:24" s="23" customFormat="1" hidden="1" x14ac:dyDescent="0.3">
      <c r="A1650" s="316"/>
      <c r="B1650" s="317"/>
      <c r="C1650" s="320"/>
      <c r="D1650" s="319"/>
      <c r="E1650" s="322">
        <f t="shared" si="30"/>
        <v>19386771.605986528</v>
      </c>
      <c r="F1650" s="84"/>
      <c r="G1650" s="139"/>
      <c r="H1650" s="140"/>
      <c r="I1650" s="116"/>
      <c r="J1650" s="123"/>
      <c r="K1650" s="117"/>
      <c r="L1650" s="118"/>
      <c r="M1650" s="288"/>
      <c r="N1650" s="289"/>
      <c r="O1650"/>
      <c r="P1650"/>
      <c r="Q1650"/>
      <c r="R1650"/>
      <c r="S1650"/>
      <c r="T1650"/>
      <c r="U1650"/>
      <c r="V1650"/>
      <c r="W1650"/>
      <c r="X1650"/>
    </row>
    <row r="1651" spans="1:24" s="23" customFormat="1" hidden="1" x14ac:dyDescent="0.3">
      <c r="A1651" s="316"/>
      <c r="B1651" s="317"/>
      <c r="C1651" s="320"/>
      <c r="D1651" s="319"/>
      <c r="E1651" s="322">
        <f t="shared" si="30"/>
        <v>19386771.605986528</v>
      </c>
      <c r="F1651" s="84"/>
      <c r="G1651" s="139"/>
      <c r="H1651" s="140"/>
      <c r="I1651" s="116"/>
      <c r="J1651" s="123"/>
      <c r="K1651" s="117"/>
      <c r="L1651" s="118"/>
      <c r="M1651" s="288"/>
      <c r="N1651" s="289"/>
      <c r="O1651"/>
      <c r="P1651"/>
      <c r="Q1651"/>
      <c r="R1651"/>
      <c r="S1651"/>
      <c r="T1651"/>
      <c r="U1651"/>
      <c r="V1651"/>
      <c r="W1651"/>
      <c r="X1651"/>
    </row>
    <row r="1652" spans="1:24" s="23" customFormat="1" hidden="1" x14ac:dyDescent="0.3">
      <c r="A1652" s="316"/>
      <c r="B1652" s="317"/>
      <c r="C1652" s="320"/>
      <c r="D1652" s="319"/>
      <c r="E1652" s="322">
        <f t="shared" si="30"/>
        <v>19386771.605986528</v>
      </c>
      <c r="F1652" s="84"/>
      <c r="G1652" s="139"/>
      <c r="H1652" s="140"/>
      <c r="I1652" s="116"/>
      <c r="J1652" s="123"/>
      <c r="K1652" s="117"/>
      <c r="L1652" s="118"/>
      <c r="M1652" s="288"/>
      <c r="N1652" s="289"/>
      <c r="O1652"/>
      <c r="P1652"/>
      <c r="Q1652"/>
      <c r="R1652"/>
      <c r="S1652"/>
      <c r="T1652"/>
      <c r="U1652"/>
      <c r="V1652"/>
      <c r="W1652"/>
      <c r="X1652"/>
    </row>
    <row r="1653" spans="1:24" s="23" customFormat="1" x14ac:dyDescent="0.3">
      <c r="A1653" s="316"/>
      <c r="B1653" s="317"/>
      <c r="C1653" s="320"/>
      <c r="D1653" s="319"/>
      <c r="E1653" s="322">
        <f t="shared" si="30"/>
        <v>19386771.605986528</v>
      </c>
      <c r="F1653" s="84"/>
      <c r="G1653" s="139"/>
      <c r="H1653" s="140"/>
      <c r="I1653" s="116"/>
      <c r="J1653" s="123"/>
      <c r="K1653" s="117"/>
      <c r="L1653" s="118"/>
      <c r="M1653" s="288"/>
      <c r="N1653" s="289"/>
      <c r="O1653"/>
      <c r="P1653"/>
      <c r="Q1653"/>
      <c r="R1653"/>
      <c r="S1653"/>
      <c r="T1653"/>
      <c r="U1653"/>
      <c r="V1653"/>
      <c r="W1653"/>
      <c r="X1653"/>
    </row>
    <row r="1654" spans="1:24" s="23" customFormat="1" hidden="1" x14ac:dyDescent="0.3">
      <c r="A1654" s="316"/>
      <c r="B1654" s="317"/>
      <c r="C1654" s="320"/>
      <c r="D1654" s="319"/>
      <c r="E1654" s="322">
        <f t="shared" si="30"/>
        <v>19386771.605986528</v>
      </c>
      <c r="F1654" s="84"/>
      <c r="G1654" s="139"/>
      <c r="H1654" s="140"/>
      <c r="I1654" s="116"/>
      <c r="J1654" s="123"/>
      <c r="K1654" s="117"/>
      <c r="L1654" s="118"/>
      <c r="M1654" s="288"/>
      <c r="N1654" s="289"/>
      <c r="O1654"/>
      <c r="P1654"/>
      <c r="Q1654"/>
      <c r="R1654"/>
      <c r="S1654"/>
      <c r="T1654"/>
      <c r="U1654"/>
      <c r="V1654"/>
      <c r="W1654"/>
      <c r="X1654"/>
    </row>
    <row r="1655" spans="1:24" s="23" customFormat="1" hidden="1" x14ac:dyDescent="0.3">
      <c r="A1655" s="316"/>
      <c r="B1655" s="317"/>
      <c r="C1655" s="320"/>
      <c r="D1655" s="319"/>
      <c r="E1655" s="322">
        <f t="shared" si="30"/>
        <v>19386771.605986528</v>
      </c>
      <c r="F1655" s="84"/>
      <c r="G1655" s="139"/>
      <c r="H1655" s="140"/>
      <c r="I1655" s="116"/>
      <c r="J1655" s="123"/>
      <c r="K1655" s="117"/>
      <c r="L1655" s="118"/>
      <c r="M1655" s="288"/>
      <c r="N1655" s="289"/>
      <c r="O1655"/>
      <c r="P1655"/>
      <c r="Q1655"/>
      <c r="R1655"/>
      <c r="S1655"/>
      <c r="T1655"/>
      <c r="U1655"/>
      <c r="V1655"/>
      <c r="W1655"/>
      <c r="X1655"/>
    </row>
    <row r="1656" spans="1:24" s="23" customFormat="1" hidden="1" x14ac:dyDescent="0.3">
      <c r="A1656" s="316"/>
      <c r="B1656" s="317"/>
      <c r="C1656" s="320"/>
      <c r="D1656" s="319"/>
      <c r="E1656" s="322">
        <f t="shared" si="30"/>
        <v>19386771.605986528</v>
      </c>
      <c r="F1656" s="84"/>
      <c r="G1656" s="139"/>
      <c r="H1656" s="140"/>
      <c r="I1656" s="116"/>
      <c r="J1656" s="123"/>
      <c r="K1656" s="117"/>
      <c r="L1656" s="118"/>
      <c r="M1656" s="288"/>
      <c r="N1656" s="289"/>
      <c r="O1656"/>
      <c r="P1656"/>
      <c r="Q1656"/>
      <c r="R1656"/>
      <c r="S1656"/>
      <c r="T1656"/>
      <c r="U1656"/>
      <c r="V1656"/>
      <c r="W1656"/>
      <c r="X1656"/>
    </row>
    <row r="1657" spans="1:24" s="23" customFormat="1" hidden="1" x14ac:dyDescent="0.3">
      <c r="A1657" s="316"/>
      <c r="B1657" s="317"/>
      <c r="C1657" s="320"/>
      <c r="D1657" s="319"/>
      <c r="E1657" s="322">
        <f t="shared" si="30"/>
        <v>19386771.605986528</v>
      </c>
      <c r="F1657" s="84"/>
      <c r="G1657" s="139"/>
      <c r="H1657" s="140"/>
      <c r="I1657" s="116"/>
      <c r="J1657" s="123"/>
      <c r="K1657" s="117"/>
      <c r="L1657" s="118"/>
      <c r="M1657" s="288"/>
      <c r="N1657" s="289"/>
      <c r="O1657"/>
      <c r="P1657"/>
      <c r="Q1657"/>
      <c r="R1657"/>
      <c r="S1657"/>
      <c r="T1657"/>
      <c r="U1657"/>
      <c r="V1657"/>
      <c r="W1657"/>
      <c r="X1657"/>
    </row>
    <row r="1658" spans="1:24" s="23" customFormat="1" hidden="1" x14ac:dyDescent="0.3">
      <c r="A1658" s="316"/>
      <c r="B1658" s="317"/>
      <c r="C1658" s="320"/>
      <c r="D1658" s="319"/>
      <c r="E1658" s="322">
        <f t="shared" si="30"/>
        <v>19386771.605986528</v>
      </c>
      <c r="F1658" s="84"/>
      <c r="G1658" s="139"/>
      <c r="H1658" s="140"/>
      <c r="I1658" s="116"/>
      <c r="J1658" s="123"/>
      <c r="K1658" s="117"/>
      <c r="L1658" s="118"/>
      <c r="M1658" s="288"/>
      <c r="N1658" s="289"/>
      <c r="O1658"/>
      <c r="P1658"/>
      <c r="Q1658"/>
      <c r="R1658"/>
      <c r="S1658"/>
      <c r="T1658"/>
      <c r="U1658"/>
      <c r="V1658"/>
      <c r="W1658"/>
      <c r="X1658"/>
    </row>
    <row r="1659" spans="1:24" s="23" customFormat="1" hidden="1" x14ac:dyDescent="0.3">
      <c r="A1659" s="316"/>
      <c r="B1659" s="317"/>
      <c r="C1659" s="320"/>
      <c r="D1659" s="319"/>
      <c r="E1659" s="322">
        <f t="shared" si="30"/>
        <v>19386771.605986528</v>
      </c>
      <c r="F1659" s="84"/>
      <c r="G1659" s="139"/>
      <c r="H1659" s="140"/>
      <c r="I1659" s="116"/>
      <c r="J1659" s="123"/>
      <c r="K1659" s="117"/>
      <c r="L1659" s="118"/>
      <c r="M1659" s="288"/>
      <c r="N1659" s="289"/>
      <c r="O1659"/>
      <c r="P1659"/>
      <c r="Q1659"/>
      <c r="R1659"/>
      <c r="S1659"/>
      <c r="T1659"/>
      <c r="U1659"/>
      <c r="V1659"/>
      <c r="W1659"/>
      <c r="X1659"/>
    </row>
    <row r="1660" spans="1:24" s="23" customFormat="1" hidden="1" x14ac:dyDescent="0.3">
      <c r="A1660" s="316"/>
      <c r="B1660" s="317"/>
      <c r="C1660" s="320"/>
      <c r="D1660" s="319"/>
      <c r="E1660" s="322">
        <f t="shared" si="30"/>
        <v>19386771.605986528</v>
      </c>
      <c r="F1660" s="84"/>
      <c r="G1660" s="139"/>
      <c r="H1660" s="140"/>
      <c r="I1660" s="116"/>
      <c r="J1660" s="123"/>
      <c r="K1660" s="117"/>
      <c r="L1660" s="118"/>
      <c r="M1660" s="288"/>
      <c r="N1660" s="289"/>
      <c r="O1660"/>
      <c r="P1660"/>
      <c r="Q1660"/>
      <c r="R1660"/>
      <c r="S1660"/>
      <c r="T1660"/>
      <c r="U1660"/>
      <c r="V1660"/>
      <c r="W1660"/>
      <c r="X1660"/>
    </row>
    <row r="1661" spans="1:24" s="23" customFormat="1" hidden="1" x14ac:dyDescent="0.3">
      <c r="A1661" s="316"/>
      <c r="B1661" s="317"/>
      <c r="C1661" s="320"/>
      <c r="D1661" s="319"/>
      <c r="E1661" s="322">
        <f t="shared" ref="E1661:E1670" si="31">E1660+C1661-D1661</f>
        <v>19386771.605986528</v>
      </c>
      <c r="F1661" s="84"/>
      <c r="G1661" s="139"/>
      <c r="H1661" s="140"/>
      <c r="I1661" s="116"/>
      <c r="J1661" s="123"/>
      <c r="K1661" s="117"/>
      <c r="L1661" s="118"/>
      <c r="M1661" s="288"/>
      <c r="N1661" s="289"/>
      <c r="O1661"/>
      <c r="P1661"/>
      <c r="Q1661"/>
      <c r="R1661"/>
      <c r="S1661"/>
      <c r="T1661"/>
      <c r="U1661"/>
      <c r="V1661"/>
      <c r="W1661"/>
      <c r="X1661"/>
    </row>
    <row r="1662" spans="1:24" s="23" customFormat="1" hidden="1" x14ac:dyDescent="0.3">
      <c r="A1662" s="316"/>
      <c r="B1662" s="317"/>
      <c r="C1662" s="320"/>
      <c r="D1662" s="319"/>
      <c r="E1662" s="322">
        <f t="shared" si="31"/>
        <v>19386771.605986528</v>
      </c>
      <c r="F1662" s="84"/>
      <c r="G1662" s="139"/>
      <c r="H1662" s="140"/>
      <c r="I1662" s="116"/>
      <c r="J1662" s="123"/>
      <c r="K1662" s="117"/>
      <c r="L1662" s="118"/>
      <c r="M1662" s="288"/>
      <c r="N1662" s="289"/>
      <c r="O1662"/>
      <c r="P1662"/>
      <c r="Q1662"/>
      <c r="R1662"/>
      <c r="S1662"/>
      <c r="T1662"/>
      <c r="U1662"/>
      <c r="V1662"/>
      <c r="W1662"/>
      <c r="X1662"/>
    </row>
    <row r="1663" spans="1:24" s="23" customFormat="1" hidden="1" x14ac:dyDescent="0.3">
      <c r="A1663" s="316"/>
      <c r="B1663" s="317"/>
      <c r="C1663" s="320"/>
      <c r="D1663" s="319"/>
      <c r="E1663" s="322">
        <f t="shared" si="31"/>
        <v>19386771.605986528</v>
      </c>
      <c r="F1663" s="84"/>
      <c r="G1663" s="139"/>
      <c r="H1663" s="140"/>
      <c r="I1663" s="116"/>
      <c r="J1663" s="123"/>
      <c r="K1663" s="117"/>
      <c r="L1663" s="118"/>
      <c r="M1663" s="288"/>
      <c r="N1663" s="289"/>
      <c r="O1663"/>
      <c r="P1663"/>
      <c r="Q1663"/>
      <c r="R1663"/>
      <c r="S1663"/>
      <c r="T1663"/>
      <c r="U1663"/>
      <c r="V1663"/>
      <c r="W1663"/>
      <c r="X1663"/>
    </row>
    <row r="1664" spans="1:24" s="23" customFormat="1" hidden="1" x14ac:dyDescent="0.3">
      <c r="A1664" s="316"/>
      <c r="B1664" s="317"/>
      <c r="C1664" s="320"/>
      <c r="D1664" s="319"/>
      <c r="E1664" s="322">
        <f t="shared" si="31"/>
        <v>19386771.605986528</v>
      </c>
      <c r="F1664" s="84"/>
      <c r="G1664" s="139"/>
      <c r="H1664" s="140"/>
      <c r="I1664" s="116"/>
      <c r="J1664" s="123"/>
      <c r="K1664" s="117"/>
      <c r="L1664" s="118"/>
      <c r="M1664" s="288"/>
      <c r="N1664" s="289"/>
      <c r="O1664"/>
      <c r="P1664"/>
      <c r="Q1664"/>
      <c r="R1664"/>
      <c r="S1664"/>
      <c r="T1664"/>
      <c r="U1664"/>
      <c r="V1664"/>
      <c r="W1664"/>
      <c r="X1664"/>
    </row>
    <row r="1665" spans="1:24" s="23" customFormat="1" hidden="1" x14ac:dyDescent="0.3">
      <c r="A1665" s="316"/>
      <c r="B1665" s="317"/>
      <c r="C1665" s="320"/>
      <c r="D1665" s="319"/>
      <c r="E1665" s="322">
        <f t="shared" si="31"/>
        <v>19386771.605986528</v>
      </c>
      <c r="F1665" s="84"/>
      <c r="G1665" s="139"/>
      <c r="H1665" s="140"/>
      <c r="I1665" s="116"/>
      <c r="J1665" s="123"/>
      <c r="K1665" s="117"/>
      <c r="L1665" s="118"/>
      <c r="M1665" s="288"/>
      <c r="N1665" s="289"/>
      <c r="O1665"/>
      <c r="P1665"/>
      <c r="Q1665"/>
      <c r="R1665"/>
      <c r="S1665"/>
      <c r="T1665"/>
      <c r="U1665"/>
      <c r="V1665"/>
      <c r="W1665"/>
      <c r="X1665"/>
    </row>
    <row r="1666" spans="1:24" s="23" customFormat="1" hidden="1" x14ac:dyDescent="0.3">
      <c r="A1666" s="316"/>
      <c r="B1666" s="317"/>
      <c r="C1666" s="320"/>
      <c r="D1666" s="319"/>
      <c r="E1666" s="322">
        <f t="shared" si="31"/>
        <v>19386771.605986528</v>
      </c>
      <c r="F1666" s="84"/>
      <c r="G1666" s="139"/>
      <c r="H1666" s="140"/>
      <c r="I1666" s="116"/>
      <c r="J1666" s="123"/>
      <c r="K1666" s="117"/>
      <c r="L1666" s="118"/>
      <c r="M1666" s="288"/>
      <c r="N1666" s="289"/>
      <c r="O1666"/>
      <c r="P1666"/>
      <c r="Q1666"/>
      <c r="R1666"/>
      <c r="S1666"/>
      <c r="T1666"/>
      <c r="U1666"/>
      <c r="V1666"/>
      <c r="W1666"/>
      <c r="X1666"/>
    </row>
    <row r="1667" spans="1:24" s="23" customFormat="1" hidden="1" x14ac:dyDescent="0.3">
      <c r="A1667" s="316"/>
      <c r="B1667" s="317"/>
      <c r="C1667" s="320"/>
      <c r="D1667" s="319"/>
      <c r="E1667" s="322">
        <f t="shared" si="31"/>
        <v>19386771.605986528</v>
      </c>
      <c r="F1667" s="84"/>
      <c r="G1667" s="139"/>
      <c r="H1667" s="140"/>
      <c r="I1667" s="116"/>
      <c r="J1667" s="123"/>
      <c r="K1667" s="117"/>
      <c r="L1667" s="118"/>
      <c r="M1667" s="288"/>
      <c r="N1667" s="289"/>
      <c r="O1667"/>
      <c r="P1667"/>
      <c r="Q1667"/>
      <c r="R1667"/>
      <c r="S1667"/>
      <c r="T1667"/>
      <c r="U1667"/>
      <c r="V1667"/>
      <c r="W1667"/>
      <c r="X1667"/>
    </row>
    <row r="1668" spans="1:24" s="23" customFormat="1" hidden="1" x14ac:dyDescent="0.3">
      <c r="A1668" s="316"/>
      <c r="B1668" s="317"/>
      <c r="C1668" s="320"/>
      <c r="D1668" s="319"/>
      <c r="E1668" s="322">
        <f t="shared" si="31"/>
        <v>19386771.605986528</v>
      </c>
      <c r="F1668" s="84"/>
      <c r="G1668" s="139"/>
      <c r="H1668" s="140"/>
      <c r="I1668" s="116"/>
      <c r="J1668" s="123"/>
      <c r="K1668" s="117"/>
      <c r="L1668" s="118"/>
      <c r="M1668" s="288"/>
      <c r="N1668" s="289"/>
      <c r="O1668"/>
      <c r="P1668"/>
      <c r="Q1668"/>
      <c r="R1668"/>
      <c r="S1668"/>
      <c r="T1668"/>
      <c r="U1668"/>
      <c r="V1668"/>
      <c r="W1668"/>
      <c r="X1668"/>
    </row>
    <row r="1669" spans="1:24" s="23" customFormat="1" hidden="1" x14ac:dyDescent="0.3">
      <c r="A1669" s="316"/>
      <c r="B1669" s="317"/>
      <c r="C1669" s="320"/>
      <c r="D1669" s="319"/>
      <c r="E1669" s="322">
        <f t="shared" si="31"/>
        <v>19386771.605986528</v>
      </c>
      <c r="F1669" s="84"/>
      <c r="G1669" s="139"/>
      <c r="H1669" s="140"/>
      <c r="I1669" s="116"/>
      <c r="J1669" s="123"/>
      <c r="K1669" s="117"/>
      <c r="L1669" s="118"/>
      <c r="M1669" s="288"/>
      <c r="N1669" s="289"/>
      <c r="O1669"/>
      <c r="P1669"/>
      <c r="Q1669"/>
      <c r="R1669"/>
      <c r="S1669"/>
      <c r="T1669"/>
      <c r="U1669"/>
      <c r="V1669"/>
      <c r="W1669"/>
      <c r="X1669"/>
    </row>
    <row r="1670" spans="1:24" s="23" customFormat="1" hidden="1" x14ac:dyDescent="0.3">
      <c r="A1670" s="316"/>
      <c r="B1670" s="317"/>
      <c r="C1670" s="320"/>
      <c r="D1670" s="319"/>
      <c r="E1670" s="322">
        <f t="shared" si="31"/>
        <v>19386771.605986528</v>
      </c>
      <c r="F1670" s="84"/>
      <c r="G1670" s="139"/>
      <c r="H1670" s="140"/>
      <c r="I1670" s="116"/>
      <c r="J1670" s="123"/>
      <c r="K1670" s="117"/>
      <c r="L1670" s="118"/>
      <c r="M1670" s="288"/>
      <c r="N1670" s="289"/>
      <c r="O1670"/>
      <c r="P1670"/>
      <c r="Q1670"/>
      <c r="R1670"/>
      <c r="S1670"/>
      <c r="T1670"/>
      <c r="U1670"/>
      <c r="V1670"/>
      <c r="W1670"/>
      <c r="X1670"/>
    </row>
    <row r="1671" spans="1:24" s="23" customFormat="1" hidden="1" x14ac:dyDescent="0.3">
      <c r="A1671" s="316"/>
      <c r="B1671" s="317"/>
      <c r="C1671" s="320"/>
      <c r="D1671" s="319"/>
      <c r="E1671" s="322">
        <f t="shared" si="30"/>
        <v>19386771.605986528</v>
      </c>
      <c r="F1671" s="84"/>
      <c r="G1671" s="139"/>
      <c r="H1671" s="140"/>
      <c r="I1671" s="116"/>
      <c r="J1671" s="123"/>
      <c r="K1671" s="117"/>
      <c r="L1671" s="118"/>
      <c r="M1671" s="288"/>
      <c r="N1671" s="289"/>
      <c r="O1671"/>
      <c r="P1671"/>
      <c r="Q1671"/>
      <c r="R1671"/>
      <c r="S1671"/>
      <c r="T1671"/>
      <c r="U1671"/>
      <c r="V1671"/>
      <c r="W1671"/>
      <c r="X1671"/>
    </row>
    <row r="1672" spans="1:24" s="23" customFormat="1" hidden="1" x14ac:dyDescent="0.3">
      <c r="A1672" s="316"/>
      <c r="B1672" s="317"/>
      <c r="C1672" s="320"/>
      <c r="D1672" s="319"/>
      <c r="E1672" s="322">
        <f t="shared" si="30"/>
        <v>19386771.605986528</v>
      </c>
      <c r="F1672" s="84"/>
      <c r="G1672" s="139"/>
      <c r="H1672" s="140"/>
      <c r="I1672" s="116"/>
      <c r="J1672" s="123"/>
      <c r="K1672" s="117"/>
      <c r="L1672" s="118"/>
      <c r="M1672" s="288"/>
      <c r="N1672" s="289"/>
      <c r="O1672"/>
      <c r="P1672"/>
      <c r="Q1672"/>
      <c r="R1672"/>
      <c r="S1672"/>
      <c r="T1672"/>
      <c r="U1672"/>
      <c r="V1672"/>
      <c r="W1672"/>
      <c r="X1672"/>
    </row>
    <row r="1673" spans="1:24" s="23" customFormat="1" hidden="1" x14ac:dyDescent="0.3">
      <c r="A1673" s="316"/>
      <c r="B1673" s="317"/>
      <c r="C1673" s="320"/>
      <c r="D1673" s="319"/>
      <c r="E1673" s="322">
        <f t="shared" si="30"/>
        <v>19386771.605986528</v>
      </c>
      <c r="F1673" s="84"/>
      <c r="G1673" s="139"/>
      <c r="H1673" s="140"/>
      <c r="I1673" s="116"/>
      <c r="J1673" s="123"/>
      <c r="K1673" s="117"/>
      <c r="L1673" s="118"/>
      <c r="M1673" s="288"/>
      <c r="N1673" s="289"/>
      <c r="O1673"/>
      <c r="P1673"/>
      <c r="Q1673"/>
      <c r="R1673"/>
      <c r="S1673"/>
      <c r="T1673"/>
      <c r="U1673"/>
      <c r="V1673"/>
      <c r="W1673"/>
      <c r="X1673"/>
    </row>
    <row r="1674" spans="1:24" s="23" customFormat="1" hidden="1" x14ac:dyDescent="0.3">
      <c r="A1674" s="316"/>
      <c r="B1674" s="317"/>
      <c r="C1674" s="320"/>
      <c r="D1674" s="319"/>
      <c r="E1674" s="322">
        <f t="shared" si="30"/>
        <v>19386771.605986528</v>
      </c>
      <c r="F1674" s="84"/>
      <c r="G1674" s="139"/>
      <c r="H1674" s="140"/>
      <c r="I1674" s="116"/>
      <c r="J1674" s="123"/>
      <c r="K1674" s="117"/>
      <c r="L1674" s="118"/>
      <c r="M1674" s="288"/>
      <c r="N1674" s="289"/>
      <c r="O1674"/>
      <c r="P1674"/>
      <c r="Q1674"/>
      <c r="R1674"/>
      <c r="S1674"/>
      <c r="T1674"/>
      <c r="U1674"/>
      <c r="V1674"/>
      <c r="W1674"/>
      <c r="X1674"/>
    </row>
    <row r="1675" spans="1:24" s="23" customFormat="1" hidden="1" x14ac:dyDescent="0.3">
      <c r="A1675" s="316"/>
      <c r="B1675" s="317"/>
      <c r="C1675" s="320"/>
      <c r="D1675" s="319"/>
      <c r="E1675" s="322">
        <f t="shared" si="30"/>
        <v>19386771.605986528</v>
      </c>
      <c r="F1675" s="84"/>
      <c r="G1675" s="139"/>
      <c r="H1675" s="140"/>
      <c r="I1675" s="116"/>
      <c r="J1675" s="123"/>
      <c r="K1675" s="117"/>
      <c r="L1675" s="118"/>
      <c r="M1675" s="288"/>
      <c r="N1675" s="289"/>
      <c r="O1675"/>
      <c r="P1675"/>
      <c r="Q1675"/>
      <c r="R1675"/>
      <c r="S1675"/>
      <c r="T1675"/>
      <c r="U1675"/>
      <c r="V1675"/>
      <c r="W1675"/>
      <c r="X1675"/>
    </row>
    <row r="1676" spans="1:24" s="23" customFormat="1" hidden="1" x14ac:dyDescent="0.3">
      <c r="A1676" s="316"/>
      <c r="B1676" s="317"/>
      <c r="C1676" s="320"/>
      <c r="D1676" s="319"/>
      <c r="E1676" s="322">
        <f t="shared" si="30"/>
        <v>19386771.605986528</v>
      </c>
      <c r="F1676" s="84"/>
      <c r="G1676" s="139"/>
      <c r="H1676" s="140"/>
      <c r="I1676" s="116"/>
      <c r="J1676" s="123"/>
      <c r="K1676" s="117"/>
      <c r="L1676" s="118"/>
      <c r="M1676" s="288"/>
      <c r="N1676" s="289"/>
      <c r="O1676"/>
      <c r="P1676"/>
      <c r="Q1676"/>
      <c r="R1676"/>
      <c r="S1676"/>
      <c r="T1676"/>
      <c r="U1676"/>
      <c r="V1676"/>
      <c r="W1676"/>
      <c r="X1676"/>
    </row>
    <row r="1677" spans="1:24" s="23" customFormat="1" hidden="1" x14ac:dyDescent="0.3">
      <c r="A1677" s="316"/>
      <c r="B1677" s="317"/>
      <c r="C1677" s="320"/>
      <c r="D1677" s="319"/>
      <c r="E1677" s="322">
        <f t="shared" si="30"/>
        <v>19386771.605986528</v>
      </c>
      <c r="F1677" s="84"/>
      <c r="G1677" s="115"/>
      <c r="H1677" s="140"/>
      <c r="I1677" s="116"/>
      <c r="J1677" s="123"/>
      <c r="K1677" s="117"/>
      <c r="L1677" s="118"/>
      <c r="M1677" s="288"/>
      <c r="N1677" s="289"/>
      <c r="O1677"/>
      <c r="P1677"/>
      <c r="Q1677"/>
      <c r="R1677"/>
      <c r="S1677"/>
      <c r="T1677"/>
      <c r="U1677"/>
      <c r="V1677"/>
      <c r="W1677"/>
      <c r="X1677"/>
    </row>
    <row r="1678" spans="1:24" s="23" customFormat="1" hidden="1" x14ac:dyDescent="0.3">
      <c r="A1678" s="316"/>
      <c r="B1678" s="317"/>
      <c r="C1678" s="320"/>
      <c r="D1678" s="319"/>
      <c r="E1678" s="322">
        <f t="shared" si="30"/>
        <v>19386771.605986528</v>
      </c>
      <c r="F1678" s="84"/>
      <c r="G1678" s="139"/>
      <c r="H1678" s="140"/>
      <c r="I1678" s="116"/>
      <c r="J1678" s="123"/>
      <c r="K1678" s="117"/>
      <c r="L1678" s="118"/>
      <c r="M1678" s="288"/>
      <c r="N1678" s="289"/>
      <c r="O1678"/>
      <c r="P1678"/>
      <c r="Q1678"/>
      <c r="R1678"/>
      <c r="S1678"/>
      <c r="T1678"/>
      <c r="U1678"/>
      <c r="V1678"/>
      <c r="W1678"/>
      <c r="X1678"/>
    </row>
    <row r="1679" spans="1:24" s="23" customFormat="1" hidden="1" x14ac:dyDescent="0.3">
      <c r="A1679" s="316"/>
      <c r="B1679" s="317"/>
      <c r="C1679" s="320"/>
      <c r="D1679" s="319"/>
      <c r="E1679" s="322">
        <f t="shared" si="30"/>
        <v>19386771.605986528</v>
      </c>
      <c r="F1679" s="84"/>
      <c r="G1679" s="139"/>
      <c r="H1679" s="140"/>
      <c r="I1679" s="116"/>
      <c r="J1679" s="123"/>
      <c r="K1679" s="117"/>
      <c r="L1679" s="118"/>
      <c r="M1679" s="288"/>
      <c r="N1679" s="289"/>
      <c r="O1679"/>
      <c r="P1679"/>
      <c r="Q1679"/>
      <c r="R1679"/>
      <c r="S1679"/>
      <c r="T1679"/>
      <c r="U1679"/>
      <c r="V1679"/>
      <c r="W1679"/>
      <c r="X1679"/>
    </row>
    <row r="1680" spans="1:24" s="23" customFormat="1" hidden="1" x14ac:dyDescent="0.3">
      <c r="A1680" s="316"/>
      <c r="B1680" s="317"/>
      <c r="C1680" s="320"/>
      <c r="D1680" s="319"/>
      <c r="E1680" s="322">
        <f t="shared" si="30"/>
        <v>19386771.605986528</v>
      </c>
      <c r="F1680" s="84"/>
      <c r="G1680" s="139"/>
      <c r="H1680" s="140"/>
      <c r="I1680" s="116"/>
      <c r="J1680" s="123"/>
      <c r="K1680" s="117"/>
      <c r="L1680" s="118"/>
      <c r="M1680" s="288"/>
      <c r="N1680" s="289"/>
      <c r="O1680"/>
      <c r="P1680"/>
      <c r="Q1680"/>
      <c r="R1680"/>
      <c r="S1680"/>
      <c r="T1680"/>
      <c r="U1680"/>
      <c r="V1680"/>
      <c r="W1680"/>
      <c r="X1680"/>
    </row>
    <row r="1681" spans="1:24" s="23" customFormat="1" hidden="1" x14ac:dyDescent="0.3">
      <c r="A1681" s="316"/>
      <c r="B1681" s="317"/>
      <c r="C1681" s="320"/>
      <c r="D1681" s="319"/>
      <c r="E1681" s="322">
        <f t="shared" si="30"/>
        <v>19386771.605986528</v>
      </c>
      <c r="F1681" s="84"/>
      <c r="G1681" s="139"/>
      <c r="H1681" s="140"/>
      <c r="I1681" s="116"/>
      <c r="J1681" s="123"/>
      <c r="K1681" s="117"/>
      <c r="L1681" s="118"/>
      <c r="M1681" s="288"/>
      <c r="N1681" s="289"/>
      <c r="O1681"/>
      <c r="P1681"/>
      <c r="Q1681"/>
      <c r="R1681"/>
      <c r="S1681"/>
      <c r="T1681"/>
      <c r="U1681"/>
      <c r="V1681"/>
      <c r="W1681"/>
      <c r="X1681"/>
    </row>
    <row r="1682" spans="1:24" s="23" customFormat="1" hidden="1" x14ac:dyDescent="0.3">
      <c r="A1682" s="316"/>
      <c r="B1682" s="317"/>
      <c r="C1682" s="320"/>
      <c r="D1682" s="319"/>
      <c r="E1682" s="322">
        <f t="shared" si="30"/>
        <v>19386771.605986528</v>
      </c>
      <c r="F1682" s="84"/>
      <c r="G1682" s="139"/>
      <c r="H1682" s="140"/>
      <c r="I1682" s="116"/>
      <c r="J1682" s="123"/>
      <c r="K1682" s="117"/>
      <c r="L1682" s="118"/>
      <c r="M1682" s="288"/>
      <c r="N1682" s="289"/>
      <c r="O1682"/>
      <c r="P1682"/>
      <c r="Q1682"/>
      <c r="R1682"/>
      <c r="S1682"/>
      <c r="T1682"/>
      <c r="U1682"/>
      <c r="V1682"/>
      <c r="W1682"/>
      <c r="X1682"/>
    </row>
    <row r="1683" spans="1:24" s="23" customFormat="1" hidden="1" x14ac:dyDescent="0.3">
      <c r="A1683" s="316"/>
      <c r="B1683" s="317"/>
      <c r="C1683" s="320"/>
      <c r="D1683" s="319"/>
      <c r="E1683" s="322">
        <f t="shared" si="30"/>
        <v>19386771.605986528</v>
      </c>
      <c r="F1683" s="84"/>
      <c r="G1683" s="139"/>
      <c r="H1683" s="140"/>
      <c r="I1683" s="116"/>
      <c r="J1683" s="123"/>
      <c r="K1683" s="117"/>
      <c r="L1683" s="118"/>
      <c r="M1683" s="288"/>
      <c r="N1683" s="289"/>
      <c r="O1683"/>
      <c r="P1683"/>
      <c r="Q1683"/>
      <c r="R1683"/>
      <c r="S1683"/>
      <c r="T1683"/>
      <c r="U1683"/>
      <c r="V1683"/>
      <c r="W1683"/>
      <c r="X1683"/>
    </row>
    <row r="1684" spans="1:24" s="23" customFormat="1" hidden="1" x14ac:dyDescent="0.3">
      <c r="A1684" s="316"/>
      <c r="B1684" s="317"/>
      <c r="C1684" s="320"/>
      <c r="D1684" s="319"/>
      <c r="E1684" s="322">
        <f t="shared" si="30"/>
        <v>19386771.605986528</v>
      </c>
      <c r="F1684" s="84"/>
      <c r="G1684" s="139"/>
      <c r="H1684" s="140"/>
      <c r="I1684" s="116"/>
      <c r="J1684" s="123"/>
      <c r="K1684" s="117"/>
      <c r="L1684" s="118"/>
      <c r="M1684" s="288"/>
      <c r="N1684" s="289"/>
      <c r="O1684"/>
      <c r="P1684"/>
      <c r="Q1684"/>
      <c r="R1684"/>
      <c r="S1684"/>
      <c r="T1684"/>
      <c r="U1684"/>
      <c r="V1684"/>
      <c r="W1684"/>
      <c r="X1684"/>
    </row>
    <row r="1685" spans="1:24" s="23" customFormat="1" hidden="1" x14ac:dyDescent="0.3">
      <c r="A1685" s="316"/>
      <c r="B1685" s="317"/>
      <c r="C1685" s="320"/>
      <c r="D1685" s="319"/>
      <c r="E1685" s="322">
        <f t="shared" si="30"/>
        <v>19386771.605986528</v>
      </c>
      <c r="F1685" s="84"/>
      <c r="G1685" s="139"/>
      <c r="H1685" s="140"/>
      <c r="I1685" s="116"/>
      <c r="J1685" s="123"/>
      <c r="K1685" s="117"/>
      <c r="L1685" s="118"/>
      <c r="M1685" s="288"/>
      <c r="N1685" s="289"/>
      <c r="O1685"/>
      <c r="P1685"/>
      <c r="Q1685"/>
      <c r="R1685"/>
      <c r="S1685"/>
      <c r="T1685"/>
      <c r="U1685"/>
      <c r="V1685"/>
      <c r="W1685"/>
      <c r="X1685"/>
    </row>
    <row r="1686" spans="1:24" s="23" customFormat="1" hidden="1" x14ac:dyDescent="0.3">
      <c r="A1686" s="316"/>
      <c r="B1686" s="317"/>
      <c r="C1686" s="320"/>
      <c r="D1686" s="319"/>
      <c r="E1686" s="322">
        <f t="shared" si="30"/>
        <v>19386771.605986528</v>
      </c>
      <c r="F1686" s="84"/>
      <c r="G1686" s="139"/>
      <c r="H1686" s="140"/>
      <c r="I1686" s="116"/>
      <c r="J1686" s="123"/>
      <c r="K1686" s="117"/>
      <c r="L1686" s="118"/>
      <c r="M1686" s="288"/>
      <c r="N1686" s="289"/>
      <c r="O1686"/>
      <c r="P1686"/>
      <c r="Q1686"/>
      <c r="R1686"/>
      <c r="S1686"/>
      <c r="T1686"/>
      <c r="U1686"/>
      <c r="V1686"/>
      <c r="W1686"/>
      <c r="X1686"/>
    </row>
    <row r="1687" spans="1:24" s="23" customFormat="1" hidden="1" x14ac:dyDescent="0.3">
      <c r="A1687" s="316"/>
      <c r="B1687" s="317"/>
      <c r="C1687" s="320"/>
      <c r="D1687" s="319"/>
      <c r="E1687" s="322">
        <f t="shared" si="30"/>
        <v>19386771.605986528</v>
      </c>
      <c r="F1687" s="84"/>
      <c r="G1687" s="139"/>
      <c r="H1687" s="140"/>
      <c r="I1687" s="116"/>
      <c r="J1687" s="123"/>
      <c r="K1687" s="117"/>
      <c r="L1687" s="118"/>
      <c r="M1687" s="288"/>
      <c r="N1687" s="289"/>
      <c r="O1687"/>
      <c r="P1687"/>
      <c r="Q1687"/>
      <c r="R1687"/>
      <c r="S1687"/>
      <c r="T1687"/>
      <c r="U1687"/>
      <c r="V1687"/>
      <c r="W1687"/>
      <c r="X1687"/>
    </row>
    <row r="1688" spans="1:24" s="23" customFormat="1" hidden="1" x14ac:dyDescent="0.3">
      <c r="A1688" s="316"/>
      <c r="B1688" s="317"/>
      <c r="C1688" s="320"/>
      <c r="D1688" s="319"/>
      <c r="E1688" s="322">
        <f t="shared" si="30"/>
        <v>19386771.605986528</v>
      </c>
      <c r="F1688" s="84"/>
      <c r="G1688" s="139"/>
      <c r="H1688" s="140"/>
      <c r="I1688" s="116"/>
      <c r="J1688" s="123"/>
      <c r="K1688" s="117"/>
      <c r="L1688" s="118"/>
      <c r="M1688" s="288"/>
      <c r="N1688" s="289"/>
      <c r="O1688"/>
      <c r="P1688"/>
      <c r="Q1688"/>
      <c r="R1688"/>
      <c r="S1688"/>
      <c r="T1688"/>
      <c r="U1688"/>
      <c r="V1688"/>
      <c r="W1688"/>
      <c r="X1688"/>
    </row>
    <row r="1689" spans="1:24" s="23" customFormat="1" hidden="1" x14ac:dyDescent="0.3">
      <c r="A1689" s="316"/>
      <c r="B1689" s="317"/>
      <c r="C1689" s="320"/>
      <c r="D1689" s="319"/>
      <c r="E1689" s="322">
        <f t="shared" si="30"/>
        <v>19386771.605986528</v>
      </c>
      <c r="F1689" s="84"/>
      <c r="G1689" s="139"/>
      <c r="H1689" s="140"/>
      <c r="I1689" s="116"/>
      <c r="J1689" s="123"/>
      <c r="K1689" s="117"/>
      <c r="L1689" s="118"/>
      <c r="M1689" s="288"/>
      <c r="N1689" s="289"/>
      <c r="O1689"/>
      <c r="P1689"/>
      <c r="Q1689"/>
      <c r="R1689"/>
      <c r="S1689"/>
      <c r="T1689"/>
      <c r="U1689"/>
      <c r="V1689"/>
      <c r="W1689"/>
      <c r="X1689"/>
    </row>
    <row r="1690" spans="1:24" s="23" customFormat="1" hidden="1" x14ac:dyDescent="0.3">
      <c r="A1690" s="316"/>
      <c r="B1690" s="317"/>
      <c r="C1690" s="320"/>
      <c r="D1690" s="319"/>
      <c r="E1690" s="322">
        <f t="shared" si="30"/>
        <v>19386771.605986528</v>
      </c>
      <c r="F1690" s="84"/>
      <c r="G1690" s="139"/>
      <c r="H1690" s="140"/>
      <c r="I1690" s="116"/>
      <c r="J1690" s="123"/>
      <c r="K1690" s="117"/>
      <c r="L1690" s="118"/>
      <c r="M1690" s="288"/>
      <c r="N1690" s="289"/>
      <c r="O1690"/>
      <c r="P1690"/>
      <c r="Q1690"/>
      <c r="R1690"/>
      <c r="S1690"/>
      <c r="T1690"/>
      <c r="U1690"/>
      <c r="V1690"/>
      <c r="W1690"/>
      <c r="X1690"/>
    </row>
    <row r="1691" spans="1:24" s="23" customFormat="1" hidden="1" x14ac:dyDescent="0.3">
      <c r="A1691" s="316"/>
      <c r="B1691" s="317"/>
      <c r="C1691" s="320"/>
      <c r="D1691" s="319"/>
      <c r="E1691" s="322">
        <f t="shared" si="30"/>
        <v>19386771.605986528</v>
      </c>
      <c r="F1691" s="84"/>
      <c r="G1691" s="139"/>
      <c r="H1691" s="140"/>
      <c r="I1691" s="116"/>
      <c r="J1691" s="123"/>
      <c r="K1691" s="117"/>
      <c r="L1691" s="118"/>
      <c r="M1691" s="288"/>
      <c r="N1691" s="289"/>
      <c r="O1691"/>
      <c r="P1691"/>
      <c r="Q1691"/>
      <c r="R1691"/>
      <c r="S1691"/>
      <c r="T1691"/>
      <c r="U1691"/>
      <c r="V1691"/>
      <c r="W1691"/>
      <c r="X1691"/>
    </row>
    <row r="1692" spans="1:24" s="23" customFormat="1" hidden="1" x14ac:dyDescent="0.3">
      <c r="A1692" s="316"/>
      <c r="B1692" s="317"/>
      <c r="C1692" s="320"/>
      <c r="D1692" s="319"/>
      <c r="E1692" s="322">
        <f t="shared" si="30"/>
        <v>19386771.605986528</v>
      </c>
      <c r="F1692" s="84"/>
      <c r="G1692" s="139"/>
      <c r="H1692" s="140"/>
      <c r="I1692" s="116"/>
      <c r="J1692" s="123"/>
      <c r="K1692" s="117"/>
      <c r="L1692" s="118"/>
      <c r="M1692" s="288"/>
      <c r="N1692" s="289"/>
      <c r="O1692"/>
      <c r="P1692"/>
      <c r="Q1692"/>
      <c r="R1692"/>
      <c r="S1692"/>
      <c r="T1692"/>
      <c r="U1692"/>
      <c r="V1692"/>
      <c r="W1692"/>
      <c r="X1692"/>
    </row>
    <row r="1693" spans="1:24" s="23" customFormat="1" hidden="1" x14ac:dyDescent="0.3">
      <c r="A1693" s="316"/>
      <c r="B1693" s="317"/>
      <c r="C1693" s="320"/>
      <c r="D1693" s="319"/>
      <c r="E1693" s="322">
        <f t="shared" si="30"/>
        <v>19386771.605986528</v>
      </c>
      <c r="F1693" s="84"/>
      <c r="G1693" s="139"/>
      <c r="H1693" s="140"/>
      <c r="I1693" s="116"/>
      <c r="J1693" s="123"/>
      <c r="K1693" s="117"/>
      <c r="L1693" s="118"/>
      <c r="M1693" s="288"/>
      <c r="N1693" s="289"/>
      <c r="O1693"/>
      <c r="P1693"/>
      <c r="Q1693"/>
      <c r="R1693"/>
      <c r="S1693"/>
      <c r="T1693"/>
      <c r="U1693"/>
      <c r="V1693"/>
      <c r="W1693"/>
      <c r="X1693"/>
    </row>
    <row r="1694" spans="1:24" s="23" customFormat="1" hidden="1" x14ac:dyDescent="0.3">
      <c r="A1694" s="316"/>
      <c r="B1694" s="317"/>
      <c r="C1694" s="320"/>
      <c r="D1694" s="319"/>
      <c r="E1694" s="322">
        <f t="shared" si="30"/>
        <v>19386771.605986528</v>
      </c>
      <c r="F1694" s="84"/>
      <c r="G1694" s="139"/>
      <c r="H1694" s="140"/>
      <c r="I1694" s="116"/>
      <c r="J1694" s="123"/>
      <c r="K1694" s="117"/>
      <c r="L1694" s="118"/>
      <c r="M1694" s="288"/>
      <c r="N1694" s="289"/>
      <c r="O1694"/>
      <c r="P1694"/>
      <c r="Q1694"/>
      <c r="R1694"/>
      <c r="S1694"/>
      <c r="T1694"/>
      <c r="U1694"/>
      <c r="V1694"/>
      <c r="W1694"/>
      <c r="X1694"/>
    </row>
    <row r="1695" spans="1:24" s="23" customFormat="1" hidden="1" x14ac:dyDescent="0.3">
      <c r="A1695" s="316"/>
      <c r="B1695" s="317"/>
      <c r="C1695" s="320"/>
      <c r="D1695" s="319"/>
      <c r="E1695" s="322">
        <f t="shared" si="30"/>
        <v>19386771.605986528</v>
      </c>
      <c r="F1695" s="84"/>
      <c r="G1695" s="139"/>
      <c r="H1695" s="140"/>
      <c r="I1695" s="116"/>
      <c r="J1695" s="123"/>
      <c r="K1695" s="117"/>
      <c r="L1695" s="118"/>
      <c r="M1695" s="288"/>
      <c r="N1695" s="289"/>
      <c r="O1695"/>
      <c r="P1695"/>
      <c r="Q1695"/>
      <c r="R1695"/>
      <c r="S1695"/>
      <c r="T1695"/>
      <c r="U1695"/>
      <c r="V1695"/>
      <c r="W1695"/>
      <c r="X1695"/>
    </row>
    <row r="1696" spans="1:24" s="23" customFormat="1" hidden="1" x14ac:dyDescent="0.3">
      <c r="A1696" s="316"/>
      <c r="B1696" s="317"/>
      <c r="C1696" s="320"/>
      <c r="D1696" s="319"/>
      <c r="E1696" s="322">
        <f t="shared" si="30"/>
        <v>19386771.605986528</v>
      </c>
      <c r="F1696" s="84"/>
      <c r="G1696" s="139"/>
      <c r="H1696" s="140"/>
      <c r="I1696" s="116"/>
      <c r="J1696" s="123"/>
      <c r="K1696" s="117"/>
      <c r="L1696" s="118"/>
      <c r="M1696" s="288"/>
      <c r="N1696" s="289"/>
      <c r="O1696"/>
      <c r="P1696"/>
      <c r="Q1696"/>
      <c r="R1696"/>
      <c r="S1696"/>
      <c r="T1696"/>
      <c r="U1696"/>
      <c r="V1696"/>
      <c r="W1696"/>
      <c r="X1696"/>
    </row>
    <row r="1697" spans="1:24" s="23" customFormat="1" hidden="1" x14ac:dyDescent="0.3">
      <c r="A1697" s="316"/>
      <c r="B1697" s="317"/>
      <c r="C1697" s="320"/>
      <c r="D1697" s="319"/>
      <c r="E1697" s="322">
        <f t="shared" si="30"/>
        <v>19386771.605986528</v>
      </c>
      <c r="F1697" s="84"/>
      <c r="G1697" s="139"/>
      <c r="H1697" s="140"/>
      <c r="I1697" s="116"/>
      <c r="J1697" s="123"/>
      <c r="K1697" s="117"/>
      <c r="L1697" s="118"/>
      <c r="M1697" s="288"/>
      <c r="N1697" s="289"/>
      <c r="O1697"/>
      <c r="P1697"/>
      <c r="Q1697"/>
      <c r="R1697"/>
      <c r="S1697"/>
      <c r="T1697"/>
      <c r="U1697"/>
      <c r="V1697"/>
      <c r="W1697"/>
      <c r="X1697"/>
    </row>
    <row r="1698" spans="1:24" s="23" customFormat="1" hidden="1" x14ac:dyDescent="0.3">
      <c r="A1698" s="316"/>
      <c r="B1698" s="317"/>
      <c r="C1698" s="320"/>
      <c r="D1698" s="319"/>
      <c r="E1698" s="322">
        <f t="shared" si="30"/>
        <v>19386771.605986528</v>
      </c>
      <c r="F1698" s="84"/>
      <c r="G1698" s="139"/>
      <c r="H1698" s="140"/>
      <c r="I1698" s="116"/>
      <c r="J1698" s="123"/>
      <c r="K1698" s="117"/>
      <c r="L1698" s="118"/>
      <c r="M1698" s="288"/>
      <c r="N1698" s="289"/>
      <c r="O1698"/>
      <c r="P1698"/>
      <c r="Q1698"/>
      <c r="R1698"/>
      <c r="S1698"/>
      <c r="T1698"/>
      <c r="U1698"/>
      <c r="V1698"/>
      <c r="W1698"/>
      <c r="X1698"/>
    </row>
    <row r="1699" spans="1:24" s="23" customFormat="1" hidden="1" x14ac:dyDescent="0.3">
      <c r="A1699" s="316"/>
      <c r="B1699" s="317"/>
      <c r="C1699" s="320"/>
      <c r="D1699" s="319"/>
      <c r="E1699" s="322">
        <f t="shared" si="30"/>
        <v>19386771.605986528</v>
      </c>
      <c r="F1699" s="84"/>
      <c r="G1699" s="139"/>
      <c r="H1699" s="140"/>
      <c r="I1699" s="116"/>
      <c r="J1699" s="123"/>
      <c r="K1699" s="117"/>
      <c r="L1699" s="118"/>
      <c r="M1699" s="288"/>
      <c r="N1699" s="289"/>
      <c r="O1699"/>
      <c r="P1699"/>
      <c r="Q1699"/>
      <c r="R1699"/>
      <c r="S1699"/>
      <c r="T1699"/>
      <c r="U1699"/>
      <c r="V1699"/>
      <c r="W1699"/>
      <c r="X1699"/>
    </row>
    <row r="1700" spans="1:24" s="23" customFormat="1" hidden="1" x14ac:dyDescent="0.3">
      <c r="A1700" s="316"/>
      <c r="B1700" s="317"/>
      <c r="C1700" s="320"/>
      <c r="D1700" s="319"/>
      <c r="E1700" s="322">
        <f t="shared" si="30"/>
        <v>19386771.605986528</v>
      </c>
      <c r="F1700" s="84"/>
      <c r="G1700" s="139"/>
      <c r="H1700" s="140"/>
      <c r="I1700" s="116"/>
      <c r="J1700" s="123"/>
      <c r="K1700" s="117"/>
      <c r="L1700" s="118"/>
      <c r="M1700" s="288"/>
      <c r="N1700" s="289"/>
      <c r="O1700"/>
      <c r="P1700"/>
      <c r="Q1700"/>
      <c r="R1700"/>
      <c r="S1700"/>
      <c r="T1700"/>
      <c r="U1700"/>
      <c r="V1700"/>
      <c r="W1700"/>
      <c r="X1700"/>
    </row>
    <row r="1701" spans="1:24" s="23" customFormat="1" hidden="1" x14ac:dyDescent="0.3">
      <c r="A1701" s="316"/>
      <c r="B1701" s="317"/>
      <c r="C1701" s="320"/>
      <c r="D1701" s="319"/>
      <c r="E1701" s="322">
        <f t="shared" si="30"/>
        <v>19386771.605986528</v>
      </c>
      <c r="F1701" s="84"/>
      <c r="G1701" s="139"/>
      <c r="H1701" s="140"/>
      <c r="I1701" s="116"/>
      <c r="J1701" s="123"/>
      <c r="K1701" s="117"/>
      <c r="L1701" s="118"/>
      <c r="M1701" s="288"/>
      <c r="N1701" s="289"/>
      <c r="O1701"/>
      <c r="P1701"/>
      <c r="Q1701"/>
      <c r="R1701"/>
      <c r="S1701"/>
      <c r="T1701"/>
      <c r="U1701"/>
      <c r="V1701"/>
      <c r="W1701"/>
      <c r="X1701"/>
    </row>
    <row r="1702" spans="1:24" s="23" customFormat="1" hidden="1" x14ac:dyDescent="0.3">
      <c r="A1702" s="316"/>
      <c r="B1702" s="317"/>
      <c r="C1702" s="320"/>
      <c r="D1702" s="319"/>
      <c r="E1702" s="322">
        <f t="shared" si="30"/>
        <v>19386771.605986528</v>
      </c>
      <c r="F1702" s="84"/>
      <c r="G1702" s="139"/>
      <c r="H1702" s="140"/>
      <c r="I1702" s="116"/>
      <c r="J1702" s="123"/>
      <c r="K1702" s="117"/>
      <c r="L1702" s="118"/>
      <c r="M1702" s="288"/>
      <c r="N1702" s="289"/>
      <c r="O1702"/>
      <c r="P1702"/>
      <c r="Q1702"/>
      <c r="R1702"/>
      <c r="S1702"/>
      <c r="T1702"/>
      <c r="U1702"/>
      <c r="V1702"/>
      <c r="W1702"/>
      <c r="X1702"/>
    </row>
    <row r="1703" spans="1:24" s="23" customFormat="1" hidden="1" x14ac:dyDescent="0.3">
      <c r="A1703" s="316"/>
      <c r="B1703" s="317"/>
      <c r="C1703" s="320"/>
      <c r="D1703" s="319"/>
      <c r="E1703" s="322">
        <f t="shared" si="30"/>
        <v>19386771.605986528</v>
      </c>
      <c r="F1703" s="84"/>
      <c r="G1703" s="139"/>
      <c r="H1703" s="140"/>
      <c r="I1703" s="116"/>
      <c r="J1703" s="123"/>
      <c r="K1703" s="117"/>
      <c r="L1703" s="118"/>
      <c r="M1703" s="288"/>
      <c r="N1703" s="289"/>
      <c r="O1703"/>
      <c r="P1703"/>
      <c r="Q1703"/>
      <c r="R1703"/>
      <c r="S1703"/>
      <c r="T1703"/>
      <c r="U1703"/>
      <c r="V1703"/>
      <c r="W1703"/>
      <c r="X1703"/>
    </row>
    <row r="1704" spans="1:24" s="23" customFormat="1" hidden="1" x14ac:dyDescent="0.3">
      <c r="A1704" s="316"/>
      <c r="B1704" s="317"/>
      <c r="C1704" s="320"/>
      <c r="D1704" s="319"/>
      <c r="E1704" s="322">
        <f t="shared" si="30"/>
        <v>19386771.605986528</v>
      </c>
      <c r="F1704" s="84"/>
      <c r="G1704" s="139"/>
      <c r="H1704" s="140"/>
      <c r="I1704" s="116"/>
      <c r="J1704" s="123"/>
      <c r="K1704" s="117"/>
      <c r="L1704" s="118"/>
      <c r="M1704" s="288"/>
      <c r="N1704" s="289"/>
      <c r="O1704"/>
      <c r="P1704"/>
      <c r="Q1704"/>
      <c r="R1704"/>
      <c r="S1704"/>
      <c r="T1704"/>
      <c r="U1704"/>
      <c r="V1704"/>
      <c r="W1704"/>
      <c r="X1704"/>
    </row>
    <row r="1705" spans="1:24" s="23" customFormat="1" hidden="1" x14ac:dyDescent="0.3">
      <c r="A1705" s="316"/>
      <c r="B1705" s="317"/>
      <c r="C1705" s="320"/>
      <c r="D1705" s="319"/>
      <c r="E1705" s="322">
        <f t="shared" si="30"/>
        <v>19386771.605986528</v>
      </c>
      <c r="F1705" s="84"/>
      <c r="G1705" s="139"/>
      <c r="H1705" s="140"/>
      <c r="I1705" s="116"/>
      <c r="J1705" s="123"/>
      <c r="K1705" s="117"/>
      <c r="L1705" s="118"/>
      <c r="M1705" s="288"/>
      <c r="N1705" s="289"/>
      <c r="O1705"/>
      <c r="P1705"/>
      <c r="Q1705"/>
      <c r="R1705"/>
      <c r="S1705"/>
      <c r="T1705"/>
      <c r="U1705"/>
      <c r="V1705"/>
      <c r="W1705"/>
      <c r="X1705"/>
    </row>
    <row r="1706" spans="1:24" s="23" customFormat="1" hidden="1" x14ac:dyDescent="0.3">
      <c r="A1706" s="316"/>
      <c r="B1706" s="317"/>
      <c r="C1706" s="320"/>
      <c r="D1706" s="319"/>
      <c r="E1706" s="322">
        <f t="shared" si="30"/>
        <v>19386771.605986528</v>
      </c>
      <c r="F1706" s="84"/>
      <c r="G1706" s="139"/>
      <c r="H1706" s="140"/>
      <c r="I1706" s="116"/>
      <c r="J1706" s="123"/>
      <c r="K1706" s="117"/>
      <c r="L1706" s="118"/>
      <c r="M1706" s="288"/>
      <c r="N1706" s="289"/>
      <c r="O1706"/>
      <c r="P1706"/>
      <c r="Q1706"/>
      <c r="R1706"/>
      <c r="S1706"/>
      <c r="T1706"/>
      <c r="U1706"/>
      <c r="V1706"/>
      <c r="W1706"/>
      <c r="X1706"/>
    </row>
    <row r="1707" spans="1:24" s="23" customFormat="1" hidden="1" x14ac:dyDescent="0.3">
      <c r="A1707" s="316"/>
      <c r="B1707" s="317"/>
      <c r="C1707" s="320"/>
      <c r="D1707" s="319"/>
      <c r="E1707" s="322">
        <f t="shared" si="30"/>
        <v>19386771.605986528</v>
      </c>
      <c r="F1707" s="84"/>
      <c r="G1707" s="139"/>
      <c r="H1707" s="140"/>
      <c r="I1707" s="116"/>
      <c r="J1707" s="123"/>
      <c r="K1707" s="117"/>
      <c r="L1707" s="118"/>
      <c r="M1707" s="288"/>
      <c r="N1707" s="289"/>
      <c r="O1707"/>
      <c r="P1707"/>
      <c r="Q1707"/>
      <c r="R1707"/>
      <c r="S1707"/>
      <c r="T1707"/>
      <c r="U1707"/>
      <c r="V1707"/>
      <c r="W1707"/>
      <c r="X1707"/>
    </row>
    <row r="1708" spans="1:24" s="23" customFormat="1" hidden="1" x14ac:dyDescent="0.3">
      <c r="A1708" s="316"/>
      <c r="B1708" s="317"/>
      <c r="C1708" s="320"/>
      <c r="D1708" s="319"/>
      <c r="E1708" s="322">
        <f t="shared" si="30"/>
        <v>19386771.605986528</v>
      </c>
      <c r="F1708" s="84"/>
      <c r="G1708" s="139"/>
      <c r="H1708" s="140"/>
      <c r="I1708" s="116"/>
      <c r="J1708" s="123"/>
      <c r="K1708" s="117"/>
      <c r="L1708" s="118"/>
      <c r="M1708" s="288"/>
      <c r="N1708" s="289"/>
      <c r="O1708"/>
      <c r="P1708"/>
      <c r="Q1708"/>
      <c r="R1708"/>
      <c r="S1708"/>
      <c r="T1708"/>
      <c r="U1708"/>
      <c r="V1708"/>
      <c r="W1708"/>
      <c r="X1708"/>
    </row>
    <row r="1709" spans="1:24" s="23" customFormat="1" hidden="1" x14ac:dyDescent="0.3">
      <c r="A1709" s="316"/>
      <c r="B1709" s="317"/>
      <c r="C1709" s="320"/>
      <c r="D1709" s="319"/>
      <c r="E1709" s="322">
        <f t="shared" si="30"/>
        <v>19386771.605986528</v>
      </c>
      <c r="F1709" s="84"/>
      <c r="G1709" s="139"/>
      <c r="H1709" s="140"/>
      <c r="I1709" s="116"/>
      <c r="J1709" s="123"/>
      <c r="K1709" s="117"/>
      <c r="L1709" s="118"/>
      <c r="M1709" s="288"/>
      <c r="N1709" s="289"/>
      <c r="O1709"/>
      <c r="P1709"/>
      <c r="Q1709"/>
      <c r="R1709"/>
      <c r="S1709"/>
      <c r="T1709"/>
      <c r="U1709"/>
      <c r="V1709"/>
      <c r="W1709"/>
      <c r="X1709"/>
    </row>
    <row r="1710" spans="1:24" s="23" customFormat="1" hidden="1" x14ac:dyDescent="0.3">
      <c r="A1710" s="316"/>
      <c r="B1710" s="317"/>
      <c r="C1710" s="320"/>
      <c r="D1710" s="319"/>
      <c r="E1710" s="322">
        <f t="shared" si="30"/>
        <v>19386771.605986528</v>
      </c>
      <c r="F1710" s="84"/>
      <c r="G1710" s="139"/>
      <c r="H1710" s="140"/>
      <c r="I1710" s="116"/>
      <c r="J1710" s="123"/>
      <c r="K1710" s="117"/>
      <c r="L1710" s="118"/>
      <c r="M1710" s="288"/>
      <c r="N1710" s="289"/>
      <c r="O1710"/>
      <c r="P1710"/>
      <c r="Q1710"/>
      <c r="R1710"/>
      <c r="S1710"/>
      <c r="T1710"/>
      <c r="U1710"/>
      <c r="V1710"/>
      <c r="W1710"/>
      <c r="X1710"/>
    </row>
    <row r="1711" spans="1:24" s="23" customFormat="1" hidden="1" x14ac:dyDescent="0.3">
      <c r="A1711" s="316"/>
      <c r="B1711" s="317"/>
      <c r="C1711" s="320"/>
      <c r="D1711" s="319"/>
      <c r="E1711" s="322">
        <f t="shared" si="30"/>
        <v>19386771.605986528</v>
      </c>
      <c r="F1711" s="84"/>
      <c r="G1711" s="139"/>
      <c r="H1711" s="140"/>
      <c r="I1711" s="116"/>
      <c r="J1711" s="123"/>
      <c r="K1711" s="117"/>
      <c r="L1711" s="118"/>
      <c r="M1711" s="288"/>
      <c r="N1711" s="289"/>
      <c r="O1711"/>
      <c r="P1711"/>
      <c r="Q1711"/>
      <c r="R1711"/>
      <c r="S1711"/>
      <c r="T1711"/>
      <c r="U1711"/>
      <c r="V1711"/>
      <c r="W1711"/>
      <c r="X1711"/>
    </row>
    <row r="1712" spans="1:24" s="23" customFormat="1" hidden="1" x14ac:dyDescent="0.3">
      <c r="A1712" s="316"/>
      <c r="B1712" s="317"/>
      <c r="C1712" s="320"/>
      <c r="D1712" s="319"/>
      <c r="E1712" s="322">
        <f t="shared" si="30"/>
        <v>19386771.605986528</v>
      </c>
      <c r="F1712" s="84"/>
      <c r="G1712" s="139"/>
      <c r="H1712" s="140"/>
      <c r="I1712" s="116"/>
      <c r="J1712" s="123"/>
      <c r="K1712" s="117"/>
      <c r="L1712" s="118"/>
      <c r="M1712" s="288"/>
      <c r="N1712" s="289"/>
      <c r="O1712"/>
      <c r="P1712"/>
      <c r="Q1712"/>
      <c r="R1712"/>
      <c r="S1712"/>
      <c r="T1712"/>
      <c r="U1712"/>
      <c r="V1712"/>
      <c r="W1712"/>
      <c r="X1712"/>
    </row>
    <row r="1713" spans="1:24" s="23" customFormat="1" hidden="1" x14ac:dyDescent="0.3">
      <c r="A1713" s="316"/>
      <c r="B1713" s="317"/>
      <c r="C1713" s="320"/>
      <c r="D1713" s="319"/>
      <c r="E1713" s="322">
        <f t="shared" si="30"/>
        <v>19386771.605986528</v>
      </c>
      <c r="F1713" s="84"/>
      <c r="G1713" s="139"/>
      <c r="H1713" s="140"/>
      <c r="I1713" s="116"/>
      <c r="J1713" s="123"/>
      <c r="K1713" s="117"/>
      <c r="L1713" s="118"/>
      <c r="M1713" s="288"/>
      <c r="N1713" s="289"/>
      <c r="O1713"/>
      <c r="P1713"/>
      <c r="Q1713"/>
      <c r="R1713"/>
      <c r="S1713"/>
      <c r="T1713"/>
      <c r="U1713"/>
      <c r="V1713"/>
      <c r="W1713"/>
      <c r="X1713"/>
    </row>
    <row r="1714" spans="1:24" s="23" customFormat="1" hidden="1" x14ac:dyDescent="0.3">
      <c r="A1714" s="316"/>
      <c r="B1714" s="317"/>
      <c r="C1714" s="320"/>
      <c r="D1714" s="319"/>
      <c r="E1714" s="322">
        <f t="shared" si="30"/>
        <v>19386771.605986528</v>
      </c>
      <c r="F1714" s="84"/>
      <c r="G1714" s="139"/>
      <c r="H1714" s="140"/>
      <c r="I1714" s="116"/>
      <c r="J1714" s="123"/>
      <c r="K1714" s="117"/>
      <c r="L1714" s="118"/>
      <c r="M1714" s="288"/>
      <c r="N1714" s="289"/>
      <c r="O1714"/>
      <c r="P1714"/>
      <c r="Q1714"/>
      <c r="R1714"/>
      <c r="S1714"/>
      <c r="T1714"/>
      <c r="U1714"/>
      <c r="V1714"/>
      <c r="W1714"/>
      <c r="X1714"/>
    </row>
    <row r="1715" spans="1:24" s="23" customFormat="1" hidden="1" x14ac:dyDescent="0.3">
      <c r="A1715" s="316"/>
      <c r="B1715" s="317"/>
      <c r="C1715" s="320"/>
      <c r="D1715" s="319"/>
      <c r="E1715" s="322">
        <f t="shared" si="30"/>
        <v>19386771.605986528</v>
      </c>
      <c r="F1715" s="84"/>
      <c r="G1715" s="139"/>
      <c r="H1715" s="140"/>
      <c r="I1715" s="116"/>
      <c r="J1715" s="123"/>
      <c r="K1715" s="117"/>
      <c r="L1715" s="118"/>
      <c r="M1715" s="288"/>
      <c r="N1715" s="289"/>
      <c r="O1715"/>
      <c r="P1715"/>
      <c r="Q1715"/>
      <c r="R1715"/>
      <c r="S1715"/>
      <c r="T1715"/>
      <c r="U1715"/>
      <c r="V1715"/>
      <c r="W1715"/>
      <c r="X1715"/>
    </row>
    <row r="1716" spans="1:24" s="23" customFormat="1" hidden="1" x14ac:dyDescent="0.3">
      <c r="A1716" s="316"/>
      <c r="B1716" s="317"/>
      <c r="C1716" s="320"/>
      <c r="D1716" s="319"/>
      <c r="E1716" s="322">
        <f t="shared" si="30"/>
        <v>19386771.605986528</v>
      </c>
      <c r="F1716" s="84"/>
      <c r="G1716" s="139"/>
      <c r="H1716" s="140"/>
      <c r="I1716" s="116"/>
      <c r="J1716" s="123"/>
      <c r="K1716" s="117"/>
      <c r="L1716" s="118"/>
      <c r="M1716" s="288"/>
      <c r="N1716" s="289"/>
      <c r="O1716"/>
      <c r="P1716"/>
      <c r="Q1716"/>
      <c r="R1716"/>
      <c r="S1716"/>
      <c r="T1716"/>
      <c r="U1716"/>
      <c r="V1716"/>
      <c r="W1716"/>
      <c r="X1716"/>
    </row>
    <row r="1717" spans="1:24" s="23" customFormat="1" hidden="1" x14ac:dyDescent="0.3">
      <c r="A1717" s="316"/>
      <c r="B1717" s="317"/>
      <c r="C1717" s="320"/>
      <c r="D1717" s="319"/>
      <c r="E1717" s="322">
        <f t="shared" si="30"/>
        <v>19386771.605986528</v>
      </c>
      <c r="F1717" s="84"/>
      <c r="G1717" s="139"/>
      <c r="H1717" s="140"/>
      <c r="I1717" s="116"/>
      <c r="J1717" s="123"/>
      <c r="K1717" s="117"/>
      <c r="L1717" s="118"/>
      <c r="M1717" s="288"/>
      <c r="N1717" s="289"/>
      <c r="O1717"/>
      <c r="P1717"/>
      <c r="Q1717"/>
      <c r="R1717"/>
      <c r="S1717"/>
      <c r="T1717"/>
      <c r="U1717"/>
      <c r="V1717"/>
      <c r="W1717"/>
      <c r="X1717"/>
    </row>
    <row r="1718" spans="1:24" s="23" customFormat="1" hidden="1" x14ac:dyDescent="0.3">
      <c r="A1718" s="316"/>
      <c r="B1718" s="317"/>
      <c r="C1718" s="320"/>
      <c r="D1718" s="319"/>
      <c r="E1718" s="322">
        <f t="shared" si="30"/>
        <v>19386771.605986528</v>
      </c>
      <c r="F1718" s="84"/>
      <c r="G1718" s="139"/>
      <c r="H1718" s="140"/>
      <c r="I1718" s="116"/>
      <c r="J1718" s="123"/>
      <c r="K1718" s="117"/>
      <c r="L1718" s="118"/>
      <c r="M1718" s="288"/>
      <c r="N1718" s="289"/>
      <c r="O1718"/>
      <c r="P1718"/>
      <c r="Q1718"/>
      <c r="R1718"/>
      <c r="S1718"/>
      <c r="T1718"/>
      <c r="U1718"/>
      <c r="V1718"/>
      <c r="W1718"/>
      <c r="X1718"/>
    </row>
    <row r="1719" spans="1:24" s="23" customFormat="1" hidden="1" x14ac:dyDescent="0.3">
      <c r="A1719" s="316"/>
      <c r="B1719" s="317"/>
      <c r="C1719" s="320"/>
      <c r="D1719" s="319"/>
      <c r="E1719" s="322">
        <f t="shared" si="30"/>
        <v>19386771.605986528</v>
      </c>
      <c r="F1719" s="84"/>
      <c r="G1719" s="139"/>
      <c r="H1719" s="140"/>
      <c r="I1719" s="116"/>
      <c r="J1719" s="123"/>
      <c r="K1719" s="117"/>
      <c r="L1719" s="118"/>
      <c r="M1719" s="288"/>
      <c r="N1719" s="289"/>
      <c r="O1719"/>
      <c r="P1719"/>
      <c r="Q1719"/>
      <c r="R1719"/>
      <c r="S1719"/>
      <c r="T1719"/>
      <c r="U1719"/>
      <c r="V1719"/>
      <c r="W1719"/>
      <c r="X1719"/>
    </row>
    <row r="1720" spans="1:24" s="23" customFormat="1" hidden="1" x14ac:dyDescent="0.3">
      <c r="A1720" s="316"/>
      <c r="B1720" s="317"/>
      <c r="C1720" s="320"/>
      <c r="D1720" s="319"/>
      <c r="E1720" s="322">
        <f t="shared" si="30"/>
        <v>19386771.605986528</v>
      </c>
      <c r="F1720" s="84"/>
      <c r="G1720" s="139"/>
      <c r="H1720" s="140"/>
      <c r="I1720" s="116"/>
      <c r="J1720" s="123"/>
      <c r="K1720" s="117"/>
      <c r="L1720" s="118"/>
      <c r="M1720" s="288"/>
      <c r="N1720" s="289"/>
      <c r="O1720"/>
      <c r="P1720"/>
      <c r="Q1720"/>
      <c r="R1720"/>
      <c r="S1720"/>
      <c r="T1720"/>
      <c r="U1720"/>
      <c r="V1720"/>
      <c r="W1720"/>
      <c r="X1720"/>
    </row>
    <row r="1721" spans="1:24" s="23" customFormat="1" hidden="1" x14ac:dyDescent="0.3">
      <c r="A1721" s="316"/>
      <c r="B1721" s="317"/>
      <c r="C1721" s="320"/>
      <c r="D1721" s="319"/>
      <c r="E1721" s="322">
        <f t="shared" si="30"/>
        <v>19386771.605986528</v>
      </c>
      <c r="F1721" s="84"/>
      <c r="G1721" s="139"/>
      <c r="H1721" s="140"/>
      <c r="I1721" s="116"/>
      <c r="J1721" s="123"/>
      <c r="K1721" s="117"/>
      <c r="L1721" s="118"/>
      <c r="M1721" s="288"/>
      <c r="N1721" s="289"/>
      <c r="O1721"/>
      <c r="P1721"/>
      <c r="Q1721"/>
      <c r="R1721"/>
      <c r="S1721"/>
      <c r="T1721"/>
      <c r="U1721"/>
      <c r="V1721"/>
      <c r="W1721"/>
      <c r="X1721"/>
    </row>
    <row r="1722" spans="1:24" s="23" customFormat="1" hidden="1" x14ac:dyDescent="0.3">
      <c r="A1722" s="316"/>
      <c r="B1722" s="317"/>
      <c r="C1722" s="320"/>
      <c r="D1722" s="319"/>
      <c r="E1722" s="322">
        <f t="shared" si="30"/>
        <v>19386771.605986528</v>
      </c>
      <c r="F1722" s="84"/>
      <c r="G1722" s="115"/>
      <c r="H1722" s="140"/>
      <c r="I1722" s="116"/>
      <c r="J1722" s="123"/>
      <c r="K1722" s="117"/>
      <c r="L1722" s="118"/>
      <c r="M1722" s="288"/>
      <c r="N1722" s="289"/>
      <c r="O1722"/>
      <c r="P1722"/>
      <c r="Q1722"/>
      <c r="R1722"/>
      <c r="S1722"/>
      <c r="T1722"/>
      <c r="U1722"/>
      <c r="V1722"/>
      <c r="W1722"/>
      <c r="X1722"/>
    </row>
    <row r="1723" spans="1:24" s="23" customFormat="1" hidden="1" x14ac:dyDescent="0.3">
      <c r="A1723" s="316"/>
      <c r="B1723" s="317"/>
      <c r="C1723" s="320"/>
      <c r="D1723" s="319"/>
      <c r="E1723" s="322">
        <f t="shared" si="30"/>
        <v>19386771.605986528</v>
      </c>
      <c r="F1723" s="84"/>
      <c r="G1723" s="139"/>
      <c r="H1723" s="140"/>
      <c r="I1723" s="116"/>
      <c r="J1723" s="123"/>
      <c r="K1723" s="117"/>
      <c r="L1723" s="118"/>
      <c r="M1723" s="288"/>
      <c r="N1723" s="289"/>
      <c r="O1723"/>
      <c r="P1723"/>
      <c r="Q1723"/>
      <c r="R1723"/>
      <c r="S1723"/>
      <c r="T1723"/>
      <c r="U1723"/>
      <c r="V1723"/>
      <c r="W1723"/>
      <c r="X1723"/>
    </row>
    <row r="1724" spans="1:24" s="23" customFormat="1" hidden="1" x14ac:dyDescent="0.3">
      <c r="A1724" s="316"/>
      <c r="B1724" s="317"/>
      <c r="C1724" s="320"/>
      <c r="D1724" s="319"/>
      <c r="E1724" s="322">
        <f t="shared" si="30"/>
        <v>19386771.605986528</v>
      </c>
      <c r="F1724" s="84"/>
      <c r="G1724" s="139"/>
      <c r="H1724" s="140"/>
      <c r="I1724" s="116"/>
      <c r="J1724" s="123"/>
      <c r="K1724" s="117"/>
      <c r="L1724" s="118"/>
      <c r="M1724" s="288"/>
      <c r="N1724" s="289"/>
      <c r="O1724"/>
      <c r="P1724"/>
      <c r="Q1724"/>
      <c r="R1724"/>
      <c r="S1724"/>
      <c r="T1724"/>
      <c r="U1724"/>
      <c r="V1724"/>
      <c r="W1724"/>
      <c r="X1724"/>
    </row>
    <row r="1725" spans="1:24" s="23" customFormat="1" hidden="1" x14ac:dyDescent="0.3">
      <c r="A1725" s="316"/>
      <c r="B1725" s="317"/>
      <c r="C1725" s="320"/>
      <c r="D1725" s="319"/>
      <c r="E1725" s="322">
        <f t="shared" si="30"/>
        <v>19386771.605986528</v>
      </c>
      <c r="F1725" s="84"/>
      <c r="G1725" s="139"/>
      <c r="H1725" s="140"/>
      <c r="I1725" s="116"/>
      <c r="J1725" s="123"/>
      <c r="K1725" s="117"/>
      <c r="L1725" s="118"/>
      <c r="M1725" s="288"/>
      <c r="N1725" s="289"/>
      <c r="O1725"/>
      <c r="P1725"/>
      <c r="Q1725"/>
      <c r="R1725"/>
      <c r="S1725"/>
      <c r="T1725"/>
      <c r="U1725"/>
      <c r="V1725"/>
      <c r="W1725"/>
      <c r="X1725"/>
    </row>
    <row r="1726" spans="1:24" s="23" customFormat="1" hidden="1" x14ac:dyDescent="0.3">
      <c r="A1726" s="316"/>
      <c r="B1726" s="317"/>
      <c r="C1726" s="320"/>
      <c r="D1726" s="319"/>
      <c r="E1726" s="322">
        <f t="shared" si="30"/>
        <v>19386771.605986528</v>
      </c>
      <c r="F1726" s="84"/>
      <c r="G1726" s="139"/>
      <c r="H1726" s="140"/>
      <c r="I1726" s="116"/>
      <c r="J1726" s="123"/>
      <c r="K1726" s="117"/>
      <c r="L1726" s="118"/>
      <c r="M1726" s="288"/>
      <c r="N1726" s="289"/>
      <c r="O1726"/>
      <c r="P1726"/>
      <c r="Q1726"/>
      <c r="R1726"/>
      <c r="S1726"/>
      <c r="T1726"/>
      <c r="U1726"/>
      <c r="V1726"/>
      <c r="W1726"/>
      <c r="X1726"/>
    </row>
    <row r="1727" spans="1:24" s="23" customFormat="1" x14ac:dyDescent="0.3">
      <c r="A1727" s="316"/>
      <c r="B1727" s="317"/>
      <c r="C1727" s="320"/>
      <c r="D1727" s="319"/>
      <c r="E1727" s="322">
        <f t="shared" si="30"/>
        <v>19386771.605986528</v>
      </c>
      <c r="F1727" s="84"/>
      <c r="G1727" s="139"/>
      <c r="H1727" s="140"/>
      <c r="I1727" s="116"/>
      <c r="J1727" s="123"/>
      <c r="K1727" s="117"/>
      <c r="L1727" s="118"/>
      <c r="M1727" s="288"/>
      <c r="N1727" s="289"/>
      <c r="O1727"/>
      <c r="P1727"/>
      <c r="Q1727"/>
      <c r="R1727"/>
      <c r="S1727"/>
      <c r="T1727"/>
      <c r="U1727"/>
      <c r="V1727"/>
      <c r="W1727"/>
      <c r="X1727"/>
    </row>
    <row r="1728" spans="1:24" s="23" customFormat="1" hidden="1" x14ac:dyDescent="0.3">
      <c r="A1728" s="111"/>
      <c r="B1728" s="128"/>
      <c r="C1728" s="131"/>
      <c r="D1728" s="113"/>
      <c r="E1728" s="114">
        <f t="shared" si="30"/>
        <v>19386771.605986528</v>
      </c>
      <c r="F1728" s="84"/>
      <c r="G1728" s="139"/>
      <c r="H1728" s="140"/>
      <c r="I1728" s="116"/>
      <c r="J1728" s="123"/>
      <c r="K1728" s="117"/>
      <c r="L1728" s="118"/>
      <c r="M1728" s="288"/>
      <c r="N1728" s="289"/>
      <c r="O1728"/>
      <c r="P1728"/>
      <c r="Q1728"/>
      <c r="R1728"/>
      <c r="S1728"/>
      <c r="T1728"/>
      <c r="U1728"/>
      <c r="V1728"/>
      <c r="W1728"/>
      <c r="X1728"/>
    </row>
    <row r="1729" spans="1:24" s="23" customFormat="1" hidden="1" x14ac:dyDescent="0.3">
      <c r="A1729" s="111"/>
      <c r="B1729" s="128"/>
      <c r="C1729" s="131"/>
      <c r="D1729" s="113"/>
      <c r="E1729" s="114">
        <f t="shared" si="30"/>
        <v>19386771.605986528</v>
      </c>
      <c r="F1729" s="84"/>
      <c r="G1729" s="139"/>
      <c r="H1729" s="140"/>
      <c r="I1729" s="116"/>
      <c r="J1729" s="123"/>
      <c r="K1729" s="117"/>
      <c r="L1729" s="118"/>
      <c r="M1729" s="288"/>
      <c r="N1729" s="289"/>
      <c r="O1729"/>
      <c r="P1729"/>
      <c r="Q1729"/>
      <c r="R1729"/>
      <c r="S1729"/>
      <c r="T1729"/>
      <c r="U1729"/>
      <c r="V1729"/>
      <c r="W1729"/>
      <c r="X1729"/>
    </row>
    <row r="1730" spans="1:24" s="23" customFormat="1" hidden="1" x14ac:dyDescent="0.3">
      <c r="A1730" s="111"/>
      <c r="B1730" s="128"/>
      <c r="C1730" s="131"/>
      <c r="D1730" s="113"/>
      <c r="E1730" s="114">
        <f t="shared" si="30"/>
        <v>19386771.605986528</v>
      </c>
      <c r="F1730" s="84"/>
      <c r="G1730" s="139"/>
      <c r="H1730" s="140"/>
      <c r="I1730" s="116"/>
      <c r="J1730" s="123"/>
      <c r="K1730" s="117"/>
      <c r="L1730" s="118"/>
      <c r="M1730" s="288"/>
      <c r="N1730" s="289"/>
      <c r="O1730"/>
      <c r="P1730"/>
      <c r="Q1730"/>
      <c r="R1730"/>
      <c r="S1730"/>
      <c r="T1730"/>
      <c r="U1730"/>
      <c r="V1730"/>
      <c r="W1730"/>
      <c r="X1730"/>
    </row>
    <row r="1731" spans="1:24" s="23" customFormat="1" hidden="1" x14ac:dyDescent="0.3">
      <c r="A1731" s="111"/>
      <c r="B1731" s="128"/>
      <c r="C1731" s="131"/>
      <c r="D1731" s="113"/>
      <c r="E1731" s="114">
        <f t="shared" si="30"/>
        <v>19386771.605986528</v>
      </c>
      <c r="F1731" s="84"/>
      <c r="G1731" s="139"/>
      <c r="H1731" s="140"/>
      <c r="I1731" s="116"/>
      <c r="J1731" s="123"/>
      <c r="K1731" s="117"/>
      <c r="L1731" s="118"/>
      <c r="M1731" s="288"/>
      <c r="N1731" s="289"/>
      <c r="O1731"/>
      <c r="P1731"/>
      <c r="Q1731"/>
      <c r="R1731"/>
      <c r="S1731"/>
      <c r="T1731"/>
      <c r="U1731"/>
      <c r="V1731"/>
      <c r="W1731"/>
      <c r="X1731"/>
    </row>
    <row r="1732" spans="1:24" s="23" customFormat="1" hidden="1" x14ac:dyDescent="0.3">
      <c r="A1732" s="111"/>
      <c r="B1732" s="128"/>
      <c r="C1732" s="131"/>
      <c r="D1732" s="113"/>
      <c r="E1732" s="114">
        <f t="shared" si="30"/>
        <v>19386771.605986528</v>
      </c>
      <c r="F1732" s="84"/>
      <c r="G1732" s="139"/>
      <c r="H1732" s="140"/>
      <c r="I1732" s="116"/>
      <c r="J1732" s="123"/>
      <c r="K1732" s="117"/>
      <c r="L1732" s="118"/>
      <c r="M1732" s="288"/>
      <c r="N1732" s="289"/>
      <c r="O1732"/>
      <c r="P1732"/>
      <c r="Q1732"/>
      <c r="R1732"/>
      <c r="S1732"/>
      <c r="T1732"/>
      <c r="U1732"/>
      <c r="V1732"/>
      <c r="W1732"/>
      <c r="X1732"/>
    </row>
    <row r="1733" spans="1:24" s="23" customFormat="1" hidden="1" x14ac:dyDescent="0.3">
      <c r="A1733" s="111"/>
      <c r="B1733" s="128"/>
      <c r="C1733" s="131"/>
      <c r="D1733" s="113"/>
      <c r="E1733" s="114">
        <f t="shared" si="30"/>
        <v>19386771.605986528</v>
      </c>
      <c r="F1733" s="84"/>
      <c r="G1733" s="139"/>
      <c r="H1733" s="140"/>
      <c r="I1733" s="116"/>
      <c r="J1733" s="123"/>
      <c r="K1733" s="117"/>
      <c r="L1733" s="118"/>
      <c r="M1733" s="288"/>
      <c r="N1733" s="289"/>
      <c r="O1733"/>
      <c r="P1733"/>
      <c r="Q1733"/>
      <c r="R1733"/>
      <c r="S1733"/>
      <c r="T1733"/>
      <c r="U1733"/>
      <c r="V1733"/>
      <c r="W1733"/>
      <c r="X1733"/>
    </row>
    <row r="1734" spans="1:24" s="23" customFormat="1" hidden="1" x14ac:dyDescent="0.3">
      <c r="A1734" s="111"/>
      <c r="B1734" s="128"/>
      <c r="C1734" s="131"/>
      <c r="D1734" s="113"/>
      <c r="E1734" s="114">
        <f t="shared" si="30"/>
        <v>19386771.605986528</v>
      </c>
      <c r="F1734" s="84"/>
      <c r="G1734" s="139"/>
      <c r="H1734" s="140"/>
      <c r="I1734" s="116"/>
      <c r="J1734" s="123"/>
      <c r="K1734" s="117"/>
      <c r="L1734" s="118"/>
      <c r="M1734" s="288"/>
      <c r="N1734" s="289"/>
      <c r="O1734"/>
      <c r="P1734"/>
      <c r="Q1734"/>
      <c r="R1734"/>
      <c r="S1734"/>
      <c r="T1734"/>
      <c r="U1734"/>
      <c r="V1734"/>
      <c r="W1734"/>
      <c r="X1734"/>
    </row>
    <row r="1735" spans="1:24" s="23" customFormat="1" hidden="1" x14ac:dyDescent="0.3">
      <c r="A1735" s="111"/>
      <c r="B1735" s="128"/>
      <c r="C1735" s="131"/>
      <c r="D1735" s="113"/>
      <c r="E1735" s="114">
        <f t="shared" si="30"/>
        <v>19386771.605986528</v>
      </c>
      <c r="F1735" s="84"/>
      <c r="G1735" s="139"/>
      <c r="H1735" s="140"/>
      <c r="I1735" s="116"/>
      <c r="J1735" s="123"/>
      <c r="K1735" s="117"/>
      <c r="L1735" s="118"/>
      <c r="M1735" s="288"/>
      <c r="N1735" s="289"/>
      <c r="O1735"/>
      <c r="P1735"/>
      <c r="Q1735"/>
      <c r="R1735"/>
      <c r="S1735"/>
      <c r="T1735"/>
      <c r="U1735"/>
      <c r="V1735"/>
      <c r="W1735"/>
      <c r="X1735"/>
    </row>
    <row r="1736" spans="1:24" s="23" customFormat="1" hidden="1" x14ac:dyDescent="0.3">
      <c r="A1736" s="111"/>
      <c r="B1736" s="128"/>
      <c r="C1736" s="131"/>
      <c r="D1736" s="113"/>
      <c r="E1736" s="114">
        <f t="shared" si="30"/>
        <v>19386771.605986528</v>
      </c>
      <c r="F1736" s="84"/>
      <c r="G1736" s="139"/>
      <c r="H1736" s="140"/>
      <c r="I1736" s="116"/>
      <c r="J1736" s="123"/>
      <c r="K1736" s="117"/>
      <c r="L1736" s="118"/>
      <c r="M1736" s="288"/>
      <c r="N1736" s="289"/>
      <c r="O1736"/>
      <c r="P1736"/>
      <c r="Q1736"/>
      <c r="R1736"/>
      <c r="S1736"/>
      <c r="T1736"/>
      <c r="U1736"/>
      <c r="V1736"/>
      <c r="W1736"/>
      <c r="X1736"/>
    </row>
    <row r="1737" spans="1:24" s="23" customFormat="1" hidden="1" x14ac:dyDescent="0.3">
      <c r="A1737" s="111"/>
      <c r="B1737" s="128"/>
      <c r="C1737" s="131"/>
      <c r="D1737" s="113"/>
      <c r="E1737" s="114">
        <f t="shared" si="30"/>
        <v>19386771.605986528</v>
      </c>
      <c r="F1737" s="84"/>
      <c r="G1737" s="139"/>
      <c r="H1737" s="140"/>
      <c r="I1737" s="116"/>
      <c r="J1737" s="123"/>
      <c r="K1737" s="117"/>
      <c r="L1737" s="118"/>
      <c r="M1737" s="288"/>
      <c r="N1737" s="289"/>
      <c r="O1737"/>
      <c r="P1737"/>
      <c r="Q1737"/>
      <c r="R1737"/>
      <c r="S1737"/>
      <c r="T1737"/>
      <c r="U1737"/>
      <c r="V1737"/>
      <c r="W1737"/>
      <c r="X1737"/>
    </row>
    <row r="1738" spans="1:24" s="23" customFormat="1" hidden="1" x14ac:dyDescent="0.3">
      <c r="A1738" s="111"/>
      <c r="B1738" s="128"/>
      <c r="C1738" s="131"/>
      <c r="D1738" s="113"/>
      <c r="E1738" s="114">
        <f t="shared" si="30"/>
        <v>19386771.605986528</v>
      </c>
      <c r="F1738" s="84"/>
      <c r="G1738" s="139"/>
      <c r="H1738" s="140"/>
      <c r="I1738" s="116"/>
      <c r="J1738" s="123"/>
      <c r="K1738" s="117"/>
      <c r="L1738" s="118"/>
      <c r="M1738" s="288"/>
      <c r="N1738" s="289"/>
      <c r="O1738"/>
      <c r="P1738"/>
      <c r="Q1738"/>
      <c r="R1738"/>
      <c r="S1738"/>
      <c r="T1738"/>
      <c r="U1738"/>
      <c r="V1738"/>
      <c r="W1738"/>
      <c r="X1738"/>
    </row>
    <row r="1739" spans="1:24" s="23" customFormat="1" hidden="1" x14ac:dyDescent="0.3">
      <c r="A1739" s="111"/>
      <c r="B1739" s="128"/>
      <c r="C1739" s="131"/>
      <c r="D1739" s="113"/>
      <c r="E1739" s="114">
        <f t="shared" si="30"/>
        <v>19386771.605986528</v>
      </c>
      <c r="F1739" s="84"/>
      <c r="G1739" s="139"/>
      <c r="H1739" s="140"/>
      <c r="I1739" s="116"/>
      <c r="J1739" s="123"/>
      <c r="K1739" s="117"/>
      <c r="L1739" s="118"/>
      <c r="M1739" s="288"/>
      <c r="N1739" s="289"/>
      <c r="O1739"/>
      <c r="P1739"/>
      <c r="Q1739"/>
      <c r="R1739"/>
      <c r="S1739"/>
      <c r="T1739"/>
      <c r="U1739"/>
      <c r="V1739"/>
      <c r="W1739"/>
      <c r="X1739"/>
    </row>
    <row r="1740" spans="1:24" s="23" customFormat="1" hidden="1" x14ac:dyDescent="0.3">
      <c r="A1740" s="111"/>
      <c r="B1740" s="128"/>
      <c r="C1740" s="131"/>
      <c r="D1740" s="113"/>
      <c r="E1740" s="114">
        <f t="shared" si="30"/>
        <v>19386771.605986528</v>
      </c>
      <c r="F1740" s="84"/>
      <c r="G1740" s="139"/>
      <c r="H1740" s="140"/>
      <c r="I1740" s="116"/>
      <c r="J1740" s="123"/>
      <c r="K1740" s="117"/>
      <c r="L1740" s="118"/>
      <c r="M1740" s="288"/>
      <c r="N1740" s="289"/>
      <c r="O1740"/>
      <c r="P1740"/>
      <c r="Q1740"/>
      <c r="R1740"/>
      <c r="S1740"/>
      <c r="T1740"/>
      <c r="U1740"/>
      <c r="V1740"/>
      <c r="W1740"/>
      <c r="X1740"/>
    </row>
    <row r="1741" spans="1:24" s="23" customFormat="1" hidden="1" x14ac:dyDescent="0.3">
      <c r="A1741" s="111"/>
      <c r="B1741" s="128"/>
      <c r="C1741" s="131"/>
      <c r="D1741" s="113"/>
      <c r="E1741" s="114">
        <f t="shared" si="30"/>
        <v>19386771.605986528</v>
      </c>
      <c r="F1741" s="84"/>
      <c r="G1741" s="139"/>
      <c r="H1741" s="140"/>
      <c r="I1741" s="116"/>
      <c r="J1741" s="123"/>
      <c r="K1741" s="117"/>
      <c r="L1741" s="118"/>
      <c r="M1741" s="288"/>
      <c r="N1741" s="289"/>
      <c r="O1741"/>
      <c r="P1741"/>
      <c r="Q1741"/>
      <c r="R1741"/>
      <c r="S1741"/>
      <c r="T1741"/>
      <c r="U1741"/>
      <c r="V1741"/>
      <c r="W1741"/>
      <c r="X1741"/>
    </row>
    <row r="1742" spans="1:24" s="23" customFormat="1" hidden="1" x14ac:dyDescent="0.3">
      <c r="A1742" s="111"/>
      <c r="B1742" s="128"/>
      <c r="C1742" s="131"/>
      <c r="D1742" s="113"/>
      <c r="E1742" s="114">
        <f t="shared" si="30"/>
        <v>19386771.605986528</v>
      </c>
      <c r="F1742" s="84"/>
      <c r="G1742" s="139"/>
      <c r="H1742" s="140"/>
      <c r="I1742" s="116"/>
      <c r="J1742" s="123"/>
      <c r="K1742" s="117"/>
      <c r="L1742" s="118"/>
      <c r="M1742" s="288"/>
      <c r="N1742" s="289"/>
      <c r="O1742"/>
      <c r="P1742"/>
      <c r="Q1742"/>
      <c r="R1742"/>
      <c r="S1742"/>
      <c r="T1742"/>
      <c r="U1742"/>
      <c r="V1742"/>
      <c r="W1742"/>
      <c r="X1742"/>
    </row>
    <row r="1743" spans="1:24" s="23" customFormat="1" hidden="1" x14ac:dyDescent="0.3">
      <c r="A1743" s="111"/>
      <c r="B1743" s="128"/>
      <c r="C1743" s="131"/>
      <c r="D1743" s="113"/>
      <c r="E1743" s="114">
        <f t="shared" si="30"/>
        <v>19386771.605986528</v>
      </c>
      <c r="F1743" s="84"/>
      <c r="G1743" s="139"/>
      <c r="H1743" s="140"/>
      <c r="I1743" s="116"/>
      <c r="J1743" s="123"/>
      <c r="K1743" s="117"/>
      <c r="L1743" s="118"/>
      <c r="M1743" s="288"/>
      <c r="N1743" s="289"/>
      <c r="O1743"/>
      <c r="P1743"/>
      <c r="Q1743"/>
      <c r="R1743"/>
      <c r="S1743"/>
      <c r="T1743"/>
      <c r="U1743"/>
      <c r="V1743"/>
      <c r="W1743"/>
      <c r="X1743"/>
    </row>
    <row r="1744" spans="1:24" s="23" customFormat="1" hidden="1" x14ac:dyDescent="0.3">
      <c r="A1744" s="111"/>
      <c r="B1744" s="128"/>
      <c r="C1744" s="131"/>
      <c r="D1744" s="113"/>
      <c r="E1744" s="114">
        <f t="shared" si="30"/>
        <v>19386771.605986528</v>
      </c>
      <c r="F1744" s="84"/>
      <c r="G1744" s="139"/>
      <c r="H1744" s="140"/>
      <c r="I1744" s="116"/>
      <c r="J1744" s="123"/>
      <c r="K1744" s="117"/>
      <c r="L1744" s="118"/>
      <c r="M1744" s="288"/>
      <c r="N1744" s="289"/>
      <c r="O1744"/>
      <c r="P1744"/>
      <c r="Q1744"/>
      <c r="R1744"/>
      <c r="S1744"/>
      <c r="T1744"/>
      <c r="U1744"/>
      <c r="V1744"/>
      <c r="W1744"/>
      <c r="X1744"/>
    </row>
    <row r="1745" spans="1:24" s="23" customFormat="1" hidden="1" x14ac:dyDescent="0.3">
      <c r="A1745" s="111"/>
      <c r="B1745" s="128"/>
      <c r="C1745" s="131"/>
      <c r="D1745" s="113"/>
      <c r="E1745" s="114">
        <f t="shared" si="30"/>
        <v>19386771.605986528</v>
      </c>
      <c r="F1745" s="84"/>
      <c r="G1745" s="139"/>
      <c r="H1745" s="140"/>
      <c r="I1745" s="116"/>
      <c r="J1745" s="123"/>
      <c r="K1745" s="117"/>
      <c r="L1745" s="118"/>
      <c r="M1745" s="288"/>
      <c r="N1745" s="289"/>
      <c r="O1745"/>
      <c r="P1745"/>
      <c r="Q1745"/>
      <c r="R1745"/>
      <c r="S1745"/>
      <c r="T1745"/>
      <c r="U1745"/>
      <c r="V1745"/>
      <c r="W1745"/>
      <c r="X1745"/>
    </row>
    <row r="1746" spans="1:24" s="23" customFormat="1" hidden="1" x14ac:dyDescent="0.3">
      <c r="A1746" s="111"/>
      <c r="B1746" s="128"/>
      <c r="C1746" s="131"/>
      <c r="D1746" s="113"/>
      <c r="E1746" s="114">
        <f t="shared" si="30"/>
        <v>19386771.605986528</v>
      </c>
      <c r="F1746" s="84"/>
      <c r="G1746" s="139"/>
      <c r="H1746" s="140"/>
      <c r="I1746" s="116"/>
      <c r="J1746" s="123"/>
      <c r="K1746" s="117"/>
      <c r="L1746" s="118"/>
      <c r="M1746" s="288"/>
      <c r="N1746" s="289"/>
      <c r="O1746"/>
      <c r="P1746"/>
      <c r="Q1746"/>
      <c r="R1746"/>
      <c r="S1746"/>
      <c r="T1746"/>
      <c r="U1746"/>
      <c r="V1746"/>
      <c r="W1746"/>
      <c r="X1746"/>
    </row>
    <row r="1747" spans="1:24" s="23" customFormat="1" hidden="1" x14ac:dyDescent="0.3">
      <c r="A1747" s="111"/>
      <c r="B1747" s="128"/>
      <c r="C1747" s="131"/>
      <c r="D1747" s="113"/>
      <c r="E1747" s="114">
        <f t="shared" si="30"/>
        <v>19386771.605986528</v>
      </c>
      <c r="F1747" s="84"/>
      <c r="G1747" s="139"/>
      <c r="H1747" s="140"/>
      <c r="I1747" s="116"/>
      <c r="J1747" s="123"/>
      <c r="K1747" s="117"/>
      <c r="L1747" s="118"/>
      <c r="M1747" s="288"/>
      <c r="N1747" s="289"/>
      <c r="O1747"/>
      <c r="P1747"/>
      <c r="Q1747"/>
      <c r="R1747"/>
      <c r="S1747"/>
      <c r="T1747"/>
      <c r="U1747"/>
      <c r="V1747"/>
      <c r="W1747"/>
      <c r="X1747"/>
    </row>
    <row r="1748" spans="1:24" s="23" customFormat="1" hidden="1" x14ac:dyDescent="0.3">
      <c r="A1748" s="111"/>
      <c r="B1748" s="128"/>
      <c r="C1748" s="131"/>
      <c r="D1748" s="113"/>
      <c r="E1748" s="114">
        <f t="shared" si="30"/>
        <v>19386771.605986528</v>
      </c>
      <c r="F1748" s="84"/>
      <c r="G1748" s="139"/>
      <c r="H1748" s="140"/>
      <c r="I1748" s="116"/>
      <c r="J1748" s="123"/>
      <c r="K1748" s="117"/>
      <c r="L1748" s="118"/>
      <c r="M1748" s="288"/>
      <c r="N1748" s="289"/>
      <c r="O1748"/>
      <c r="P1748"/>
      <c r="Q1748"/>
      <c r="R1748"/>
      <c r="S1748"/>
      <c r="T1748"/>
      <c r="U1748"/>
      <c r="V1748"/>
      <c r="W1748"/>
      <c r="X1748"/>
    </row>
    <row r="1749" spans="1:24" s="23" customFormat="1" hidden="1" x14ac:dyDescent="0.3">
      <c r="A1749" s="111"/>
      <c r="B1749" s="128"/>
      <c r="C1749" s="131"/>
      <c r="D1749" s="113"/>
      <c r="E1749" s="114">
        <f t="shared" si="30"/>
        <v>19386771.605986528</v>
      </c>
      <c r="F1749" s="84"/>
      <c r="G1749" s="139"/>
      <c r="H1749" s="140"/>
      <c r="I1749" s="116"/>
      <c r="J1749" s="123"/>
      <c r="K1749" s="117"/>
      <c r="L1749" s="118"/>
      <c r="M1749" s="288"/>
      <c r="N1749" s="289"/>
      <c r="O1749"/>
      <c r="P1749"/>
      <c r="Q1749"/>
      <c r="R1749"/>
      <c r="S1749"/>
      <c r="T1749"/>
      <c r="U1749"/>
      <c r="V1749"/>
      <c r="W1749"/>
      <c r="X1749"/>
    </row>
    <row r="1750" spans="1:24" s="23" customFormat="1" hidden="1" x14ac:dyDescent="0.3">
      <c r="A1750" s="111"/>
      <c r="B1750" s="128"/>
      <c r="C1750" s="131"/>
      <c r="D1750" s="113"/>
      <c r="E1750" s="114">
        <f t="shared" si="30"/>
        <v>19386771.605986528</v>
      </c>
      <c r="F1750" s="84"/>
      <c r="G1750" s="139"/>
      <c r="H1750" s="140"/>
      <c r="I1750" s="116"/>
      <c r="J1750" s="123"/>
      <c r="K1750" s="117"/>
      <c r="L1750" s="118"/>
      <c r="M1750" s="288"/>
      <c r="N1750" s="289"/>
      <c r="O1750"/>
      <c r="P1750"/>
      <c r="Q1750"/>
      <c r="R1750"/>
      <c r="S1750"/>
      <c r="T1750"/>
      <c r="U1750"/>
      <c r="V1750"/>
      <c r="W1750"/>
      <c r="X1750"/>
    </row>
    <row r="1751" spans="1:24" s="23" customFormat="1" hidden="1" x14ac:dyDescent="0.3">
      <c r="A1751" s="111"/>
      <c r="B1751" s="128"/>
      <c r="C1751" s="131"/>
      <c r="D1751" s="113"/>
      <c r="E1751" s="114">
        <f t="shared" si="30"/>
        <v>19386771.605986528</v>
      </c>
      <c r="F1751" s="84"/>
      <c r="G1751" s="139"/>
      <c r="H1751" s="140"/>
      <c r="I1751" s="116"/>
      <c r="J1751" s="123"/>
      <c r="K1751" s="117"/>
      <c r="L1751" s="118"/>
      <c r="M1751" s="288"/>
      <c r="N1751" s="289"/>
      <c r="O1751"/>
      <c r="P1751"/>
      <c r="Q1751"/>
      <c r="R1751"/>
      <c r="S1751"/>
      <c r="T1751"/>
      <c r="U1751"/>
      <c r="V1751"/>
      <c r="W1751"/>
      <c r="X1751"/>
    </row>
    <row r="1752" spans="1:24" s="23" customFormat="1" hidden="1" x14ac:dyDescent="0.3">
      <c r="A1752" s="111"/>
      <c r="B1752" s="128"/>
      <c r="C1752" s="131"/>
      <c r="D1752" s="113"/>
      <c r="E1752" s="114">
        <f t="shared" si="30"/>
        <v>19386771.605986528</v>
      </c>
      <c r="F1752" s="84"/>
      <c r="G1752" s="139"/>
      <c r="H1752" s="140"/>
      <c r="I1752" s="116"/>
      <c r="J1752" s="123"/>
      <c r="K1752" s="117"/>
      <c r="L1752" s="118"/>
      <c r="M1752" s="288"/>
      <c r="N1752" s="289"/>
      <c r="O1752"/>
      <c r="P1752"/>
      <c r="Q1752"/>
      <c r="R1752"/>
      <c r="S1752"/>
      <c r="T1752"/>
      <c r="U1752"/>
      <c r="V1752"/>
      <c r="W1752"/>
      <c r="X1752"/>
    </row>
    <row r="1753" spans="1:24" s="23" customFormat="1" hidden="1" x14ac:dyDescent="0.3">
      <c r="A1753" s="111"/>
      <c r="B1753" s="128"/>
      <c r="C1753" s="131"/>
      <c r="D1753" s="113"/>
      <c r="E1753" s="114">
        <f t="shared" si="30"/>
        <v>19386771.605986528</v>
      </c>
      <c r="F1753" s="84"/>
      <c r="G1753" s="139"/>
      <c r="H1753" s="140"/>
      <c r="I1753" s="116"/>
      <c r="J1753" s="123"/>
      <c r="K1753" s="117"/>
      <c r="L1753" s="118"/>
      <c r="M1753" s="288"/>
      <c r="N1753" s="289"/>
      <c r="O1753"/>
      <c r="P1753"/>
      <c r="Q1753"/>
      <c r="R1753"/>
      <c r="S1753"/>
      <c r="T1753"/>
      <c r="U1753"/>
      <c r="V1753"/>
      <c r="W1753"/>
      <c r="X1753"/>
    </row>
    <row r="1754" spans="1:24" s="23" customFormat="1" hidden="1" x14ac:dyDescent="0.3">
      <c r="A1754" s="111"/>
      <c r="B1754" s="128"/>
      <c r="C1754" s="131"/>
      <c r="D1754" s="113"/>
      <c r="E1754" s="114">
        <f t="shared" si="30"/>
        <v>19386771.605986528</v>
      </c>
      <c r="F1754" s="84"/>
      <c r="G1754" s="139"/>
      <c r="H1754" s="140"/>
      <c r="I1754" s="116"/>
      <c r="J1754" s="123"/>
      <c r="K1754" s="117"/>
      <c r="L1754" s="118"/>
      <c r="M1754" s="288"/>
      <c r="N1754" s="289"/>
      <c r="O1754"/>
      <c r="P1754"/>
      <c r="Q1754"/>
      <c r="R1754"/>
      <c r="S1754"/>
      <c r="T1754"/>
      <c r="U1754"/>
      <c r="V1754"/>
      <c r="W1754"/>
      <c r="X1754"/>
    </row>
    <row r="1755" spans="1:24" s="23" customFormat="1" hidden="1" x14ac:dyDescent="0.3">
      <c r="A1755" s="111"/>
      <c r="B1755" s="128"/>
      <c r="C1755" s="131"/>
      <c r="D1755" s="113"/>
      <c r="E1755" s="114">
        <f t="shared" si="30"/>
        <v>19386771.605986528</v>
      </c>
      <c r="F1755" s="84"/>
      <c r="G1755" s="139"/>
      <c r="H1755" s="140"/>
      <c r="I1755" s="116"/>
      <c r="J1755" s="123"/>
      <c r="K1755" s="117"/>
      <c r="L1755" s="118"/>
      <c r="M1755" s="288"/>
      <c r="N1755" s="289"/>
      <c r="O1755"/>
      <c r="P1755"/>
      <c r="Q1755"/>
      <c r="R1755"/>
      <c r="S1755"/>
      <c r="T1755"/>
      <c r="U1755"/>
      <c r="V1755"/>
      <c r="W1755"/>
      <c r="X1755"/>
    </row>
    <row r="1756" spans="1:24" s="23" customFormat="1" hidden="1" x14ac:dyDescent="0.3">
      <c r="A1756" s="111"/>
      <c r="B1756" s="128"/>
      <c r="C1756" s="131"/>
      <c r="D1756" s="113"/>
      <c r="E1756" s="114">
        <f t="shared" si="30"/>
        <v>19386771.605986528</v>
      </c>
      <c r="F1756" s="84"/>
      <c r="G1756" s="139"/>
      <c r="H1756" s="140"/>
      <c r="I1756" s="116"/>
      <c r="J1756" s="123"/>
      <c r="K1756" s="117"/>
      <c r="L1756" s="118"/>
      <c r="M1756" s="288"/>
      <c r="N1756" s="289"/>
      <c r="O1756"/>
      <c r="P1756"/>
      <c r="Q1756"/>
      <c r="R1756"/>
      <c r="S1756"/>
      <c r="T1756"/>
      <c r="U1756"/>
      <c r="V1756"/>
      <c r="W1756"/>
      <c r="X1756"/>
    </row>
    <row r="1757" spans="1:24" s="23" customFormat="1" hidden="1" x14ac:dyDescent="0.3">
      <c r="A1757" s="111"/>
      <c r="B1757" s="128"/>
      <c r="C1757" s="131"/>
      <c r="D1757" s="113"/>
      <c r="E1757" s="114">
        <f t="shared" si="30"/>
        <v>19386771.605986528</v>
      </c>
      <c r="F1757" s="84"/>
      <c r="G1757" s="139"/>
      <c r="H1757" s="140"/>
      <c r="I1757" s="116"/>
      <c r="J1757" s="123"/>
      <c r="K1757" s="117"/>
      <c r="L1757" s="118"/>
      <c r="M1757" s="288"/>
      <c r="N1757" s="289"/>
      <c r="O1757"/>
      <c r="P1757"/>
      <c r="Q1757"/>
      <c r="R1757"/>
      <c r="S1757"/>
      <c r="T1757"/>
      <c r="U1757"/>
      <c r="V1757"/>
      <c r="W1757"/>
      <c r="X1757"/>
    </row>
    <row r="1758" spans="1:24" s="23" customFormat="1" hidden="1" x14ac:dyDescent="0.3">
      <c r="A1758" s="111"/>
      <c r="B1758" s="128"/>
      <c r="C1758" s="131"/>
      <c r="D1758" s="113"/>
      <c r="E1758" s="114">
        <f t="shared" si="30"/>
        <v>19386771.605986528</v>
      </c>
      <c r="F1758" s="84"/>
      <c r="G1758" s="139"/>
      <c r="H1758" s="140"/>
      <c r="I1758" s="116"/>
      <c r="J1758" s="123"/>
      <c r="K1758" s="117"/>
      <c r="L1758" s="118"/>
      <c r="M1758" s="288"/>
      <c r="N1758" s="289"/>
      <c r="O1758"/>
      <c r="P1758"/>
      <c r="Q1758"/>
      <c r="R1758"/>
      <c r="S1758"/>
      <c r="T1758"/>
      <c r="U1758"/>
      <c r="V1758"/>
      <c r="W1758"/>
      <c r="X1758"/>
    </row>
    <row r="1759" spans="1:24" s="23" customFormat="1" hidden="1" x14ac:dyDescent="0.3">
      <c r="A1759" s="111"/>
      <c r="B1759" s="128"/>
      <c r="C1759" s="131"/>
      <c r="D1759" s="113"/>
      <c r="E1759" s="114">
        <f t="shared" si="30"/>
        <v>19386771.605986528</v>
      </c>
      <c r="F1759" s="84"/>
      <c r="G1759" s="139"/>
      <c r="H1759" s="140"/>
      <c r="I1759" s="116"/>
      <c r="J1759" s="123"/>
      <c r="K1759" s="117"/>
      <c r="L1759" s="118"/>
      <c r="M1759" s="288"/>
      <c r="N1759" s="289"/>
      <c r="O1759"/>
      <c r="P1759"/>
      <c r="Q1759"/>
      <c r="R1759"/>
      <c r="S1759"/>
      <c r="T1759"/>
      <c r="U1759"/>
      <c r="V1759"/>
      <c r="W1759"/>
      <c r="X1759"/>
    </row>
    <row r="1760" spans="1:24" s="23" customFormat="1" hidden="1" x14ac:dyDescent="0.3">
      <c r="A1760" s="111"/>
      <c r="B1760" s="128"/>
      <c r="C1760" s="131"/>
      <c r="D1760" s="113"/>
      <c r="E1760" s="114">
        <f t="shared" si="30"/>
        <v>19386771.605986528</v>
      </c>
      <c r="F1760" s="84"/>
      <c r="G1760" s="139"/>
      <c r="H1760" s="140"/>
      <c r="I1760" s="116"/>
      <c r="J1760" s="123"/>
      <c r="K1760" s="117"/>
      <c r="L1760" s="118"/>
      <c r="M1760" s="288"/>
      <c r="N1760" s="289"/>
      <c r="O1760"/>
      <c r="P1760"/>
      <c r="Q1760"/>
      <c r="R1760"/>
      <c r="S1760"/>
      <c r="T1760"/>
      <c r="U1760"/>
      <c r="V1760"/>
      <c r="W1760"/>
      <c r="X1760"/>
    </row>
    <row r="1761" spans="1:24" s="23" customFormat="1" hidden="1" x14ac:dyDescent="0.3">
      <c r="A1761" s="111"/>
      <c r="B1761" s="128"/>
      <c r="C1761" s="131"/>
      <c r="D1761" s="113"/>
      <c r="E1761" s="114">
        <f t="shared" si="30"/>
        <v>19386771.605986528</v>
      </c>
      <c r="F1761" s="84"/>
      <c r="G1761" s="139"/>
      <c r="H1761" s="140"/>
      <c r="I1761" s="116"/>
      <c r="J1761" s="123"/>
      <c r="K1761" s="117"/>
      <c r="L1761" s="118"/>
      <c r="M1761" s="288"/>
      <c r="N1761" s="289"/>
      <c r="O1761"/>
      <c r="P1761"/>
      <c r="Q1761"/>
      <c r="R1761"/>
      <c r="S1761"/>
      <c r="T1761"/>
      <c r="U1761"/>
      <c r="V1761"/>
      <c r="W1761"/>
      <c r="X1761"/>
    </row>
    <row r="1762" spans="1:24" s="23" customFormat="1" hidden="1" x14ac:dyDescent="0.3">
      <c r="A1762" s="111"/>
      <c r="B1762" s="128"/>
      <c r="C1762" s="131"/>
      <c r="D1762" s="113"/>
      <c r="E1762" s="114">
        <f t="shared" si="30"/>
        <v>19386771.605986528</v>
      </c>
      <c r="F1762" s="84"/>
      <c r="G1762" s="139"/>
      <c r="H1762" s="140"/>
      <c r="I1762" s="116"/>
      <c r="J1762" s="123"/>
      <c r="K1762" s="117"/>
      <c r="L1762" s="118"/>
      <c r="M1762" s="288"/>
      <c r="N1762" s="289"/>
      <c r="O1762"/>
      <c r="P1762"/>
      <c r="Q1762"/>
      <c r="R1762"/>
      <c r="S1762"/>
      <c r="T1762"/>
      <c r="U1762"/>
      <c r="V1762"/>
      <c r="W1762"/>
      <c r="X1762"/>
    </row>
    <row r="1763" spans="1:24" s="23" customFormat="1" hidden="1" x14ac:dyDescent="0.3">
      <c r="A1763" s="111"/>
      <c r="B1763" s="128"/>
      <c r="C1763" s="131"/>
      <c r="D1763" s="113"/>
      <c r="E1763" s="114">
        <f t="shared" si="30"/>
        <v>19386771.605986528</v>
      </c>
      <c r="F1763" s="84"/>
      <c r="G1763" s="139"/>
      <c r="H1763" s="140"/>
      <c r="I1763" s="116"/>
      <c r="J1763" s="123"/>
      <c r="K1763" s="117"/>
      <c r="L1763" s="118"/>
      <c r="M1763" s="288"/>
      <c r="N1763" s="289"/>
      <c r="O1763"/>
      <c r="P1763"/>
      <c r="Q1763"/>
      <c r="R1763"/>
      <c r="S1763"/>
      <c r="T1763"/>
      <c r="U1763"/>
      <c r="V1763"/>
      <c r="W1763"/>
      <c r="X1763"/>
    </row>
    <row r="1764" spans="1:24" s="23" customFormat="1" hidden="1" x14ac:dyDescent="0.3">
      <c r="A1764" s="111"/>
      <c r="B1764" s="128"/>
      <c r="C1764" s="131"/>
      <c r="D1764" s="113"/>
      <c r="E1764" s="114">
        <f t="shared" si="30"/>
        <v>19386771.605986528</v>
      </c>
      <c r="F1764" s="84"/>
      <c r="G1764" s="139"/>
      <c r="H1764" s="140"/>
      <c r="I1764" s="116"/>
      <c r="J1764" s="123"/>
      <c r="K1764" s="117"/>
      <c r="L1764" s="118"/>
      <c r="M1764" s="288"/>
      <c r="N1764" s="289"/>
      <c r="O1764"/>
      <c r="P1764"/>
      <c r="Q1764"/>
      <c r="R1764"/>
      <c r="S1764"/>
      <c r="T1764"/>
      <c r="U1764"/>
      <c r="V1764"/>
      <c r="W1764"/>
      <c r="X1764"/>
    </row>
    <row r="1765" spans="1:24" s="23" customFormat="1" hidden="1" x14ac:dyDescent="0.3">
      <c r="A1765" s="111"/>
      <c r="B1765" s="128"/>
      <c r="C1765" s="131"/>
      <c r="D1765" s="113"/>
      <c r="E1765" s="114">
        <f t="shared" si="30"/>
        <v>19386771.605986528</v>
      </c>
      <c r="F1765" s="84"/>
      <c r="G1765" s="139"/>
      <c r="H1765" s="140"/>
      <c r="I1765" s="116"/>
      <c r="J1765" s="123"/>
      <c r="K1765" s="117"/>
      <c r="L1765" s="118"/>
      <c r="M1765" s="288"/>
      <c r="N1765" s="289"/>
      <c r="O1765"/>
      <c r="P1765"/>
      <c r="Q1765"/>
      <c r="R1765"/>
      <c r="S1765"/>
      <c r="T1765"/>
      <c r="U1765"/>
      <c r="V1765"/>
      <c r="W1765"/>
      <c r="X1765"/>
    </row>
    <row r="1766" spans="1:24" s="23" customFormat="1" hidden="1" x14ac:dyDescent="0.3">
      <c r="A1766" s="111"/>
      <c r="B1766" s="128"/>
      <c r="C1766" s="131"/>
      <c r="D1766" s="113"/>
      <c r="E1766" s="114">
        <f t="shared" si="30"/>
        <v>19386771.605986528</v>
      </c>
      <c r="F1766" s="84"/>
      <c r="G1766" s="139"/>
      <c r="H1766" s="140"/>
      <c r="I1766" s="116"/>
      <c r="J1766" s="123"/>
      <c r="K1766" s="117"/>
      <c r="L1766" s="118"/>
      <c r="M1766" s="288"/>
      <c r="N1766" s="289"/>
      <c r="O1766"/>
      <c r="P1766"/>
      <c r="Q1766"/>
      <c r="R1766"/>
      <c r="S1766"/>
      <c r="T1766"/>
      <c r="U1766"/>
      <c r="V1766"/>
      <c r="W1766"/>
      <c r="X1766"/>
    </row>
    <row r="1767" spans="1:24" s="23" customFormat="1" hidden="1" x14ac:dyDescent="0.3">
      <c r="A1767" s="111"/>
      <c r="B1767" s="128"/>
      <c r="C1767" s="131"/>
      <c r="D1767" s="113"/>
      <c r="E1767" s="114">
        <f t="shared" si="30"/>
        <v>19386771.605986528</v>
      </c>
      <c r="F1767" s="84"/>
      <c r="G1767" s="139"/>
      <c r="H1767" s="140"/>
      <c r="I1767" s="116"/>
      <c r="J1767" s="123"/>
      <c r="K1767" s="117"/>
      <c r="L1767" s="118"/>
      <c r="M1767" s="288"/>
      <c r="N1767" s="289"/>
      <c r="O1767"/>
      <c r="P1767"/>
      <c r="Q1767"/>
      <c r="R1767"/>
      <c r="S1767"/>
      <c r="T1767"/>
      <c r="U1767"/>
      <c r="V1767"/>
      <c r="W1767"/>
      <c r="X1767"/>
    </row>
    <row r="1768" spans="1:24" s="23" customFormat="1" hidden="1" x14ac:dyDescent="0.3">
      <c r="A1768" s="111"/>
      <c r="B1768" s="128"/>
      <c r="C1768" s="131"/>
      <c r="D1768" s="113"/>
      <c r="E1768" s="114">
        <f t="shared" si="30"/>
        <v>19386771.605986528</v>
      </c>
      <c r="F1768" s="84"/>
      <c r="G1768" s="139"/>
      <c r="H1768" s="140"/>
      <c r="I1768" s="116"/>
      <c r="J1768" s="123"/>
      <c r="K1768" s="117"/>
      <c r="L1768" s="118"/>
      <c r="M1768" s="288"/>
      <c r="N1768" s="289"/>
      <c r="O1768"/>
      <c r="P1768"/>
      <c r="Q1768"/>
      <c r="R1768"/>
      <c r="S1768"/>
      <c r="T1768"/>
      <c r="U1768"/>
      <c r="V1768"/>
      <c r="W1768"/>
      <c r="X1768"/>
    </row>
    <row r="1769" spans="1:24" s="23" customFormat="1" hidden="1" x14ac:dyDescent="0.3">
      <c r="A1769" s="111"/>
      <c r="B1769" s="128"/>
      <c r="C1769" s="131"/>
      <c r="D1769" s="113"/>
      <c r="E1769" s="114">
        <f t="shared" si="30"/>
        <v>19386771.605986528</v>
      </c>
      <c r="F1769" s="84"/>
      <c r="G1769" s="139"/>
      <c r="H1769" s="140"/>
      <c r="I1769" s="116"/>
      <c r="J1769" s="123"/>
      <c r="K1769" s="117"/>
      <c r="L1769" s="118"/>
      <c r="M1769" s="288"/>
      <c r="N1769" s="289"/>
      <c r="O1769"/>
      <c r="P1769"/>
      <c r="Q1769"/>
      <c r="R1769"/>
      <c r="S1769"/>
      <c r="T1769"/>
      <c r="U1769"/>
      <c r="V1769"/>
      <c r="W1769"/>
      <c r="X1769"/>
    </row>
    <row r="1770" spans="1:24" s="23" customFormat="1" hidden="1" x14ac:dyDescent="0.3">
      <c r="A1770" s="111"/>
      <c r="B1770" s="128"/>
      <c r="C1770" s="131"/>
      <c r="D1770" s="113"/>
      <c r="E1770" s="114">
        <f t="shared" si="30"/>
        <v>19386771.605986528</v>
      </c>
      <c r="F1770" s="84"/>
      <c r="G1770" s="139"/>
      <c r="H1770" s="140"/>
      <c r="I1770" s="116"/>
      <c r="J1770" s="123"/>
      <c r="K1770" s="117"/>
      <c r="L1770" s="118"/>
      <c r="M1770" s="288"/>
      <c r="N1770" s="289"/>
      <c r="O1770"/>
      <c r="P1770"/>
      <c r="Q1770"/>
      <c r="R1770"/>
      <c r="S1770"/>
      <c r="T1770"/>
      <c r="U1770"/>
      <c r="V1770"/>
      <c r="W1770"/>
      <c r="X1770"/>
    </row>
    <row r="1771" spans="1:24" s="23" customFormat="1" hidden="1" x14ac:dyDescent="0.3">
      <c r="A1771" s="111"/>
      <c r="B1771" s="128"/>
      <c r="C1771" s="131"/>
      <c r="D1771" s="113"/>
      <c r="E1771" s="114">
        <f t="shared" si="30"/>
        <v>19386771.605986528</v>
      </c>
      <c r="F1771" s="84"/>
      <c r="G1771" s="139"/>
      <c r="H1771" s="140"/>
      <c r="I1771" s="116"/>
      <c r="J1771" s="123"/>
      <c r="K1771" s="117"/>
      <c r="L1771" s="118"/>
      <c r="M1771" s="288"/>
      <c r="N1771" s="289"/>
      <c r="O1771"/>
      <c r="P1771"/>
      <c r="Q1771"/>
      <c r="R1771"/>
      <c r="S1771"/>
      <c r="T1771"/>
      <c r="U1771"/>
      <c r="V1771"/>
      <c r="W1771"/>
      <c r="X1771"/>
    </row>
    <row r="1772" spans="1:24" s="23" customFormat="1" hidden="1" x14ac:dyDescent="0.3">
      <c r="A1772" s="111"/>
      <c r="B1772" s="128"/>
      <c r="C1772" s="131"/>
      <c r="D1772" s="113"/>
      <c r="E1772" s="114">
        <f t="shared" si="30"/>
        <v>19386771.605986528</v>
      </c>
      <c r="F1772" s="84"/>
      <c r="G1772" s="139"/>
      <c r="H1772" s="140"/>
      <c r="I1772" s="116"/>
      <c r="J1772" s="123"/>
      <c r="K1772" s="117"/>
      <c r="L1772" s="118"/>
      <c r="M1772" s="288"/>
      <c r="N1772" s="289"/>
      <c r="O1772"/>
      <c r="P1772"/>
      <c r="Q1772"/>
      <c r="R1772"/>
      <c r="S1772"/>
      <c r="T1772"/>
      <c r="U1772"/>
      <c r="V1772"/>
      <c r="W1772"/>
      <c r="X1772"/>
    </row>
    <row r="1773" spans="1:24" s="23" customFormat="1" hidden="1" x14ac:dyDescent="0.3">
      <c r="A1773" s="111"/>
      <c r="B1773" s="128"/>
      <c r="C1773" s="131"/>
      <c r="D1773" s="113"/>
      <c r="E1773" s="114">
        <f t="shared" si="30"/>
        <v>19386771.605986528</v>
      </c>
      <c r="F1773" s="84"/>
      <c r="G1773" s="139"/>
      <c r="H1773" s="140"/>
      <c r="I1773" s="116"/>
      <c r="J1773" s="123"/>
      <c r="K1773" s="117"/>
      <c r="L1773" s="118"/>
      <c r="M1773" s="288"/>
      <c r="N1773" s="289"/>
      <c r="O1773"/>
      <c r="P1773"/>
      <c r="Q1773"/>
      <c r="R1773"/>
      <c r="S1773"/>
      <c r="T1773"/>
      <c r="U1773"/>
      <c r="V1773"/>
      <c r="W1773"/>
      <c r="X1773"/>
    </row>
    <row r="1774" spans="1:24" s="23" customFormat="1" hidden="1" x14ac:dyDescent="0.3">
      <c r="A1774" s="111"/>
      <c r="B1774" s="128"/>
      <c r="C1774" s="131"/>
      <c r="D1774" s="113"/>
      <c r="E1774" s="114">
        <f t="shared" si="30"/>
        <v>19386771.605986528</v>
      </c>
      <c r="F1774" s="84"/>
      <c r="G1774" s="139"/>
      <c r="H1774" s="140"/>
      <c r="I1774" s="116"/>
      <c r="J1774" s="123"/>
      <c r="K1774" s="117"/>
      <c r="L1774" s="118"/>
      <c r="M1774" s="288"/>
      <c r="N1774" s="289"/>
      <c r="O1774"/>
      <c r="P1774"/>
      <c r="Q1774"/>
      <c r="R1774"/>
      <c r="S1774"/>
      <c r="T1774"/>
      <c r="U1774"/>
      <c r="V1774"/>
      <c r="W1774"/>
      <c r="X1774"/>
    </row>
    <row r="1775" spans="1:24" s="23" customFormat="1" hidden="1" x14ac:dyDescent="0.3">
      <c r="A1775" s="111"/>
      <c r="B1775" s="128"/>
      <c r="C1775" s="131"/>
      <c r="D1775" s="113"/>
      <c r="E1775" s="114">
        <f t="shared" si="30"/>
        <v>19386771.605986528</v>
      </c>
      <c r="F1775" s="84"/>
      <c r="G1775" s="139"/>
      <c r="H1775" s="140"/>
      <c r="I1775" s="116"/>
      <c r="J1775" s="123"/>
      <c r="K1775" s="117"/>
      <c r="L1775" s="118"/>
      <c r="M1775" s="288"/>
      <c r="N1775" s="289"/>
      <c r="O1775"/>
      <c r="P1775"/>
      <c r="Q1775"/>
      <c r="R1775"/>
      <c r="S1775"/>
      <c r="T1775"/>
      <c r="U1775"/>
      <c r="V1775"/>
      <c r="W1775"/>
      <c r="X1775"/>
    </row>
    <row r="1776" spans="1:24" s="23" customFormat="1" hidden="1" x14ac:dyDescent="0.3">
      <c r="A1776" s="111"/>
      <c r="B1776" s="128"/>
      <c r="C1776" s="131"/>
      <c r="D1776" s="113"/>
      <c r="E1776" s="114">
        <f t="shared" si="30"/>
        <v>19386771.605986528</v>
      </c>
      <c r="F1776" s="84"/>
      <c r="G1776" s="139"/>
      <c r="H1776" s="140"/>
      <c r="I1776" s="116"/>
      <c r="J1776" s="123"/>
      <c r="K1776" s="117"/>
      <c r="L1776" s="118"/>
      <c r="M1776" s="288"/>
      <c r="N1776" s="289"/>
      <c r="O1776"/>
      <c r="P1776"/>
      <c r="Q1776"/>
      <c r="R1776"/>
      <c r="S1776"/>
      <c r="T1776"/>
      <c r="U1776"/>
      <c r="V1776"/>
      <c r="W1776"/>
      <c r="X1776"/>
    </row>
    <row r="1777" spans="1:24" s="23" customFormat="1" hidden="1" x14ac:dyDescent="0.3">
      <c r="A1777" s="111"/>
      <c r="B1777" s="128"/>
      <c r="C1777" s="131"/>
      <c r="D1777" s="113"/>
      <c r="E1777" s="114">
        <f t="shared" si="30"/>
        <v>19386771.605986528</v>
      </c>
      <c r="F1777" s="84"/>
      <c r="G1777" s="139"/>
      <c r="H1777" s="140"/>
      <c r="I1777" s="116"/>
      <c r="J1777" s="123"/>
      <c r="K1777" s="117"/>
      <c r="L1777" s="118"/>
      <c r="M1777" s="288"/>
      <c r="N1777" s="289"/>
      <c r="O1777"/>
      <c r="P1777"/>
      <c r="Q1777"/>
      <c r="R1777"/>
      <c r="S1777"/>
      <c r="T1777"/>
      <c r="U1777"/>
      <c r="V1777"/>
      <c r="W1777"/>
      <c r="X1777"/>
    </row>
    <row r="1778" spans="1:24" s="23" customFormat="1" hidden="1" x14ac:dyDescent="0.3">
      <c r="A1778" s="111"/>
      <c r="B1778" s="128"/>
      <c r="C1778" s="131"/>
      <c r="D1778" s="113"/>
      <c r="E1778" s="114">
        <f t="shared" si="30"/>
        <v>19386771.605986528</v>
      </c>
      <c r="F1778" s="84"/>
      <c r="G1778" s="139"/>
      <c r="H1778" s="140"/>
      <c r="I1778" s="116"/>
      <c r="J1778" s="123"/>
      <c r="K1778" s="117"/>
      <c r="L1778" s="118"/>
      <c r="M1778" s="288"/>
      <c r="N1778" s="289"/>
      <c r="O1778"/>
      <c r="P1778"/>
      <c r="Q1778"/>
      <c r="R1778"/>
      <c r="S1778"/>
      <c r="T1778"/>
      <c r="U1778"/>
      <c r="V1778"/>
      <c r="W1778"/>
      <c r="X1778"/>
    </row>
    <row r="1779" spans="1:24" s="23" customFormat="1" hidden="1" x14ac:dyDescent="0.3">
      <c r="A1779" s="111"/>
      <c r="B1779" s="128"/>
      <c r="C1779" s="131"/>
      <c r="D1779" s="113"/>
      <c r="E1779" s="114">
        <f t="shared" si="30"/>
        <v>19386771.605986528</v>
      </c>
      <c r="F1779" s="84"/>
      <c r="G1779" s="139"/>
      <c r="H1779" s="140"/>
      <c r="I1779" s="116"/>
      <c r="J1779" s="123"/>
      <c r="K1779" s="117"/>
      <c r="L1779" s="118"/>
      <c r="M1779" s="288"/>
      <c r="N1779" s="289"/>
      <c r="O1779"/>
      <c r="P1779"/>
      <c r="Q1779"/>
      <c r="R1779"/>
      <c r="S1779"/>
      <c r="T1779"/>
      <c r="U1779"/>
      <c r="V1779"/>
      <c r="W1779"/>
      <c r="X1779"/>
    </row>
    <row r="1780" spans="1:24" s="23" customFormat="1" hidden="1" x14ac:dyDescent="0.3">
      <c r="A1780" s="111"/>
      <c r="B1780" s="128"/>
      <c r="C1780" s="131"/>
      <c r="D1780" s="113"/>
      <c r="E1780" s="114">
        <f t="shared" si="30"/>
        <v>19386771.605986528</v>
      </c>
      <c r="F1780" s="84"/>
      <c r="G1780" s="139"/>
      <c r="H1780" s="140"/>
      <c r="I1780" s="116"/>
      <c r="J1780" s="123"/>
      <c r="K1780" s="117"/>
      <c r="L1780" s="118"/>
      <c r="M1780" s="288"/>
      <c r="N1780" s="289"/>
      <c r="O1780"/>
      <c r="P1780"/>
      <c r="Q1780"/>
      <c r="R1780"/>
      <c r="S1780"/>
      <c r="T1780"/>
      <c r="U1780"/>
      <c r="V1780"/>
      <c r="W1780"/>
      <c r="X1780"/>
    </row>
    <row r="1781" spans="1:24" s="23" customFormat="1" hidden="1" x14ac:dyDescent="0.3">
      <c r="A1781" s="111"/>
      <c r="B1781" s="128"/>
      <c r="C1781" s="131"/>
      <c r="D1781" s="113"/>
      <c r="E1781" s="114">
        <f t="shared" si="30"/>
        <v>19386771.605986528</v>
      </c>
      <c r="F1781" s="84"/>
      <c r="G1781" s="139"/>
      <c r="H1781" s="140"/>
      <c r="I1781" s="116"/>
      <c r="J1781" s="123"/>
      <c r="K1781" s="117"/>
      <c r="L1781" s="118"/>
      <c r="M1781" s="288"/>
      <c r="N1781" s="289"/>
      <c r="O1781"/>
      <c r="P1781"/>
      <c r="Q1781"/>
      <c r="R1781"/>
      <c r="S1781"/>
      <c r="T1781"/>
      <c r="U1781"/>
      <c r="V1781"/>
      <c r="W1781"/>
      <c r="X1781"/>
    </row>
    <row r="1782" spans="1:24" s="23" customFormat="1" hidden="1" x14ac:dyDescent="0.3">
      <c r="A1782" s="111"/>
      <c r="B1782" s="128"/>
      <c r="C1782" s="131"/>
      <c r="D1782" s="113"/>
      <c r="E1782" s="114">
        <f t="shared" si="30"/>
        <v>19386771.605986528</v>
      </c>
      <c r="F1782" s="84"/>
      <c r="G1782" s="139"/>
      <c r="H1782" s="140"/>
      <c r="I1782" s="116"/>
      <c r="J1782" s="123"/>
      <c r="K1782" s="117"/>
      <c r="L1782" s="118"/>
      <c r="M1782" s="288"/>
      <c r="N1782" s="289"/>
      <c r="O1782"/>
      <c r="P1782"/>
      <c r="Q1782"/>
      <c r="R1782"/>
      <c r="S1782"/>
      <c r="T1782"/>
      <c r="U1782"/>
      <c r="V1782"/>
      <c r="W1782"/>
      <c r="X1782"/>
    </row>
    <row r="1783" spans="1:24" s="23" customFormat="1" hidden="1" x14ac:dyDescent="0.3">
      <c r="A1783" s="111"/>
      <c r="B1783" s="128"/>
      <c r="C1783" s="131"/>
      <c r="D1783" s="113"/>
      <c r="E1783" s="114">
        <f t="shared" si="30"/>
        <v>19386771.605986528</v>
      </c>
      <c r="F1783" s="84"/>
      <c r="G1783" s="139"/>
      <c r="H1783" s="140"/>
      <c r="I1783" s="116"/>
      <c r="J1783" s="123"/>
      <c r="K1783" s="117"/>
      <c r="L1783" s="118"/>
      <c r="M1783" s="288"/>
      <c r="N1783" s="289"/>
      <c r="O1783"/>
      <c r="P1783"/>
      <c r="Q1783"/>
      <c r="R1783"/>
      <c r="S1783"/>
      <c r="T1783"/>
      <c r="U1783"/>
      <c r="V1783"/>
      <c r="W1783"/>
      <c r="X1783"/>
    </row>
    <row r="1784" spans="1:24" s="23" customFormat="1" hidden="1" x14ac:dyDescent="0.3">
      <c r="A1784" s="111"/>
      <c r="B1784" s="128"/>
      <c r="C1784" s="131"/>
      <c r="D1784" s="113"/>
      <c r="E1784" s="114">
        <f t="shared" si="30"/>
        <v>19386771.605986528</v>
      </c>
      <c r="F1784" s="84"/>
      <c r="G1784" s="139"/>
      <c r="H1784" s="140"/>
      <c r="I1784" s="116"/>
      <c r="J1784" s="123"/>
      <c r="K1784" s="117"/>
      <c r="L1784" s="118"/>
      <c r="M1784" s="288"/>
      <c r="N1784" s="289"/>
      <c r="O1784"/>
      <c r="P1784"/>
      <c r="Q1784"/>
      <c r="R1784"/>
      <c r="S1784"/>
      <c r="T1784"/>
      <c r="U1784"/>
      <c r="V1784"/>
      <c r="W1784"/>
      <c r="X1784"/>
    </row>
    <row r="1785" spans="1:24" s="23" customFormat="1" hidden="1" x14ac:dyDescent="0.3">
      <c r="A1785" s="111"/>
      <c r="B1785" s="128"/>
      <c r="C1785" s="131"/>
      <c r="D1785" s="113"/>
      <c r="E1785" s="114">
        <f t="shared" si="30"/>
        <v>19386771.605986528</v>
      </c>
      <c r="F1785" s="84"/>
      <c r="G1785" s="139"/>
      <c r="H1785" s="140"/>
      <c r="I1785" s="116"/>
      <c r="J1785" s="123"/>
      <c r="K1785" s="117"/>
      <c r="L1785" s="118"/>
      <c r="M1785" s="288"/>
      <c r="N1785" s="289"/>
      <c r="O1785"/>
      <c r="P1785"/>
      <c r="Q1785"/>
      <c r="R1785"/>
      <c r="S1785"/>
      <c r="T1785"/>
      <c r="U1785"/>
      <c r="V1785"/>
      <c r="W1785"/>
      <c r="X1785"/>
    </row>
    <row r="1786" spans="1:24" s="23" customFormat="1" hidden="1" x14ac:dyDescent="0.3">
      <c r="A1786" s="111"/>
      <c r="B1786" s="128"/>
      <c r="C1786" s="131"/>
      <c r="D1786" s="113"/>
      <c r="E1786" s="114">
        <f t="shared" si="30"/>
        <v>19386771.605986528</v>
      </c>
      <c r="F1786" s="84"/>
      <c r="G1786" s="139"/>
      <c r="H1786" s="140"/>
      <c r="I1786" s="116"/>
      <c r="J1786" s="123"/>
      <c r="K1786" s="117"/>
      <c r="L1786" s="118"/>
      <c r="M1786" s="288"/>
      <c r="N1786" s="289"/>
      <c r="O1786"/>
      <c r="P1786"/>
      <c r="Q1786"/>
      <c r="R1786"/>
      <c r="S1786"/>
      <c r="T1786"/>
      <c r="U1786"/>
      <c r="V1786"/>
      <c r="W1786"/>
      <c r="X1786"/>
    </row>
    <row r="1787" spans="1:24" s="23" customFormat="1" hidden="1" x14ac:dyDescent="0.3">
      <c r="A1787" s="111"/>
      <c r="B1787" s="128"/>
      <c r="C1787" s="131"/>
      <c r="D1787" s="113"/>
      <c r="E1787" s="114">
        <f t="shared" si="30"/>
        <v>19386771.605986528</v>
      </c>
      <c r="F1787" s="84"/>
      <c r="G1787" s="139"/>
      <c r="H1787" s="140"/>
      <c r="I1787" s="116"/>
      <c r="J1787" s="123"/>
      <c r="K1787" s="117"/>
      <c r="L1787" s="118"/>
      <c r="M1787" s="288"/>
      <c r="N1787" s="289"/>
      <c r="O1787"/>
      <c r="P1787"/>
      <c r="Q1787"/>
      <c r="R1787"/>
      <c r="S1787"/>
      <c r="T1787"/>
      <c r="U1787"/>
      <c r="V1787"/>
      <c r="W1787"/>
      <c r="X1787"/>
    </row>
    <row r="1788" spans="1:24" s="23" customFormat="1" hidden="1" x14ac:dyDescent="0.3">
      <c r="A1788" s="111"/>
      <c r="B1788" s="128"/>
      <c r="C1788" s="131"/>
      <c r="D1788" s="113"/>
      <c r="E1788" s="114">
        <f t="shared" si="30"/>
        <v>19386771.605986528</v>
      </c>
      <c r="F1788" s="84"/>
      <c r="G1788" s="139"/>
      <c r="H1788" s="140"/>
      <c r="I1788" s="116"/>
      <c r="J1788" s="123"/>
      <c r="K1788" s="117"/>
      <c r="L1788" s="118"/>
      <c r="M1788" s="288"/>
      <c r="N1788" s="289"/>
      <c r="O1788"/>
      <c r="P1788"/>
      <c r="Q1788"/>
      <c r="R1788"/>
      <c r="S1788"/>
      <c r="T1788"/>
      <c r="U1788"/>
      <c r="V1788"/>
      <c r="W1788"/>
      <c r="X1788"/>
    </row>
    <row r="1789" spans="1:24" s="23" customFormat="1" hidden="1" x14ac:dyDescent="0.3">
      <c r="A1789" s="111"/>
      <c r="B1789" s="128"/>
      <c r="C1789" s="131"/>
      <c r="D1789" s="113"/>
      <c r="E1789" s="114">
        <f t="shared" si="30"/>
        <v>19386771.605986528</v>
      </c>
      <c r="F1789" s="84"/>
      <c r="G1789" s="139"/>
      <c r="H1789" s="140"/>
      <c r="I1789" s="116"/>
      <c r="J1789" s="123"/>
      <c r="K1789" s="117"/>
      <c r="L1789" s="118"/>
      <c r="M1789" s="288"/>
      <c r="N1789" s="289"/>
      <c r="O1789"/>
      <c r="P1789"/>
      <c r="Q1789"/>
      <c r="R1789"/>
      <c r="S1789"/>
      <c r="T1789"/>
      <c r="U1789"/>
      <c r="V1789"/>
      <c r="W1789"/>
      <c r="X1789"/>
    </row>
    <row r="1790" spans="1:24" s="23" customFormat="1" hidden="1" x14ac:dyDescent="0.3">
      <c r="A1790" s="111"/>
      <c r="B1790" s="128"/>
      <c r="C1790" s="131"/>
      <c r="D1790" s="113"/>
      <c r="E1790" s="227">
        <f t="shared" si="30"/>
        <v>19386771.605986528</v>
      </c>
      <c r="F1790" s="84"/>
      <c r="G1790" s="139"/>
      <c r="H1790" s="140"/>
      <c r="I1790" s="116"/>
      <c r="J1790" s="123"/>
      <c r="K1790" s="117"/>
      <c r="L1790" s="118"/>
      <c r="M1790" s="288"/>
      <c r="N1790" s="289"/>
      <c r="O1790"/>
      <c r="P1790"/>
      <c r="Q1790"/>
      <c r="R1790"/>
      <c r="S1790"/>
      <c r="T1790"/>
      <c r="U1790"/>
      <c r="V1790"/>
      <c r="W1790"/>
      <c r="X1790"/>
    </row>
    <row r="1791" spans="1:24" s="23" customFormat="1" hidden="1" x14ac:dyDescent="0.3">
      <c r="A1791" s="111"/>
      <c r="B1791" s="112"/>
      <c r="C1791" s="131"/>
      <c r="D1791" s="113"/>
      <c r="E1791" s="114">
        <f t="shared" si="30"/>
        <v>19386771.605986528</v>
      </c>
      <c r="F1791" s="84"/>
      <c r="G1791" s="139"/>
      <c r="H1791" s="140"/>
      <c r="I1791" s="116"/>
      <c r="J1791" s="123"/>
      <c r="K1791" s="117"/>
      <c r="L1791" s="118"/>
      <c r="M1791" s="288"/>
      <c r="N1791" s="289"/>
      <c r="O1791"/>
      <c r="P1791"/>
      <c r="Q1791"/>
      <c r="R1791"/>
      <c r="S1791"/>
      <c r="T1791"/>
      <c r="U1791"/>
      <c r="V1791"/>
      <c r="W1791"/>
      <c r="X1791"/>
    </row>
    <row r="1792" spans="1:24" s="23" customFormat="1" hidden="1" x14ac:dyDescent="0.3">
      <c r="A1792" s="111"/>
      <c r="B1792" s="112"/>
      <c r="C1792" s="131"/>
      <c r="D1792" s="113"/>
      <c r="E1792" s="114">
        <f t="shared" si="30"/>
        <v>19386771.605986528</v>
      </c>
      <c r="F1792" s="84"/>
      <c r="G1792" s="139"/>
      <c r="H1792" s="140"/>
      <c r="I1792" s="116"/>
      <c r="J1792" s="123"/>
      <c r="K1792" s="117"/>
      <c r="L1792" s="118"/>
      <c r="M1792" s="288"/>
      <c r="N1792" s="289"/>
      <c r="O1792"/>
      <c r="P1792"/>
      <c r="Q1792"/>
      <c r="R1792"/>
      <c r="S1792"/>
      <c r="T1792"/>
      <c r="U1792"/>
      <c r="V1792"/>
      <c r="W1792"/>
      <c r="X1792"/>
    </row>
    <row r="1793" spans="1:24" s="23" customFormat="1" hidden="1" x14ac:dyDescent="0.3">
      <c r="A1793" s="111"/>
      <c r="B1793" s="112"/>
      <c r="C1793" s="131"/>
      <c r="D1793" s="113"/>
      <c r="E1793" s="114">
        <f t="shared" si="30"/>
        <v>19386771.605986528</v>
      </c>
      <c r="F1793" s="84"/>
      <c r="G1793" s="139"/>
      <c r="H1793" s="140"/>
      <c r="I1793" s="116"/>
      <c r="J1793" s="123"/>
      <c r="K1793" s="117"/>
      <c r="L1793" s="118"/>
      <c r="M1793" s="288"/>
      <c r="N1793" s="289"/>
      <c r="O1793"/>
      <c r="P1793"/>
      <c r="Q1793"/>
      <c r="R1793"/>
      <c r="S1793"/>
      <c r="T1793"/>
      <c r="U1793"/>
      <c r="V1793"/>
      <c r="W1793"/>
      <c r="X1793"/>
    </row>
    <row r="1794" spans="1:24" s="23" customFormat="1" hidden="1" x14ac:dyDescent="0.3">
      <c r="A1794" s="111"/>
      <c r="B1794" s="112"/>
      <c r="C1794" s="131"/>
      <c r="D1794" s="113"/>
      <c r="E1794" s="114">
        <f t="shared" si="30"/>
        <v>19386771.605986528</v>
      </c>
      <c r="F1794" s="84"/>
      <c r="G1794" s="139"/>
      <c r="H1794" s="140"/>
      <c r="I1794" s="116"/>
      <c r="J1794" s="123"/>
      <c r="K1794" s="117"/>
      <c r="L1794" s="118"/>
      <c r="M1794" s="288"/>
      <c r="N1794" s="289"/>
      <c r="O1794"/>
      <c r="P1794"/>
      <c r="Q1794"/>
      <c r="R1794"/>
      <c r="S1794"/>
      <c r="T1794"/>
      <c r="U1794"/>
      <c r="V1794"/>
      <c r="W1794"/>
      <c r="X1794"/>
    </row>
    <row r="1795" spans="1:24" s="23" customFormat="1" hidden="1" x14ac:dyDescent="0.3">
      <c r="A1795" s="111"/>
      <c r="B1795" s="112"/>
      <c r="C1795" s="131"/>
      <c r="D1795" s="113"/>
      <c r="E1795" s="114">
        <f t="shared" si="30"/>
        <v>19386771.605986528</v>
      </c>
      <c r="F1795" s="84"/>
      <c r="G1795" s="139"/>
      <c r="H1795" s="140"/>
      <c r="I1795" s="116"/>
      <c r="J1795" s="123"/>
      <c r="K1795" s="117"/>
      <c r="L1795" s="118"/>
      <c r="M1795" s="288"/>
      <c r="N1795" s="289"/>
      <c r="O1795"/>
      <c r="P1795"/>
      <c r="Q1795"/>
      <c r="R1795"/>
      <c r="S1795"/>
      <c r="T1795"/>
      <c r="U1795"/>
      <c r="V1795"/>
      <c r="W1795"/>
      <c r="X1795"/>
    </row>
    <row r="1796" spans="1:24" s="23" customFormat="1" hidden="1" x14ac:dyDescent="0.3">
      <c r="A1796" s="111"/>
      <c r="B1796" s="112"/>
      <c r="C1796" s="131"/>
      <c r="D1796" s="113"/>
      <c r="E1796" s="114">
        <f t="shared" si="30"/>
        <v>19386771.605986528</v>
      </c>
      <c r="F1796" s="84"/>
      <c r="G1796" s="139"/>
      <c r="H1796" s="140"/>
      <c r="I1796" s="116"/>
      <c r="J1796" s="123"/>
      <c r="K1796" s="117"/>
      <c r="L1796" s="118"/>
      <c r="M1796" s="288"/>
      <c r="N1796" s="289"/>
      <c r="O1796"/>
      <c r="P1796"/>
      <c r="Q1796"/>
      <c r="R1796"/>
      <c r="S1796"/>
      <c r="T1796"/>
      <c r="U1796"/>
      <c r="V1796"/>
      <c r="W1796"/>
      <c r="X1796"/>
    </row>
    <row r="1797" spans="1:24" s="23" customFormat="1" hidden="1" x14ac:dyDescent="0.3">
      <c r="A1797" s="111"/>
      <c r="B1797" s="112"/>
      <c r="C1797" s="131"/>
      <c r="D1797" s="113"/>
      <c r="E1797" s="114">
        <f t="shared" si="30"/>
        <v>19386771.605986528</v>
      </c>
      <c r="F1797" s="84"/>
      <c r="G1797" s="139"/>
      <c r="H1797" s="140"/>
      <c r="I1797" s="116"/>
      <c r="J1797" s="123"/>
      <c r="K1797" s="117"/>
      <c r="L1797" s="118"/>
      <c r="M1797" s="288"/>
      <c r="N1797" s="289"/>
      <c r="O1797"/>
      <c r="P1797"/>
      <c r="Q1797"/>
      <c r="R1797"/>
      <c r="S1797"/>
      <c r="T1797"/>
      <c r="U1797"/>
      <c r="V1797"/>
      <c r="W1797"/>
      <c r="X1797"/>
    </row>
    <row r="1798" spans="1:24" s="23" customFormat="1" hidden="1" x14ac:dyDescent="0.3">
      <c r="A1798" s="111"/>
      <c r="B1798" s="112"/>
      <c r="C1798" s="131"/>
      <c r="D1798" s="113"/>
      <c r="E1798" s="114">
        <f t="shared" si="30"/>
        <v>19386771.605986528</v>
      </c>
      <c r="F1798" s="84"/>
      <c r="G1798" s="139"/>
      <c r="H1798" s="140"/>
      <c r="I1798" s="116"/>
      <c r="J1798" s="123"/>
      <c r="K1798" s="117"/>
      <c r="L1798" s="118"/>
      <c r="M1798" s="288"/>
      <c r="N1798" s="289"/>
      <c r="O1798"/>
      <c r="P1798"/>
      <c r="Q1798"/>
      <c r="R1798"/>
      <c r="S1798"/>
      <c r="T1798"/>
      <c r="U1798"/>
      <c r="V1798"/>
      <c r="W1798"/>
      <c r="X1798"/>
    </row>
    <row r="1799" spans="1:24" s="23" customFormat="1" hidden="1" x14ac:dyDescent="0.3">
      <c r="A1799" s="111"/>
      <c r="B1799" s="112"/>
      <c r="C1799" s="131"/>
      <c r="D1799" s="113"/>
      <c r="E1799" s="114">
        <f t="shared" si="30"/>
        <v>19386771.605986528</v>
      </c>
      <c r="F1799" s="84"/>
      <c r="G1799" s="139"/>
      <c r="H1799" s="140"/>
      <c r="I1799" s="116"/>
      <c r="J1799" s="123"/>
      <c r="K1799" s="117"/>
      <c r="L1799" s="118"/>
      <c r="M1799" s="288"/>
      <c r="N1799" s="289"/>
      <c r="O1799"/>
      <c r="P1799"/>
      <c r="Q1799"/>
      <c r="R1799"/>
      <c r="S1799"/>
      <c r="T1799"/>
      <c r="U1799"/>
      <c r="V1799"/>
      <c r="W1799"/>
      <c r="X1799"/>
    </row>
    <row r="1800" spans="1:24" s="23" customFormat="1" hidden="1" x14ac:dyDescent="0.3">
      <c r="A1800" s="100"/>
      <c r="C1800" s="141"/>
      <c r="D1800" s="141"/>
      <c r="E1800" s="142"/>
      <c r="F1800" s="84"/>
      <c r="G1800" s="139"/>
      <c r="H1800" s="140"/>
      <c r="I1800" s="116"/>
      <c r="J1800" s="123"/>
      <c r="K1800" s="117"/>
      <c r="L1800" s="118"/>
      <c r="M1800" s="288"/>
      <c r="N1800" s="289"/>
      <c r="O1800"/>
      <c r="P1800"/>
      <c r="Q1800"/>
      <c r="R1800"/>
      <c r="S1800"/>
      <c r="T1800"/>
      <c r="U1800"/>
      <c r="V1800"/>
      <c r="W1800"/>
      <c r="X1800"/>
    </row>
    <row r="1801" spans="1:24" s="23" customFormat="1" thickBot="1" x14ac:dyDescent="0.3">
      <c r="A1801" s="143"/>
      <c r="B1801" s="144"/>
      <c r="C1801" s="145"/>
      <c r="D1801" s="145"/>
      <c r="E1801" s="146"/>
      <c r="F1801" s="84"/>
      <c r="G1801" s="139"/>
      <c r="H1801" s="140"/>
      <c r="I1801" s="116"/>
      <c r="J1801" s="123"/>
      <c r="K1801" s="117"/>
      <c r="L1801" s="118"/>
      <c r="M1801" s="288"/>
      <c r="N1801" s="289"/>
      <c r="O1801"/>
      <c r="P1801"/>
      <c r="Q1801"/>
      <c r="R1801"/>
      <c r="S1801"/>
      <c r="T1801"/>
      <c r="U1801"/>
      <c r="V1801"/>
      <c r="W1801"/>
      <c r="X1801"/>
    </row>
    <row r="1802" spans="1:24" s="23" customFormat="1" thickBot="1" x14ac:dyDescent="0.3">
      <c r="A1802" s="143"/>
      <c r="B1802" s="307" t="s">
        <v>326</v>
      </c>
      <c r="C1802" s="145"/>
      <c r="D1802" s="145"/>
      <c r="E1802" s="147">
        <f>SUM(C$2:C1799)-SUM(D$2:D1799)</f>
        <v>19386771.605986789</v>
      </c>
      <c r="F1802" s="84"/>
      <c r="G1802" s="148">
        <f t="shared" ref="G1802:N1802" si="32">SUM(G2:G1801)</f>
        <v>2029193.6199999996</v>
      </c>
      <c r="H1802" s="149">
        <f t="shared" si="32"/>
        <v>1937943.6199999996</v>
      </c>
      <c r="I1802" s="150">
        <f t="shared" si="32"/>
        <v>12718369.76</v>
      </c>
      <c r="J1802" s="151">
        <f t="shared" si="32"/>
        <v>12718369.760000002</v>
      </c>
      <c r="K1802" s="152">
        <f t="shared" si="32"/>
        <v>130421</v>
      </c>
      <c r="L1802" s="153">
        <f t="shared" si="32"/>
        <v>0</v>
      </c>
      <c r="M1802" s="290">
        <f t="shared" si="32"/>
        <v>14948193.629999999</v>
      </c>
      <c r="N1802" s="291">
        <f t="shared" si="32"/>
        <v>0</v>
      </c>
      <c r="O1802"/>
      <c r="P1802"/>
      <c r="Q1802"/>
      <c r="R1802"/>
      <c r="S1802"/>
      <c r="T1802"/>
      <c r="U1802"/>
      <c r="V1802"/>
      <c r="W1802"/>
      <c r="X1802"/>
    </row>
    <row r="1803" spans="1:24" s="23" customFormat="1" thickBot="1" x14ac:dyDescent="0.3">
      <c r="A1803" s="143"/>
      <c r="B1803" s="154"/>
      <c r="C1803" s="145"/>
      <c r="D1803" s="145"/>
      <c r="E1803" s="146"/>
      <c r="F1803" s="84"/>
      <c r="G1803" s="382">
        <f>G1802-H1802</f>
        <v>91250</v>
      </c>
      <c r="H1803" s="383"/>
      <c r="I1803" s="384">
        <f>I1802-J1802</f>
        <v>0</v>
      </c>
      <c r="J1803" s="385"/>
      <c r="K1803" s="386">
        <f>K1802-L1802</f>
        <v>130421</v>
      </c>
      <c r="L1803" s="387"/>
      <c r="M1803" s="388">
        <f>M1802-N1802</f>
        <v>14948193.629999999</v>
      </c>
      <c r="N1803" s="389"/>
      <c r="O1803"/>
      <c r="P1803"/>
      <c r="Q1803"/>
      <c r="R1803"/>
      <c r="S1803"/>
      <c r="T1803"/>
      <c r="U1803"/>
      <c r="V1803"/>
      <c r="W1803"/>
      <c r="X1803"/>
    </row>
    <row r="1804" spans="1:24" s="23" customFormat="1" thickBot="1" x14ac:dyDescent="0.3">
      <c r="A1804" s="143"/>
      <c r="B1804" s="154"/>
      <c r="C1804" s="145"/>
      <c r="D1804" s="145"/>
      <c r="E1804" s="146"/>
      <c r="F1804" s="84"/>
      <c r="G1804" s="335" t="s">
        <v>535</v>
      </c>
      <c r="H1804" s="336"/>
      <c r="I1804" s="336"/>
      <c r="J1804" s="337">
        <f>G1803+I1803</f>
        <v>91250</v>
      </c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s="23" customFormat="1" ht="23.25" thickBot="1" x14ac:dyDescent="0.3">
      <c r="A1805" s="143"/>
      <c r="B1805" s="155" t="s">
        <v>327</v>
      </c>
      <c r="C1805" s="145"/>
      <c r="D1805" s="145"/>
      <c r="E1805" s="156">
        <f>G2+D14+D26+D187+D211+D244+D293+D464+D727+G1099</f>
        <v>2029193.6199999996</v>
      </c>
      <c r="F1805" s="84"/>
      <c r="G1805" s="41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</row>
    <row r="1806" spans="1:24" s="23" customFormat="1" x14ac:dyDescent="0.3">
      <c r="A1806" s="143">
        <v>44845</v>
      </c>
      <c r="B1806" s="356" t="s">
        <v>559</v>
      </c>
      <c r="C1806" s="157"/>
      <c r="D1806" s="134"/>
      <c r="E1806" s="158">
        <f>-H501</f>
        <v>-1767944.67</v>
      </c>
      <c r="F1806" s="84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</row>
    <row r="1807" spans="1:24" s="23" customFormat="1" x14ac:dyDescent="0.3">
      <c r="A1807" s="143">
        <v>44879</v>
      </c>
      <c r="B1807" s="312" t="s">
        <v>587</v>
      </c>
      <c r="C1807" s="157"/>
      <c r="D1807" s="134"/>
      <c r="E1807" s="158">
        <f>-H661</f>
        <v>-14593.06</v>
      </c>
      <c r="F1807" s="84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s="23" customFormat="1" x14ac:dyDescent="0.3">
      <c r="A1808" s="143">
        <v>44879</v>
      </c>
      <c r="B1808" s="312" t="s">
        <v>569</v>
      </c>
      <c r="C1808" s="157"/>
      <c r="D1808" s="134"/>
      <c r="E1808" s="158">
        <f t="shared" ref="E1808:E1809" si="33">-H662</f>
        <v>-45000</v>
      </c>
      <c r="F1808" s="84"/>
      <c r="G1808" t="s">
        <v>607</v>
      </c>
      <c r="H1808" s="23">
        <v>94205.89</v>
      </c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</row>
    <row r="1809" spans="1:24" s="23" customFormat="1" x14ac:dyDescent="0.3">
      <c r="A1809" s="143">
        <v>44879</v>
      </c>
      <c r="B1809" s="312" t="s">
        <v>588</v>
      </c>
      <c r="C1809" s="157"/>
      <c r="D1809" s="134"/>
      <c r="E1809" s="158">
        <f t="shared" si="33"/>
        <v>-16200</v>
      </c>
      <c r="F1809" s="84"/>
      <c r="G1809" t="s">
        <v>606</v>
      </c>
      <c r="H1809" s="23">
        <v>50099.13</v>
      </c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</row>
    <row r="1810" spans="1:24" s="23" customFormat="1" ht="16.5" thickBot="1" x14ac:dyDescent="0.35">
      <c r="A1810" s="143">
        <v>44907</v>
      </c>
      <c r="B1810" s="312" t="s">
        <v>609</v>
      </c>
      <c r="C1810" s="157"/>
      <c r="D1810" s="134"/>
      <c r="E1810" s="158">
        <f>-H820</f>
        <v>-94205.889999999665</v>
      </c>
      <c r="F1810" s="84"/>
      <c r="G1810" t="s">
        <v>608</v>
      </c>
      <c r="H1810" s="74">
        <v>10517283.379999997</v>
      </c>
      <c r="I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s="23" customFormat="1" ht="23.25" thickBot="1" x14ac:dyDescent="0.35">
      <c r="A1811" s="159"/>
      <c r="B1811" s="162" t="s">
        <v>327</v>
      </c>
      <c r="C1811" s="30"/>
      <c r="D1811" s="141"/>
      <c r="E1811" s="163">
        <f>SUM(E1805:E1810)</f>
        <v>91250.000000000058</v>
      </c>
      <c r="F1811" s="84"/>
      <c r="G1811" s="14"/>
      <c r="H1811" s="23">
        <f>SUM(H1808:H1810)</f>
        <v>10661588.399999997</v>
      </c>
      <c r="I1811">
        <v>10661588.399999999</v>
      </c>
      <c r="J1811" s="23">
        <f>H1811-I1811</f>
        <v>0</v>
      </c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</row>
    <row r="1812" spans="1:24" s="23" customFormat="1" ht="15" x14ac:dyDescent="0.25">
      <c r="F1812" s="84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</row>
    <row r="1813" spans="1:24" s="23" customFormat="1" ht="16.5" thickBot="1" x14ac:dyDescent="0.35">
      <c r="A1813" s="159"/>
      <c r="B1813" s="161"/>
      <c r="C1813" s="338" t="s">
        <v>536</v>
      </c>
      <c r="D1813" s="141"/>
      <c r="E1813" s="142"/>
      <c r="F1813" s="84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s="23" customFormat="1" ht="16.5" thickBot="1" x14ac:dyDescent="0.35">
      <c r="A1814" s="159"/>
      <c r="B1814" s="164" t="s">
        <v>328</v>
      </c>
      <c r="C1814" s="141"/>
      <c r="D1814" s="141"/>
      <c r="E1814" s="165">
        <f>I2+I8+I176+I349+I495+I660</f>
        <v>12718369.76</v>
      </c>
      <c r="F1814" s="8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24" s="23" customFormat="1" x14ac:dyDescent="0.3">
      <c r="A1815" s="143">
        <v>44778</v>
      </c>
      <c r="B1815" s="332" t="s">
        <v>532</v>
      </c>
      <c r="C1815" s="127"/>
      <c r="D1815" s="127"/>
      <c r="E1815" s="229">
        <f>-J173</f>
        <v>-318580</v>
      </c>
      <c r="F1815" s="84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24" s="23" customFormat="1" x14ac:dyDescent="0.3">
      <c r="A1816" s="143">
        <v>44778</v>
      </c>
      <c r="B1816" s="332" t="s">
        <v>533</v>
      </c>
      <c r="C1816" s="127"/>
      <c r="D1816" s="127"/>
      <c r="E1816" s="229">
        <f t="shared" ref="E1816:E1817" si="34">-J174</f>
        <v>-67300</v>
      </c>
      <c r="F1816" s="84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s="23" customFormat="1" x14ac:dyDescent="0.3">
      <c r="A1817" s="143">
        <v>44778</v>
      </c>
      <c r="B1817" s="332" t="s">
        <v>534</v>
      </c>
      <c r="C1817" s="127"/>
      <c r="D1817" s="127"/>
      <c r="E1817" s="229">
        <f t="shared" si="34"/>
        <v>-8963988.2799999993</v>
      </c>
      <c r="F1817" s="142"/>
      <c r="G1817" s="346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24" s="23" customFormat="1" x14ac:dyDescent="0.3">
      <c r="A1818" s="143">
        <v>44816</v>
      </c>
      <c r="B1818" s="332" t="s">
        <v>553</v>
      </c>
      <c r="C1818" s="127"/>
      <c r="D1818" s="127"/>
      <c r="E1818" s="229">
        <f>-J350</f>
        <v>-1147176</v>
      </c>
      <c r="F1818" s="84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24" s="23" customFormat="1" x14ac:dyDescent="0.3">
      <c r="A1819" s="143">
        <v>44816</v>
      </c>
      <c r="B1819" s="332" t="s">
        <v>554</v>
      </c>
      <c r="C1819" s="127"/>
      <c r="D1819" s="127"/>
      <c r="E1819" s="229">
        <f>-J351</f>
        <v>-120705.71</v>
      </c>
      <c r="F1819" s="84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s="23" customFormat="1" x14ac:dyDescent="0.3">
      <c r="A1820" s="143">
        <v>44816</v>
      </c>
      <c r="B1820" s="332" t="s">
        <v>555</v>
      </c>
      <c r="C1820" s="127"/>
      <c r="D1820" s="127"/>
      <c r="E1820" s="229">
        <f>-J352</f>
        <v>-19498</v>
      </c>
      <c r="F1820" s="84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24" s="23" customFormat="1" x14ac:dyDescent="0.3">
      <c r="A1821" s="143">
        <v>44847</v>
      </c>
      <c r="B1821" s="332" t="s">
        <v>569</v>
      </c>
      <c r="C1821" s="127"/>
      <c r="D1821" s="127"/>
      <c r="E1821" s="229">
        <f>-J496</f>
        <v>-190000</v>
      </c>
      <c r="F1821" s="84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24" s="23" customFormat="1" x14ac:dyDescent="0.3">
      <c r="A1822" s="143">
        <v>44847</v>
      </c>
      <c r="B1822" s="332" t="s">
        <v>571</v>
      </c>
      <c r="C1822" s="127"/>
      <c r="D1822" s="127"/>
      <c r="E1822" s="229">
        <f>-J498</f>
        <v>-55900</v>
      </c>
      <c r="F1822" s="84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s="23" customFormat="1" x14ac:dyDescent="0.3">
      <c r="A1823" s="143">
        <v>44847</v>
      </c>
      <c r="B1823" s="332" t="s">
        <v>572</v>
      </c>
      <c r="C1823" s="127"/>
      <c r="D1823" s="127"/>
      <c r="E1823" s="229">
        <f>-J499</f>
        <v>-100000</v>
      </c>
      <c r="F1823" s="84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24" s="23" customFormat="1" x14ac:dyDescent="0.3">
      <c r="A1824" s="143">
        <v>44847</v>
      </c>
      <c r="B1824" s="332" t="s">
        <v>573</v>
      </c>
      <c r="C1824" s="127"/>
      <c r="D1824" s="127"/>
      <c r="E1824" s="229">
        <f>-J500</f>
        <v>-20743.810000000001</v>
      </c>
      <c r="F1824" s="8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24" s="23" customFormat="1" x14ac:dyDescent="0.3">
      <c r="A1825" s="143">
        <v>44847</v>
      </c>
      <c r="B1825" s="332" t="s">
        <v>575</v>
      </c>
      <c r="C1825" s="127"/>
      <c r="D1825" s="127"/>
      <c r="E1825" s="229">
        <f>-J503</f>
        <v>-30000</v>
      </c>
      <c r="F1825" s="84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s="23" customFormat="1" x14ac:dyDescent="0.3">
      <c r="A1826" s="143">
        <v>44847</v>
      </c>
      <c r="B1826" s="332" t="s">
        <v>576</v>
      </c>
      <c r="C1826" s="127"/>
      <c r="D1826" s="127"/>
      <c r="E1826" s="229">
        <f>-J504</f>
        <v>-28000.16</v>
      </c>
      <c r="F1826" s="84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24" s="23" customFormat="1" x14ac:dyDescent="0.3">
      <c r="A1827" s="143">
        <v>44847</v>
      </c>
      <c r="B1827" s="332" t="s">
        <v>577</v>
      </c>
      <c r="C1827" s="127"/>
      <c r="D1827" s="127"/>
      <c r="E1827" s="229">
        <f>-J505</f>
        <v>-177406</v>
      </c>
      <c r="F1827" s="84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24" s="23" customFormat="1" x14ac:dyDescent="0.3">
      <c r="A1828" s="143">
        <v>44879</v>
      </c>
      <c r="B1828" s="332" t="s">
        <v>589</v>
      </c>
      <c r="C1828" s="127"/>
      <c r="D1828" s="127"/>
      <c r="E1828" s="229">
        <f>-J664</f>
        <v>-800000</v>
      </c>
      <c r="F1828" s="84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s="23" customFormat="1" x14ac:dyDescent="0.3">
      <c r="A1829" s="143">
        <v>44879</v>
      </c>
      <c r="B1829" s="332" t="s">
        <v>590</v>
      </c>
      <c r="C1829" s="127"/>
      <c r="D1829" s="127"/>
      <c r="E1829" s="229">
        <f>-J665</f>
        <v>-404536.27</v>
      </c>
      <c r="F1829" s="84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24" s="23" customFormat="1" x14ac:dyDescent="0.3">
      <c r="A1830" s="143">
        <v>44879</v>
      </c>
      <c r="B1830" s="332" t="s">
        <v>559</v>
      </c>
      <c r="C1830" s="127"/>
      <c r="D1830" s="127"/>
      <c r="E1830" s="229">
        <f>-J667</f>
        <v>-74773.7</v>
      </c>
      <c r="F1830" s="84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24" s="23" customFormat="1" x14ac:dyDescent="0.3">
      <c r="A1831" s="143">
        <v>44879</v>
      </c>
      <c r="B1831" s="332" t="s">
        <v>592</v>
      </c>
      <c r="C1831" s="127"/>
      <c r="D1831" s="127"/>
      <c r="E1831" s="229">
        <f t="shared" ref="E1831:E1834" si="35">-J668</f>
        <v>-103305.71</v>
      </c>
      <c r="F1831" s="84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s="23" customFormat="1" x14ac:dyDescent="0.3">
      <c r="A1832" s="143">
        <v>44879</v>
      </c>
      <c r="B1832" s="332" t="s">
        <v>593</v>
      </c>
      <c r="C1832" s="127"/>
      <c r="D1832" s="127"/>
      <c r="E1832" s="229">
        <f t="shared" si="35"/>
        <v>-13400</v>
      </c>
      <c r="F1832" s="84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24" s="23" customFormat="1" x14ac:dyDescent="0.3">
      <c r="A1833" s="143">
        <v>44879</v>
      </c>
      <c r="B1833" s="332" t="s">
        <v>594</v>
      </c>
      <c r="C1833" s="127"/>
      <c r="D1833" s="127"/>
      <c r="E1833" s="229">
        <f t="shared" si="35"/>
        <v>-18743.78</v>
      </c>
      <c r="F1833" s="84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24" s="23" customFormat="1" x14ac:dyDescent="0.3">
      <c r="A1834" s="143">
        <v>44879</v>
      </c>
      <c r="B1834" s="332" t="s">
        <v>595</v>
      </c>
      <c r="C1834" s="127"/>
      <c r="D1834" s="127"/>
      <c r="E1834" s="229">
        <f t="shared" si="35"/>
        <v>-14213.21</v>
      </c>
      <c r="F1834" s="8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s="23" customFormat="1" ht="16.5" thickBot="1" x14ac:dyDescent="0.35">
      <c r="A1835" s="143">
        <v>44907</v>
      </c>
      <c r="B1835" s="332" t="s">
        <v>609</v>
      </c>
      <c r="C1835" s="127"/>
      <c r="D1835" s="127"/>
      <c r="E1835" s="229">
        <f>-J820</f>
        <v>-50099.13</v>
      </c>
      <c r="F1835" s="84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24" s="23" customFormat="1" ht="16.5" thickBot="1" x14ac:dyDescent="0.35">
      <c r="A1836" s="159"/>
      <c r="B1836" s="166"/>
      <c r="C1836" s="141"/>
      <c r="D1836" s="141"/>
      <c r="E1836" s="165">
        <f>SUM(E1814:E1835)</f>
        <v>4.8021320253610611E-10</v>
      </c>
      <c r="F1836" s="84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24" s="23" customFormat="1" ht="16.5" thickBot="1" x14ac:dyDescent="0.35">
      <c r="A1837" s="100"/>
      <c r="E1837" s="121"/>
      <c r="F1837" s="84"/>
      <c r="G1837" s="14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s="23" customFormat="1" ht="16.5" thickBot="1" x14ac:dyDescent="0.35">
      <c r="A1838" s="100"/>
      <c r="B1838" s="339" t="s">
        <v>535</v>
      </c>
      <c r="C1838" s="141"/>
      <c r="D1838" s="141"/>
      <c r="E1838" s="340">
        <f>E1811+E1836</f>
        <v>91250.000000000538</v>
      </c>
      <c r="F1838" s="84"/>
      <c r="G1838" s="26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24" s="23" customFormat="1" x14ac:dyDescent="0.3">
      <c r="A1839" s="100"/>
      <c r="F1839" s="84"/>
      <c r="G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24" s="23" customFormat="1" ht="16.5" thickBot="1" x14ac:dyDescent="0.35">
      <c r="A1840" s="100"/>
      <c r="F1840" s="84"/>
      <c r="G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s="23" customFormat="1" ht="16.5" thickBot="1" x14ac:dyDescent="0.35">
      <c r="A1841" s="100"/>
      <c r="B1841" s="306" t="s">
        <v>329</v>
      </c>
      <c r="C1841" s="141"/>
      <c r="D1841" s="141"/>
      <c r="E1841" s="305">
        <f>K2</f>
        <v>130421</v>
      </c>
      <c r="F1841" s="84"/>
      <c r="G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24" s="23" customFormat="1" ht="16.5" thickBot="1" x14ac:dyDescent="0.35">
      <c r="A1842" s="100"/>
      <c r="B1842" s="167"/>
      <c r="C1842" s="141"/>
      <c r="D1842" s="141"/>
      <c r="E1842" s="142"/>
      <c r="F1842" s="84"/>
      <c r="G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24" s="23" customFormat="1" ht="16.5" thickBot="1" x14ac:dyDescent="0.35">
      <c r="A1843" s="100"/>
      <c r="B1843" s="281" t="s">
        <v>452</v>
      </c>
      <c r="C1843" s="141"/>
      <c r="D1843" s="141"/>
      <c r="E1843" s="282">
        <f>M2</f>
        <v>9888038.3499999978</v>
      </c>
      <c r="F1843" s="84"/>
      <c r="G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s="23" customFormat="1" x14ac:dyDescent="0.3">
      <c r="A1844" s="327">
        <v>44774</v>
      </c>
      <c r="B1844" s="328" t="s">
        <v>456</v>
      </c>
      <c r="C1844" s="329"/>
      <c r="D1844" s="329"/>
      <c r="E1844" s="330">
        <f>M163</f>
        <v>474084.03</v>
      </c>
      <c r="F1844" s="84"/>
      <c r="G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24" s="23" customFormat="1" x14ac:dyDescent="0.3">
      <c r="A1845" s="327">
        <v>44809</v>
      </c>
      <c r="B1845" s="328" t="s">
        <v>456</v>
      </c>
      <c r="C1845" s="329"/>
      <c r="D1845" s="329"/>
      <c r="E1845" s="330">
        <f>M335</f>
        <v>536559.21</v>
      </c>
      <c r="F1845" s="84"/>
      <c r="G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24" s="23" customFormat="1" x14ac:dyDescent="0.3">
      <c r="A1846" s="327">
        <v>44845</v>
      </c>
      <c r="B1846" s="328" t="s">
        <v>456</v>
      </c>
      <c r="C1846" s="329"/>
      <c r="D1846" s="329"/>
      <c r="E1846" s="330">
        <f>M491</f>
        <v>655712.46</v>
      </c>
      <c r="F1846" s="84"/>
      <c r="G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s="23" customFormat="1" x14ac:dyDescent="0.3">
      <c r="A1847" s="327">
        <v>44881</v>
      </c>
      <c r="B1847" s="328" t="s">
        <v>456</v>
      </c>
      <c r="C1847" s="329"/>
      <c r="D1847" s="329"/>
      <c r="E1847" s="330">
        <f>M705</f>
        <v>757841.63</v>
      </c>
      <c r="F1847" s="84"/>
      <c r="G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24" s="23" customFormat="1" x14ac:dyDescent="0.3">
      <c r="A1848" s="327">
        <v>44917</v>
      </c>
      <c r="B1848" s="328" t="s">
        <v>456</v>
      </c>
      <c r="C1848" s="329"/>
      <c r="D1848" s="329"/>
      <c r="E1848" s="330">
        <f>M909</f>
        <v>807547.73</v>
      </c>
      <c r="F1848" s="84"/>
      <c r="G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24" s="23" customFormat="1" x14ac:dyDescent="0.3">
      <c r="A1849" s="327">
        <v>44953</v>
      </c>
      <c r="B1849" s="328" t="s">
        <v>456</v>
      </c>
      <c r="C1849" s="329"/>
      <c r="D1849" s="329"/>
      <c r="E1849" s="330">
        <f>M1102</f>
        <v>860514.01</v>
      </c>
      <c r="F1849" s="84"/>
      <c r="G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s="23" customFormat="1" x14ac:dyDescent="0.3">
      <c r="A1850" s="327">
        <v>44991</v>
      </c>
      <c r="B1850" s="328" t="s">
        <v>456</v>
      </c>
      <c r="C1850" s="329"/>
      <c r="D1850" s="329"/>
      <c r="E1850" s="330">
        <f>M1278</f>
        <v>967896.21</v>
      </c>
      <c r="F1850" s="84"/>
      <c r="G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24" s="23" customFormat="1" x14ac:dyDescent="0.3">
      <c r="A1851" s="327"/>
      <c r="B1851" s="328" t="s">
        <v>456</v>
      </c>
      <c r="C1851" s="329"/>
      <c r="D1851" s="329"/>
      <c r="E1851" s="330"/>
      <c r="F1851" s="84"/>
      <c r="G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24" s="23" customFormat="1" x14ac:dyDescent="0.3">
      <c r="A1852" s="327"/>
      <c r="B1852" s="328" t="s">
        <v>456</v>
      </c>
      <c r="C1852" s="329"/>
      <c r="D1852" s="329"/>
      <c r="E1852" s="330"/>
      <c r="F1852" s="84"/>
      <c r="G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s="23" customFormat="1" ht="16.5" thickBot="1" x14ac:dyDescent="0.35">
      <c r="A1853" s="327"/>
      <c r="B1853" s="328" t="s">
        <v>456</v>
      </c>
      <c r="C1853" s="329"/>
      <c r="D1853" s="329"/>
      <c r="E1853" s="330"/>
      <c r="F1853" s="84"/>
      <c r="G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24" s="23" customFormat="1" ht="16.5" thickBot="1" x14ac:dyDescent="0.35">
      <c r="A1854" s="100"/>
      <c r="B1854" s="281" t="s">
        <v>453</v>
      </c>
      <c r="C1854" s="141"/>
      <c r="D1854" s="141"/>
      <c r="E1854" s="282">
        <f>SUM(E1843:E1853)</f>
        <v>14948193.629999999</v>
      </c>
      <c r="F1854" s="8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24" s="23" customFormat="1" x14ac:dyDescent="0.3">
      <c r="A1855" s="100"/>
      <c r="B1855" s="167"/>
      <c r="C1855" s="141"/>
      <c r="D1855" s="141"/>
      <c r="E1855" s="142"/>
      <c r="F1855" s="84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s="23" customFormat="1" x14ac:dyDescent="0.3">
      <c r="A1856" s="100"/>
      <c r="B1856" s="167"/>
      <c r="C1856" s="141"/>
      <c r="D1856" s="141"/>
      <c r="E1856" s="142"/>
      <c r="F1856" s="84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24" s="23" customFormat="1" x14ac:dyDescent="0.3">
      <c r="A1857" s="100"/>
      <c r="B1857" s="167"/>
      <c r="C1857" s="141"/>
      <c r="D1857" s="141"/>
      <c r="E1857" s="142"/>
      <c r="F1857" s="84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24" s="23" customFormat="1" x14ac:dyDescent="0.3">
      <c r="A1858" s="100"/>
      <c r="B1858" s="167"/>
      <c r="C1858" s="141"/>
      <c r="D1858" s="141"/>
      <c r="E1858" s="142"/>
      <c r="F1858" s="84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s="23" customFormat="1" x14ac:dyDescent="0.3">
      <c r="A1859" s="100"/>
      <c r="B1859" s="167"/>
      <c r="C1859" s="141"/>
      <c r="D1859" s="141"/>
      <c r="E1859" s="142"/>
      <c r="F1859" s="84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24" s="23" customFormat="1" x14ac:dyDescent="0.3">
      <c r="A1860" s="100"/>
      <c r="B1860" s="167"/>
      <c r="C1860" s="141"/>
      <c r="D1860" s="141"/>
      <c r="E1860" s="142"/>
      <c r="F1860" s="84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24" s="23" customFormat="1" x14ac:dyDescent="0.3">
      <c r="A1861" s="100"/>
      <c r="B1861" s="167"/>
      <c r="C1861" s="141"/>
      <c r="D1861" s="141"/>
      <c r="E1861" s="142"/>
      <c r="F1861" s="84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s="23" customFormat="1" x14ac:dyDescent="0.3">
      <c r="A1862" s="100"/>
      <c r="B1862" s="167"/>
      <c r="C1862" s="141"/>
      <c r="D1862" s="141"/>
      <c r="E1862" s="142"/>
      <c r="F1862" s="84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24" s="23" customFormat="1" x14ac:dyDescent="0.3">
      <c r="A1863" s="100"/>
      <c r="B1863" s="167"/>
      <c r="C1863" s="141"/>
      <c r="D1863" s="141"/>
      <c r="E1863" s="142"/>
      <c r="F1863" s="84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24" s="23" customFormat="1" x14ac:dyDescent="0.3">
      <c r="A1864" s="100"/>
      <c r="B1864" s="167"/>
      <c r="C1864" s="141"/>
      <c r="D1864" s="141"/>
      <c r="E1864" s="142"/>
      <c r="F1864" s="8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s="23" customFormat="1" x14ac:dyDescent="0.3">
      <c r="A1865" s="100"/>
      <c r="B1865" s="167"/>
      <c r="C1865" s="141"/>
      <c r="D1865" s="141"/>
      <c r="E1865" s="142"/>
      <c r="F1865" s="84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24" s="23" customFormat="1" x14ac:dyDescent="0.3">
      <c r="A1866" s="100"/>
      <c r="B1866" s="167"/>
      <c r="C1866" s="141"/>
      <c r="D1866" s="141"/>
      <c r="E1866" s="142"/>
      <c r="F1866" s="84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24" s="23" customFormat="1" x14ac:dyDescent="0.3">
      <c r="A1867" s="100"/>
      <c r="B1867" s="167"/>
      <c r="C1867" s="141"/>
      <c r="D1867" s="141"/>
      <c r="E1867" s="142"/>
      <c r="F1867" s="84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s="23" customFormat="1" x14ac:dyDescent="0.3">
      <c r="A1868" s="100"/>
      <c r="B1868" s="167"/>
      <c r="C1868" s="141"/>
      <c r="D1868" s="141"/>
      <c r="E1868" s="142"/>
      <c r="F1868" s="84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24" s="23" customFormat="1" x14ac:dyDescent="0.3">
      <c r="A1869" s="100"/>
      <c r="B1869" s="167"/>
      <c r="C1869" s="141"/>
      <c r="D1869" s="141"/>
      <c r="E1869" s="142"/>
      <c r="F1869" s="84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24" s="23" customFormat="1" x14ac:dyDescent="0.3">
      <c r="A1870" s="100"/>
      <c r="B1870" s="167"/>
      <c r="C1870" s="141"/>
      <c r="D1870" s="141"/>
      <c r="E1870" s="142"/>
      <c r="F1870" s="84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s="23" customFormat="1" x14ac:dyDescent="0.3">
      <c r="A1871" s="100"/>
      <c r="B1871" s="167"/>
      <c r="C1871" s="141"/>
      <c r="D1871" s="141"/>
      <c r="E1871" s="142"/>
      <c r="F1871" s="84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24" s="23" customFormat="1" x14ac:dyDescent="0.3">
      <c r="A1872" s="100"/>
      <c r="B1872" s="167"/>
      <c r="C1872" s="141"/>
      <c r="D1872" s="141"/>
      <c r="E1872" s="142"/>
      <c r="F1872" s="84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24" s="23" customFormat="1" x14ac:dyDescent="0.3">
      <c r="A1873" s="100"/>
      <c r="B1873" s="167"/>
      <c r="C1873" s="141"/>
      <c r="D1873" s="141"/>
      <c r="E1873" s="142"/>
      <c r="F1873" s="84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s="23" customFormat="1" x14ac:dyDescent="0.3">
      <c r="A1874" s="100"/>
      <c r="B1874" s="167"/>
      <c r="C1874" s="141"/>
      <c r="D1874" s="141"/>
      <c r="E1874" s="142"/>
      <c r="F1874" s="8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24" s="23" customFormat="1" x14ac:dyDescent="0.3">
      <c r="A1875" s="100"/>
      <c r="B1875" s="167"/>
      <c r="C1875" s="141"/>
      <c r="D1875" s="141"/>
      <c r="E1875" s="142"/>
      <c r="F1875" s="84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24" s="23" customFormat="1" x14ac:dyDescent="0.3">
      <c r="A1876" s="100"/>
      <c r="B1876" s="167"/>
      <c r="C1876" s="141"/>
      <c r="D1876" s="141"/>
      <c r="E1876" s="142"/>
      <c r="F1876" s="84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s="23" customFormat="1" x14ac:dyDescent="0.3">
      <c r="A1877" s="100"/>
      <c r="B1877" s="167"/>
      <c r="C1877" s="141"/>
      <c r="D1877" s="141"/>
      <c r="E1877" s="142"/>
      <c r="F1877" s="84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24" s="23" customFormat="1" x14ac:dyDescent="0.3">
      <c r="A1878" s="100"/>
      <c r="B1878" s="167"/>
      <c r="C1878" s="141"/>
      <c r="D1878" s="141"/>
      <c r="E1878" s="142"/>
      <c r="F1878" s="84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24" s="23" customFormat="1" x14ac:dyDescent="0.3">
      <c r="A1879" s="100"/>
      <c r="B1879" s="167"/>
      <c r="C1879" s="141"/>
      <c r="D1879" s="141"/>
      <c r="E1879" s="142"/>
      <c r="F1879" s="84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s="23" customFormat="1" x14ac:dyDescent="0.3">
      <c r="A1880" s="100"/>
      <c r="B1880" s="167"/>
      <c r="C1880" s="141"/>
      <c r="D1880" s="141"/>
      <c r="E1880" s="142"/>
      <c r="F1880" s="84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24" s="23" customFormat="1" x14ac:dyDescent="0.3">
      <c r="A1881" s="100"/>
      <c r="B1881" s="167"/>
      <c r="C1881" s="141"/>
      <c r="D1881" s="141"/>
      <c r="E1881" s="142"/>
      <c r="F1881" s="84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24" s="23" customFormat="1" x14ac:dyDescent="0.3">
      <c r="A1882" s="100"/>
      <c r="B1882" s="167"/>
      <c r="C1882" s="141"/>
      <c r="D1882" s="141"/>
      <c r="E1882" s="142"/>
      <c r="F1882" s="84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s="23" customFormat="1" x14ac:dyDescent="0.3">
      <c r="A1883" s="100"/>
      <c r="B1883" s="167"/>
      <c r="C1883" s="141"/>
      <c r="D1883" s="141"/>
      <c r="E1883" s="142"/>
      <c r="F1883" s="84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24" s="23" customFormat="1" x14ac:dyDescent="0.3">
      <c r="A1884" s="100"/>
      <c r="B1884" s="167"/>
      <c r="C1884" s="141"/>
      <c r="D1884" s="141"/>
      <c r="E1884" s="142"/>
      <c r="F1884" s="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24" s="23" customFormat="1" x14ac:dyDescent="0.3">
      <c r="A1885" s="100"/>
      <c r="B1885" s="167"/>
      <c r="C1885" s="141"/>
      <c r="D1885" s="141"/>
      <c r="E1885" s="142"/>
      <c r="F1885" s="84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s="23" customFormat="1" x14ac:dyDescent="0.3">
      <c r="A1886" s="100"/>
      <c r="B1886" s="167"/>
      <c r="C1886" s="141"/>
      <c r="D1886" s="141"/>
      <c r="E1886" s="142"/>
      <c r="F1886" s="84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24" s="23" customFormat="1" x14ac:dyDescent="0.3">
      <c r="A1887" s="100"/>
      <c r="B1887" s="167"/>
      <c r="C1887" s="141"/>
      <c r="D1887" s="141"/>
      <c r="E1887" s="142"/>
      <c r="F1887" s="84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24" s="23" customFormat="1" x14ac:dyDescent="0.3">
      <c r="A1888" s="100"/>
      <c r="B1888" s="167"/>
      <c r="C1888" s="141"/>
      <c r="D1888" s="141"/>
      <c r="E1888" s="142"/>
      <c r="F1888" s="84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s="23" customFormat="1" x14ac:dyDescent="0.3">
      <c r="A1889" s="100"/>
      <c r="B1889" s="167"/>
      <c r="C1889" s="141"/>
      <c r="D1889" s="141"/>
      <c r="E1889" s="142"/>
      <c r="F1889" s="84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24" s="23" customFormat="1" x14ac:dyDescent="0.3">
      <c r="A1890" s="100"/>
      <c r="B1890" s="166"/>
      <c r="C1890" s="141"/>
      <c r="D1890" s="141"/>
      <c r="E1890" s="142"/>
      <c r="F1890" s="84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24" s="23" customFormat="1" x14ac:dyDescent="0.3">
      <c r="A1891" s="100"/>
      <c r="B1891" s="167"/>
      <c r="C1891" s="141"/>
      <c r="D1891" s="141"/>
      <c r="E1891" s="142"/>
      <c r="F1891" s="84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s="23" customFormat="1" x14ac:dyDescent="0.3">
      <c r="A1892" s="100"/>
      <c r="B1892" s="167"/>
      <c r="C1892" s="141"/>
      <c r="D1892" s="141"/>
      <c r="E1892" s="142"/>
      <c r="F1892" s="84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24" s="23" customFormat="1" x14ac:dyDescent="0.3">
      <c r="A1893" s="100"/>
      <c r="B1893" s="167"/>
      <c r="C1893" s="141"/>
      <c r="D1893" s="141"/>
      <c r="E1893" s="142"/>
      <c r="F1893" s="84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24" s="23" customFormat="1" x14ac:dyDescent="0.3">
      <c r="A1894" s="100"/>
      <c r="B1894" s="167"/>
      <c r="C1894" s="141"/>
      <c r="D1894" s="141"/>
      <c r="E1894" s="142"/>
      <c r="F1894" s="8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s="23" customFormat="1" x14ac:dyDescent="0.3">
      <c r="A1895" s="100"/>
      <c r="B1895" s="167"/>
      <c r="C1895" s="141"/>
      <c r="D1895" s="141"/>
      <c r="E1895" s="142"/>
      <c r="F1895" s="84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24" s="23" customFormat="1" x14ac:dyDescent="0.3">
      <c r="A1896" s="100"/>
      <c r="B1896" s="167"/>
      <c r="C1896" s="141"/>
      <c r="D1896" s="141"/>
      <c r="E1896" s="142"/>
      <c r="F1896" s="84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24" s="23" customFormat="1" x14ac:dyDescent="0.3">
      <c r="A1897" s="100"/>
      <c r="B1897" s="167"/>
      <c r="C1897" s="141"/>
      <c r="D1897" s="141"/>
      <c r="E1897" s="142"/>
      <c r="F1897" s="84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s="23" customFormat="1" x14ac:dyDescent="0.3">
      <c r="A1898" s="100"/>
      <c r="B1898" s="167"/>
      <c r="C1898" s="141"/>
      <c r="D1898" s="141"/>
      <c r="E1898" s="142"/>
      <c r="F1898" s="84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24" s="23" customFormat="1" x14ac:dyDescent="0.3">
      <c r="A1899" s="100"/>
      <c r="B1899" s="167"/>
      <c r="C1899" s="141"/>
      <c r="D1899" s="141"/>
      <c r="E1899" s="142"/>
      <c r="F1899" s="84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24" s="23" customFormat="1" x14ac:dyDescent="0.3">
      <c r="A1900" s="100"/>
      <c r="B1900" s="167"/>
      <c r="C1900" s="141"/>
      <c r="D1900" s="141"/>
      <c r="E1900" s="142"/>
      <c r="F1900" s="84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s="23" customFormat="1" x14ac:dyDescent="0.3">
      <c r="A1901" s="100"/>
      <c r="B1901" s="167"/>
      <c r="C1901" s="141"/>
      <c r="D1901" s="141"/>
      <c r="E1901" s="142"/>
      <c r="F1901" s="84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24" s="23" customFormat="1" x14ac:dyDescent="0.3">
      <c r="A1902" s="100"/>
      <c r="B1902" s="167"/>
      <c r="C1902" s="141"/>
      <c r="D1902" s="141"/>
      <c r="E1902" s="142"/>
      <c r="F1902" s="84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24" s="23" customFormat="1" x14ac:dyDescent="0.3">
      <c r="A1903" s="100"/>
      <c r="B1903" s="167"/>
      <c r="C1903" s="141"/>
      <c r="D1903" s="141"/>
      <c r="E1903" s="142"/>
      <c r="F1903" s="84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s="23" customFormat="1" x14ac:dyDescent="0.3">
      <c r="A1904" s="100"/>
      <c r="B1904" s="167"/>
      <c r="C1904" s="141"/>
      <c r="D1904" s="141"/>
      <c r="E1904" s="142"/>
      <c r="F1904" s="8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24" s="23" customFormat="1" x14ac:dyDescent="0.3">
      <c r="A1905" s="100"/>
      <c r="B1905" s="167"/>
      <c r="C1905" s="141"/>
      <c r="D1905" s="141"/>
      <c r="E1905" s="142"/>
      <c r="F1905" s="84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24" s="23" customFormat="1" x14ac:dyDescent="0.3">
      <c r="A1906" s="100"/>
      <c r="B1906" s="167"/>
      <c r="C1906" s="141"/>
      <c r="D1906" s="141"/>
      <c r="E1906" s="142"/>
      <c r="F1906" s="84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s="23" customFormat="1" x14ac:dyDescent="0.3">
      <c r="A1907" s="100"/>
      <c r="B1907" s="167"/>
      <c r="C1907" s="141"/>
      <c r="D1907" s="141"/>
      <c r="E1907" s="142"/>
      <c r="F1907" s="84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24" s="23" customFormat="1" x14ac:dyDescent="0.3">
      <c r="A1908" s="100"/>
      <c r="B1908" s="167"/>
      <c r="C1908" s="141"/>
      <c r="D1908" s="141"/>
      <c r="E1908" s="142"/>
      <c r="F1908" s="84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24" s="23" customFormat="1" x14ac:dyDescent="0.3">
      <c r="A1909" s="100"/>
      <c r="B1909" s="167"/>
      <c r="C1909" s="141"/>
      <c r="D1909" s="141"/>
      <c r="E1909" s="142"/>
      <c r="F1909" s="84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s="23" customFormat="1" x14ac:dyDescent="0.3">
      <c r="A1910" s="100"/>
      <c r="B1910" s="167"/>
      <c r="C1910" s="141"/>
      <c r="D1910" s="141"/>
      <c r="E1910" s="142"/>
      <c r="F1910" s="84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24" s="23" customFormat="1" x14ac:dyDescent="0.3">
      <c r="A1911" s="100"/>
      <c r="B1911" s="167"/>
      <c r="C1911" s="141"/>
      <c r="D1911" s="141"/>
      <c r="E1911" s="142"/>
      <c r="F1911" s="84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24" s="23" customFormat="1" x14ac:dyDescent="0.3">
      <c r="A1912" s="100"/>
      <c r="B1912" s="167"/>
      <c r="C1912" s="141"/>
      <c r="D1912" s="141"/>
      <c r="E1912" s="142"/>
      <c r="F1912" s="84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s="23" customFormat="1" x14ac:dyDescent="0.3">
      <c r="A1913" s="100"/>
      <c r="B1913" s="167"/>
      <c r="C1913" s="141"/>
      <c r="D1913" s="141"/>
      <c r="E1913" s="142"/>
      <c r="F1913" s="84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24" s="23" customFormat="1" x14ac:dyDescent="0.3">
      <c r="A1914" s="100"/>
      <c r="B1914" s="167"/>
      <c r="C1914" s="141"/>
      <c r="D1914" s="141"/>
      <c r="E1914" s="142"/>
      <c r="F1914" s="8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24" s="23" customFormat="1" x14ac:dyDescent="0.3">
      <c r="A1915" s="100"/>
      <c r="B1915" s="167"/>
      <c r="C1915" s="141"/>
      <c r="D1915" s="141"/>
      <c r="E1915" s="142"/>
      <c r="F1915" s="84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s="23" customFormat="1" x14ac:dyDescent="0.3">
      <c r="A1916" s="100"/>
      <c r="B1916" s="167"/>
      <c r="C1916" s="141"/>
      <c r="D1916" s="141"/>
      <c r="E1916" s="142"/>
      <c r="F1916" s="84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24" s="23" customFormat="1" x14ac:dyDescent="0.3">
      <c r="A1917" s="100"/>
      <c r="B1917" s="167"/>
      <c r="C1917" s="141"/>
      <c r="D1917" s="141"/>
      <c r="E1917" s="142"/>
      <c r="F1917" s="84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24" s="23" customFormat="1" x14ac:dyDescent="0.3">
      <c r="A1918" s="100"/>
      <c r="B1918" s="167"/>
      <c r="C1918" s="141"/>
      <c r="D1918" s="141"/>
      <c r="E1918" s="142"/>
      <c r="F1918" s="84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s="23" customFormat="1" x14ac:dyDescent="0.3">
      <c r="A1919" s="100"/>
      <c r="B1919" s="167"/>
      <c r="C1919" s="141"/>
      <c r="D1919" s="141"/>
      <c r="E1919" s="142"/>
      <c r="F1919" s="84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24" s="23" customFormat="1" x14ac:dyDescent="0.3">
      <c r="A1920" s="100"/>
      <c r="B1920" s="167"/>
      <c r="C1920" s="141"/>
      <c r="D1920" s="141"/>
      <c r="E1920" s="142"/>
      <c r="F1920" s="84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24" s="23" customFormat="1" x14ac:dyDescent="0.3">
      <c r="A1921" s="100"/>
      <c r="B1921" s="167"/>
      <c r="C1921" s="141"/>
      <c r="D1921" s="141"/>
      <c r="E1921" s="142"/>
      <c r="F1921" s="84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s="23" customFormat="1" x14ac:dyDescent="0.3">
      <c r="A1922" s="100"/>
      <c r="B1922" s="167"/>
      <c r="C1922" s="141"/>
      <c r="D1922" s="141"/>
      <c r="E1922" s="142"/>
      <c r="F1922" s="84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24" s="23" customFormat="1" x14ac:dyDescent="0.3">
      <c r="A1923" s="100"/>
      <c r="B1923" s="167"/>
      <c r="C1923" s="141"/>
      <c r="D1923" s="141"/>
      <c r="E1923" s="142"/>
      <c r="F1923" s="84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24" s="23" customFormat="1" x14ac:dyDescent="0.3">
      <c r="A1924" s="100"/>
      <c r="B1924" s="167"/>
      <c r="C1924" s="141"/>
      <c r="D1924" s="141"/>
      <c r="E1924" s="142"/>
      <c r="F1924" s="8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s="23" customFormat="1" x14ac:dyDescent="0.3">
      <c r="A1925" s="100"/>
      <c r="B1925" s="167"/>
      <c r="C1925" s="141"/>
      <c r="D1925" s="141"/>
      <c r="E1925" s="142"/>
      <c r="F1925" s="84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24" s="23" customFormat="1" x14ac:dyDescent="0.3">
      <c r="A1926" s="100"/>
      <c r="B1926" s="167"/>
      <c r="C1926" s="141"/>
      <c r="D1926" s="141"/>
      <c r="E1926" s="142"/>
      <c r="F1926" s="84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24" s="23" customFormat="1" x14ac:dyDescent="0.3">
      <c r="A1927" s="100"/>
      <c r="B1927" s="167"/>
      <c r="C1927" s="141"/>
      <c r="D1927" s="141"/>
      <c r="E1927" s="142"/>
      <c r="F1927" s="84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s="23" customFormat="1" x14ac:dyDescent="0.3">
      <c r="A1928" s="100"/>
      <c r="B1928" s="166"/>
      <c r="C1928" s="141"/>
      <c r="D1928" s="141"/>
      <c r="E1928" s="142"/>
      <c r="F1928" s="84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24" s="23" customFormat="1" x14ac:dyDescent="0.3">
      <c r="A1929" s="100"/>
      <c r="B1929" s="167"/>
      <c r="C1929" s="141"/>
      <c r="D1929" s="141"/>
      <c r="E1929" s="142"/>
      <c r="F1929" s="84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24" s="23" customFormat="1" x14ac:dyDescent="0.3">
      <c r="A1930" s="100"/>
      <c r="B1930" s="167"/>
      <c r="C1930" s="141"/>
      <c r="D1930" s="141"/>
      <c r="E1930" s="142"/>
      <c r="F1930" s="84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s="23" customFormat="1" x14ac:dyDescent="0.3">
      <c r="A1931" s="100"/>
      <c r="B1931" s="100"/>
      <c r="C1931" s="141"/>
      <c r="D1931" s="141"/>
      <c r="E1931" s="142"/>
      <c r="F1931" s="84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24" s="23" customFormat="1" x14ac:dyDescent="0.3">
      <c r="A1932" s="100"/>
      <c r="B1932" s="167"/>
      <c r="C1932" s="141"/>
      <c r="D1932" s="141"/>
      <c r="E1932" s="142"/>
      <c r="F1932" s="84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24" s="23" customFormat="1" x14ac:dyDescent="0.3">
      <c r="A1933" s="100"/>
      <c r="B1933" s="167"/>
      <c r="C1933" s="141"/>
      <c r="D1933" s="141"/>
      <c r="E1933" s="142"/>
      <c r="F1933" s="84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s="23" customFormat="1" x14ac:dyDescent="0.3">
      <c r="A1934" s="100"/>
      <c r="B1934" s="167"/>
      <c r="C1934" s="141"/>
      <c r="D1934" s="141"/>
      <c r="E1934" s="142"/>
      <c r="F1934" s="8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24" s="23" customFormat="1" x14ac:dyDescent="0.3">
      <c r="A1935" s="100"/>
      <c r="B1935" s="167"/>
      <c r="C1935" s="141"/>
      <c r="D1935" s="141"/>
      <c r="E1935" s="142"/>
      <c r="F1935" s="84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24" s="23" customFormat="1" x14ac:dyDescent="0.3">
      <c r="A1936" s="100"/>
      <c r="B1936" s="167"/>
      <c r="C1936" s="141"/>
      <c r="D1936" s="141"/>
      <c r="E1936" s="142"/>
      <c r="F1936" s="84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s="23" customFormat="1" x14ac:dyDescent="0.3">
      <c r="A1937" s="100"/>
      <c r="B1937" s="167"/>
      <c r="C1937" s="141"/>
      <c r="D1937" s="141"/>
      <c r="E1937" s="142"/>
      <c r="F1937" s="84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24" s="23" customFormat="1" x14ac:dyDescent="0.3">
      <c r="A1938" s="100"/>
      <c r="B1938" s="167"/>
      <c r="C1938" s="141"/>
      <c r="D1938" s="141"/>
      <c r="E1938" s="142"/>
      <c r="F1938" s="84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24" s="23" customFormat="1" x14ac:dyDescent="0.3">
      <c r="A1939" s="100"/>
      <c r="B1939" s="167"/>
      <c r="C1939" s="141"/>
      <c r="D1939" s="141"/>
      <c r="E1939" s="142"/>
      <c r="F1939" s="84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s="23" customFormat="1" x14ac:dyDescent="0.3">
      <c r="A1940" s="100"/>
      <c r="B1940" s="167"/>
      <c r="C1940" s="141"/>
      <c r="D1940" s="141"/>
      <c r="E1940" s="142"/>
      <c r="F1940" s="84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24" s="23" customFormat="1" x14ac:dyDescent="0.3">
      <c r="A1941" s="100"/>
      <c r="B1941" s="167"/>
      <c r="C1941" s="141"/>
      <c r="D1941" s="141"/>
      <c r="E1941" s="142"/>
      <c r="F1941" s="84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24" s="23" customFormat="1" x14ac:dyDescent="0.3">
      <c r="A1942" s="100"/>
      <c r="B1942" s="167"/>
      <c r="C1942" s="141"/>
      <c r="D1942" s="141"/>
      <c r="E1942" s="142"/>
      <c r="F1942" s="84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s="23" customFormat="1" x14ac:dyDescent="0.3">
      <c r="A1943" s="100"/>
      <c r="B1943" s="167"/>
      <c r="C1943" s="141"/>
      <c r="D1943" s="141"/>
      <c r="E1943" s="142"/>
      <c r="F1943" s="84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24" s="23" customFormat="1" x14ac:dyDescent="0.3">
      <c r="A1944" s="100"/>
      <c r="B1944" s="167"/>
      <c r="C1944" s="141"/>
      <c r="D1944" s="141"/>
      <c r="E1944" s="142"/>
      <c r="F1944" s="8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24" s="23" customFormat="1" x14ac:dyDescent="0.3">
      <c r="A1945" s="100"/>
      <c r="B1945" s="167"/>
      <c r="C1945" s="141"/>
      <c r="D1945" s="141"/>
      <c r="E1945" s="142"/>
      <c r="F1945" s="84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s="23" customFormat="1" x14ac:dyDescent="0.3">
      <c r="A1946" s="100"/>
      <c r="B1946" s="167"/>
      <c r="C1946" s="141"/>
      <c r="D1946" s="141"/>
      <c r="E1946" s="142"/>
      <c r="F1946" s="84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24" s="23" customFormat="1" x14ac:dyDescent="0.3">
      <c r="A1947" s="100"/>
      <c r="B1947" s="167"/>
      <c r="C1947" s="141"/>
      <c r="D1947" s="141"/>
      <c r="E1947" s="142"/>
      <c r="F1947" s="84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24" s="23" customFormat="1" x14ac:dyDescent="0.3">
      <c r="A1948" s="100"/>
      <c r="B1948" s="167"/>
      <c r="C1948" s="141"/>
      <c r="D1948" s="141"/>
      <c r="E1948" s="142"/>
      <c r="F1948" s="84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s="23" customFormat="1" x14ac:dyDescent="0.3">
      <c r="A1949" s="100"/>
      <c r="B1949" s="167"/>
      <c r="C1949" s="141"/>
      <c r="D1949" s="141"/>
      <c r="E1949" s="142"/>
      <c r="F1949" s="84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24" s="23" customFormat="1" x14ac:dyDescent="0.3">
      <c r="A1950" s="100"/>
      <c r="B1950" s="167"/>
      <c r="C1950" s="141"/>
      <c r="D1950" s="141"/>
      <c r="E1950" s="142"/>
      <c r="F1950" s="84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24" s="23" customFormat="1" x14ac:dyDescent="0.3">
      <c r="A1951" s="100"/>
      <c r="B1951" s="167"/>
      <c r="C1951" s="141"/>
      <c r="D1951" s="141"/>
      <c r="E1951" s="142"/>
      <c r="F1951" s="84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s="23" customFormat="1" x14ac:dyDescent="0.3">
      <c r="A1952" s="100"/>
      <c r="B1952" s="167"/>
      <c r="C1952" s="141"/>
      <c r="D1952" s="141"/>
      <c r="E1952" s="142"/>
      <c r="F1952" s="84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24" s="23" customFormat="1" x14ac:dyDescent="0.3">
      <c r="A1953" s="100"/>
      <c r="B1953" s="167"/>
      <c r="C1953" s="141"/>
      <c r="D1953" s="141"/>
      <c r="E1953" s="142"/>
      <c r="F1953" s="84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24" s="23" customFormat="1" x14ac:dyDescent="0.3">
      <c r="A1954" s="100"/>
      <c r="B1954" s="167"/>
      <c r="C1954" s="141"/>
      <c r="D1954" s="141"/>
      <c r="E1954" s="142"/>
      <c r="F1954" s="8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s="23" customFormat="1" x14ac:dyDescent="0.3">
      <c r="A1955" s="100"/>
      <c r="B1955" s="167"/>
      <c r="C1955" s="141"/>
      <c r="D1955" s="141"/>
      <c r="E1955" s="142"/>
      <c r="F1955" s="84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24" s="23" customFormat="1" x14ac:dyDescent="0.3">
      <c r="A1956" s="100"/>
      <c r="B1956" s="167"/>
      <c r="C1956" s="141"/>
      <c r="D1956" s="141"/>
      <c r="E1956" s="142"/>
      <c r="F1956" s="84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24" s="23" customFormat="1" x14ac:dyDescent="0.3">
      <c r="A1957" s="100"/>
      <c r="B1957" s="167"/>
      <c r="C1957" s="141"/>
      <c r="D1957" s="141"/>
      <c r="E1957" s="142"/>
      <c r="F1957" s="84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s="23" customFormat="1" x14ac:dyDescent="0.3">
      <c r="A1958" s="100"/>
      <c r="B1958" s="167"/>
      <c r="C1958" s="141"/>
      <c r="D1958" s="141"/>
      <c r="E1958" s="142"/>
      <c r="F1958" s="84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24" s="23" customFormat="1" x14ac:dyDescent="0.3">
      <c r="A1959" s="100"/>
      <c r="B1959" s="167"/>
      <c r="C1959" s="141"/>
      <c r="D1959" s="141"/>
      <c r="E1959" s="142"/>
      <c r="F1959" s="84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24" s="23" customFormat="1" x14ac:dyDescent="0.3">
      <c r="A1960" s="100"/>
      <c r="B1960" s="167"/>
      <c r="C1960" s="141"/>
      <c r="D1960" s="141"/>
      <c r="E1960" s="142"/>
      <c r="F1960" s="84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s="23" customFormat="1" x14ac:dyDescent="0.3">
      <c r="A1961" s="100"/>
      <c r="B1961" s="167"/>
      <c r="C1961" s="141"/>
      <c r="D1961" s="141"/>
      <c r="E1961" s="142"/>
      <c r="F1961" s="84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24" s="23" customFormat="1" x14ac:dyDescent="0.3">
      <c r="A1962" s="100"/>
      <c r="B1962" s="167"/>
      <c r="C1962" s="141"/>
      <c r="D1962" s="141"/>
      <c r="E1962" s="142"/>
      <c r="F1962" s="84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24" s="23" customFormat="1" x14ac:dyDescent="0.3">
      <c r="A1963" s="100"/>
      <c r="B1963" s="167"/>
      <c r="C1963" s="141"/>
      <c r="D1963" s="141"/>
      <c r="E1963" s="142"/>
      <c r="F1963" s="84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s="23" customFormat="1" x14ac:dyDescent="0.3">
      <c r="A1964" s="100"/>
      <c r="B1964" s="167"/>
      <c r="C1964" s="141"/>
      <c r="D1964" s="141"/>
      <c r="E1964" s="142"/>
      <c r="F1964" s="8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24" s="23" customFormat="1" x14ac:dyDescent="0.3">
      <c r="A1965" s="100"/>
      <c r="B1965" s="167"/>
      <c r="C1965" s="141"/>
      <c r="D1965" s="141"/>
      <c r="E1965" s="142"/>
      <c r="F1965" s="84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24" s="23" customFormat="1" x14ac:dyDescent="0.3">
      <c r="A1966" s="100"/>
      <c r="B1966" s="167"/>
      <c r="C1966" s="141"/>
      <c r="D1966" s="141"/>
      <c r="E1966" s="142"/>
      <c r="F1966" s="84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s="23" customFormat="1" x14ac:dyDescent="0.3">
      <c r="A1967" s="100"/>
      <c r="B1967" s="167"/>
      <c r="C1967" s="141"/>
      <c r="D1967" s="141"/>
      <c r="E1967" s="142"/>
      <c r="F1967" s="84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24" s="23" customFormat="1" x14ac:dyDescent="0.3">
      <c r="A1968" s="100"/>
      <c r="B1968" s="167"/>
      <c r="C1968" s="141"/>
      <c r="D1968" s="141"/>
      <c r="E1968" s="142"/>
      <c r="F1968" s="84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24" s="23" customFormat="1" x14ac:dyDescent="0.3">
      <c r="A1969" s="100"/>
      <c r="B1969" s="167"/>
      <c r="C1969" s="141"/>
      <c r="D1969" s="141"/>
      <c r="E1969" s="142"/>
      <c r="F1969" s="84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s="23" customFormat="1" x14ac:dyDescent="0.3">
      <c r="A1970" s="100"/>
      <c r="B1970" s="167"/>
      <c r="C1970" s="141"/>
      <c r="D1970" s="141"/>
      <c r="E1970" s="142"/>
      <c r="F1970" s="84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24" s="23" customFormat="1" x14ac:dyDescent="0.3">
      <c r="A1971" s="100"/>
      <c r="B1971" s="167"/>
      <c r="C1971" s="141"/>
      <c r="D1971" s="141"/>
      <c r="E1971" s="142"/>
      <c r="F1971" s="84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24" s="23" customFormat="1" x14ac:dyDescent="0.3">
      <c r="A1972" s="100"/>
      <c r="B1972" s="167"/>
      <c r="C1972" s="141"/>
      <c r="D1972" s="141"/>
      <c r="E1972" s="142"/>
      <c r="F1972" s="84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s="23" customFormat="1" x14ac:dyDescent="0.3">
      <c r="A1973" s="100"/>
      <c r="B1973" s="166"/>
      <c r="C1973" s="141"/>
      <c r="D1973" s="141"/>
      <c r="E1973" s="142"/>
      <c r="F1973" s="84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24" s="23" customFormat="1" x14ac:dyDescent="0.3">
      <c r="A1974" s="100"/>
      <c r="B1974" s="167"/>
      <c r="C1974" s="141"/>
      <c r="D1974" s="141"/>
      <c r="E1974" s="142"/>
      <c r="F1974" s="8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24" s="23" customFormat="1" x14ac:dyDescent="0.3">
      <c r="A1975" s="100"/>
      <c r="B1975" s="167"/>
      <c r="C1975" s="141"/>
      <c r="D1975" s="141"/>
      <c r="E1975" s="142"/>
      <c r="F1975" s="84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s="23" customFormat="1" x14ac:dyDescent="0.3">
      <c r="A1976" s="100"/>
      <c r="B1976" s="167"/>
      <c r="C1976" s="141"/>
      <c r="D1976" s="141"/>
      <c r="E1976" s="142"/>
      <c r="F1976" s="84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24" s="23" customFormat="1" x14ac:dyDescent="0.3">
      <c r="A1977" s="100"/>
      <c r="B1977" s="167"/>
      <c r="C1977" s="141"/>
      <c r="D1977" s="141"/>
      <c r="E1977" s="142"/>
      <c r="F1977" s="84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24" s="23" customFormat="1" x14ac:dyDescent="0.3">
      <c r="A1978" s="100"/>
      <c r="B1978" s="167"/>
      <c r="C1978" s="141"/>
      <c r="D1978" s="141"/>
      <c r="E1978" s="142"/>
      <c r="F1978" s="84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s="23" customFormat="1" x14ac:dyDescent="0.3">
      <c r="A1979" s="100"/>
      <c r="B1979" s="167"/>
      <c r="C1979" s="141"/>
      <c r="D1979" s="141"/>
      <c r="E1979" s="142"/>
      <c r="F1979" s="84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24" s="23" customFormat="1" x14ac:dyDescent="0.3">
      <c r="A1980" s="100"/>
      <c r="B1980" s="167"/>
      <c r="C1980" s="141"/>
      <c r="D1980" s="141"/>
      <c r="E1980" s="142"/>
      <c r="F1980" s="84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24" s="23" customFormat="1" x14ac:dyDescent="0.3">
      <c r="A1981" s="100"/>
      <c r="B1981" s="167"/>
      <c r="C1981" s="141"/>
      <c r="D1981" s="141"/>
      <c r="E1981" s="142"/>
      <c r="F1981" s="84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s="23" customFormat="1" x14ac:dyDescent="0.3">
      <c r="A1982" s="100"/>
      <c r="B1982" s="167"/>
      <c r="C1982" s="141"/>
      <c r="D1982" s="141"/>
      <c r="E1982" s="142"/>
      <c r="F1982" s="84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24" s="23" customFormat="1" x14ac:dyDescent="0.3">
      <c r="A1983" s="100"/>
      <c r="B1983" s="167"/>
      <c r="C1983" s="141"/>
      <c r="D1983" s="141"/>
      <c r="E1983" s="142"/>
      <c r="F1983" s="84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24" s="23" customFormat="1" x14ac:dyDescent="0.3">
      <c r="A1984" s="100"/>
      <c r="B1984" s="167"/>
      <c r="C1984" s="141"/>
      <c r="D1984" s="141"/>
      <c r="E1984" s="142"/>
      <c r="F1984" s="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s="23" customFormat="1" x14ac:dyDescent="0.3">
      <c r="A1985" s="100"/>
      <c r="B1985" s="167"/>
      <c r="C1985" s="141"/>
      <c r="D1985" s="141"/>
      <c r="E1985" s="142"/>
      <c r="F1985" s="84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24" s="23" customFormat="1" x14ac:dyDescent="0.3">
      <c r="A1986" s="100"/>
      <c r="B1986" s="167"/>
      <c r="C1986" s="141"/>
      <c r="D1986" s="141"/>
      <c r="E1986" s="142"/>
      <c r="F1986" s="84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24" s="23" customFormat="1" x14ac:dyDescent="0.3">
      <c r="A1987" s="100"/>
      <c r="B1987" s="167"/>
      <c r="C1987" s="141"/>
      <c r="D1987" s="141"/>
      <c r="E1987" s="142"/>
      <c r="F1987" s="84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s="23" customFormat="1" x14ac:dyDescent="0.3">
      <c r="A1988" s="100"/>
      <c r="B1988" s="167"/>
      <c r="C1988" s="141"/>
      <c r="D1988" s="141"/>
      <c r="E1988" s="142"/>
      <c r="F1988" s="84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24" s="23" customFormat="1" x14ac:dyDescent="0.3">
      <c r="A1989" s="100"/>
      <c r="B1989" s="167"/>
      <c r="C1989" s="141"/>
      <c r="D1989" s="141"/>
      <c r="E1989" s="142"/>
      <c r="F1989" s="84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24" s="23" customFormat="1" x14ac:dyDescent="0.3">
      <c r="A1990" s="100"/>
      <c r="B1990" s="167"/>
      <c r="C1990" s="141"/>
      <c r="D1990" s="141"/>
      <c r="E1990" s="142"/>
      <c r="F1990" s="84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s="23" customFormat="1" x14ac:dyDescent="0.3">
      <c r="A1991" s="100"/>
      <c r="B1991" s="167"/>
      <c r="C1991" s="141"/>
      <c r="D1991" s="141"/>
      <c r="E1991" s="142"/>
      <c r="F1991" s="84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24" s="23" customFormat="1" x14ac:dyDescent="0.3">
      <c r="A1992" s="100"/>
      <c r="B1992" s="167"/>
      <c r="C1992" s="141"/>
      <c r="D1992" s="141"/>
      <c r="E1992" s="142"/>
      <c r="F1992" s="84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24" s="23" customFormat="1" x14ac:dyDescent="0.3">
      <c r="A1993" s="100"/>
      <c r="B1993" s="167"/>
      <c r="C1993" s="141"/>
      <c r="D1993" s="141"/>
      <c r="E1993" s="142"/>
      <c r="F1993" s="84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s="23" customFormat="1" x14ac:dyDescent="0.3">
      <c r="A1994" s="100"/>
      <c r="B1994" s="167"/>
      <c r="C1994" s="141"/>
      <c r="D1994" s="141"/>
      <c r="E1994" s="142"/>
      <c r="F1994" s="8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24" s="23" customFormat="1" x14ac:dyDescent="0.3">
      <c r="A1995" s="100"/>
      <c r="B1995" s="167"/>
      <c r="C1995" s="141"/>
      <c r="D1995" s="141"/>
      <c r="E1995" s="142"/>
      <c r="F1995" s="84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24" s="23" customFormat="1" x14ac:dyDescent="0.3">
      <c r="A1996" s="100"/>
      <c r="B1996" s="167"/>
      <c r="C1996" s="141"/>
      <c r="D1996" s="141"/>
      <c r="E1996" s="142"/>
      <c r="F1996" s="84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s="23" customFormat="1" x14ac:dyDescent="0.3">
      <c r="A1997" s="100"/>
      <c r="B1997" s="167"/>
      <c r="C1997" s="141"/>
      <c r="D1997" s="141"/>
      <c r="E1997" s="142"/>
      <c r="F1997" s="84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24" s="23" customFormat="1" x14ac:dyDescent="0.3">
      <c r="A1998" s="100"/>
      <c r="B1998" s="167"/>
      <c r="C1998" s="141"/>
      <c r="D1998" s="141"/>
      <c r="E1998" s="142"/>
      <c r="F1998" s="84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24" s="23" customFormat="1" x14ac:dyDescent="0.3">
      <c r="A1999" s="100"/>
      <c r="B1999" s="167"/>
      <c r="C1999" s="141"/>
      <c r="D1999" s="141"/>
      <c r="E1999" s="142"/>
      <c r="F1999" s="84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s="23" customFormat="1" x14ac:dyDescent="0.3">
      <c r="A2000" s="100"/>
      <c r="B2000" s="167"/>
      <c r="C2000" s="141"/>
      <c r="D2000" s="141"/>
      <c r="E2000" s="142"/>
      <c r="F2000" s="84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24" s="23" customFormat="1" x14ac:dyDescent="0.3">
      <c r="A2001" s="100"/>
      <c r="B2001" s="167"/>
      <c r="C2001" s="141"/>
      <c r="D2001" s="141"/>
      <c r="E2001" s="142"/>
      <c r="F2001" s="84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24" s="23" customFormat="1" x14ac:dyDescent="0.3">
      <c r="A2002" s="100"/>
      <c r="B2002" s="167"/>
      <c r="C2002" s="141"/>
      <c r="D2002" s="141"/>
      <c r="E2002" s="142"/>
      <c r="F2002" s="84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s="23" customFormat="1" x14ac:dyDescent="0.3">
      <c r="A2003" s="100"/>
      <c r="B2003" s="166"/>
      <c r="C2003" s="141"/>
      <c r="D2003" s="141"/>
      <c r="E2003" s="142"/>
      <c r="F2003" s="84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24" s="23" customFormat="1" x14ac:dyDescent="0.3">
      <c r="A2004" s="100"/>
      <c r="B2004" s="167"/>
      <c r="C2004" s="141"/>
      <c r="D2004" s="141"/>
      <c r="E2004" s="142"/>
      <c r="F2004" s="8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24" s="23" customFormat="1" x14ac:dyDescent="0.3">
      <c r="A2005" s="100"/>
      <c r="B2005" s="167"/>
      <c r="C2005" s="141"/>
      <c r="D2005" s="141"/>
      <c r="E2005" s="142"/>
      <c r="F2005" s="84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s="23" customFormat="1" x14ac:dyDescent="0.3">
      <c r="A2006" s="100"/>
      <c r="B2006" s="167"/>
      <c r="C2006" s="141"/>
      <c r="D2006" s="141"/>
      <c r="E2006" s="142"/>
      <c r="F2006" s="84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24" s="23" customFormat="1" x14ac:dyDescent="0.3">
      <c r="A2007" s="100"/>
      <c r="B2007" s="167"/>
      <c r="C2007" s="141"/>
      <c r="D2007" s="141"/>
      <c r="E2007" s="142"/>
      <c r="F2007" s="84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24" s="23" customFormat="1" x14ac:dyDescent="0.3">
      <c r="A2008" s="100"/>
      <c r="B2008" s="167"/>
      <c r="C2008" s="141"/>
      <c r="D2008" s="141"/>
      <c r="E2008" s="142"/>
      <c r="F2008" s="84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s="23" customFormat="1" x14ac:dyDescent="0.3">
      <c r="A2009" s="100"/>
      <c r="B2009" s="167"/>
      <c r="C2009" s="141"/>
      <c r="D2009" s="141"/>
      <c r="E2009" s="142"/>
      <c r="F2009" s="84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24" s="23" customFormat="1" x14ac:dyDescent="0.3">
      <c r="A2010" s="100"/>
      <c r="B2010" s="167"/>
      <c r="C2010" s="141"/>
      <c r="D2010" s="141"/>
      <c r="E2010" s="142"/>
      <c r="F2010" s="84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24" s="23" customFormat="1" x14ac:dyDescent="0.3">
      <c r="A2011" s="100"/>
      <c r="B2011" s="167"/>
      <c r="C2011" s="141"/>
      <c r="D2011" s="141"/>
      <c r="E2011" s="142"/>
      <c r="F2011" s="84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s="23" customFormat="1" x14ac:dyDescent="0.3">
      <c r="A2012" s="100"/>
      <c r="B2012" s="167"/>
      <c r="C2012" s="141"/>
      <c r="D2012" s="141"/>
      <c r="E2012" s="142"/>
      <c r="F2012" s="84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24" s="23" customFormat="1" x14ac:dyDescent="0.3">
      <c r="A2013" s="100"/>
      <c r="B2013" s="167"/>
      <c r="C2013" s="141"/>
      <c r="D2013" s="141"/>
      <c r="E2013" s="142"/>
      <c r="F2013" s="84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24" s="23" customFormat="1" x14ac:dyDescent="0.3">
      <c r="A2014" s="100"/>
      <c r="B2014" s="167"/>
      <c r="C2014" s="141"/>
      <c r="D2014" s="168"/>
      <c r="E2014" s="142"/>
      <c r="F2014" s="8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s="23" customFormat="1" x14ac:dyDescent="0.3">
      <c r="A2015" s="100"/>
      <c r="B2015" s="167"/>
      <c r="C2015" s="141"/>
      <c r="D2015" s="141"/>
      <c r="E2015" s="142"/>
      <c r="F2015" s="84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24" s="23" customFormat="1" x14ac:dyDescent="0.3">
      <c r="A2016" s="100"/>
      <c r="B2016" s="167"/>
      <c r="C2016" s="141"/>
      <c r="D2016" s="141"/>
      <c r="E2016" s="142"/>
      <c r="F2016" s="84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24" s="23" customFormat="1" x14ac:dyDescent="0.3">
      <c r="A2017" s="100"/>
      <c r="B2017" s="167"/>
      <c r="C2017" s="141"/>
      <c r="D2017" s="141"/>
      <c r="E2017" s="142"/>
      <c r="F2017" s="84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s="23" customFormat="1" x14ac:dyDescent="0.3">
      <c r="A2018" s="100"/>
      <c r="B2018" s="167"/>
      <c r="C2018" s="141"/>
      <c r="D2018" s="168"/>
      <c r="E2018" s="142"/>
      <c r="F2018" s="84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24" s="23" customFormat="1" x14ac:dyDescent="0.3">
      <c r="A2019" s="100"/>
      <c r="B2019" s="167"/>
      <c r="C2019" s="141"/>
      <c r="D2019" s="168"/>
      <c r="E2019" s="142"/>
      <c r="F2019" s="84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24" s="23" customFormat="1" x14ac:dyDescent="0.3">
      <c r="A2020" s="100"/>
      <c r="B2020" s="167"/>
      <c r="C2020" s="141"/>
      <c r="D2020" s="168"/>
      <c r="E2020" s="142"/>
      <c r="F2020" s="84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s="23" customFormat="1" x14ac:dyDescent="0.3">
      <c r="A2021" s="100"/>
      <c r="B2021" s="167"/>
      <c r="C2021" s="141"/>
      <c r="D2021" s="141"/>
      <c r="E2021" s="142"/>
      <c r="F2021" s="84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24" s="23" customFormat="1" x14ac:dyDescent="0.3">
      <c r="A2022" s="100"/>
      <c r="B2022" s="167"/>
      <c r="C2022" s="141"/>
      <c r="D2022" s="141"/>
      <c r="E2022" s="142"/>
      <c r="F2022" s="84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24" s="23" customFormat="1" x14ac:dyDescent="0.3">
      <c r="A2023" s="100"/>
      <c r="B2023" s="167"/>
      <c r="C2023" s="141"/>
      <c r="D2023" s="141"/>
      <c r="E2023" s="142"/>
      <c r="F2023" s="84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s="23" customFormat="1" x14ac:dyDescent="0.3">
      <c r="A2024" s="100"/>
      <c r="B2024" s="167"/>
      <c r="C2024" s="141"/>
      <c r="D2024" s="141"/>
      <c r="E2024" s="142"/>
      <c r="F2024" s="8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24" s="23" customFormat="1" x14ac:dyDescent="0.3">
      <c r="A2025" s="100"/>
      <c r="B2025" s="167"/>
      <c r="C2025" s="141"/>
      <c r="D2025" s="141"/>
      <c r="E2025" s="142"/>
      <c r="F2025" s="84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24" s="23" customFormat="1" x14ac:dyDescent="0.3">
      <c r="A2026" s="100"/>
      <c r="B2026" s="167"/>
      <c r="C2026" s="141"/>
      <c r="D2026" s="141"/>
      <c r="E2026" s="142"/>
      <c r="F2026" s="84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s="23" customFormat="1" x14ac:dyDescent="0.3">
      <c r="A2027" s="100"/>
      <c r="C2027" s="141"/>
      <c r="D2027" s="141"/>
      <c r="E2027" s="142"/>
      <c r="F2027" s="84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24" s="23" customFormat="1" x14ac:dyDescent="0.3">
      <c r="A2028" s="100"/>
      <c r="B2028" s="169"/>
      <c r="C2028" s="141"/>
      <c r="D2028" s="141"/>
      <c r="E2028" s="142"/>
      <c r="F2028" s="84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24" s="23" customFormat="1" x14ac:dyDescent="0.3">
      <c r="A2029" s="100"/>
      <c r="B2029" s="167"/>
      <c r="C2029" s="160"/>
      <c r="D2029" s="168"/>
      <c r="E2029" s="142"/>
      <c r="F2029" s="84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s="23" customFormat="1" x14ac:dyDescent="0.3">
      <c r="A2030" s="100"/>
      <c r="B2030" s="167"/>
      <c r="C2030" s="141"/>
      <c r="D2030" s="160"/>
      <c r="E2030" s="142"/>
      <c r="F2030" s="84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24" s="23" customFormat="1" x14ac:dyDescent="0.3">
      <c r="A2031" s="100"/>
      <c r="C2031" s="160"/>
      <c r="D2031" s="168"/>
      <c r="E2031" s="142"/>
      <c r="F2031" s="84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24" s="23" customFormat="1" x14ac:dyDescent="0.3">
      <c r="A2032" s="100"/>
      <c r="B2032" s="167"/>
      <c r="C2032" s="141"/>
      <c r="D2032" s="160"/>
      <c r="E2032" s="142"/>
      <c r="F2032" s="84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s="23" customFormat="1" x14ac:dyDescent="0.3">
      <c r="A2033" s="100"/>
      <c r="B2033" s="167"/>
      <c r="C2033" s="141"/>
      <c r="D2033" s="141"/>
      <c r="E2033" s="142"/>
      <c r="F2033" s="84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24" s="23" customFormat="1" x14ac:dyDescent="0.3">
      <c r="A2034" s="100"/>
      <c r="B2034" s="167"/>
      <c r="C2034" s="141"/>
      <c r="D2034" s="141"/>
      <c r="E2034" s="142"/>
      <c r="F2034" s="8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24" s="23" customFormat="1" x14ac:dyDescent="0.3">
      <c r="A2035" s="100"/>
      <c r="B2035" s="167"/>
      <c r="C2035" s="141"/>
      <c r="D2035" s="141"/>
      <c r="E2035" s="142"/>
      <c r="F2035" s="84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s="23" customFormat="1" x14ac:dyDescent="0.3">
      <c r="A2036" s="100"/>
      <c r="B2036" s="167"/>
      <c r="C2036" s="141"/>
      <c r="D2036" s="141"/>
      <c r="E2036" s="142"/>
      <c r="F2036" s="84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24" s="23" customFormat="1" x14ac:dyDescent="0.3">
      <c r="A2037" s="100"/>
      <c r="B2037" s="167"/>
      <c r="C2037" s="141"/>
      <c r="D2037" s="141"/>
      <c r="E2037" s="142"/>
      <c r="F2037" s="84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24" s="23" customFormat="1" x14ac:dyDescent="0.3">
      <c r="A2038" s="100"/>
      <c r="B2038" s="167"/>
      <c r="C2038" s="141"/>
      <c r="D2038" s="141"/>
      <c r="E2038" s="142"/>
      <c r="F2038" s="84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s="23" customFormat="1" x14ac:dyDescent="0.3">
      <c r="A2039" s="100"/>
      <c r="B2039" s="167"/>
      <c r="C2039" s="141"/>
      <c r="D2039" s="141"/>
      <c r="E2039" s="142"/>
      <c r="F2039" s="84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24" s="23" customFormat="1" x14ac:dyDescent="0.3">
      <c r="A2040" s="100"/>
      <c r="B2040" s="167"/>
      <c r="C2040" s="141"/>
      <c r="D2040" s="141"/>
      <c r="E2040" s="142"/>
      <c r="F2040" s="84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24" s="23" customFormat="1" x14ac:dyDescent="0.3">
      <c r="A2041" s="100"/>
      <c r="B2041" s="166"/>
      <c r="C2041" s="141"/>
      <c r="D2041" s="141"/>
      <c r="E2041" s="142"/>
      <c r="F2041" s="84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s="23" customFormat="1" x14ac:dyDescent="0.3">
      <c r="A2042" s="100"/>
      <c r="B2042" s="167"/>
      <c r="C2042" s="141"/>
      <c r="D2042" s="141"/>
      <c r="E2042" s="142"/>
      <c r="F2042" s="84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24" s="23" customFormat="1" x14ac:dyDescent="0.3">
      <c r="A2043" s="100"/>
      <c r="B2043" s="167"/>
      <c r="C2043" s="141"/>
      <c r="D2043" s="141"/>
      <c r="E2043" s="142"/>
      <c r="F2043" s="84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24" s="23" customFormat="1" x14ac:dyDescent="0.3">
      <c r="A2044" s="100"/>
      <c r="B2044" s="167"/>
      <c r="C2044" s="141"/>
      <c r="D2044" s="141"/>
      <c r="E2044" s="142"/>
      <c r="F2044" s="8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s="23" customFormat="1" x14ac:dyDescent="0.3">
      <c r="A2045" s="100"/>
      <c r="B2045" s="167"/>
      <c r="C2045" s="141"/>
      <c r="D2045" s="141"/>
      <c r="E2045" s="142"/>
      <c r="F2045" s="84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24" s="23" customFormat="1" x14ac:dyDescent="0.3">
      <c r="A2046" s="100"/>
      <c r="B2046" s="167"/>
      <c r="C2046" s="141"/>
      <c r="D2046" s="141"/>
      <c r="E2046" s="142"/>
      <c r="F2046" s="84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24" s="23" customFormat="1" x14ac:dyDescent="0.3">
      <c r="A2047" s="100"/>
      <c r="B2047" s="166"/>
      <c r="C2047" s="141"/>
      <c r="D2047" s="141"/>
      <c r="E2047" s="142"/>
      <c r="F2047" s="84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s="23" customFormat="1" x14ac:dyDescent="0.3">
      <c r="A2048" s="100"/>
      <c r="B2048" s="167"/>
      <c r="C2048" s="141"/>
      <c r="D2048" s="141"/>
      <c r="E2048" s="142"/>
      <c r="F2048" s="84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16" s="23" customFormat="1" x14ac:dyDescent="0.3">
      <c r="A2049" s="100"/>
      <c r="B2049" s="167"/>
      <c r="C2049" s="141"/>
      <c r="D2049" s="141"/>
      <c r="E2049" s="142"/>
      <c r="F2049" s="84"/>
      <c r="G2049"/>
      <c r="H2049"/>
      <c r="I2049"/>
      <c r="J2049"/>
      <c r="K2049"/>
      <c r="L2049"/>
      <c r="M2049"/>
      <c r="N2049"/>
      <c r="O2049"/>
      <c r="P2049"/>
    </row>
    <row r="2050" spans="1:16" s="23" customFormat="1" x14ac:dyDescent="0.3">
      <c r="A2050" s="100"/>
      <c r="B2050" s="167"/>
      <c r="C2050" s="141"/>
      <c r="D2050" s="141"/>
      <c r="E2050" s="142"/>
      <c r="F2050" s="84"/>
      <c r="G2050"/>
      <c r="H2050"/>
      <c r="I2050"/>
      <c r="J2050"/>
      <c r="K2050"/>
      <c r="L2050"/>
      <c r="M2050"/>
      <c r="N2050"/>
      <c r="O2050"/>
      <c r="P2050"/>
    </row>
    <row r="2051" spans="1:16" s="23" customFormat="1" x14ac:dyDescent="0.3">
      <c r="A2051" s="100"/>
      <c r="B2051" s="167"/>
      <c r="C2051" s="141"/>
      <c r="D2051" s="141"/>
      <c r="E2051" s="142"/>
      <c r="F2051" s="132"/>
      <c r="G2051"/>
      <c r="H2051"/>
      <c r="I2051"/>
      <c r="J2051"/>
      <c r="K2051"/>
      <c r="L2051"/>
      <c r="M2051"/>
    </row>
    <row r="2052" spans="1:16" s="23" customFormat="1" x14ac:dyDescent="0.3">
      <c r="A2052" s="100"/>
      <c r="B2052" s="167"/>
      <c r="C2052" s="141"/>
      <c r="D2052" s="141"/>
      <c r="E2052" s="142"/>
      <c r="F2052" s="132"/>
      <c r="G2052"/>
      <c r="H2052"/>
      <c r="I2052"/>
      <c r="J2052"/>
      <c r="K2052"/>
      <c r="L2052"/>
      <c r="M2052"/>
    </row>
    <row r="2053" spans="1:16" s="23" customFormat="1" x14ac:dyDescent="0.3">
      <c r="A2053" s="100"/>
      <c r="B2053" s="167"/>
      <c r="C2053" s="141"/>
      <c r="D2053" s="141"/>
      <c r="E2053" s="142"/>
      <c r="F2053" s="132"/>
      <c r="G2053"/>
      <c r="H2053"/>
      <c r="I2053"/>
      <c r="J2053"/>
      <c r="K2053"/>
      <c r="L2053"/>
      <c r="M2053"/>
    </row>
    <row r="2054" spans="1:16" s="23" customFormat="1" x14ac:dyDescent="0.3">
      <c r="A2054" s="100"/>
      <c r="C2054" s="141"/>
      <c r="D2054" s="141"/>
      <c r="E2054" s="142"/>
      <c r="F2054" s="132"/>
      <c r="G2054"/>
      <c r="H2054"/>
      <c r="I2054"/>
      <c r="J2054"/>
      <c r="K2054"/>
      <c r="L2054"/>
      <c r="M2054"/>
    </row>
    <row r="2055" spans="1:16" s="23" customFormat="1" x14ac:dyDescent="0.3">
      <c r="A2055" s="100"/>
      <c r="B2055" s="167"/>
      <c r="C2055" s="141"/>
      <c r="D2055" s="141"/>
      <c r="E2055" s="142"/>
      <c r="F2055" s="132"/>
      <c r="G2055"/>
      <c r="H2055"/>
      <c r="I2055"/>
      <c r="J2055"/>
      <c r="K2055"/>
      <c r="L2055"/>
      <c r="M2055"/>
    </row>
    <row r="2056" spans="1:16" s="23" customFormat="1" x14ac:dyDescent="0.3">
      <c r="A2056" s="100"/>
      <c r="B2056" s="169"/>
      <c r="C2056" s="141"/>
      <c r="D2056" s="141"/>
      <c r="E2056" s="142"/>
      <c r="F2056" s="132"/>
      <c r="G2056"/>
      <c r="H2056"/>
      <c r="I2056"/>
      <c r="J2056"/>
      <c r="K2056"/>
      <c r="L2056"/>
      <c r="M2056"/>
    </row>
    <row r="2057" spans="1:16" s="23" customFormat="1" x14ac:dyDescent="0.3">
      <c r="A2057" s="100"/>
      <c r="B2057" s="167"/>
      <c r="C2057" s="141"/>
      <c r="D2057" s="141"/>
      <c r="E2057" s="142"/>
      <c r="F2057" s="132"/>
      <c r="G2057"/>
      <c r="H2057"/>
      <c r="I2057"/>
      <c r="J2057"/>
      <c r="K2057"/>
      <c r="L2057"/>
      <c r="M2057"/>
    </row>
    <row r="2058" spans="1:16" s="23" customFormat="1" x14ac:dyDescent="0.3">
      <c r="A2058" s="100"/>
      <c r="B2058" s="167"/>
      <c r="C2058" s="141"/>
      <c r="D2058" s="141"/>
      <c r="E2058" s="142"/>
      <c r="F2058" s="132"/>
      <c r="G2058"/>
      <c r="H2058"/>
      <c r="I2058"/>
      <c r="J2058"/>
      <c r="K2058"/>
      <c r="L2058"/>
      <c r="M2058"/>
    </row>
    <row r="2059" spans="1:16" s="23" customFormat="1" x14ac:dyDescent="0.3">
      <c r="A2059" s="100"/>
      <c r="B2059" s="170"/>
      <c r="C2059" s="141"/>
      <c r="D2059" s="160"/>
      <c r="E2059" s="142"/>
      <c r="F2059" s="132"/>
      <c r="G2059"/>
      <c r="H2059"/>
      <c r="I2059"/>
      <c r="J2059"/>
      <c r="K2059"/>
      <c r="L2059"/>
      <c r="M2059"/>
    </row>
    <row r="2060" spans="1:16" s="23" customFormat="1" x14ac:dyDescent="0.3">
      <c r="A2060" s="100"/>
      <c r="B2060" s="167"/>
      <c r="C2060" s="141"/>
      <c r="D2060" s="160"/>
      <c r="E2060" s="142"/>
      <c r="F2060" s="132"/>
      <c r="G2060"/>
      <c r="H2060"/>
      <c r="I2060"/>
      <c r="J2060"/>
      <c r="K2060"/>
      <c r="L2060"/>
      <c r="M2060"/>
    </row>
    <row r="2061" spans="1:16" s="23" customFormat="1" x14ac:dyDescent="0.3">
      <c r="A2061" s="100"/>
      <c r="B2061" s="167"/>
      <c r="C2061" s="141"/>
      <c r="D2061" s="141"/>
      <c r="E2061" s="142"/>
      <c r="F2061" s="132"/>
      <c r="G2061"/>
      <c r="H2061"/>
      <c r="I2061"/>
      <c r="J2061"/>
      <c r="K2061"/>
      <c r="L2061"/>
      <c r="M2061"/>
    </row>
    <row r="2062" spans="1:16" s="23" customFormat="1" x14ac:dyDescent="0.3">
      <c r="A2062" s="100"/>
      <c r="B2062" s="167"/>
      <c r="C2062" s="141"/>
      <c r="D2062" s="141"/>
      <c r="E2062" s="142"/>
      <c r="F2062" s="132"/>
      <c r="G2062"/>
      <c r="H2062"/>
      <c r="I2062"/>
      <c r="J2062"/>
      <c r="K2062"/>
      <c r="L2062"/>
      <c r="M2062"/>
    </row>
    <row r="2063" spans="1:16" s="23" customFormat="1" x14ac:dyDescent="0.3">
      <c r="A2063" s="100"/>
      <c r="B2063" s="167"/>
      <c r="C2063" s="141"/>
      <c r="D2063" s="141"/>
      <c r="E2063" s="142"/>
      <c r="F2063" s="132"/>
      <c r="G2063"/>
      <c r="H2063"/>
      <c r="I2063"/>
      <c r="J2063"/>
      <c r="K2063"/>
      <c r="L2063"/>
      <c r="M2063"/>
    </row>
    <row r="2064" spans="1:16" s="23" customFormat="1" x14ac:dyDescent="0.3">
      <c r="A2064" s="100"/>
      <c r="B2064" s="167"/>
      <c r="C2064" s="141"/>
      <c r="D2064" s="141"/>
      <c r="E2064" s="142"/>
      <c r="F2064" s="132"/>
      <c r="G2064"/>
      <c r="H2064"/>
      <c r="I2064"/>
      <c r="J2064"/>
      <c r="K2064"/>
      <c r="L2064"/>
      <c r="M2064"/>
    </row>
    <row r="2065" spans="1:13" s="23" customFormat="1" x14ac:dyDescent="0.3">
      <c r="A2065" s="100"/>
      <c r="B2065" s="167"/>
      <c r="C2065" s="141"/>
      <c r="D2065" s="141"/>
      <c r="E2065" s="142"/>
      <c r="F2065" s="132"/>
      <c r="G2065"/>
      <c r="H2065"/>
      <c r="I2065"/>
      <c r="J2065"/>
      <c r="K2065"/>
      <c r="L2065"/>
      <c r="M2065"/>
    </row>
    <row r="2066" spans="1:13" s="23" customFormat="1" x14ac:dyDescent="0.3">
      <c r="A2066" s="100"/>
      <c r="B2066" s="167"/>
      <c r="C2066" s="141"/>
      <c r="D2066" s="141"/>
      <c r="E2066" s="142"/>
      <c r="F2066" s="132"/>
      <c r="G2066"/>
      <c r="H2066"/>
      <c r="I2066"/>
      <c r="J2066"/>
      <c r="K2066"/>
      <c r="L2066"/>
      <c r="M2066"/>
    </row>
    <row r="2067" spans="1:13" s="23" customFormat="1" x14ac:dyDescent="0.3">
      <c r="A2067" s="100"/>
      <c r="B2067" s="167"/>
      <c r="C2067" s="141"/>
      <c r="D2067" s="141"/>
      <c r="E2067" s="142"/>
      <c r="F2067" s="132"/>
      <c r="G2067"/>
      <c r="H2067"/>
      <c r="I2067"/>
      <c r="J2067"/>
      <c r="K2067"/>
      <c r="L2067"/>
      <c r="M2067"/>
    </row>
    <row r="2068" spans="1:13" s="23" customFormat="1" x14ac:dyDescent="0.3">
      <c r="A2068" s="100"/>
      <c r="B2068" s="167"/>
      <c r="C2068" s="141"/>
      <c r="D2068" s="141"/>
      <c r="E2068" s="142"/>
      <c r="F2068" s="132"/>
      <c r="G2068"/>
      <c r="H2068"/>
      <c r="I2068"/>
      <c r="J2068"/>
      <c r="K2068"/>
      <c r="L2068"/>
      <c r="M2068"/>
    </row>
    <row r="2069" spans="1:13" s="23" customFormat="1" x14ac:dyDescent="0.3">
      <c r="A2069" s="100"/>
      <c r="B2069" s="167"/>
      <c r="C2069" s="141"/>
      <c r="D2069" s="141"/>
      <c r="E2069" s="142"/>
      <c r="F2069" s="132"/>
      <c r="G2069"/>
      <c r="H2069"/>
      <c r="I2069"/>
      <c r="J2069"/>
      <c r="K2069"/>
      <c r="L2069"/>
      <c r="M2069"/>
    </row>
    <row r="2070" spans="1:13" s="23" customFormat="1" x14ac:dyDescent="0.3">
      <c r="A2070" s="100"/>
      <c r="B2070" s="167"/>
      <c r="C2070" s="141"/>
      <c r="D2070" s="168"/>
      <c r="E2070" s="142"/>
      <c r="F2070" s="132"/>
      <c r="G2070"/>
      <c r="H2070"/>
      <c r="I2070"/>
      <c r="J2070"/>
      <c r="K2070"/>
      <c r="L2070"/>
      <c r="M2070"/>
    </row>
    <row r="2071" spans="1:13" s="23" customFormat="1" x14ac:dyDescent="0.3">
      <c r="A2071" s="100"/>
      <c r="B2071" s="167"/>
      <c r="C2071" s="141"/>
      <c r="D2071" s="168"/>
      <c r="E2071" s="142"/>
      <c r="F2071" s="132"/>
      <c r="G2071"/>
      <c r="H2071"/>
      <c r="I2071"/>
      <c r="J2071"/>
      <c r="K2071"/>
      <c r="L2071"/>
      <c r="M2071"/>
    </row>
    <row r="2072" spans="1:13" s="23" customFormat="1" x14ac:dyDescent="0.3">
      <c r="A2072" s="100"/>
      <c r="B2072" s="167"/>
      <c r="C2072" s="141"/>
      <c r="D2072" s="141"/>
      <c r="E2072" s="142"/>
      <c r="F2072" s="132"/>
      <c r="G2072"/>
      <c r="H2072"/>
      <c r="I2072"/>
      <c r="J2072"/>
      <c r="K2072"/>
      <c r="L2072"/>
      <c r="M2072"/>
    </row>
    <row r="2073" spans="1:13" s="23" customFormat="1" x14ac:dyDescent="0.3">
      <c r="A2073" s="100"/>
      <c r="B2073" s="167"/>
      <c r="C2073" s="141"/>
      <c r="D2073" s="171"/>
      <c r="E2073" s="142"/>
      <c r="F2073" s="132"/>
      <c r="G2073"/>
      <c r="H2073"/>
      <c r="I2073"/>
      <c r="J2073"/>
      <c r="K2073"/>
      <c r="L2073"/>
      <c r="M2073"/>
    </row>
    <row r="2074" spans="1:13" s="23" customFormat="1" x14ac:dyDescent="0.3">
      <c r="A2074" s="100"/>
      <c r="B2074" s="167"/>
      <c r="C2074" s="141"/>
      <c r="D2074" s="160"/>
      <c r="E2074" s="142"/>
      <c r="F2074" s="132"/>
      <c r="G2074"/>
      <c r="H2074"/>
      <c r="I2074"/>
      <c r="J2074"/>
      <c r="K2074"/>
      <c r="L2074"/>
      <c r="M2074"/>
    </row>
    <row r="2075" spans="1:13" s="23" customFormat="1" x14ac:dyDescent="0.3">
      <c r="A2075" s="100"/>
      <c r="B2075" s="167"/>
      <c r="C2075" s="141"/>
      <c r="D2075" s="160"/>
      <c r="E2075" s="142"/>
      <c r="F2075" s="132"/>
      <c r="G2075"/>
      <c r="H2075"/>
      <c r="I2075"/>
      <c r="J2075"/>
      <c r="K2075"/>
      <c r="L2075"/>
      <c r="M2075"/>
    </row>
    <row r="2076" spans="1:13" s="23" customFormat="1" x14ac:dyDescent="0.3">
      <c r="A2076" s="100"/>
      <c r="B2076" s="167"/>
      <c r="C2076" s="141"/>
      <c r="D2076" s="160"/>
      <c r="E2076" s="142"/>
      <c r="F2076" s="132"/>
      <c r="G2076"/>
      <c r="H2076"/>
      <c r="I2076"/>
      <c r="J2076"/>
      <c r="K2076"/>
      <c r="L2076"/>
      <c r="M2076"/>
    </row>
    <row r="2077" spans="1:13" s="23" customFormat="1" x14ac:dyDescent="0.3">
      <c r="A2077" s="100"/>
      <c r="B2077" s="167"/>
      <c r="C2077" s="141"/>
      <c r="D2077" s="168"/>
      <c r="E2077" s="142"/>
      <c r="F2077" s="132"/>
      <c r="G2077"/>
      <c r="H2077"/>
      <c r="I2077"/>
      <c r="J2077"/>
      <c r="K2077"/>
      <c r="L2077"/>
      <c r="M2077"/>
    </row>
    <row r="2078" spans="1:13" s="23" customFormat="1" x14ac:dyDescent="0.3">
      <c r="A2078" s="100"/>
      <c r="B2078" s="167"/>
      <c r="C2078" s="141"/>
      <c r="D2078" s="168"/>
      <c r="E2078" s="142"/>
      <c r="F2078" s="132"/>
      <c r="G2078"/>
      <c r="H2078"/>
      <c r="I2078"/>
      <c r="J2078"/>
      <c r="K2078"/>
      <c r="L2078"/>
      <c r="M2078"/>
    </row>
    <row r="2079" spans="1:13" s="23" customFormat="1" x14ac:dyDescent="0.3">
      <c r="A2079" s="100"/>
      <c r="B2079" s="167"/>
      <c r="C2079" s="141"/>
      <c r="D2079" s="141"/>
      <c r="E2079" s="142"/>
      <c r="F2079" s="132"/>
      <c r="G2079"/>
      <c r="H2079"/>
      <c r="I2079"/>
      <c r="J2079"/>
      <c r="K2079"/>
      <c r="L2079"/>
      <c r="M2079"/>
    </row>
    <row r="2080" spans="1:13" s="23" customFormat="1" x14ac:dyDescent="0.3">
      <c r="A2080" s="100"/>
      <c r="B2080" s="167"/>
      <c r="C2080" s="141"/>
      <c r="D2080" s="171"/>
      <c r="E2080" s="142"/>
      <c r="F2080" s="132"/>
      <c r="G2080"/>
      <c r="H2080"/>
      <c r="I2080"/>
      <c r="J2080"/>
      <c r="K2080"/>
      <c r="L2080"/>
      <c r="M2080"/>
    </row>
    <row r="2081" spans="1:13" s="23" customFormat="1" x14ac:dyDescent="0.3">
      <c r="A2081" s="100"/>
      <c r="B2081" s="167"/>
      <c r="C2081" s="141"/>
      <c r="D2081" s="160"/>
      <c r="E2081" s="142"/>
      <c r="F2081" s="132"/>
      <c r="G2081"/>
      <c r="H2081"/>
      <c r="I2081"/>
      <c r="J2081"/>
      <c r="K2081"/>
      <c r="L2081"/>
      <c r="M2081"/>
    </row>
    <row r="2082" spans="1:13" s="23" customFormat="1" x14ac:dyDescent="0.3">
      <c r="A2082" s="100"/>
      <c r="B2082" s="167"/>
      <c r="C2082" s="141"/>
      <c r="D2082" s="141"/>
      <c r="E2082" s="142"/>
      <c r="F2082" s="132"/>
      <c r="G2082"/>
      <c r="H2082"/>
      <c r="I2082"/>
      <c r="J2082"/>
      <c r="K2082"/>
      <c r="L2082"/>
      <c r="M2082"/>
    </row>
    <row r="2083" spans="1:13" s="23" customFormat="1" x14ac:dyDescent="0.3">
      <c r="A2083" s="100"/>
      <c r="B2083" s="167"/>
      <c r="C2083" s="141"/>
      <c r="D2083" s="160"/>
      <c r="E2083" s="142"/>
      <c r="F2083" s="132"/>
      <c r="G2083"/>
      <c r="H2083"/>
      <c r="I2083"/>
      <c r="J2083"/>
      <c r="K2083"/>
      <c r="L2083"/>
      <c r="M2083"/>
    </row>
    <row r="2084" spans="1:13" s="23" customFormat="1" x14ac:dyDescent="0.3">
      <c r="A2084" s="100"/>
      <c r="B2084" s="167"/>
      <c r="C2084" s="141"/>
      <c r="D2084" s="141"/>
      <c r="E2084" s="142"/>
      <c r="F2084" s="132"/>
      <c r="G2084"/>
      <c r="H2084"/>
      <c r="I2084"/>
      <c r="J2084"/>
      <c r="K2084"/>
      <c r="L2084"/>
      <c r="M2084"/>
    </row>
    <row r="2085" spans="1:13" s="23" customFormat="1" x14ac:dyDescent="0.3">
      <c r="A2085" s="100"/>
      <c r="B2085" s="172"/>
      <c r="C2085" s="141"/>
      <c r="D2085" s="141"/>
      <c r="E2085" s="142"/>
      <c r="F2085" s="132"/>
      <c r="G2085"/>
      <c r="H2085"/>
      <c r="I2085"/>
      <c r="J2085"/>
      <c r="K2085"/>
      <c r="L2085"/>
      <c r="M2085"/>
    </row>
    <row r="2086" spans="1:13" s="23" customFormat="1" x14ac:dyDescent="0.3">
      <c r="A2086" s="100"/>
      <c r="B2086" s="167"/>
      <c r="C2086" s="141"/>
      <c r="D2086" s="141"/>
      <c r="E2086" s="142"/>
      <c r="F2086" s="132"/>
      <c r="G2086"/>
      <c r="H2086"/>
      <c r="I2086"/>
      <c r="J2086"/>
      <c r="K2086"/>
      <c r="L2086"/>
      <c r="M2086"/>
    </row>
    <row r="2087" spans="1:13" s="23" customFormat="1" x14ac:dyDescent="0.3">
      <c r="A2087" s="100"/>
      <c r="B2087" s="167"/>
      <c r="C2087" s="141"/>
      <c r="D2087" s="160"/>
      <c r="E2087" s="142"/>
      <c r="F2087" s="132"/>
      <c r="G2087"/>
      <c r="H2087"/>
      <c r="I2087"/>
      <c r="J2087"/>
      <c r="K2087"/>
      <c r="L2087"/>
      <c r="M2087"/>
    </row>
    <row r="2088" spans="1:13" s="23" customFormat="1" x14ac:dyDescent="0.3">
      <c r="A2088" s="100"/>
      <c r="B2088" s="167"/>
      <c r="C2088" s="141"/>
      <c r="D2088" s="160"/>
      <c r="E2088" s="142"/>
      <c r="F2088" s="132"/>
      <c r="G2088"/>
      <c r="H2088"/>
      <c r="I2088"/>
      <c r="J2088"/>
      <c r="K2088"/>
      <c r="L2088"/>
      <c r="M2088"/>
    </row>
    <row r="2089" spans="1:13" s="23" customFormat="1" x14ac:dyDescent="0.3">
      <c r="A2089" s="100"/>
      <c r="B2089" s="167"/>
      <c r="C2089" s="141"/>
      <c r="D2089" s="160"/>
      <c r="E2089" s="142"/>
      <c r="F2089" s="132"/>
      <c r="G2089"/>
      <c r="H2089"/>
      <c r="I2089"/>
      <c r="J2089"/>
      <c r="K2089"/>
      <c r="L2089"/>
      <c r="M2089"/>
    </row>
    <row r="2090" spans="1:13" s="23" customFormat="1" x14ac:dyDescent="0.3">
      <c r="A2090" s="100"/>
      <c r="B2090" s="167"/>
      <c r="C2090" s="141"/>
      <c r="D2090" s="160"/>
      <c r="E2090" s="142"/>
      <c r="F2090" s="132"/>
      <c r="G2090"/>
      <c r="H2090"/>
      <c r="I2090"/>
      <c r="J2090"/>
      <c r="K2090"/>
      <c r="L2090"/>
      <c r="M2090"/>
    </row>
    <row r="2091" spans="1:13" s="23" customFormat="1" x14ac:dyDescent="0.3">
      <c r="A2091" s="100"/>
      <c r="B2091" s="167"/>
      <c r="C2091" s="141"/>
      <c r="D2091" s="141"/>
      <c r="E2091" s="142"/>
      <c r="F2091" s="132"/>
      <c r="G2091"/>
      <c r="H2091"/>
      <c r="I2091"/>
      <c r="J2091"/>
      <c r="K2091"/>
      <c r="L2091"/>
      <c r="M2091"/>
    </row>
    <row r="2092" spans="1:13" s="23" customFormat="1" x14ac:dyDescent="0.3">
      <c r="A2092" s="100"/>
      <c r="B2092" s="166"/>
      <c r="C2092" s="141"/>
      <c r="D2092" s="141"/>
      <c r="E2092" s="142"/>
      <c r="F2092" s="132"/>
      <c r="G2092"/>
      <c r="H2092"/>
      <c r="I2092"/>
      <c r="J2092"/>
      <c r="K2092"/>
      <c r="L2092"/>
      <c r="M2092"/>
    </row>
    <row r="2093" spans="1:13" s="23" customFormat="1" x14ac:dyDescent="0.3">
      <c r="A2093" s="100"/>
      <c r="B2093" s="172"/>
      <c r="C2093" s="141"/>
      <c r="D2093" s="141"/>
      <c r="E2093" s="142"/>
      <c r="F2093" s="132"/>
      <c r="G2093"/>
      <c r="H2093"/>
      <c r="I2093"/>
      <c r="J2093"/>
      <c r="K2093"/>
      <c r="L2093"/>
      <c r="M2093"/>
    </row>
    <row r="2094" spans="1:13" s="23" customFormat="1" x14ac:dyDescent="0.3">
      <c r="A2094" s="100"/>
      <c r="B2094" s="172"/>
      <c r="C2094" s="141"/>
      <c r="D2094" s="141"/>
      <c r="E2094" s="142"/>
      <c r="F2094" s="132"/>
      <c r="G2094"/>
      <c r="H2094"/>
      <c r="I2094"/>
      <c r="J2094"/>
      <c r="K2094"/>
      <c r="L2094"/>
      <c r="M2094"/>
    </row>
    <row r="2095" spans="1:13" s="23" customFormat="1" x14ac:dyDescent="0.3">
      <c r="A2095" s="100"/>
      <c r="B2095" s="167"/>
      <c r="C2095" s="141"/>
      <c r="D2095" s="168"/>
      <c r="E2095" s="142"/>
      <c r="F2095" s="132"/>
      <c r="G2095"/>
      <c r="H2095"/>
      <c r="I2095"/>
      <c r="J2095"/>
      <c r="K2095"/>
      <c r="L2095"/>
      <c r="M2095"/>
    </row>
    <row r="2096" spans="1:13" s="23" customFormat="1" x14ac:dyDescent="0.3">
      <c r="A2096" s="100"/>
      <c r="B2096" s="167"/>
      <c r="C2096" s="141"/>
      <c r="D2096" s="141"/>
      <c r="E2096" s="142"/>
      <c r="F2096" s="132"/>
      <c r="G2096"/>
      <c r="H2096"/>
      <c r="I2096"/>
      <c r="J2096"/>
      <c r="K2096"/>
      <c r="L2096"/>
      <c r="M2096"/>
    </row>
    <row r="2097" spans="1:13" s="23" customFormat="1" x14ac:dyDescent="0.3">
      <c r="A2097" s="100"/>
      <c r="B2097" s="167"/>
      <c r="C2097" s="141"/>
      <c r="D2097" s="141"/>
      <c r="E2097" s="142"/>
      <c r="F2097" s="132"/>
      <c r="G2097"/>
      <c r="H2097"/>
      <c r="I2097"/>
      <c r="J2097"/>
      <c r="K2097"/>
      <c r="L2097"/>
      <c r="M2097"/>
    </row>
    <row r="2098" spans="1:13" s="23" customFormat="1" x14ac:dyDescent="0.3">
      <c r="A2098" s="100"/>
      <c r="B2098" s="167"/>
      <c r="C2098" s="141"/>
      <c r="D2098" s="160"/>
      <c r="E2098" s="142"/>
      <c r="F2098" s="132"/>
      <c r="G2098"/>
      <c r="H2098"/>
      <c r="I2098"/>
      <c r="J2098"/>
      <c r="K2098"/>
      <c r="L2098"/>
      <c r="M2098"/>
    </row>
    <row r="2099" spans="1:13" s="23" customFormat="1" x14ac:dyDescent="0.3">
      <c r="A2099" s="100"/>
      <c r="B2099" s="167"/>
      <c r="C2099" s="141"/>
      <c r="D2099" s="160"/>
      <c r="E2099" s="142"/>
      <c r="F2099" s="132"/>
      <c r="G2099"/>
      <c r="H2099"/>
      <c r="I2099"/>
      <c r="J2099"/>
      <c r="K2099"/>
      <c r="L2099"/>
      <c r="M2099"/>
    </row>
    <row r="2100" spans="1:13" s="23" customFormat="1" x14ac:dyDescent="0.3">
      <c r="A2100" s="100"/>
      <c r="B2100" s="167"/>
      <c r="C2100" s="141"/>
      <c r="D2100" s="160"/>
      <c r="E2100" s="142"/>
      <c r="F2100" s="132"/>
      <c r="G2100"/>
      <c r="H2100"/>
      <c r="I2100"/>
      <c r="J2100"/>
      <c r="K2100"/>
      <c r="L2100"/>
      <c r="M2100"/>
    </row>
    <row r="2101" spans="1:13" s="23" customFormat="1" x14ac:dyDescent="0.3">
      <c r="A2101" s="100"/>
      <c r="B2101" s="167"/>
      <c r="C2101" s="141"/>
      <c r="D2101" s="160"/>
      <c r="E2101" s="142"/>
      <c r="F2101" s="132"/>
      <c r="G2101"/>
      <c r="H2101"/>
      <c r="I2101"/>
      <c r="J2101"/>
      <c r="K2101"/>
      <c r="L2101"/>
      <c r="M2101"/>
    </row>
    <row r="2102" spans="1:13" s="23" customFormat="1" x14ac:dyDescent="0.3">
      <c r="A2102" s="100"/>
      <c r="B2102" s="172"/>
      <c r="C2102" s="141"/>
      <c r="D2102" s="141"/>
      <c r="E2102" s="142"/>
      <c r="F2102" s="132"/>
      <c r="G2102"/>
      <c r="H2102"/>
      <c r="I2102"/>
      <c r="J2102"/>
      <c r="K2102"/>
      <c r="L2102"/>
      <c r="M2102"/>
    </row>
    <row r="2103" spans="1:13" s="23" customFormat="1" x14ac:dyDescent="0.3">
      <c r="A2103" s="100"/>
      <c r="B2103" s="167"/>
      <c r="C2103" s="141"/>
      <c r="D2103" s="160"/>
      <c r="E2103" s="142"/>
      <c r="F2103" s="132"/>
      <c r="G2103"/>
      <c r="H2103"/>
      <c r="I2103"/>
      <c r="J2103"/>
      <c r="K2103"/>
      <c r="L2103"/>
      <c r="M2103"/>
    </row>
    <row r="2104" spans="1:13" s="23" customFormat="1" x14ac:dyDescent="0.3">
      <c r="A2104" s="100"/>
      <c r="B2104" s="167"/>
      <c r="C2104" s="141"/>
      <c r="D2104" s="160"/>
      <c r="E2104" s="142"/>
      <c r="F2104" s="132"/>
      <c r="G2104"/>
      <c r="H2104"/>
      <c r="I2104"/>
      <c r="J2104"/>
      <c r="K2104"/>
      <c r="L2104"/>
      <c r="M2104"/>
    </row>
    <row r="2105" spans="1:13" s="23" customFormat="1" x14ac:dyDescent="0.3">
      <c r="A2105" s="100"/>
      <c r="B2105" s="172"/>
      <c r="C2105" s="141"/>
      <c r="D2105" s="141"/>
      <c r="E2105" s="142"/>
      <c r="F2105" s="132"/>
      <c r="G2105"/>
      <c r="H2105"/>
      <c r="I2105"/>
      <c r="J2105"/>
      <c r="K2105"/>
      <c r="L2105"/>
      <c r="M2105"/>
    </row>
    <row r="2106" spans="1:13" s="23" customFormat="1" x14ac:dyDescent="0.3">
      <c r="A2106" s="100"/>
      <c r="B2106" s="167"/>
      <c r="C2106" s="141"/>
      <c r="D2106" s="168"/>
      <c r="E2106" s="142"/>
      <c r="F2106" s="132"/>
      <c r="G2106"/>
      <c r="H2106"/>
      <c r="I2106"/>
      <c r="J2106"/>
      <c r="K2106"/>
      <c r="L2106"/>
      <c r="M2106"/>
    </row>
    <row r="2107" spans="1:13" s="23" customFormat="1" x14ac:dyDescent="0.3">
      <c r="A2107" s="100"/>
      <c r="B2107" s="167"/>
      <c r="C2107" s="141"/>
      <c r="D2107" s="160"/>
      <c r="E2107" s="142"/>
      <c r="F2107" s="132"/>
      <c r="G2107"/>
      <c r="H2107"/>
      <c r="I2107"/>
      <c r="J2107"/>
      <c r="K2107"/>
      <c r="L2107"/>
      <c r="M2107"/>
    </row>
    <row r="2108" spans="1:13" s="23" customFormat="1" x14ac:dyDescent="0.3">
      <c r="A2108" s="100"/>
      <c r="B2108" s="167"/>
      <c r="C2108" s="141"/>
      <c r="D2108" s="141"/>
      <c r="E2108" s="142"/>
      <c r="F2108" s="132"/>
      <c r="G2108"/>
      <c r="H2108"/>
      <c r="I2108"/>
      <c r="J2108"/>
      <c r="K2108"/>
      <c r="L2108"/>
      <c r="M2108"/>
    </row>
    <row r="2109" spans="1:13" s="23" customFormat="1" x14ac:dyDescent="0.3">
      <c r="A2109" s="100"/>
      <c r="B2109" s="172"/>
      <c r="C2109" s="141"/>
      <c r="D2109" s="141"/>
      <c r="E2109" s="142"/>
      <c r="F2109" s="132"/>
      <c r="G2109"/>
      <c r="H2109"/>
      <c r="I2109"/>
      <c r="J2109"/>
      <c r="K2109"/>
      <c r="L2109"/>
      <c r="M2109"/>
    </row>
    <row r="2110" spans="1:13" s="23" customFormat="1" x14ac:dyDescent="0.3">
      <c r="A2110" s="100"/>
      <c r="B2110" s="167"/>
      <c r="C2110" s="141"/>
      <c r="D2110" s="160"/>
      <c r="E2110" s="142"/>
      <c r="F2110" s="132"/>
      <c r="G2110"/>
      <c r="H2110"/>
      <c r="I2110"/>
      <c r="J2110"/>
      <c r="K2110"/>
      <c r="L2110"/>
      <c r="M2110"/>
    </row>
    <row r="2111" spans="1:13" s="167" customFormat="1" x14ac:dyDescent="0.3">
      <c r="A2111" s="100"/>
      <c r="C2111" s="141"/>
      <c r="D2111" s="160"/>
      <c r="E2111" s="142"/>
      <c r="F2111" s="173"/>
      <c r="G2111"/>
      <c r="H2111"/>
      <c r="I2111"/>
      <c r="J2111"/>
      <c r="K2111"/>
      <c r="L2111"/>
      <c r="M2111"/>
    </row>
    <row r="2112" spans="1:13" s="167" customFormat="1" x14ac:dyDescent="0.3">
      <c r="A2112" s="100"/>
      <c r="C2112" s="141"/>
      <c r="D2112" s="141"/>
      <c r="E2112" s="142"/>
      <c r="F2112" s="173"/>
      <c r="G2112"/>
      <c r="H2112"/>
      <c r="I2112"/>
      <c r="J2112"/>
      <c r="K2112"/>
      <c r="L2112"/>
      <c r="M2112"/>
    </row>
    <row r="2113" spans="1:13" s="167" customFormat="1" x14ac:dyDescent="0.3">
      <c r="A2113" s="100"/>
      <c r="C2113" s="141"/>
      <c r="D2113" s="141"/>
      <c r="E2113" s="142"/>
      <c r="F2113" s="173"/>
      <c r="G2113"/>
      <c r="H2113"/>
      <c r="I2113"/>
      <c r="J2113"/>
      <c r="K2113"/>
      <c r="L2113"/>
      <c r="M2113"/>
    </row>
    <row r="2114" spans="1:13" s="167" customFormat="1" x14ac:dyDescent="0.3">
      <c r="A2114" s="100"/>
      <c r="C2114" s="141"/>
      <c r="D2114" s="160"/>
      <c r="E2114" s="142"/>
      <c r="F2114" s="173"/>
      <c r="G2114"/>
      <c r="H2114"/>
      <c r="I2114"/>
      <c r="J2114"/>
      <c r="K2114"/>
      <c r="L2114"/>
      <c r="M2114"/>
    </row>
    <row r="2115" spans="1:13" s="167" customFormat="1" x14ac:dyDescent="0.3">
      <c r="A2115" s="100"/>
      <c r="C2115" s="141"/>
      <c r="D2115" s="160"/>
      <c r="E2115" s="142"/>
      <c r="F2115" s="173"/>
      <c r="G2115"/>
      <c r="H2115"/>
      <c r="I2115"/>
      <c r="J2115"/>
      <c r="K2115"/>
      <c r="L2115"/>
      <c r="M2115"/>
    </row>
    <row r="2116" spans="1:13" s="167" customFormat="1" x14ac:dyDescent="0.3">
      <c r="A2116" s="100"/>
      <c r="C2116" s="141"/>
      <c r="D2116" s="168"/>
      <c r="E2116" s="142"/>
      <c r="F2116" s="173"/>
      <c r="G2116"/>
      <c r="H2116"/>
      <c r="I2116"/>
      <c r="J2116"/>
      <c r="K2116"/>
      <c r="L2116"/>
      <c r="M2116"/>
    </row>
    <row r="2117" spans="1:13" s="167" customFormat="1" x14ac:dyDescent="0.3">
      <c r="A2117" s="100"/>
      <c r="C2117" s="141"/>
      <c r="D2117" s="141"/>
      <c r="E2117" s="142"/>
      <c r="F2117" s="173"/>
      <c r="G2117"/>
      <c r="H2117"/>
      <c r="I2117"/>
      <c r="J2117"/>
      <c r="K2117"/>
      <c r="L2117"/>
      <c r="M2117"/>
    </row>
    <row r="2118" spans="1:13" s="167" customFormat="1" x14ac:dyDescent="0.3">
      <c r="A2118" s="100"/>
      <c r="C2118" s="141"/>
      <c r="D2118" s="141"/>
      <c r="E2118" s="142"/>
      <c r="F2118" s="173"/>
      <c r="G2118"/>
      <c r="H2118"/>
      <c r="I2118"/>
      <c r="J2118"/>
      <c r="K2118"/>
      <c r="L2118"/>
      <c r="M2118"/>
    </row>
    <row r="2119" spans="1:13" s="167" customFormat="1" x14ac:dyDescent="0.3">
      <c r="A2119" s="100"/>
      <c r="C2119" s="141"/>
      <c r="D2119" s="141"/>
      <c r="E2119" s="142"/>
      <c r="F2119" s="173"/>
      <c r="G2119"/>
      <c r="H2119"/>
      <c r="I2119"/>
      <c r="J2119"/>
      <c r="K2119"/>
      <c r="L2119"/>
      <c r="M2119"/>
    </row>
    <row r="2120" spans="1:13" s="167" customFormat="1" x14ac:dyDescent="0.3">
      <c r="A2120" s="100"/>
      <c r="C2120" s="141"/>
      <c r="D2120" s="141"/>
      <c r="E2120" s="142"/>
      <c r="F2120" s="173"/>
      <c r="G2120"/>
      <c r="H2120"/>
      <c r="I2120"/>
      <c r="J2120"/>
      <c r="K2120"/>
      <c r="L2120"/>
      <c r="M2120"/>
    </row>
    <row r="2121" spans="1:13" s="167" customFormat="1" x14ac:dyDescent="0.3">
      <c r="A2121" s="100"/>
      <c r="C2121" s="141"/>
      <c r="D2121" s="141"/>
      <c r="E2121" s="142"/>
      <c r="F2121" s="173"/>
      <c r="G2121"/>
      <c r="H2121"/>
      <c r="I2121"/>
      <c r="J2121"/>
      <c r="K2121"/>
      <c r="L2121"/>
      <c r="M2121"/>
    </row>
    <row r="2122" spans="1:13" s="167" customFormat="1" x14ac:dyDescent="0.3">
      <c r="A2122" s="100"/>
      <c r="C2122" s="141"/>
      <c r="D2122" s="141"/>
      <c r="E2122" s="142"/>
      <c r="F2122" s="173"/>
      <c r="G2122"/>
      <c r="H2122"/>
      <c r="I2122"/>
      <c r="J2122"/>
      <c r="K2122"/>
      <c r="L2122"/>
      <c r="M2122"/>
    </row>
    <row r="2123" spans="1:13" s="167" customFormat="1" x14ac:dyDescent="0.3">
      <c r="A2123" s="100"/>
      <c r="C2123" s="141"/>
      <c r="D2123" s="141"/>
      <c r="E2123" s="142"/>
      <c r="F2123" s="173"/>
      <c r="G2123"/>
      <c r="H2123"/>
      <c r="I2123"/>
      <c r="J2123"/>
      <c r="K2123"/>
      <c r="L2123"/>
      <c r="M2123"/>
    </row>
    <row r="2124" spans="1:13" s="167" customFormat="1" x14ac:dyDescent="0.3">
      <c r="A2124" s="100"/>
      <c r="B2124" s="172"/>
      <c r="C2124" s="141"/>
      <c r="D2124" s="141"/>
      <c r="E2124" s="142"/>
      <c r="F2124" s="173"/>
      <c r="G2124"/>
      <c r="H2124"/>
      <c r="I2124"/>
      <c r="J2124"/>
      <c r="K2124"/>
      <c r="L2124"/>
      <c r="M2124"/>
    </row>
    <row r="2125" spans="1:13" s="167" customFormat="1" x14ac:dyDescent="0.3">
      <c r="A2125" s="100"/>
      <c r="C2125" s="141"/>
      <c r="D2125" s="160"/>
      <c r="E2125" s="142"/>
      <c r="F2125" s="173"/>
      <c r="G2125"/>
      <c r="H2125"/>
      <c r="I2125"/>
      <c r="J2125"/>
      <c r="K2125"/>
      <c r="L2125"/>
      <c r="M2125"/>
    </row>
    <row r="2126" spans="1:13" s="167" customFormat="1" x14ac:dyDescent="0.3">
      <c r="A2126" s="100"/>
      <c r="C2126" s="141"/>
      <c r="D2126" s="160"/>
      <c r="E2126" s="142"/>
      <c r="F2126" s="173"/>
      <c r="G2126"/>
      <c r="H2126"/>
      <c r="I2126"/>
      <c r="J2126"/>
      <c r="K2126"/>
      <c r="L2126"/>
      <c r="M2126"/>
    </row>
    <row r="2127" spans="1:13" s="167" customFormat="1" x14ac:dyDescent="0.3">
      <c r="A2127" s="100"/>
      <c r="C2127" s="141"/>
      <c r="D2127" s="160"/>
      <c r="E2127" s="142"/>
      <c r="F2127" s="173"/>
      <c r="G2127"/>
      <c r="H2127"/>
      <c r="I2127"/>
      <c r="J2127"/>
      <c r="K2127"/>
      <c r="L2127"/>
      <c r="M2127"/>
    </row>
    <row r="2128" spans="1:13" s="167" customFormat="1" x14ac:dyDescent="0.3">
      <c r="A2128" s="100"/>
      <c r="C2128" s="141"/>
      <c r="D2128" s="141"/>
      <c r="E2128" s="142"/>
      <c r="F2128" s="173"/>
      <c r="G2128"/>
      <c r="H2128"/>
      <c r="I2128"/>
      <c r="J2128"/>
      <c r="K2128"/>
      <c r="L2128"/>
      <c r="M2128"/>
    </row>
    <row r="2129" spans="1:13" s="167" customFormat="1" x14ac:dyDescent="0.3">
      <c r="A2129" s="100"/>
      <c r="C2129" s="141"/>
      <c r="D2129" s="160"/>
      <c r="E2129" s="142"/>
      <c r="F2129" s="173"/>
      <c r="G2129"/>
      <c r="H2129"/>
      <c r="I2129"/>
      <c r="J2129"/>
      <c r="K2129"/>
      <c r="L2129"/>
      <c r="M2129"/>
    </row>
    <row r="2130" spans="1:13" s="167" customFormat="1" x14ac:dyDescent="0.3">
      <c r="A2130" s="100"/>
      <c r="C2130" s="141"/>
      <c r="D2130" s="141"/>
      <c r="E2130" s="142"/>
      <c r="F2130" s="173"/>
      <c r="G2130"/>
      <c r="H2130"/>
      <c r="I2130"/>
      <c r="J2130"/>
      <c r="K2130"/>
      <c r="L2130"/>
      <c r="M2130"/>
    </row>
    <row r="2131" spans="1:13" s="167" customFormat="1" x14ac:dyDescent="0.3">
      <c r="A2131" s="100"/>
      <c r="C2131" s="141"/>
      <c r="D2131" s="141"/>
      <c r="E2131" s="142"/>
      <c r="F2131" s="173"/>
      <c r="G2131"/>
      <c r="H2131"/>
      <c r="I2131"/>
      <c r="J2131"/>
      <c r="K2131"/>
      <c r="L2131"/>
      <c r="M2131"/>
    </row>
    <row r="2132" spans="1:13" s="167" customFormat="1" x14ac:dyDescent="0.3">
      <c r="A2132" s="100"/>
      <c r="B2132" s="166"/>
      <c r="C2132" s="141"/>
      <c r="D2132" s="141"/>
      <c r="E2132" s="142"/>
      <c r="F2132" s="173"/>
      <c r="G2132"/>
      <c r="H2132"/>
      <c r="I2132"/>
      <c r="J2132"/>
      <c r="K2132"/>
      <c r="L2132"/>
      <c r="M2132"/>
    </row>
    <row r="2133" spans="1:13" s="167" customFormat="1" x14ac:dyDescent="0.3">
      <c r="A2133" s="100"/>
      <c r="C2133" s="141"/>
      <c r="D2133" s="141"/>
      <c r="E2133" s="142"/>
      <c r="F2133" s="173"/>
      <c r="G2133"/>
      <c r="H2133"/>
      <c r="I2133"/>
      <c r="J2133"/>
      <c r="K2133"/>
      <c r="L2133"/>
      <c r="M2133"/>
    </row>
    <row r="2134" spans="1:13" s="167" customFormat="1" x14ac:dyDescent="0.3">
      <c r="A2134" s="100"/>
      <c r="C2134" s="141"/>
      <c r="D2134" s="160"/>
      <c r="E2134" s="142"/>
      <c r="F2134" s="173"/>
      <c r="G2134"/>
      <c r="H2134"/>
      <c r="I2134"/>
      <c r="J2134"/>
      <c r="K2134"/>
      <c r="L2134"/>
      <c r="M2134"/>
    </row>
    <row r="2135" spans="1:13" s="167" customFormat="1" x14ac:dyDescent="0.3">
      <c r="A2135" s="100"/>
      <c r="C2135" s="141"/>
      <c r="D2135" s="160"/>
      <c r="E2135" s="142"/>
      <c r="F2135" s="173"/>
      <c r="G2135"/>
      <c r="H2135"/>
      <c r="I2135"/>
      <c r="J2135"/>
      <c r="K2135"/>
      <c r="L2135"/>
      <c r="M2135"/>
    </row>
    <row r="2136" spans="1:13" s="167" customFormat="1" x14ac:dyDescent="0.3">
      <c r="A2136" s="100"/>
      <c r="B2136" s="172"/>
      <c r="C2136" s="141"/>
      <c r="D2136" s="141"/>
      <c r="E2136" s="142"/>
      <c r="F2136" s="173"/>
      <c r="G2136"/>
      <c r="H2136"/>
      <c r="I2136"/>
      <c r="J2136"/>
      <c r="K2136"/>
      <c r="L2136"/>
      <c r="M2136"/>
    </row>
    <row r="2137" spans="1:13" s="167" customFormat="1" x14ac:dyDescent="0.3">
      <c r="A2137" s="100"/>
      <c r="C2137" s="141"/>
      <c r="D2137" s="141"/>
      <c r="E2137" s="142"/>
      <c r="F2137" s="173"/>
      <c r="G2137"/>
      <c r="H2137"/>
      <c r="I2137"/>
      <c r="J2137"/>
      <c r="K2137"/>
      <c r="L2137"/>
      <c r="M2137"/>
    </row>
    <row r="2138" spans="1:13" s="167" customFormat="1" x14ac:dyDescent="0.3">
      <c r="A2138" s="100"/>
      <c r="C2138" s="141"/>
      <c r="D2138" s="141"/>
      <c r="E2138" s="142"/>
      <c r="F2138" s="173"/>
      <c r="G2138"/>
      <c r="H2138"/>
      <c r="I2138"/>
      <c r="J2138"/>
      <c r="K2138"/>
      <c r="L2138"/>
      <c r="M2138"/>
    </row>
    <row r="2139" spans="1:13" s="167" customFormat="1" x14ac:dyDescent="0.3">
      <c r="A2139" s="100"/>
      <c r="C2139" s="141"/>
      <c r="D2139" s="141"/>
      <c r="E2139" s="142"/>
      <c r="F2139" s="173"/>
      <c r="G2139"/>
      <c r="H2139"/>
      <c r="I2139"/>
      <c r="J2139"/>
      <c r="K2139"/>
      <c r="L2139"/>
      <c r="M2139"/>
    </row>
    <row r="2140" spans="1:13" s="167" customFormat="1" x14ac:dyDescent="0.3">
      <c r="A2140" s="100"/>
      <c r="C2140" s="141"/>
      <c r="D2140" s="141"/>
      <c r="E2140" s="142"/>
      <c r="F2140" s="173"/>
      <c r="G2140"/>
      <c r="H2140"/>
      <c r="I2140"/>
      <c r="J2140"/>
      <c r="K2140"/>
      <c r="L2140"/>
      <c r="M2140"/>
    </row>
    <row r="2141" spans="1:13" s="167" customFormat="1" x14ac:dyDescent="0.3">
      <c r="A2141" s="100"/>
      <c r="B2141" s="172"/>
      <c r="C2141" s="141"/>
      <c r="D2141" s="141"/>
      <c r="E2141" s="142"/>
      <c r="F2141" s="173"/>
      <c r="G2141"/>
      <c r="H2141"/>
      <c r="I2141"/>
      <c r="J2141"/>
      <c r="K2141"/>
      <c r="L2141"/>
      <c r="M2141"/>
    </row>
    <row r="2142" spans="1:13" s="167" customFormat="1" x14ac:dyDescent="0.3">
      <c r="A2142" s="100"/>
      <c r="C2142" s="141"/>
      <c r="D2142" s="141"/>
      <c r="E2142" s="142"/>
      <c r="F2142" s="173"/>
      <c r="G2142"/>
      <c r="H2142"/>
      <c r="I2142"/>
      <c r="J2142"/>
      <c r="K2142"/>
      <c r="L2142"/>
      <c r="M2142"/>
    </row>
    <row r="2143" spans="1:13" s="167" customFormat="1" x14ac:dyDescent="0.3">
      <c r="A2143" s="100"/>
      <c r="C2143" s="141"/>
      <c r="D2143" s="141"/>
      <c r="E2143" s="142"/>
      <c r="F2143" s="173"/>
      <c r="G2143"/>
      <c r="H2143"/>
      <c r="I2143"/>
      <c r="J2143"/>
      <c r="K2143"/>
      <c r="L2143"/>
      <c r="M2143"/>
    </row>
    <row r="2144" spans="1:13" s="167" customFormat="1" x14ac:dyDescent="0.3">
      <c r="A2144" s="100"/>
      <c r="C2144" s="141"/>
      <c r="D2144" s="141"/>
      <c r="E2144" s="142"/>
      <c r="F2144" s="173"/>
      <c r="G2144"/>
      <c r="H2144"/>
      <c r="I2144"/>
      <c r="J2144"/>
      <c r="K2144"/>
      <c r="L2144"/>
      <c r="M2144"/>
    </row>
    <row r="2145" spans="1:13" s="167" customFormat="1" x14ac:dyDescent="0.3">
      <c r="A2145" s="100"/>
      <c r="B2145" s="23"/>
      <c r="C2145" s="141"/>
      <c r="D2145" s="141"/>
      <c r="E2145" s="142"/>
      <c r="F2145" s="173"/>
      <c r="G2145"/>
      <c r="H2145"/>
      <c r="I2145"/>
      <c r="J2145"/>
      <c r="K2145"/>
      <c r="L2145"/>
      <c r="M2145"/>
    </row>
    <row r="2146" spans="1:13" s="167" customFormat="1" x14ac:dyDescent="0.3">
      <c r="A2146" s="100"/>
      <c r="C2146" s="141"/>
      <c r="D2146" s="160"/>
      <c r="E2146" s="142"/>
      <c r="F2146" s="173"/>
      <c r="G2146"/>
      <c r="H2146"/>
      <c r="I2146"/>
      <c r="J2146"/>
      <c r="K2146"/>
      <c r="L2146"/>
      <c r="M2146"/>
    </row>
    <row r="2147" spans="1:13" s="167" customFormat="1" x14ac:dyDescent="0.3">
      <c r="A2147" s="100"/>
      <c r="C2147" s="141"/>
      <c r="D2147" s="160"/>
      <c r="E2147" s="142"/>
      <c r="F2147" s="173"/>
      <c r="G2147"/>
      <c r="H2147"/>
      <c r="I2147"/>
      <c r="J2147"/>
      <c r="K2147"/>
      <c r="L2147"/>
      <c r="M2147"/>
    </row>
    <row r="2148" spans="1:13" s="167" customFormat="1" x14ac:dyDescent="0.3">
      <c r="A2148" s="100"/>
      <c r="C2148" s="141"/>
      <c r="D2148" s="141"/>
      <c r="E2148" s="142"/>
      <c r="F2148" s="173"/>
      <c r="G2148"/>
      <c r="H2148"/>
      <c r="I2148"/>
      <c r="J2148"/>
      <c r="K2148"/>
      <c r="L2148"/>
      <c r="M2148"/>
    </row>
    <row r="2149" spans="1:13" s="167" customFormat="1" x14ac:dyDescent="0.3">
      <c r="A2149" s="100"/>
      <c r="C2149" s="141"/>
      <c r="D2149" s="141"/>
      <c r="E2149" s="142"/>
      <c r="F2149" s="173"/>
      <c r="G2149"/>
      <c r="H2149"/>
      <c r="I2149"/>
      <c r="J2149"/>
      <c r="K2149"/>
      <c r="L2149"/>
      <c r="M2149"/>
    </row>
    <row r="2150" spans="1:13" s="167" customFormat="1" x14ac:dyDescent="0.3">
      <c r="A2150" s="100"/>
      <c r="C2150" s="141"/>
      <c r="D2150" s="141"/>
      <c r="E2150" s="142"/>
      <c r="F2150" s="173"/>
      <c r="G2150"/>
      <c r="H2150"/>
      <c r="I2150"/>
      <c r="J2150"/>
      <c r="K2150"/>
      <c r="L2150"/>
      <c r="M2150"/>
    </row>
    <row r="2151" spans="1:13" s="167" customFormat="1" x14ac:dyDescent="0.3">
      <c r="A2151" s="100"/>
      <c r="C2151" s="141"/>
      <c r="D2151" s="141"/>
      <c r="E2151" s="142"/>
      <c r="F2151" s="173"/>
      <c r="G2151"/>
      <c r="H2151"/>
      <c r="I2151"/>
      <c r="J2151"/>
      <c r="K2151"/>
      <c r="L2151"/>
      <c r="M2151"/>
    </row>
    <row r="2152" spans="1:13" s="167" customFormat="1" x14ac:dyDescent="0.3">
      <c r="A2152" s="100"/>
      <c r="C2152" s="141"/>
      <c r="D2152" s="141"/>
      <c r="E2152" s="142"/>
      <c r="F2152" s="173"/>
      <c r="G2152"/>
      <c r="H2152"/>
      <c r="I2152"/>
      <c r="J2152"/>
      <c r="K2152"/>
      <c r="L2152"/>
      <c r="M2152"/>
    </row>
    <row r="2153" spans="1:13" s="167" customFormat="1" x14ac:dyDescent="0.3">
      <c r="A2153" s="100"/>
      <c r="C2153" s="141"/>
      <c r="D2153" s="141"/>
      <c r="E2153" s="142"/>
      <c r="F2153" s="173"/>
      <c r="G2153"/>
      <c r="H2153"/>
      <c r="I2153"/>
      <c r="J2153"/>
      <c r="K2153"/>
      <c r="L2153"/>
      <c r="M2153"/>
    </row>
    <row r="2154" spans="1:13" s="167" customFormat="1" x14ac:dyDescent="0.3">
      <c r="A2154" s="100"/>
      <c r="C2154" s="141"/>
      <c r="D2154" s="141"/>
      <c r="E2154" s="142"/>
      <c r="F2154" s="173"/>
      <c r="G2154"/>
      <c r="H2154"/>
      <c r="I2154"/>
      <c r="J2154"/>
      <c r="K2154"/>
      <c r="L2154"/>
      <c r="M2154"/>
    </row>
    <row r="2155" spans="1:13" s="167" customFormat="1" x14ac:dyDescent="0.3">
      <c r="A2155" s="100"/>
      <c r="B2155" s="172"/>
      <c r="C2155" s="168"/>
      <c r="D2155" s="141"/>
      <c r="E2155" s="142"/>
      <c r="F2155" s="173"/>
      <c r="G2155"/>
      <c r="H2155"/>
      <c r="I2155"/>
      <c r="J2155"/>
      <c r="K2155"/>
      <c r="L2155"/>
      <c r="M2155"/>
    </row>
    <row r="2156" spans="1:13" s="167" customFormat="1" x14ac:dyDescent="0.3">
      <c r="A2156" s="100"/>
      <c r="B2156" s="174"/>
      <c r="C2156" s="168"/>
      <c r="D2156" s="168"/>
      <c r="E2156" s="142"/>
      <c r="F2156" s="173"/>
      <c r="G2156"/>
      <c r="H2156"/>
      <c r="I2156"/>
      <c r="J2156"/>
      <c r="K2156"/>
      <c r="L2156"/>
      <c r="M2156"/>
    </row>
    <row r="2157" spans="1:13" s="167" customFormat="1" x14ac:dyDescent="0.3">
      <c r="A2157" s="100"/>
      <c r="B2157" s="174"/>
      <c r="C2157" s="141"/>
      <c r="D2157" s="168"/>
      <c r="E2157" s="142"/>
      <c r="F2157" s="173"/>
      <c r="G2157"/>
      <c r="H2157"/>
      <c r="I2157"/>
      <c r="J2157"/>
      <c r="K2157"/>
      <c r="L2157"/>
      <c r="M2157"/>
    </row>
    <row r="2158" spans="1:13" s="167" customFormat="1" x14ac:dyDescent="0.3">
      <c r="A2158" s="100"/>
      <c r="C2158" s="141"/>
      <c r="D2158" s="141"/>
      <c r="E2158" s="142"/>
      <c r="F2158" s="173"/>
      <c r="G2158"/>
      <c r="H2158"/>
      <c r="I2158"/>
      <c r="J2158"/>
      <c r="K2158"/>
      <c r="L2158"/>
      <c r="M2158"/>
    </row>
    <row r="2159" spans="1:13" s="167" customFormat="1" x14ac:dyDescent="0.3">
      <c r="A2159" s="100"/>
      <c r="B2159"/>
      <c r="C2159" s="141"/>
      <c r="D2159" s="141"/>
      <c r="E2159" s="142"/>
      <c r="F2159" s="173"/>
      <c r="G2159"/>
      <c r="H2159"/>
      <c r="I2159"/>
      <c r="J2159"/>
      <c r="K2159"/>
      <c r="L2159"/>
      <c r="M2159"/>
    </row>
    <row r="2160" spans="1:13" s="167" customFormat="1" x14ac:dyDescent="0.3">
      <c r="A2160" s="100"/>
      <c r="C2160" s="141"/>
      <c r="D2160" s="160"/>
      <c r="E2160" s="142"/>
      <c r="F2160" s="173"/>
      <c r="G2160"/>
      <c r="H2160"/>
      <c r="I2160"/>
      <c r="J2160"/>
      <c r="K2160"/>
      <c r="L2160"/>
      <c r="M2160"/>
    </row>
    <row r="2161" spans="1:13" s="167" customFormat="1" x14ac:dyDescent="0.3">
      <c r="A2161" s="100"/>
      <c r="C2161" s="141"/>
      <c r="D2161" s="160"/>
      <c r="E2161" s="142"/>
      <c r="F2161" s="173"/>
      <c r="G2161"/>
      <c r="H2161"/>
      <c r="I2161"/>
      <c r="J2161"/>
      <c r="K2161"/>
      <c r="L2161"/>
      <c r="M2161"/>
    </row>
    <row r="2162" spans="1:13" s="167" customFormat="1" x14ac:dyDescent="0.3">
      <c r="A2162" s="100"/>
      <c r="C2162" s="141"/>
      <c r="D2162" s="141"/>
      <c r="E2162" s="142"/>
      <c r="F2162" s="173"/>
      <c r="G2162"/>
      <c r="H2162"/>
      <c r="I2162"/>
      <c r="J2162"/>
      <c r="K2162"/>
      <c r="L2162"/>
      <c r="M2162"/>
    </row>
    <row r="2163" spans="1:13" s="167" customFormat="1" x14ac:dyDescent="0.3">
      <c r="A2163" s="100"/>
      <c r="C2163" s="141"/>
      <c r="D2163" s="141"/>
      <c r="E2163" s="142"/>
      <c r="F2163" s="173"/>
      <c r="G2163"/>
      <c r="H2163"/>
      <c r="I2163"/>
      <c r="J2163"/>
      <c r="K2163"/>
      <c r="L2163"/>
      <c r="M2163"/>
    </row>
    <row r="2164" spans="1:13" x14ac:dyDescent="0.3">
      <c r="A2164" s="100"/>
      <c r="B2164" s="167"/>
      <c r="C2164" s="141"/>
      <c r="D2164" s="141"/>
      <c r="E2164" s="142"/>
    </row>
    <row r="2165" spans="1:13" x14ac:dyDescent="0.3">
      <c r="A2165" s="100"/>
      <c r="B2165" s="167"/>
      <c r="C2165" s="141"/>
      <c r="D2165" s="141"/>
      <c r="E2165" s="142"/>
    </row>
    <row r="2166" spans="1:13" x14ac:dyDescent="0.3">
      <c r="A2166" s="100"/>
      <c r="B2166" s="167"/>
      <c r="C2166" s="141"/>
      <c r="D2166" s="141"/>
      <c r="E2166" s="142"/>
    </row>
    <row r="2167" spans="1:13" x14ac:dyDescent="0.3">
      <c r="A2167" s="100"/>
      <c r="B2167" s="167"/>
      <c r="C2167" s="141"/>
      <c r="D2167" s="141"/>
      <c r="E2167" s="142"/>
    </row>
    <row r="2168" spans="1:13" x14ac:dyDescent="0.3">
      <c r="A2168" s="100"/>
      <c r="B2168" s="167"/>
      <c r="C2168" s="141"/>
      <c r="D2168" s="141"/>
      <c r="E2168" s="142"/>
    </row>
    <row r="2169" spans="1:13" x14ac:dyDescent="0.3">
      <c r="A2169" s="100"/>
      <c r="B2169" s="167"/>
      <c r="C2169" s="141"/>
      <c r="D2169" s="141"/>
      <c r="E2169" s="142"/>
    </row>
    <row r="2170" spans="1:13" x14ac:dyDescent="0.3">
      <c r="A2170" s="100"/>
      <c r="B2170" s="167"/>
      <c r="C2170" s="141"/>
      <c r="D2170" s="141"/>
      <c r="E2170" s="142"/>
    </row>
    <row r="2171" spans="1:13" ht="16.5" x14ac:dyDescent="0.3">
      <c r="A2171" s="100"/>
      <c r="B2171" s="167"/>
      <c r="D2171" s="141"/>
      <c r="E2171" s="142"/>
    </row>
    <row r="2172" spans="1:13" ht="16.5" x14ac:dyDescent="0.3">
      <c r="E2172" s="142"/>
    </row>
    <row r="2173" spans="1:13" ht="16.5" x14ac:dyDescent="0.3">
      <c r="E2173" s="142"/>
    </row>
    <row r="2174" spans="1:13" ht="16.5" x14ac:dyDescent="0.3">
      <c r="E2174" s="142"/>
    </row>
    <row r="2175" spans="1:13" ht="16.5" x14ac:dyDescent="0.3">
      <c r="E2175" s="142"/>
    </row>
    <row r="2176" spans="1:13" ht="16.5" x14ac:dyDescent="0.3">
      <c r="E2176" s="142"/>
    </row>
    <row r="2177" spans="5:5" ht="16.5" x14ac:dyDescent="0.3">
      <c r="E2177" s="142"/>
    </row>
    <row r="2178" spans="5:5" ht="16.5" x14ac:dyDescent="0.3">
      <c r="E2178" s="142"/>
    </row>
    <row r="2179" spans="5:5" ht="16.5" x14ac:dyDescent="0.3">
      <c r="E2179" s="142"/>
    </row>
    <row r="2180" spans="5:5" ht="16.5" x14ac:dyDescent="0.3">
      <c r="E2180" s="142"/>
    </row>
    <row r="2181" spans="5:5" ht="16.5" x14ac:dyDescent="0.3">
      <c r="E2181" s="142"/>
    </row>
    <row r="2182" spans="5:5" ht="16.5" x14ac:dyDescent="0.3">
      <c r="E2182" s="142"/>
    </row>
    <row r="2183" spans="5:5" ht="16.5" x14ac:dyDescent="0.3">
      <c r="E2183" s="142"/>
    </row>
    <row r="2184" spans="5:5" ht="16.5" x14ac:dyDescent="0.3">
      <c r="E2184" s="142"/>
    </row>
    <row r="2185" spans="5:5" ht="16.5" x14ac:dyDescent="0.3">
      <c r="E2185" s="142"/>
    </row>
    <row r="2186" spans="5:5" ht="16.5" x14ac:dyDescent="0.3">
      <c r="E2186" s="142"/>
    </row>
    <row r="2187" spans="5:5" ht="16.5" x14ac:dyDescent="0.3">
      <c r="E2187" s="142"/>
    </row>
    <row r="2188" spans="5:5" ht="16.5" x14ac:dyDescent="0.3">
      <c r="E2188" s="142"/>
    </row>
    <row r="2189" spans="5:5" ht="16.5" x14ac:dyDescent="0.3">
      <c r="E2189" s="142"/>
    </row>
    <row r="2190" spans="5:5" ht="16.5" x14ac:dyDescent="0.3">
      <c r="E2190" s="142"/>
    </row>
    <row r="2191" spans="5:5" ht="16.5" x14ac:dyDescent="0.3">
      <c r="E2191" s="142"/>
    </row>
    <row r="2192" spans="5:5" ht="16.5" x14ac:dyDescent="0.3">
      <c r="E2192" s="142"/>
    </row>
    <row r="2193" spans="5:5" ht="16.5" x14ac:dyDescent="0.3">
      <c r="E2193" s="142"/>
    </row>
    <row r="2194" spans="5:5" ht="16.5" x14ac:dyDescent="0.3">
      <c r="E2194" s="142"/>
    </row>
    <row r="2195" spans="5:5" ht="16.5" x14ac:dyDescent="0.3">
      <c r="E2195" s="142"/>
    </row>
    <row r="2196" spans="5:5" ht="16.5" x14ac:dyDescent="0.3">
      <c r="E2196" s="142"/>
    </row>
    <row r="2197" spans="5:5" ht="16.5" x14ac:dyDescent="0.3">
      <c r="E2197" s="142"/>
    </row>
    <row r="2198" spans="5:5" ht="16.5" x14ac:dyDescent="0.3">
      <c r="E2198" s="142"/>
    </row>
    <row r="2199" spans="5:5" ht="16.5" x14ac:dyDescent="0.3">
      <c r="E2199" s="142"/>
    </row>
    <row r="2200" spans="5:5" ht="16.5" x14ac:dyDescent="0.3">
      <c r="E2200" s="142"/>
    </row>
    <row r="2201" spans="5:5" ht="16.5" x14ac:dyDescent="0.3">
      <c r="E2201" s="142"/>
    </row>
    <row r="2202" spans="5:5" ht="16.5" x14ac:dyDescent="0.3">
      <c r="E2202" s="142"/>
    </row>
    <row r="2203" spans="5:5" ht="16.5" x14ac:dyDescent="0.3">
      <c r="E2203" s="142"/>
    </row>
    <row r="2204" spans="5:5" ht="16.5" x14ac:dyDescent="0.3">
      <c r="E2204" s="142"/>
    </row>
    <row r="2205" spans="5:5" ht="16.5" x14ac:dyDescent="0.3">
      <c r="E2205" s="142"/>
    </row>
    <row r="2206" spans="5:5" ht="16.5" x14ac:dyDescent="0.3">
      <c r="E2206" s="142"/>
    </row>
    <row r="2207" spans="5:5" ht="16.5" x14ac:dyDescent="0.3">
      <c r="E2207" s="142"/>
    </row>
    <row r="2208" spans="5:5" ht="16.5" x14ac:dyDescent="0.3">
      <c r="E2208" s="142"/>
    </row>
    <row r="2209" spans="5:5" ht="16.5" x14ac:dyDescent="0.3">
      <c r="E2209" s="142"/>
    </row>
    <row r="2210" spans="5:5" ht="16.5" x14ac:dyDescent="0.3">
      <c r="E2210" s="142"/>
    </row>
    <row r="2211" spans="5:5" ht="16.5" x14ac:dyDescent="0.3">
      <c r="E2211" s="142"/>
    </row>
    <row r="2212" spans="5:5" ht="16.5" x14ac:dyDescent="0.3">
      <c r="E2212" s="142"/>
    </row>
    <row r="2213" spans="5:5" ht="16.5" x14ac:dyDescent="0.3">
      <c r="E2213" s="142"/>
    </row>
    <row r="2214" spans="5:5" ht="16.5" x14ac:dyDescent="0.3">
      <c r="E2214" s="142"/>
    </row>
    <row r="2215" spans="5:5" ht="16.5" x14ac:dyDescent="0.3">
      <c r="E2215" s="142"/>
    </row>
    <row r="2216" spans="5:5" ht="16.5" x14ac:dyDescent="0.3">
      <c r="E2216" s="142"/>
    </row>
    <row r="2217" spans="5:5" ht="16.5" x14ac:dyDescent="0.3">
      <c r="E2217" s="142"/>
    </row>
    <row r="2218" spans="5:5" ht="16.5" x14ac:dyDescent="0.3">
      <c r="E2218" s="142"/>
    </row>
    <row r="2219" spans="5:5" ht="16.5" x14ac:dyDescent="0.3">
      <c r="E2219" s="142"/>
    </row>
    <row r="2220" spans="5:5" ht="16.5" x14ac:dyDescent="0.3">
      <c r="E2220" s="142"/>
    </row>
    <row r="2221" spans="5:5" ht="16.5" x14ac:dyDescent="0.3">
      <c r="E2221" s="142"/>
    </row>
    <row r="2222" spans="5:5" ht="16.5" x14ac:dyDescent="0.3">
      <c r="E2222" s="142"/>
    </row>
    <row r="2223" spans="5:5" ht="16.5" x14ac:dyDescent="0.3">
      <c r="E2223" s="142"/>
    </row>
    <row r="2224" spans="5:5" ht="16.5" x14ac:dyDescent="0.3">
      <c r="E2224" s="142"/>
    </row>
    <row r="2225" spans="5:5" ht="16.5" x14ac:dyDescent="0.3">
      <c r="E2225" s="142"/>
    </row>
    <row r="2226" spans="5:5" ht="16.5" x14ac:dyDescent="0.3">
      <c r="E2226" s="142"/>
    </row>
    <row r="2227" spans="5:5" ht="16.5" x14ac:dyDescent="0.3">
      <c r="E2227" s="142"/>
    </row>
    <row r="2228" spans="5:5" ht="16.5" x14ac:dyDescent="0.3">
      <c r="E2228" s="142"/>
    </row>
    <row r="2229" spans="5:5" ht="16.5" x14ac:dyDescent="0.3">
      <c r="E2229" s="142"/>
    </row>
    <row r="2230" spans="5:5" ht="16.5" x14ac:dyDescent="0.3">
      <c r="E2230" s="142"/>
    </row>
    <row r="2231" spans="5:5" ht="16.5" x14ac:dyDescent="0.3">
      <c r="E2231" s="142"/>
    </row>
    <row r="2232" spans="5:5" ht="16.5" x14ac:dyDescent="0.3">
      <c r="E2232" s="142"/>
    </row>
    <row r="2233" spans="5:5" ht="16.5" x14ac:dyDescent="0.3">
      <c r="E2233" s="142"/>
    </row>
    <row r="2234" spans="5:5" ht="16.5" x14ac:dyDescent="0.3">
      <c r="E2234" s="142"/>
    </row>
    <row r="2235" spans="5:5" ht="16.5" x14ac:dyDescent="0.3">
      <c r="E2235" s="142"/>
    </row>
    <row r="2236" spans="5:5" ht="16.5" x14ac:dyDescent="0.3">
      <c r="E2236" s="142"/>
    </row>
    <row r="2237" spans="5:5" ht="16.5" x14ac:dyDescent="0.3">
      <c r="E2237" s="142"/>
    </row>
    <row r="2238" spans="5:5" ht="16.5" x14ac:dyDescent="0.3">
      <c r="E2238" s="142"/>
    </row>
    <row r="2239" spans="5:5" ht="16.5" x14ac:dyDescent="0.3">
      <c r="E2239" s="142"/>
    </row>
    <row r="2240" spans="5:5" ht="16.5" x14ac:dyDescent="0.3">
      <c r="E2240" s="142"/>
    </row>
    <row r="2241" spans="5:5" ht="16.5" x14ac:dyDescent="0.3">
      <c r="E2241" s="142"/>
    </row>
    <row r="2242" spans="5:5" ht="16.5" x14ac:dyDescent="0.3">
      <c r="E2242" s="142"/>
    </row>
    <row r="2243" spans="5:5" ht="16.5" x14ac:dyDescent="0.3">
      <c r="E2243" s="142"/>
    </row>
    <row r="2244" spans="5:5" ht="16.5" x14ac:dyDescent="0.3">
      <c r="E2244" s="142"/>
    </row>
    <row r="2245" spans="5:5" ht="16.5" x14ac:dyDescent="0.3">
      <c r="E2245" s="142"/>
    </row>
    <row r="2246" spans="5:5" ht="16.5" x14ac:dyDescent="0.3">
      <c r="E2246" s="142"/>
    </row>
    <row r="2247" spans="5:5" ht="16.5" x14ac:dyDescent="0.3">
      <c r="E2247" s="142"/>
    </row>
    <row r="2248" spans="5:5" ht="16.5" x14ac:dyDescent="0.3">
      <c r="E2248" s="142"/>
    </row>
    <row r="2249" spans="5:5" ht="16.5" x14ac:dyDescent="0.3">
      <c r="E2249" s="142"/>
    </row>
    <row r="2250" spans="5:5" ht="16.5" x14ac:dyDescent="0.3">
      <c r="E2250" s="142"/>
    </row>
    <row r="2251" spans="5:5" ht="16.5" x14ac:dyDescent="0.3">
      <c r="E2251" s="142"/>
    </row>
    <row r="2252" spans="5:5" ht="16.5" x14ac:dyDescent="0.3">
      <c r="E2252" s="142"/>
    </row>
    <row r="2253" spans="5:5" ht="16.5" x14ac:dyDescent="0.3">
      <c r="E2253" s="142"/>
    </row>
    <row r="2254" spans="5:5" ht="16.5" x14ac:dyDescent="0.3">
      <c r="E2254" s="142"/>
    </row>
    <row r="2255" spans="5:5" ht="16.5" x14ac:dyDescent="0.3">
      <c r="E2255" s="142"/>
    </row>
    <row r="2256" spans="5:5" ht="16.5" x14ac:dyDescent="0.3">
      <c r="E2256" s="142"/>
    </row>
    <row r="2257" spans="5:5" ht="16.5" x14ac:dyDescent="0.3">
      <c r="E2257" s="142"/>
    </row>
    <row r="2258" spans="5:5" ht="16.5" x14ac:dyDescent="0.3">
      <c r="E2258" s="142"/>
    </row>
    <row r="2259" spans="5:5" ht="16.5" x14ac:dyDescent="0.3">
      <c r="E2259" s="142"/>
    </row>
    <row r="2260" spans="5:5" ht="16.5" x14ac:dyDescent="0.3">
      <c r="E2260" s="142"/>
    </row>
    <row r="2261" spans="5:5" ht="16.5" x14ac:dyDescent="0.3">
      <c r="E2261" s="142"/>
    </row>
    <row r="2262" spans="5:5" ht="16.5" x14ac:dyDescent="0.3">
      <c r="E2262" s="142"/>
    </row>
    <row r="2263" spans="5:5" ht="16.5" x14ac:dyDescent="0.3">
      <c r="E2263" s="142"/>
    </row>
    <row r="2264" spans="5:5" ht="16.5" x14ac:dyDescent="0.3">
      <c r="E2264" s="142"/>
    </row>
    <row r="2265" spans="5:5" ht="16.5" x14ac:dyDescent="0.3">
      <c r="E2265" s="142"/>
    </row>
    <row r="2266" spans="5:5" ht="16.5" x14ac:dyDescent="0.3">
      <c r="E2266" s="142"/>
    </row>
    <row r="2267" spans="5:5" ht="16.5" x14ac:dyDescent="0.3">
      <c r="E2267" s="142"/>
    </row>
    <row r="2268" spans="5:5" ht="16.5" x14ac:dyDescent="0.3">
      <c r="E2268" s="142"/>
    </row>
    <row r="2269" spans="5:5" ht="16.5" x14ac:dyDescent="0.3">
      <c r="E2269" s="142"/>
    </row>
    <row r="2270" spans="5:5" ht="16.5" x14ac:dyDescent="0.3">
      <c r="E2270" s="142"/>
    </row>
    <row r="2271" spans="5:5" ht="16.5" x14ac:dyDescent="0.3">
      <c r="E2271" s="142"/>
    </row>
    <row r="2272" spans="5:5" ht="16.5" x14ac:dyDescent="0.3">
      <c r="E2272" s="142"/>
    </row>
    <row r="2273" spans="5:5" ht="16.5" x14ac:dyDescent="0.3">
      <c r="E2273" s="142"/>
    </row>
    <row r="2274" spans="5:5" ht="16.5" x14ac:dyDescent="0.3">
      <c r="E2274" s="142"/>
    </row>
    <row r="2275" spans="5:5" ht="16.5" x14ac:dyDescent="0.3">
      <c r="E2275" s="142"/>
    </row>
    <row r="2276" spans="5:5" ht="16.5" x14ac:dyDescent="0.3">
      <c r="E2276" s="142"/>
    </row>
    <row r="2277" spans="5:5" ht="16.5" x14ac:dyDescent="0.3">
      <c r="E2277" s="142"/>
    </row>
    <row r="2278" spans="5:5" ht="16.5" x14ac:dyDescent="0.3">
      <c r="E2278" s="142"/>
    </row>
    <row r="2279" spans="5:5" ht="16.5" x14ac:dyDescent="0.3">
      <c r="E2279" s="142"/>
    </row>
    <row r="2280" spans="5:5" ht="16.5" x14ac:dyDescent="0.3">
      <c r="E2280" s="142"/>
    </row>
    <row r="2281" spans="5:5" ht="16.5" x14ac:dyDescent="0.3">
      <c r="E2281" s="142"/>
    </row>
    <row r="2282" spans="5:5" ht="16.5" x14ac:dyDescent="0.3">
      <c r="E2282" s="142"/>
    </row>
    <row r="2283" spans="5:5" ht="16.5" x14ac:dyDescent="0.3">
      <c r="E2283" s="142"/>
    </row>
    <row r="2284" spans="5:5" ht="16.5" x14ac:dyDescent="0.3">
      <c r="E2284" s="142"/>
    </row>
    <row r="2285" spans="5:5" ht="16.5" x14ac:dyDescent="0.3">
      <c r="E2285" s="142"/>
    </row>
    <row r="2286" spans="5:5" ht="16.5" x14ac:dyDescent="0.3">
      <c r="E2286" s="142"/>
    </row>
    <row r="2287" spans="5:5" ht="16.5" x14ac:dyDescent="0.3">
      <c r="E2287" s="142"/>
    </row>
    <row r="2288" spans="5:5" ht="16.5" x14ac:dyDescent="0.3">
      <c r="E2288" s="142"/>
    </row>
    <row r="2289" spans="5:5" ht="16.5" x14ac:dyDescent="0.3">
      <c r="E2289" s="142"/>
    </row>
    <row r="2290" spans="5:5" ht="16.5" x14ac:dyDescent="0.3">
      <c r="E2290" s="142"/>
    </row>
    <row r="2291" spans="5:5" ht="16.5" x14ac:dyDescent="0.3">
      <c r="E2291" s="142"/>
    </row>
    <row r="2292" spans="5:5" ht="16.5" x14ac:dyDescent="0.3">
      <c r="E2292" s="142"/>
    </row>
    <row r="2293" spans="5:5" ht="16.5" x14ac:dyDescent="0.3">
      <c r="E2293" s="142"/>
    </row>
    <row r="2294" spans="5:5" ht="16.5" x14ac:dyDescent="0.3">
      <c r="E2294" s="142"/>
    </row>
    <row r="2295" spans="5:5" ht="16.5" x14ac:dyDescent="0.3">
      <c r="E2295" s="142"/>
    </row>
    <row r="2296" spans="5:5" ht="16.5" x14ac:dyDescent="0.3">
      <c r="E2296" s="142"/>
    </row>
    <row r="2297" spans="5:5" ht="16.5" x14ac:dyDescent="0.3">
      <c r="E2297" s="142"/>
    </row>
    <row r="2298" spans="5:5" ht="16.5" x14ac:dyDescent="0.3">
      <c r="E2298" s="142"/>
    </row>
    <row r="2299" spans="5:5" ht="16.5" x14ac:dyDescent="0.3">
      <c r="E2299" s="142"/>
    </row>
    <row r="2300" spans="5:5" ht="16.5" x14ac:dyDescent="0.3">
      <c r="E2300" s="142"/>
    </row>
    <row r="2301" spans="5:5" ht="16.5" x14ac:dyDescent="0.3">
      <c r="E2301" s="142"/>
    </row>
    <row r="2302" spans="5:5" ht="16.5" x14ac:dyDescent="0.3">
      <c r="E2302" s="142"/>
    </row>
    <row r="2303" spans="5:5" ht="16.5" x14ac:dyDescent="0.3">
      <c r="E2303" s="142"/>
    </row>
    <row r="2304" spans="5:5" ht="16.5" x14ac:dyDescent="0.3">
      <c r="E2304" s="142"/>
    </row>
    <row r="2305" spans="5:5" ht="16.5" x14ac:dyDescent="0.3">
      <c r="E2305" s="142"/>
    </row>
    <row r="2306" spans="5:5" ht="16.5" x14ac:dyDescent="0.3">
      <c r="E2306" s="142"/>
    </row>
    <row r="2307" spans="5:5" ht="16.5" x14ac:dyDescent="0.3">
      <c r="E2307" s="142"/>
    </row>
    <row r="2308" spans="5:5" ht="16.5" x14ac:dyDescent="0.3">
      <c r="E2308" s="142"/>
    </row>
    <row r="2309" spans="5:5" ht="16.5" x14ac:dyDescent="0.3">
      <c r="E2309" s="142"/>
    </row>
    <row r="2310" spans="5:5" ht="16.5" x14ac:dyDescent="0.3">
      <c r="E2310" s="142"/>
    </row>
    <row r="2311" spans="5:5" ht="16.5" x14ac:dyDescent="0.3">
      <c r="E2311" s="142"/>
    </row>
    <row r="2312" spans="5:5" ht="16.5" x14ac:dyDescent="0.3">
      <c r="E2312" s="142"/>
    </row>
    <row r="2313" spans="5:5" ht="16.5" x14ac:dyDescent="0.3">
      <c r="E2313" s="142"/>
    </row>
    <row r="2314" spans="5:5" ht="16.5" x14ac:dyDescent="0.3">
      <c r="E2314" s="142"/>
    </row>
    <row r="2315" spans="5:5" ht="16.5" x14ac:dyDescent="0.3">
      <c r="E2315" s="142"/>
    </row>
    <row r="2316" spans="5:5" ht="16.5" x14ac:dyDescent="0.3">
      <c r="E2316" s="142"/>
    </row>
    <row r="2317" spans="5:5" ht="16.5" x14ac:dyDescent="0.3">
      <c r="E2317" s="142"/>
    </row>
    <row r="2318" spans="5:5" ht="16.5" x14ac:dyDescent="0.3">
      <c r="E2318" s="142"/>
    </row>
    <row r="2319" spans="5:5" ht="16.5" x14ac:dyDescent="0.3">
      <c r="E2319" s="142"/>
    </row>
    <row r="2320" spans="5:5" ht="16.5" x14ac:dyDescent="0.3">
      <c r="E2320" s="142"/>
    </row>
    <row r="2321" spans="5:5" ht="16.5" x14ac:dyDescent="0.3">
      <c r="E2321" s="142"/>
    </row>
    <row r="2322" spans="5:5" ht="16.5" x14ac:dyDescent="0.3">
      <c r="E2322" s="142"/>
    </row>
    <row r="2323" spans="5:5" ht="16.5" x14ac:dyDescent="0.3">
      <c r="E2323" s="142"/>
    </row>
    <row r="2324" spans="5:5" ht="16.5" x14ac:dyDescent="0.3">
      <c r="E2324" s="142"/>
    </row>
    <row r="2325" spans="5:5" ht="16.5" x14ac:dyDescent="0.3">
      <c r="E2325" s="142"/>
    </row>
    <row r="2326" spans="5:5" ht="16.5" x14ac:dyDescent="0.3">
      <c r="E2326" s="142"/>
    </row>
    <row r="2327" spans="5:5" ht="16.5" x14ac:dyDescent="0.3">
      <c r="E2327" s="142"/>
    </row>
    <row r="2328" spans="5:5" ht="16.5" x14ac:dyDescent="0.3">
      <c r="E2328" s="142"/>
    </row>
    <row r="2329" spans="5:5" ht="16.5" x14ac:dyDescent="0.3">
      <c r="E2329" s="142"/>
    </row>
    <row r="2330" spans="5:5" ht="16.5" x14ac:dyDescent="0.3">
      <c r="E2330" s="142"/>
    </row>
    <row r="2331" spans="5:5" ht="16.5" x14ac:dyDescent="0.3">
      <c r="E2331" s="142"/>
    </row>
    <row r="2332" spans="5:5" ht="16.5" x14ac:dyDescent="0.3">
      <c r="E2332" s="142"/>
    </row>
    <row r="2333" spans="5:5" ht="16.5" x14ac:dyDescent="0.3">
      <c r="E2333" s="142"/>
    </row>
    <row r="2334" spans="5:5" ht="16.5" x14ac:dyDescent="0.3">
      <c r="E2334" s="142"/>
    </row>
    <row r="2335" spans="5:5" ht="16.5" x14ac:dyDescent="0.3">
      <c r="E2335" s="142"/>
    </row>
    <row r="2336" spans="5:5" ht="16.5" x14ac:dyDescent="0.3">
      <c r="E2336" s="142"/>
    </row>
    <row r="2337" spans="5:5" ht="16.5" x14ac:dyDescent="0.3">
      <c r="E2337" s="142"/>
    </row>
    <row r="2338" spans="5:5" ht="16.5" x14ac:dyDescent="0.3">
      <c r="E2338" s="142"/>
    </row>
    <row r="2339" spans="5:5" ht="16.5" x14ac:dyDescent="0.3">
      <c r="E2339" s="142"/>
    </row>
    <row r="2340" spans="5:5" ht="16.5" x14ac:dyDescent="0.3">
      <c r="E2340" s="142"/>
    </row>
    <row r="2341" spans="5:5" ht="16.5" x14ac:dyDescent="0.3">
      <c r="E2341" s="142"/>
    </row>
    <row r="2342" spans="5:5" ht="16.5" x14ac:dyDescent="0.3">
      <c r="E2342" s="142"/>
    </row>
    <row r="2343" spans="5:5" ht="16.5" x14ac:dyDescent="0.3">
      <c r="E2343" s="142"/>
    </row>
    <row r="2344" spans="5:5" ht="16.5" x14ac:dyDescent="0.3">
      <c r="E2344" s="142"/>
    </row>
    <row r="2345" spans="5:5" ht="16.5" x14ac:dyDescent="0.3">
      <c r="E2345" s="142"/>
    </row>
    <row r="2346" spans="5:5" ht="16.5" x14ac:dyDescent="0.3">
      <c r="E2346" s="142"/>
    </row>
    <row r="2347" spans="5:5" ht="16.5" x14ac:dyDescent="0.3">
      <c r="E2347" s="142"/>
    </row>
    <row r="2348" spans="5:5" ht="16.5" x14ac:dyDescent="0.3">
      <c r="E2348" s="142"/>
    </row>
    <row r="2349" spans="5:5" ht="16.5" x14ac:dyDescent="0.3">
      <c r="E2349" s="142"/>
    </row>
    <row r="2350" spans="5:5" ht="16.5" x14ac:dyDescent="0.3">
      <c r="E2350" s="142"/>
    </row>
    <row r="2351" spans="5:5" ht="16.5" x14ac:dyDescent="0.3">
      <c r="E2351" s="142"/>
    </row>
    <row r="2352" spans="5:5" ht="16.5" x14ac:dyDescent="0.3">
      <c r="E2352" s="142"/>
    </row>
    <row r="2353" spans="5:5" ht="16.5" x14ac:dyDescent="0.3">
      <c r="E2353" s="142"/>
    </row>
    <row r="2354" spans="5:5" ht="16.5" x14ac:dyDescent="0.3">
      <c r="E2354" s="142"/>
    </row>
    <row r="2355" spans="5:5" ht="16.5" x14ac:dyDescent="0.3">
      <c r="E2355" s="142"/>
    </row>
    <row r="2356" spans="5:5" ht="16.5" x14ac:dyDescent="0.3">
      <c r="E2356" s="142"/>
    </row>
    <row r="2357" spans="5:5" ht="16.5" x14ac:dyDescent="0.3">
      <c r="E2357" s="142"/>
    </row>
    <row r="2358" spans="5:5" ht="16.5" x14ac:dyDescent="0.3">
      <c r="E2358" s="142"/>
    </row>
    <row r="2359" spans="5:5" ht="16.5" x14ac:dyDescent="0.3">
      <c r="E2359" s="142"/>
    </row>
    <row r="2360" spans="5:5" ht="16.5" x14ac:dyDescent="0.3">
      <c r="E2360" s="142"/>
    </row>
    <row r="2361" spans="5:5" ht="16.5" x14ac:dyDescent="0.3">
      <c r="E2361" s="142"/>
    </row>
    <row r="2362" spans="5:5" ht="16.5" x14ac:dyDescent="0.3">
      <c r="E2362" s="142"/>
    </row>
    <row r="2363" spans="5:5" ht="16.5" x14ac:dyDescent="0.3">
      <c r="E2363" s="142"/>
    </row>
    <row r="2364" spans="5:5" ht="16.5" x14ac:dyDescent="0.3">
      <c r="E2364" s="142"/>
    </row>
    <row r="2365" spans="5:5" ht="16.5" x14ac:dyDescent="0.3">
      <c r="E2365" s="142"/>
    </row>
    <row r="2366" spans="5:5" ht="16.5" x14ac:dyDescent="0.3">
      <c r="E2366" s="142"/>
    </row>
    <row r="2367" spans="5:5" ht="16.5" x14ac:dyDescent="0.3">
      <c r="E2367" s="142"/>
    </row>
    <row r="2368" spans="5:5" ht="16.5" x14ac:dyDescent="0.3">
      <c r="E2368" s="142"/>
    </row>
    <row r="2369" spans="5:5" ht="16.5" x14ac:dyDescent="0.3">
      <c r="E2369" s="142"/>
    </row>
    <row r="2370" spans="5:5" ht="16.5" x14ac:dyDescent="0.3">
      <c r="E2370" s="142"/>
    </row>
    <row r="2371" spans="5:5" ht="16.5" x14ac:dyDescent="0.3">
      <c r="E2371" s="142"/>
    </row>
    <row r="2372" spans="5:5" ht="16.5" x14ac:dyDescent="0.3">
      <c r="E2372" s="142"/>
    </row>
    <row r="2373" spans="5:5" ht="16.5" x14ac:dyDescent="0.3">
      <c r="E2373" s="142"/>
    </row>
    <row r="2374" spans="5:5" ht="16.5" x14ac:dyDescent="0.3">
      <c r="E2374" s="142"/>
    </row>
    <row r="2375" spans="5:5" ht="16.5" x14ac:dyDescent="0.3">
      <c r="E2375" s="142"/>
    </row>
    <row r="2376" spans="5:5" ht="16.5" x14ac:dyDescent="0.3">
      <c r="E2376" s="142"/>
    </row>
    <row r="2377" spans="5:5" ht="16.5" x14ac:dyDescent="0.3">
      <c r="E2377" s="142"/>
    </row>
    <row r="2378" spans="5:5" ht="16.5" x14ac:dyDescent="0.3">
      <c r="E2378" s="142"/>
    </row>
    <row r="2379" spans="5:5" ht="16.5" x14ac:dyDescent="0.3">
      <c r="E2379" s="142"/>
    </row>
  </sheetData>
  <sortState xmlns:xlrd2="http://schemas.microsoft.com/office/spreadsheetml/2017/richdata2" ref="A1661:C1668">
    <sortCondition ref="B1661:B1668"/>
  </sortState>
  <mergeCells count="4">
    <mergeCell ref="G1803:H1803"/>
    <mergeCell ref="I1803:J1803"/>
    <mergeCell ref="K1803:L1803"/>
    <mergeCell ref="M1803:N1803"/>
  </mergeCells>
  <phoneticPr fontId="50" type="noConversion"/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0.499984740745262"/>
  </sheetPr>
  <dimension ref="A1:N26"/>
  <sheetViews>
    <sheetView topLeftCell="A5" zoomScaleNormal="100" workbookViewId="0">
      <selection activeCell="J16" sqref="J16"/>
    </sheetView>
  </sheetViews>
  <sheetFormatPr baseColWidth="10" defaultColWidth="9.140625" defaultRowHeight="15" x14ac:dyDescent="0.25"/>
  <cols>
    <col min="1" max="1" width="15.140625" bestFit="1" customWidth="1"/>
    <col min="2" max="2" width="17.5703125" bestFit="1" customWidth="1"/>
    <col min="3" max="3" width="17.5703125" customWidth="1"/>
    <col min="4" max="4" width="16.140625" customWidth="1"/>
    <col min="5" max="5" width="16.28515625" customWidth="1"/>
    <col min="6" max="9" width="14.7109375" customWidth="1"/>
    <col min="10" max="10" width="15.85546875" customWidth="1"/>
    <col min="11" max="11" width="14.85546875" customWidth="1"/>
    <col min="12" max="12" width="14.28515625" customWidth="1"/>
    <col min="13" max="13" width="11.42578125" customWidth="1"/>
    <col min="14" max="14" width="13.140625" customWidth="1"/>
    <col min="15" max="15" width="12.28515625" bestFit="1" customWidth="1"/>
    <col min="16" max="16" width="15.85546875" bestFit="1" customWidth="1"/>
    <col min="17" max="18" width="14.7109375" bestFit="1" customWidth="1"/>
    <col min="19" max="19" width="11.7109375" bestFit="1" customWidth="1"/>
    <col min="20" max="257" width="11.42578125" customWidth="1"/>
  </cols>
  <sheetData>
    <row r="1" spans="1:13" ht="18" x14ac:dyDescent="0.25">
      <c r="E1" s="178"/>
    </row>
    <row r="2" spans="1:13" ht="18" x14ac:dyDescent="0.25">
      <c r="E2" s="178"/>
    </row>
    <row r="4" spans="1:13" ht="18.75" thickBot="1" x14ac:dyDescent="0.3">
      <c r="A4" s="390"/>
      <c r="B4" s="391"/>
      <c r="C4" s="391"/>
      <c r="D4" s="391"/>
      <c r="E4" s="391"/>
      <c r="F4" s="391"/>
      <c r="G4" s="391"/>
      <c r="H4" s="391"/>
      <c r="I4" s="391"/>
    </row>
    <row r="5" spans="1:13" ht="52.5" thickBot="1" x14ac:dyDescent="0.3">
      <c r="A5" s="179"/>
      <c r="B5" s="292" t="s">
        <v>330</v>
      </c>
      <c r="C5" s="235" t="s">
        <v>455</v>
      </c>
      <c r="D5" s="181" t="s">
        <v>331</v>
      </c>
      <c r="E5" s="180" t="s">
        <v>185</v>
      </c>
      <c r="F5" s="182" t="s">
        <v>332</v>
      </c>
      <c r="G5" s="183" t="s">
        <v>333</v>
      </c>
      <c r="H5" s="294" t="s">
        <v>334</v>
      </c>
      <c r="I5" s="293" t="s">
        <v>335</v>
      </c>
      <c r="K5" s="23"/>
      <c r="L5" s="23"/>
    </row>
    <row r="6" spans="1:13" ht="27" thickBot="1" x14ac:dyDescent="0.3">
      <c r="A6" s="184" t="s">
        <v>506</v>
      </c>
      <c r="B6" s="185"/>
      <c r="C6" s="185"/>
      <c r="D6" s="186"/>
      <c r="E6" s="187">
        <f>'CAJA NAP BUE'!E2</f>
        <v>28222525.695341915</v>
      </c>
      <c r="F6" s="188">
        <f>'CAJA NAP BUE'!G2</f>
        <v>1389318.6199999996</v>
      </c>
      <c r="G6" s="189">
        <f>'CAJA NAP BUE'!I2</f>
        <v>8998369.7599999998</v>
      </c>
      <c r="H6" s="190">
        <f>'CAJA NAP BUE'!K2</f>
        <v>130421</v>
      </c>
      <c r="I6" s="191">
        <f>'CAJA NAP BUE'!M2</f>
        <v>9888038.3499999978</v>
      </c>
      <c r="J6" s="25" t="s">
        <v>336</v>
      </c>
      <c r="K6" s="262">
        <f>-302.2-269.6-21.88-14161.84-177.76-13903.85-7492.68-113963.85-37756.72</f>
        <v>-188050.38</v>
      </c>
      <c r="M6" s="41"/>
    </row>
    <row r="7" spans="1:13" ht="16.5" thickBot="1" x14ac:dyDescent="0.35">
      <c r="A7" s="192" t="s">
        <v>337</v>
      </c>
      <c r="B7" s="113">
        <f>SUM('CAJA NAP BUE'!C4:C159)</f>
        <v>12527834.540000003</v>
      </c>
      <c r="C7" s="236">
        <f>SUM('CAJA NAP BUE'!C161:C162)</f>
        <v>1649716.53</v>
      </c>
      <c r="D7" s="193">
        <f>SUM('CAJA NAP BUE'!D4:D7)+'CAJA NAP BUE'!D160+'CAJA NAP BUE'!D9</f>
        <v>7131026.5499999998</v>
      </c>
      <c r="E7" s="114">
        <f>+E6+B7+C7-D7-F7</f>
        <v>35141550.215341926</v>
      </c>
      <c r="F7" s="226">
        <f>'CAJA NAP BUE'!G14+'CAJA NAP BUE'!G26</f>
        <v>127500</v>
      </c>
      <c r="G7" s="225">
        <f>'CAJA NAP BUE'!I8</f>
        <v>650000</v>
      </c>
      <c r="H7" s="194"/>
      <c r="I7" s="295"/>
      <c r="J7" s="345">
        <v>12560767.24</v>
      </c>
      <c r="K7" s="41">
        <f t="shared" ref="K7:K12" si="0">B7-J7</f>
        <v>-32932.699999997392</v>
      </c>
      <c r="L7" s="160"/>
    </row>
    <row r="8" spans="1:13" ht="16.5" thickBot="1" x14ac:dyDescent="0.35">
      <c r="A8" s="192" t="s">
        <v>338</v>
      </c>
      <c r="B8" s="113">
        <f>SUM('CAJA NAP BUE'!C163:C328)</f>
        <v>11278777.819999997</v>
      </c>
      <c r="C8" s="237">
        <f>SUM('CAJA NAP BUE'!C330:C331)</f>
        <v>2337787.455702479</v>
      </c>
      <c r="D8" s="195">
        <f>SUM('CAJA NAP BUE'!D170:D175)+'CAJA NAP BUE'!D329</f>
        <v>8787144.0999999996</v>
      </c>
      <c r="E8" s="114">
        <f>+E7+B8+C8-D8-F8</f>
        <v>39699721.391044393</v>
      </c>
      <c r="F8" s="233">
        <f>'CAJA NAP BUE'!G187+'CAJA NAP BUE'!G211+'CAJA NAP BUE'!G244+'CAJA NAP BUE'!G293</f>
        <v>271250</v>
      </c>
      <c r="G8" s="334">
        <f>'CAJA NAP BUE'!I176-'CAJA NAP BUE'!J173-'CAJA NAP BUE'!J174-'CAJA NAP BUE'!J175</f>
        <v>-8649868.2799999993</v>
      </c>
      <c r="H8" s="198"/>
      <c r="I8" s="295">
        <f>'CAJA NAP BUE'!M163</f>
        <v>474084.03</v>
      </c>
      <c r="J8" s="345">
        <v>11428629.039999999</v>
      </c>
      <c r="K8" s="41">
        <f t="shared" si="0"/>
        <v>-149851.22000000253</v>
      </c>
      <c r="L8" s="160"/>
    </row>
    <row r="9" spans="1:13" ht="16.5" thickBot="1" x14ac:dyDescent="0.35">
      <c r="A9" s="192" t="s">
        <v>339</v>
      </c>
      <c r="B9" s="113">
        <f>SUM('CAJA NAP BUE'!C332:C483)</f>
        <v>8849442.2500000075</v>
      </c>
      <c r="C9" s="237">
        <f>SUM('CAJA NAP BUE'!C485:C486)</f>
        <v>3183303.9497370231</v>
      </c>
      <c r="D9" s="195">
        <f>SUM('CAJA NAP BUE'!D345:D362)+'CAJA NAP BUE'!D484</f>
        <v>16925978.960000001</v>
      </c>
      <c r="E9" s="114">
        <f t="shared" ref="E9:E18" si="1">+E8+B9+C9-D9-F9</f>
        <v>34737113.63078142</v>
      </c>
      <c r="F9" s="233">
        <f>'CAJA NAP BUE'!G464</f>
        <v>69375</v>
      </c>
      <c r="G9" s="334">
        <f>'CAJA NAP BUE'!I349-'CAJA NAP BUE'!J350-'CAJA NAP BUE'!J351-'CAJA NAP BUE'!J352</f>
        <v>-547379.71</v>
      </c>
      <c r="H9" s="199"/>
      <c r="I9" s="295">
        <f>'CAJA NAP BUE'!M335</f>
        <v>536559.21</v>
      </c>
      <c r="J9" s="345">
        <v>9001897.4100000001</v>
      </c>
      <c r="K9" s="41">
        <f t="shared" si="0"/>
        <v>-152455.1599999927</v>
      </c>
      <c r="L9" s="359"/>
    </row>
    <row r="10" spans="1:13" ht="16.5" thickBot="1" x14ac:dyDescent="0.35">
      <c r="A10" s="192" t="s">
        <v>340</v>
      </c>
      <c r="B10" s="113">
        <f>SUM('CAJA NAP BUE'!C487:C631)</f>
        <v>8942977.1300000027</v>
      </c>
      <c r="C10" s="237">
        <f>SUM('CAJA NAP BUE'!C633:C634)</f>
        <v>1390313.0099999998</v>
      </c>
      <c r="D10" s="195">
        <f>SUM('CAJA NAP BUE'!D492:D502)+'CAJA NAP BUE'!D632</f>
        <v>19899475.82</v>
      </c>
      <c r="E10" s="114">
        <f>+E9+B10+C10-D10</f>
        <v>25170927.95078142</v>
      </c>
      <c r="F10" s="351">
        <f>-'CAJA NAP BUE'!H501</f>
        <v>-1767944.67</v>
      </c>
      <c r="G10" s="234">
        <f>'CAJA NAP BUE'!I495-'CAJA NAP BUE'!J496-'CAJA NAP BUE'!J498-'CAJA NAP BUE'!J499-'CAJA NAP BUE'!J500-'CAJA NAP BUE'!J503-'CAJA NAP BUE'!J504-'CAJA NAP BUE'!J505</f>
        <v>187950.03000000003</v>
      </c>
      <c r="H10" s="200"/>
      <c r="I10" s="295">
        <f>'CAJA NAP BUE'!M491</f>
        <v>655712.46</v>
      </c>
      <c r="J10" s="345">
        <v>8922017.4100000001</v>
      </c>
      <c r="K10" s="41">
        <f t="shared" si="0"/>
        <v>20959.720000002533</v>
      </c>
    </row>
    <row r="11" spans="1:13" ht="16.5" thickBot="1" x14ac:dyDescent="0.35">
      <c r="A11" s="192" t="s">
        <v>341</v>
      </c>
      <c r="B11" s="113">
        <f>SUM('CAJA NAP BUE'!C635:C801)</f>
        <v>11679485.390000004</v>
      </c>
      <c r="C11" s="237">
        <f>SUM('CAJA NAP BUE'!C803:C804)</f>
        <v>2489443.6599999992</v>
      </c>
      <c r="D11" s="195">
        <f>SUM('CAJA NAP BUE'!D657:D672)+'CAJA NAP BUE'!D802</f>
        <v>14973587.380000001</v>
      </c>
      <c r="E11" s="114">
        <f>+E10+B11+C11-D11-'CAJA NAP BUE'!D727</f>
        <v>24285769.620781414</v>
      </c>
      <c r="F11" s="233">
        <f>-'CAJA NAP BUE'!H661-'CAJA NAP BUE'!H662-'CAJA NAP BUE'!H663+'CAJA NAP BUE'!G727</f>
        <v>4706.9400000000023</v>
      </c>
      <c r="G11" s="334">
        <f>'CAJA NAP BUE'!I660-'CAJA NAP BUE'!J664-'CAJA NAP BUE'!J665-'CAJA NAP BUE'!J667-'CAJA NAP BUE'!J668-'CAJA NAP BUE'!J669-'CAJA NAP BUE'!J670-'CAJA NAP BUE'!J671</f>
        <v>-588972.67000000004</v>
      </c>
      <c r="H11" s="200"/>
      <c r="I11" s="295">
        <f>'CAJA NAP BUE'!M705</f>
        <v>757841.63</v>
      </c>
      <c r="J11" s="345">
        <v>11670185.83</v>
      </c>
      <c r="K11" s="41">
        <f t="shared" si="0"/>
        <v>9299.5600000042468</v>
      </c>
    </row>
    <row r="12" spans="1:13" ht="16.5" thickBot="1" x14ac:dyDescent="0.35">
      <c r="A12" s="192" t="s">
        <v>342</v>
      </c>
      <c r="B12" s="113">
        <f>SUM('CAJA NAP BUE'!C805:C963)</f>
        <v>17817208.059999995</v>
      </c>
      <c r="C12" s="237">
        <f>SUM('CAJA NAP BUE'!C965:C966)</f>
        <v>843443.60283924302</v>
      </c>
      <c r="D12" s="195">
        <f>SUM('CAJA NAP BUE'!D816:D825)+'CAJA NAP BUE'!D964</f>
        <v>27241586.629999995</v>
      </c>
      <c r="E12" s="114">
        <f>+E11+B12+C12-D12</f>
        <v>15704834.65362066</v>
      </c>
      <c r="F12" s="351">
        <f>-'CAJA NAP BUE'!H820</f>
        <v>-94205.889999999665</v>
      </c>
      <c r="G12" s="334">
        <f>-'CAJA NAP BUE'!J820</f>
        <v>-50099.13</v>
      </c>
      <c r="H12" s="200"/>
      <c r="I12" s="295">
        <f>'CAJA NAP BUE'!M909</f>
        <v>807547.73</v>
      </c>
      <c r="J12" s="345">
        <v>17730232.989999998</v>
      </c>
      <c r="K12" s="41">
        <f t="shared" si="0"/>
        <v>86975.069999996573</v>
      </c>
    </row>
    <row r="13" spans="1:13" ht="16.5" thickBot="1" x14ac:dyDescent="0.35">
      <c r="A13" s="192" t="s">
        <v>343</v>
      </c>
      <c r="B13" s="113">
        <f>SUM('CAJA NAP BUE'!C967:C1119)</f>
        <v>18668791.309999999</v>
      </c>
      <c r="C13" s="237">
        <f>SUM('CAJA NAP BUE'!C1121:C1122)</f>
        <v>797844.95236599992</v>
      </c>
      <c r="D13" s="195">
        <f>SUM('CAJA NAP BUE'!D973:D982)+'CAJA NAP BUE'!D1120</f>
        <v>12463372.5</v>
      </c>
      <c r="E13" s="114">
        <f>+E12+B13+C13-D13-F13</f>
        <v>22616848.415986665</v>
      </c>
      <c r="F13" s="233">
        <f>'CAJA NAP BUE'!G1099</f>
        <v>91250</v>
      </c>
      <c r="G13" s="234"/>
      <c r="H13" s="198"/>
      <c r="I13" s="295">
        <f>'CAJA NAP BUE'!M1102</f>
        <v>860514.01</v>
      </c>
      <c r="J13" s="345">
        <v>18820870.25</v>
      </c>
      <c r="K13" s="41">
        <f>B13-J13</f>
        <v>-152078.94000000134</v>
      </c>
    </row>
    <row r="14" spans="1:13" ht="16.5" thickBot="1" x14ac:dyDescent="0.35">
      <c r="A14" s="192" t="s">
        <v>344</v>
      </c>
      <c r="B14" s="113">
        <f>SUM('CAJA NAP BUE'!C1123:C1268)</f>
        <v>14452813.99</v>
      </c>
      <c r="C14" s="237">
        <f>SUM('CAJA NAP BUE'!C1270:C1271)</f>
        <v>846137.52</v>
      </c>
      <c r="D14" s="195">
        <f>SUM('CAJA NAP BUE'!D1132:D1139)+'CAJA NAP BUE'!D1269</f>
        <v>12925816.73</v>
      </c>
      <c r="E14" s="114">
        <f t="shared" si="1"/>
        <v>24989983.19598667</v>
      </c>
      <c r="F14" s="233"/>
      <c r="G14" s="234"/>
      <c r="H14" s="200"/>
      <c r="I14" s="295"/>
      <c r="J14" s="345">
        <v>13972744.49</v>
      </c>
      <c r="K14" s="41">
        <f>B14-J14</f>
        <v>480069.5</v>
      </c>
    </row>
    <row r="15" spans="1:13" ht="16.5" thickBot="1" x14ac:dyDescent="0.35">
      <c r="A15" s="192" t="s">
        <v>345</v>
      </c>
      <c r="B15" s="113">
        <f>SUM('CAJA NAP BUE'!C1272:C1369)</f>
        <v>4822676.76</v>
      </c>
      <c r="C15" s="237"/>
      <c r="D15" s="195">
        <f>SUM('CAJA NAP BUE'!D1288:D1293)+'CAJA NAP BUE'!D1283</f>
        <v>10425888.35</v>
      </c>
      <c r="E15" s="114">
        <f t="shared" si="1"/>
        <v>19386771.60598667</v>
      </c>
      <c r="F15" s="196"/>
      <c r="G15" s="197"/>
      <c r="H15" s="200"/>
      <c r="I15" s="295">
        <f>'CAJA NAP BUE'!M1278</f>
        <v>967896.21</v>
      </c>
      <c r="J15" s="41">
        <v>4744612.21</v>
      </c>
      <c r="K15" s="41">
        <f>B15-J15</f>
        <v>78064.549999999814</v>
      </c>
    </row>
    <row r="16" spans="1:13" ht="16.5" thickBot="1" x14ac:dyDescent="0.35">
      <c r="A16" s="192" t="s">
        <v>346</v>
      </c>
      <c r="B16" s="113">
        <f>SUM('CAJA NAP BUE'!C1363:C1472)</f>
        <v>0</v>
      </c>
      <c r="C16" s="237"/>
      <c r="D16" s="195">
        <f>SUM('CAJA NAP BUE'!D1343:D1346)</f>
        <v>0</v>
      </c>
      <c r="E16" s="114">
        <f t="shared" si="1"/>
        <v>19386771.60598667</v>
      </c>
      <c r="F16" s="196"/>
      <c r="G16" s="197"/>
      <c r="H16" s="200"/>
      <c r="I16" s="295"/>
      <c r="J16" s="41"/>
      <c r="K16" s="41"/>
    </row>
    <row r="17" spans="1:14" ht="16.5" thickBot="1" x14ac:dyDescent="0.35">
      <c r="A17" s="192" t="s">
        <v>347</v>
      </c>
      <c r="B17" s="113">
        <f>SUM('CAJA NAP BUE'!C1476:C1619)</f>
        <v>0</v>
      </c>
      <c r="C17" s="237"/>
      <c r="D17" s="195">
        <f>SUM('CAJA NAP BUE'!D1495:D1502)</f>
        <v>0</v>
      </c>
      <c r="E17" s="114">
        <f t="shared" si="1"/>
        <v>19386771.60598667</v>
      </c>
      <c r="F17" s="196"/>
      <c r="G17" s="197"/>
      <c r="H17" s="200"/>
      <c r="I17" s="295"/>
      <c r="J17" s="41"/>
      <c r="K17" s="41"/>
      <c r="N17" s="23"/>
    </row>
    <row r="18" spans="1:14" ht="16.5" thickBot="1" x14ac:dyDescent="0.35">
      <c r="A18" s="192" t="s">
        <v>348</v>
      </c>
      <c r="B18" s="113">
        <f>SUM('CAJA NAP BUE'!C1623:C1787)</f>
        <v>0</v>
      </c>
      <c r="C18" s="238"/>
      <c r="D18" s="201">
        <f>SUM('CAJA NAP BUE'!D1634:D1639)</f>
        <v>0</v>
      </c>
      <c r="E18" s="114">
        <f t="shared" si="1"/>
        <v>19386771.60598667</v>
      </c>
      <c r="F18" s="202"/>
      <c r="G18" s="203"/>
      <c r="H18" s="200"/>
      <c r="I18" s="295"/>
      <c r="J18" s="41"/>
      <c r="K18" s="41"/>
    </row>
    <row r="19" spans="1:14" ht="32.25" customHeight="1" thickBot="1" x14ac:dyDescent="0.3">
      <c r="A19" s="204" t="s">
        <v>507</v>
      </c>
      <c r="B19" s="308">
        <f>SUM(B7:B18)</f>
        <v>109040007.25</v>
      </c>
      <c r="C19" s="309">
        <f>SUM(C7:C18)</f>
        <v>13537990.680644745</v>
      </c>
      <c r="D19" s="310">
        <f>SUM(D7:D18)</f>
        <v>130773877.02</v>
      </c>
      <c r="E19" s="311">
        <f>+E18</f>
        <v>19386771.60598667</v>
      </c>
      <c r="F19" s="205">
        <f>SUM(F6:F18)</f>
        <v>91250.000000000058</v>
      </c>
      <c r="G19" s="206">
        <f>SUM(G6:G18)</f>
        <v>4.7293724492192268E-10</v>
      </c>
      <c r="H19" s="297">
        <f>SUM(H6:H18)</f>
        <v>130421</v>
      </c>
      <c r="I19" s="296">
        <f>SUM(I6:I18)-'CAJA NAP BUE'!N4+'CAJA NAP BUE'!M4</f>
        <v>14948193.629999999</v>
      </c>
      <c r="J19" s="41"/>
      <c r="K19" s="41">
        <f>SUM(K4:K18)</f>
        <v>9.1968104243278503E-9</v>
      </c>
      <c r="L19" s="41"/>
    </row>
    <row r="20" spans="1:14" ht="15.75" thickBot="1" x14ac:dyDescent="0.3">
      <c r="B20" s="41">
        <f>B19-D21</f>
        <v>108851956.87</v>
      </c>
      <c r="C20" s="41"/>
      <c r="F20" s="392">
        <f>SUM(F19:G19)</f>
        <v>91250.000000000524</v>
      </c>
      <c r="G20" s="393"/>
      <c r="K20" s="207">
        <f>K19+B22</f>
        <v>9.1968104243278503E-9</v>
      </c>
    </row>
    <row r="21" spans="1:14" x14ac:dyDescent="0.25">
      <c r="B21" s="41"/>
      <c r="C21" s="363"/>
      <c r="D21" s="283">
        <f>-K6</f>
        <v>188050.38</v>
      </c>
      <c r="E21" s="41">
        <f>B20+D21</f>
        <v>109040007.25</v>
      </c>
      <c r="H21" s="23"/>
    </row>
    <row r="22" spans="1:14" x14ac:dyDescent="0.25">
      <c r="B22" s="41"/>
      <c r="C22" s="363"/>
      <c r="D22" s="41"/>
    </row>
    <row r="23" spans="1:14" x14ac:dyDescent="0.25">
      <c r="C23" s="363"/>
      <c r="D23" s="41"/>
    </row>
    <row r="24" spans="1:14" x14ac:dyDescent="0.25">
      <c r="B24" s="41"/>
      <c r="C24" s="41"/>
      <c r="D24" s="41"/>
    </row>
    <row r="25" spans="1:14" x14ac:dyDescent="0.25">
      <c r="B25" s="41"/>
      <c r="C25" s="41"/>
      <c r="D25" s="41"/>
      <c r="E25">
        <v>-75793.06</v>
      </c>
    </row>
    <row r="26" spans="1:14" x14ac:dyDescent="0.25">
      <c r="D26" s="41"/>
    </row>
  </sheetData>
  <sheetProtection selectLockedCells="1" selectUnlockedCells="1"/>
  <mergeCells count="2">
    <mergeCell ref="A4:I4"/>
    <mergeCell ref="F20:G20"/>
  </mergeCells>
  <pageMargins left="0.7" right="0.7" top="0.75" bottom="0.75" header="0.3" footer="0.3"/>
  <ignoredErrors>
    <ignoredError sqref="C8 C10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XFD398"/>
  <sheetViews>
    <sheetView topLeftCell="B73" zoomScaleNormal="100" workbookViewId="0">
      <selection activeCell="B87" sqref="B87"/>
    </sheetView>
  </sheetViews>
  <sheetFormatPr baseColWidth="10" defaultColWidth="9.140625" defaultRowHeight="15" x14ac:dyDescent="0.25"/>
  <cols>
    <col min="1" max="1" width="73.5703125" bestFit="1" customWidth="1"/>
    <col min="2" max="2" width="65" bestFit="1" customWidth="1"/>
    <col min="3" max="3" width="42.7109375" bestFit="1" customWidth="1"/>
    <col min="4" max="256" width="11.42578125" customWidth="1"/>
  </cols>
  <sheetData>
    <row r="3" spans="1:3" x14ac:dyDescent="0.25">
      <c r="B3" t="s">
        <v>216</v>
      </c>
    </row>
    <row r="4" spans="1:3" x14ac:dyDescent="0.25">
      <c r="B4" t="s">
        <v>350</v>
      </c>
    </row>
    <row r="5" spans="1:3" x14ac:dyDescent="0.25">
      <c r="A5" t="s">
        <v>2</v>
      </c>
      <c r="B5" s="343" t="s">
        <v>538</v>
      </c>
    </row>
    <row r="6" spans="1:3" x14ac:dyDescent="0.25">
      <c r="A6" t="s">
        <v>351</v>
      </c>
      <c r="B6" t="s">
        <v>217</v>
      </c>
    </row>
    <row r="7" spans="1:3" x14ac:dyDescent="0.25">
      <c r="A7" t="s">
        <v>3</v>
      </c>
      <c r="B7" t="s">
        <v>203</v>
      </c>
    </row>
    <row r="8" spans="1:3" x14ac:dyDescent="0.25">
      <c r="A8" t="s">
        <v>4</v>
      </c>
      <c r="B8" t="s">
        <v>352</v>
      </c>
    </row>
    <row r="9" spans="1:3" x14ac:dyDescent="0.25">
      <c r="A9" t="s">
        <v>353</v>
      </c>
      <c r="B9" t="s">
        <v>305</v>
      </c>
    </row>
    <row r="10" spans="1:3" x14ac:dyDescent="0.25">
      <c r="A10" t="s">
        <v>5</v>
      </c>
      <c r="B10" t="s">
        <v>233</v>
      </c>
    </row>
    <row r="11" spans="1:3" x14ac:dyDescent="0.25">
      <c r="B11" s="209" t="s">
        <v>451</v>
      </c>
      <c r="C11" s="209" t="s">
        <v>355</v>
      </c>
    </row>
    <row r="12" spans="1:3" x14ac:dyDescent="0.25">
      <c r="A12" t="s">
        <v>7</v>
      </c>
      <c r="B12" t="s">
        <v>354</v>
      </c>
    </row>
    <row r="13" spans="1:3" x14ac:dyDescent="0.25">
      <c r="A13" t="s">
        <v>357</v>
      </c>
      <c r="B13" t="s">
        <v>267</v>
      </c>
    </row>
    <row r="14" spans="1:3" x14ac:dyDescent="0.25">
      <c r="A14" t="s">
        <v>358</v>
      </c>
      <c r="B14" t="s">
        <v>356</v>
      </c>
    </row>
    <row r="15" spans="1:3" x14ac:dyDescent="0.25">
      <c r="A15" t="s">
        <v>10</v>
      </c>
      <c r="B15" t="s">
        <v>218</v>
      </c>
    </row>
    <row r="16" spans="1:3" x14ac:dyDescent="0.25">
      <c r="A16" t="s">
        <v>11</v>
      </c>
      <c r="B16" t="s">
        <v>438</v>
      </c>
    </row>
    <row r="17" spans="1:2" x14ac:dyDescent="0.25">
      <c r="A17" t="s">
        <v>12</v>
      </c>
      <c r="B17" t="s">
        <v>204</v>
      </c>
    </row>
    <row r="18" spans="1:2" x14ac:dyDescent="0.25">
      <c r="A18" t="s">
        <v>13</v>
      </c>
      <c r="B18" t="s">
        <v>359</v>
      </c>
    </row>
    <row r="19" spans="1:2" x14ac:dyDescent="0.25">
      <c r="B19" t="s">
        <v>272</v>
      </c>
    </row>
    <row r="20" spans="1:2" x14ac:dyDescent="0.25">
      <c r="A20" t="s">
        <v>361</v>
      </c>
      <c r="B20" t="s">
        <v>360</v>
      </c>
    </row>
    <row r="21" spans="1:2" x14ac:dyDescent="0.25">
      <c r="A21" t="s">
        <v>16</v>
      </c>
      <c r="B21" s="343" t="s">
        <v>360</v>
      </c>
    </row>
    <row r="22" spans="1:2" x14ac:dyDescent="0.25">
      <c r="A22" t="s">
        <v>17</v>
      </c>
      <c r="B22" s="230" t="s">
        <v>473</v>
      </c>
    </row>
    <row r="23" spans="1:2" x14ac:dyDescent="0.25">
      <c r="A23" t="s">
        <v>18</v>
      </c>
      <c r="B23" s="230" t="s">
        <v>427</v>
      </c>
    </row>
    <row r="24" spans="1:2" x14ac:dyDescent="0.25">
      <c r="A24" t="s">
        <v>19</v>
      </c>
      <c r="B24" t="s">
        <v>302</v>
      </c>
    </row>
    <row r="25" spans="1:2" x14ac:dyDescent="0.25">
      <c r="A25" t="s">
        <v>20</v>
      </c>
      <c r="B25" t="s">
        <v>219</v>
      </c>
    </row>
    <row r="26" spans="1:2" x14ac:dyDescent="0.25">
      <c r="A26" t="s">
        <v>21</v>
      </c>
      <c r="B26" t="s">
        <v>306</v>
      </c>
    </row>
    <row r="27" spans="1:2" x14ac:dyDescent="0.25">
      <c r="A27" t="s">
        <v>363</v>
      </c>
      <c r="B27" t="s">
        <v>200</v>
      </c>
    </row>
    <row r="28" spans="1:2" x14ac:dyDescent="0.25">
      <c r="A28" t="s">
        <v>22</v>
      </c>
      <c r="B28" t="s">
        <v>241</v>
      </c>
    </row>
    <row r="29" spans="1:2" x14ac:dyDescent="0.25">
      <c r="A29" s="208" t="s">
        <v>365</v>
      </c>
      <c r="B29" s="209" t="s">
        <v>598</v>
      </c>
    </row>
    <row r="30" spans="1:2" x14ac:dyDescent="0.25">
      <c r="A30" t="s">
        <v>582</v>
      </c>
      <c r="B30" s="241" t="s">
        <v>498</v>
      </c>
    </row>
    <row r="31" spans="1:2" x14ac:dyDescent="0.25">
      <c r="A31" t="s">
        <v>25</v>
      </c>
      <c r="B31" t="s">
        <v>273</v>
      </c>
    </row>
    <row r="32" spans="1:2" x14ac:dyDescent="0.25">
      <c r="A32" t="s">
        <v>26</v>
      </c>
      <c r="B32" t="s">
        <v>362</v>
      </c>
    </row>
    <row r="33" spans="1:2" x14ac:dyDescent="0.25">
      <c r="A33" t="s">
        <v>27</v>
      </c>
      <c r="B33" t="s">
        <v>364</v>
      </c>
    </row>
    <row r="34" spans="1:2" x14ac:dyDescent="0.25">
      <c r="A34" t="s">
        <v>28</v>
      </c>
      <c r="B34" t="s">
        <v>220</v>
      </c>
    </row>
    <row r="35" spans="1:2" x14ac:dyDescent="0.25">
      <c r="B35" t="s">
        <v>205</v>
      </c>
    </row>
    <row r="36" spans="1:2" x14ac:dyDescent="0.25">
      <c r="A36" t="s">
        <v>30</v>
      </c>
      <c r="B36" t="s">
        <v>243</v>
      </c>
    </row>
    <row r="37" spans="1:2" x14ac:dyDescent="0.25">
      <c r="A37" t="s">
        <v>33</v>
      </c>
      <c r="B37" t="s">
        <v>583</v>
      </c>
    </row>
    <row r="38" spans="1:2" x14ac:dyDescent="0.25">
      <c r="A38" t="s">
        <v>35</v>
      </c>
      <c r="B38" t="s">
        <v>190</v>
      </c>
    </row>
    <row r="39" spans="1:2" x14ac:dyDescent="0.25">
      <c r="A39" t="s">
        <v>36</v>
      </c>
      <c r="B39" t="s">
        <v>288</v>
      </c>
    </row>
    <row r="40" spans="1:2" x14ac:dyDescent="0.25">
      <c r="A40" t="s">
        <v>37</v>
      </c>
      <c r="B40" t="s">
        <v>206</v>
      </c>
    </row>
    <row r="41" spans="1:2" x14ac:dyDescent="0.25">
      <c r="A41" t="s">
        <v>38</v>
      </c>
      <c r="B41" t="s">
        <v>366</v>
      </c>
    </row>
    <row r="42" spans="1:2" x14ac:dyDescent="0.25">
      <c r="A42" t="s">
        <v>39</v>
      </c>
      <c r="B42" t="s">
        <v>443</v>
      </c>
    </row>
    <row r="43" spans="1:2" x14ac:dyDescent="0.25">
      <c r="A43" t="s">
        <v>40</v>
      </c>
      <c r="B43" t="s">
        <v>367</v>
      </c>
    </row>
    <row r="44" spans="1:2" x14ac:dyDescent="0.25">
      <c r="A44" t="s">
        <v>41</v>
      </c>
      <c r="B44" t="s">
        <v>368</v>
      </c>
    </row>
    <row r="45" spans="1:2" x14ac:dyDescent="0.25">
      <c r="A45" t="s">
        <v>42</v>
      </c>
      <c r="B45" t="s">
        <v>369</v>
      </c>
    </row>
    <row r="46" spans="1:2" x14ac:dyDescent="0.25">
      <c r="A46" t="s">
        <v>43</v>
      </c>
      <c r="B46" t="s">
        <v>370</v>
      </c>
    </row>
    <row r="47" spans="1:2" x14ac:dyDescent="0.25">
      <c r="A47" t="s">
        <v>44</v>
      </c>
      <c r="B47" t="s">
        <v>371</v>
      </c>
    </row>
    <row r="48" spans="1:2" x14ac:dyDescent="0.25">
      <c r="A48" t="s">
        <v>46</v>
      </c>
      <c r="B48" t="s">
        <v>372</v>
      </c>
    </row>
    <row r="49" spans="1:3" x14ac:dyDescent="0.25">
      <c r="A49" t="s">
        <v>47</v>
      </c>
      <c r="B49" s="232" t="s">
        <v>442</v>
      </c>
    </row>
    <row r="50" spans="1:3" x14ac:dyDescent="0.25">
      <c r="A50" t="s">
        <v>48</v>
      </c>
      <c r="B50" t="s">
        <v>373</v>
      </c>
    </row>
    <row r="51" spans="1:3" x14ac:dyDescent="0.25">
      <c r="A51" t="s">
        <v>565</v>
      </c>
      <c r="B51" s="209" t="s">
        <v>374</v>
      </c>
    </row>
    <row r="52" spans="1:3" x14ac:dyDescent="0.25">
      <c r="A52" t="s">
        <v>49</v>
      </c>
      <c r="B52" t="s">
        <v>375</v>
      </c>
    </row>
    <row r="53" spans="1:3" x14ac:dyDescent="0.25">
      <c r="B53" t="s">
        <v>376</v>
      </c>
    </row>
    <row r="54" spans="1:3" x14ac:dyDescent="0.25">
      <c r="B54" t="s">
        <v>377</v>
      </c>
    </row>
    <row r="55" spans="1:3" x14ac:dyDescent="0.25">
      <c r="A55" t="s">
        <v>388</v>
      </c>
      <c r="B55" t="s">
        <v>378</v>
      </c>
    </row>
    <row r="56" spans="1:3" x14ac:dyDescent="0.25">
      <c r="A56" t="s">
        <v>54</v>
      </c>
      <c r="B56" t="s">
        <v>379</v>
      </c>
    </row>
    <row r="57" spans="1:3" x14ac:dyDescent="0.25">
      <c r="A57" t="s">
        <v>55</v>
      </c>
      <c r="B57" t="s">
        <v>380</v>
      </c>
    </row>
    <row r="58" spans="1:3" x14ac:dyDescent="0.25">
      <c r="A58" t="s">
        <v>56</v>
      </c>
      <c r="B58" t="s">
        <v>381</v>
      </c>
    </row>
    <row r="59" spans="1:3" x14ac:dyDescent="0.25">
      <c r="B59" s="209" t="s">
        <v>382</v>
      </c>
    </row>
    <row r="60" spans="1:3" x14ac:dyDescent="0.25">
      <c r="A60" t="s">
        <v>57</v>
      </c>
      <c r="B60" t="s">
        <v>383</v>
      </c>
    </row>
    <row r="61" spans="1:3" x14ac:dyDescent="0.25">
      <c r="A61" t="s">
        <v>58</v>
      </c>
      <c r="B61" s="209" t="s">
        <v>384</v>
      </c>
    </row>
    <row r="62" spans="1:3" x14ac:dyDescent="0.25">
      <c r="A62" t="s">
        <v>59</v>
      </c>
      <c r="B62" t="s">
        <v>385</v>
      </c>
      <c r="C62" t="s">
        <v>389</v>
      </c>
    </row>
    <row r="63" spans="1:3" x14ac:dyDescent="0.25">
      <c r="A63" t="s">
        <v>60</v>
      </c>
      <c r="B63" t="s">
        <v>386</v>
      </c>
    </row>
    <row r="64" spans="1:3" x14ac:dyDescent="0.25">
      <c r="A64" t="s">
        <v>61</v>
      </c>
      <c r="B64" s="209" t="s">
        <v>387</v>
      </c>
    </row>
    <row r="65" spans="1:2" x14ac:dyDescent="0.25">
      <c r="A65" t="s">
        <v>62</v>
      </c>
      <c r="B65" t="s">
        <v>472</v>
      </c>
    </row>
    <row r="66" spans="1:2" x14ac:dyDescent="0.25">
      <c r="A66" t="s">
        <v>390</v>
      </c>
      <c r="B66" t="s">
        <v>278</v>
      </c>
    </row>
    <row r="67" spans="1:2" x14ac:dyDescent="0.25">
      <c r="A67" t="s">
        <v>63</v>
      </c>
      <c r="B67" t="s">
        <v>268</v>
      </c>
    </row>
    <row r="68" spans="1:2" x14ac:dyDescent="0.25">
      <c r="A68" t="s">
        <v>64</v>
      </c>
      <c r="B68" t="s">
        <v>308</v>
      </c>
    </row>
    <row r="69" spans="1:2" x14ac:dyDescent="0.25">
      <c r="A69" t="s">
        <v>66</v>
      </c>
      <c r="B69" t="s">
        <v>201</v>
      </c>
    </row>
    <row r="70" spans="1:2" x14ac:dyDescent="0.25">
      <c r="A70" t="s">
        <v>67</v>
      </c>
      <c r="B70" t="s">
        <v>322</v>
      </c>
    </row>
    <row r="71" spans="1:2" x14ac:dyDescent="0.25">
      <c r="A71" t="s">
        <v>68</v>
      </c>
      <c r="B71" s="230" t="s">
        <v>349</v>
      </c>
    </row>
    <row r="72" spans="1:2" x14ac:dyDescent="0.25">
      <c r="A72" t="s">
        <v>69</v>
      </c>
      <c r="B72" t="s">
        <v>228</v>
      </c>
    </row>
    <row r="73" spans="1:2" x14ac:dyDescent="0.25">
      <c r="A73" t="s">
        <v>392</v>
      </c>
      <c r="B73" s="241" t="s">
        <v>497</v>
      </c>
    </row>
    <row r="74" spans="1:2" x14ac:dyDescent="0.25">
      <c r="A74" t="s">
        <v>70</v>
      </c>
      <c r="B74" t="s">
        <v>229</v>
      </c>
    </row>
    <row r="75" spans="1:2" x14ac:dyDescent="0.25">
      <c r="A75" t="s">
        <v>393</v>
      </c>
      <c r="B75" t="s">
        <v>191</v>
      </c>
    </row>
    <row r="76" spans="1:2" x14ac:dyDescent="0.25">
      <c r="A76" t="s">
        <v>74</v>
      </c>
      <c r="B76" t="s">
        <v>222</v>
      </c>
    </row>
    <row r="77" spans="1:2" x14ac:dyDescent="0.25">
      <c r="A77" t="s">
        <v>76</v>
      </c>
      <c r="B77" t="s">
        <v>283</v>
      </c>
    </row>
    <row r="78" spans="1:2" x14ac:dyDescent="0.25">
      <c r="A78" t="s">
        <v>77</v>
      </c>
      <c r="B78" t="s">
        <v>234</v>
      </c>
    </row>
    <row r="79" spans="1:2" x14ac:dyDescent="0.25">
      <c r="B79" t="s">
        <v>249</v>
      </c>
    </row>
    <row r="80" spans="1:2" x14ac:dyDescent="0.25">
      <c r="A80" t="s">
        <v>79</v>
      </c>
      <c r="B80" t="s">
        <v>318</v>
      </c>
    </row>
    <row r="81" spans="1:2" x14ac:dyDescent="0.25">
      <c r="A81" t="s">
        <v>80</v>
      </c>
      <c r="B81" s="209" t="s">
        <v>447</v>
      </c>
    </row>
    <row r="82" spans="1:2" x14ac:dyDescent="0.25">
      <c r="A82" t="s">
        <v>81</v>
      </c>
      <c r="B82" t="s">
        <v>300</v>
      </c>
    </row>
    <row r="83" spans="1:2" x14ac:dyDescent="0.25">
      <c r="A83" t="s">
        <v>82</v>
      </c>
      <c r="B83" t="s">
        <v>391</v>
      </c>
    </row>
    <row r="84" spans="1:2" x14ac:dyDescent="0.25">
      <c r="A84" t="s">
        <v>83</v>
      </c>
      <c r="B84" s="209" t="s">
        <v>482</v>
      </c>
    </row>
    <row r="85" spans="1:2" x14ac:dyDescent="0.25">
      <c r="A85" t="s">
        <v>84</v>
      </c>
      <c r="B85" t="s">
        <v>439</v>
      </c>
    </row>
    <row r="86" spans="1:2" x14ac:dyDescent="0.25">
      <c r="A86" t="s">
        <v>85</v>
      </c>
      <c r="B86" t="s">
        <v>275</v>
      </c>
    </row>
    <row r="87" spans="1:2" x14ac:dyDescent="0.25">
      <c r="A87" t="s">
        <v>86</v>
      </c>
      <c r="B87" t="s">
        <v>192</v>
      </c>
    </row>
    <row r="88" spans="1:2" x14ac:dyDescent="0.25">
      <c r="A88" t="s">
        <v>87</v>
      </c>
      <c r="B88" t="s">
        <v>314</v>
      </c>
    </row>
    <row r="89" spans="1:2" x14ac:dyDescent="0.25">
      <c r="A89" t="s">
        <v>88</v>
      </c>
      <c r="B89" t="s">
        <v>394</v>
      </c>
    </row>
    <row r="90" spans="1:2" x14ac:dyDescent="0.25">
      <c r="A90" t="s">
        <v>89</v>
      </c>
      <c r="B90" t="s">
        <v>284</v>
      </c>
    </row>
    <row r="91" spans="1:2" x14ac:dyDescent="0.25">
      <c r="A91" t="s">
        <v>90</v>
      </c>
      <c r="B91" t="s">
        <v>311</v>
      </c>
    </row>
    <row r="92" spans="1:2" x14ac:dyDescent="0.25">
      <c r="B92" t="s">
        <v>445</v>
      </c>
    </row>
    <row r="93" spans="1:2" x14ac:dyDescent="0.25">
      <c r="A93" t="s">
        <v>92</v>
      </c>
      <c r="B93" t="s">
        <v>250</v>
      </c>
    </row>
    <row r="94" spans="1:2" x14ac:dyDescent="0.25">
      <c r="A94" t="s">
        <v>94</v>
      </c>
      <c r="B94" t="s">
        <v>296</v>
      </c>
    </row>
    <row r="95" spans="1:2" x14ac:dyDescent="0.25">
      <c r="A95" t="s">
        <v>95</v>
      </c>
      <c r="B95" t="s">
        <v>303</v>
      </c>
    </row>
    <row r="96" spans="1:2" x14ac:dyDescent="0.25">
      <c r="A96" t="s">
        <v>96</v>
      </c>
      <c r="B96" t="s">
        <v>193</v>
      </c>
    </row>
    <row r="97" spans="1:2" x14ac:dyDescent="0.25">
      <c r="A97" t="s">
        <v>97</v>
      </c>
      <c r="B97" t="s">
        <v>395</v>
      </c>
    </row>
    <row r="98" spans="1:2" x14ac:dyDescent="0.25">
      <c r="B98" t="s">
        <v>279</v>
      </c>
    </row>
    <row r="99" spans="1:2" x14ac:dyDescent="0.25">
      <c r="A99" t="s">
        <v>99</v>
      </c>
      <c r="B99" t="s">
        <v>396</v>
      </c>
    </row>
    <row r="100" spans="1:2" x14ac:dyDescent="0.25">
      <c r="A100" t="s">
        <v>101</v>
      </c>
      <c r="B100" s="209" t="s">
        <v>317</v>
      </c>
    </row>
    <row r="101" spans="1:2" x14ac:dyDescent="0.25">
      <c r="A101" t="s">
        <v>104</v>
      </c>
      <c r="B101" t="s">
        <v>230</v>
      </c>
    </row>
    <row r="102" spans="1:2" x14ac:dyDescent="0.25">
      <c r="A102" t="s">
        <v>105</v>
      </c>
      <c r="B102" t="s">
        <v>251</v>
      </c>
    </row>
    <row r="103" spans="1:2" x14ac:dyDescent="0.25">
      <c r="A103" t="s">
        <v>106</v>
      </c>
      <c r="B103" t="s">
        <v>208</v>
      </c>
    </row>
    <row r="104" spans="1:2" x14ac:dyDescent="0.25">
      <c r="A104" t="s">
        <v>107</v>
      </c>
      <c r="B104" t="s">
        <v>397</v>
      </c>
    </row>
    <row r="105" spans="1:2" x14ac:dyDescent="0.25">
      <c r="A105" t="s">
        <v>108</v>
      </c>
      <c r="B105" t="s">
        <v>398</v>
      </c>
    </row>
    <row r="106" spans="1:2" x14ac:dyDescent="0.25">
      <c r="A106" t="s">
        <v>109</v>
      </c>
      <c r="B106" t="s">
        <v>223</v>
      </c>
    </row>
    <row r="107" spans="1:2" x14ac:dyDescent="0.25">
      <c r="A107" t="s">
        <v>110</v>
      </c>
      <c r="B107" t="s">
        <v>269</v>
      </c>
    </row>
    <row r="108" spans="1:2" x14ac:dyDescent="0.25">
      <c r="A108" t="s">
        <v>111</v>
      </c>
      <c r="B108" s="209" t="s">
        <v>523</v>
      </c>
    </row>
    <row r="109" spans="1:2" x14ac:dyDescent="0.25">
      <c r="A109" t="s">
        <v>112</v>
      </c>
      <c r="B109" t="s">
        <v>252</v>
      </c>
    </row>
    <row r="110" spans="1:2" x14ac:dyDescent="0.25">
      <c r="A110" t="s">
        <v>113</v>
      </c>
      <c r="B110" t="s">
        <v>276</v>
      </c>
    </row>
    <row r="111" spans="1:2" x14ac:dyDescent="0.25">
      <c r="A111" t="s">
        <v>114</v>
      </c>
      <c r="B111" s="241" t="s">
        <v>496</v>
      </c>
    </row>
    <row r="112" spans="1:2" x14ac:dyDescent="0.25">
      <c r="A112" t="s">
        <v>115</v>
      </c>
      <c r="B112" t="s">
        <v>313</v>
      </c>
    </row>
    <row r="113" spans="1:2" x14ac:dyDescent="0.25">
      <c r="A113" t="s">
        <v>116</v>
      </c>
      <c r="B113" t="s">
        <v>224</v>
      </c>
    </row>
    <row r="114" spans="1:2" x14ac:dyDescent="0.25">
      <c r="A114" t="s">
        <v>117</v>
      </c>
      <c r="B114" t="s">
        <v>209</v>
      </c>
    </row>
    <row r="115" spans="1:2" x14ac:dyDescent="0.25">
      <c r="A115" t="s">
        <v>402</v>
      </c>
      <c r="B115" t="s">
        <v>235</v>
      </c>
    </row>
    <row r="116" spans="1:2" x14ac:dyDescent="0.25">
      <c r="A116" t="s">
        <v>119</v>
      </c>
      <c r="B116" t="s">
        <v>291</v>
      </c>
    </row>
    <row r="117" spans="1:2" x14ac:dyDescent="0.25">
      <c r="A117" t="s">
        <v>120</v>
      </c>
      <c r="B117" t="s">
        <v>520</v>
      </c>
    </row>
    <row r="118" spans="1:2" x14ac:dyDescent="0.25">
      <c r="A118" t="s">
        <v>121</v>
      </c>
      <c r="B118" s="209" t="s">
        <v>428</v>
      </c>
    </row>
    <row r="119" spans="1:2" x14ac:dyDescent="0.25">
      <c r="A119" t="s">
        <v>122</v>
      </c>
      <c r="B119" t="s">
        <v>399</v>
      </c>
    </row>
    <row r="120" spans="1:2" x14ac:dyDescent="0.25">
      <c r="A120" t="s">
        <v>404</v>
      </c>
      <c r="B120" t="s">
        <v>210</v>
      </c>
    </row>
    <row r="121" spans="1:2" x14ac:dyDescent="0.25">
      <c r="A121" t="s">
        <v>124</v>
      </c>
      <c r="B121" s="208" t="s">
        <v>521</v>
      </c>
    </row>
    <row r="122" spans="1:2" x14ac:dyDescent="0.25">
      <c r="A122" t="s">
        <v>125</v>
      </c>
      <c r="B122" t="s">
        <v>253</v>
      </c>
    </row>
    <row r="123" spans="1:2" x14ac:dyDescent="0.25">
      <c r="A123" t="s">
        <v>126</v>
      </c>
      <c r="B123" t="s">
        <v>400</v>
      </c>
    </row>
    <row r="124" spans="1:2" x14ac:dyDescent="0.25">
      <c r="A124" t="s">
        <v>127</v>
      </c>
      <c r="B124" t="s">
        <v>280</v>
      </c>
    </row>
    <row r="125" spans="1:2" x14ac:dyDescent="0.25">
      <c r="A125" t="s">
        <v>128</v>
      </c>
      <c r="B125" t="s">
        <v>211</v>
      </c>
    </row>
    <row r="126" spans="1:2" x14ac:dyDescent="0.25">
      <c r="A126" t="s">
        <v>129</v>
      </c>
      <c r="B126" s="209" t="s">
        <v>631</v>
      </c>
    </row>
    <row r="127" spans="1:2" x14ac:dyDescent="0.25">
      <c r="A127" t="s">
        <v>130</v>
      </c>
      <c r="B127" s="240" t="s">
        <v>484</v>
      </c>
    </row>
    <row r="128" spans="1:2" x14ac:dyDescent="0.25">
      <c r="A128" t="s">
        <v>131</v>
      </c>
      <c r="B128" t="s">
        <v>236</v>
      </c>
    </row>
    <row r="129" spans="1:2" x14ac:dyDescent="0.25">
      <c r="A129" t="s">
        <v>132</v>
      </c>
      <c r="B129" t="s">
        <v>225</v>
      </c>
    </row>
    <row r="130" spans="1:2" x14ac:dyDescent="0.25">
      <c r="A130" t="s">
        <v>134</v>
      </c>
      <c r="B130" s="208" t="s">
        <v>196</v>
      </c>
    </row>
    <row r="131" spans="1:2" x14ac:dyDescent="0.25">
      <c r="A131" t="s">
        <v>135</v>
      </c>
      <c r="B131" t="s">
        <v>401</v>
      </c>
    </row>
    <row r="132" spans="1:2" x14ac:dyDescent="0.25">
      <c r="A132" t="s">
        <v>406</v>
      </c>
      <c r="B132" s="209" t="s">
        <v>459</v>
      </c>
    </row>
    <row r="133" spans="1:2" x14ac:dyDescent="0.25">
      <c r="A133" t="s">
        <v>138</v>
      </c>
      <c r="B133" t="s">
        <v>254</v>
      </c>
    </row>
    <row r="134" spans="1:2" x14ac:dyDescent="0.25">
      <c r="A134" t="s">
        <v>139</v>
      </c>
      <c r="B134" s="209" t="s">
        <v>321</v>
      </c>
    </row>
    <row r="135" spans="1:2" x14ac:dyDescent="0.25">
      <c r="A135" t="s">
        <v>140</v>
      </c>
      <c r="B135" t="s">
        <v>301</v>
      </c>
    </row>
    <row r="136" spans="1:2" x14ac:dyDescent="0.25">
      <c r="A136" t="s">
        <v>141</v>
      </c>
      <c r="B136" t="s">
        <v>403</v>
      </c>
    </row>
    <row r="137" spans="1:2" x14ac:dyDescent="0.25">
      <c r="A137" t="s">
        <v>142</v>
      </c>
      <c r="B137" t="s">
        <v>297</v>
      </c>
    </row>
    <row r="138" spans="1:2" x14ac:dyDescent="0.25">
      <c r="A138" t="s">
        <v>143</v>
      </c>
      <c r="B138" t="s">
        <v>197</v>
      </c>
    </row>
    <row r="139" spans="1:2" x14ac:dyDescent="0.25">
      <c r="A139" t="s">
        <v>144</v>
      </c>
      <c r="B139" t="s">
        <v>325</v>
      </c>
    </row>
    <row r="140" spans="1:2" x14ac:dyDescent="0.25">
      <c r="A140" t="s">
        <v>410</v>
      </c>
      <c r="B140" t="s">
        <v>198</v>
      </c>
    </row>
    <row r="141" spans="1:2" x14ac:dyDescent="0.25">
      <c r="B141" s="209" t="s">
        <v>324</v>
      </c>
    </row>
    <row r="142" spans="1:2" x14ac:dyDescent="0.25">
      <c r="B142" t="s">
        <v>324</v>
      </c>
    </row>
    <row r="143" spans="1:2" x14ac:dyDescent="0.25">
      <c r="B143" t="s">
        <v>405</v>
      </c>
    </row>
    <row r="144" spans="1:2" x14ac:dyDescent="0.25">
      <c r="B144" t="s">
        <v>237</v>
      </c>
    </row>
    <row r="145" spans="1:2" x14ac:dyDescent="0.25">
      <c r="B145" t="s">
        <v>277</v>
      </c>
    </row>
    <row r="146" spans="1:2" x14ac:dyDescent="0.25">
      <c r="A146" t="s">
        <v>216</v>
      </c>
      <c r="B146" t="s">
        <v>226</v>
      </c>
    </row>
    <row r="147" spans="1:2" x14ac:dyDescent="0.25">
      <c r="B147" t="s">
        <v>292</v>
      </c>
    </row>
    <row r="148" spans="1:2" x14ac:dyDescent="0.25">
      <c r="B148" t="s">
        <v>433</v>
      </c>
    </row>
    <row r="149" spans="1:2" x14ac:dyDescent="0.25">
      <c r="B149" t="s">
        <v>255</v>
      </c>
    </row>
    <row r="150" spans="1:2" x14ac:dyDescent="0.25">
      <c r="B150" t="s">
        <v>270</v>
      </c>
    </row>
    <row r="151" spans="1:2" x14ac:dyDescent="0.25">
      <c r="B151" t="s">
        <v>256</v>
      </c>
    </row>
    <row r="152" spans="1:2" x14ac:dyDescent="0.25">
      <c r="B152" s="209" t="s">
        <v>320</v>
      </c>
    </row>
    <row r="153" spans="1:2" x14ac:dyDescent="0.25">
      <c r="B153" s="209" t="s">
        <v>549</v>
      </c>
    </row>
    <row r="154" spans="1:2" x14ac:dyDescent="0.25">
      <c r="B154" t="s">
        <v>238</v>
      </c>
    </row>
    <row r="155" spans="1:2" x14ac:dyDescent="0.25">
      <c r="B155" t="s">
        <v>213</v>
      </c>
    </row>
    <row r="156" spans="1:2" x14ac:dyDescent="0.25">
      <c r="B156" t="s">
        <v>407</v>
      </c>
    </row>
    <row r="157" spans="1:2" x14ac:dyDescent="0.25">
      <c r="B157" t="s">
        <v>408</v>
      </c>
    </row>
    <row r="158" spans="1:2" x14ac:dyDescent="0.25">
      <c r="B158" t="s">
        <v>409</v>
      </c>
    </row>
    <row r="159" spans="1:2" x14ac:dyDescent="0.25">
      <c r="B159" t="s">
        <v>260</v>
      </c>
    </row>
    <row r="160" spans="1:2" x14ac:dyDescent="0.25">
      <c r="B160" t="s">
        <v>281</v>
      </c>
    </row>
    <row r="161" spans="1:2" x14ac:dyDescent="0.25">
      <c r="B161" s="241" t="s">
        <v>494</v>
      </c>
    </row>
    <row r="162" spans="1:2" x14ac:dyDescent="0.25">
      <c r="B162" t="s">
        <v>261</v>
      </c>
    </row>
    <row r="163" spans="1:2" x14ac:dyDescent="0.25">
      <c r="B163" t="s">
        <v>262</v>
      </c>
    </row>
    <row r="164" spans="1:2" x14ac:dyDescent="0.25">
      <c r="B164" s="343" t="s">
        <v>537</v>
      </c>
    </row>
    <row r="165" spans="1:2" x14ac:dyDescent="0.25">
      <c r="B165" t="s">
        <v>271</v>
      </c>
    </row>
    <row r="166" spans="1:2" x14ac:dyDescent="0.25">
      <c r="B166" t="s">
        <v>462</v>
      </c>
    </row>
    <row r="167" spans="1:2" x14ac:dyDescent="0.25">
      <c r="B167" s="209" t="s">
        <v>463</v>
      </c>
    </row>
    <row r="168" spans="1:2" x14ac:dyDescent="0.25">
      <c r="B168" t="s">
        <v>435</v>
      </c>
    </row>
    <row r="169" spans="1:2" x14ac:dyDescent="0.25">
      <c r="B169" t="s">
        <v>319</v>
      </c>
    </row>
    <row r="170" spans="1:2" x14ac:dyDescent="0.25">
      <c r="B170" s="209" t="s">
        <v>541</v>
      </c>
    </row>
    <row r="171" spans="1:2" x14ac:dyDescent="0.25">
      <c r="B171" t="s">
        <v>299</v>
      </c>
    </row>
    <row r="172" spans="1:2" x14ac:dyDescent="0.25">
      <c r="B172" t="s">
        <v>231</v>
      </c>
    </row>
    <row r="173" spans="1:2" x14ac:dyDescent="0.25">
      <c r="B173" t="s">
        <v>310</v>
      </c>
    </row>
    <row r="174" spans="1:2" x14ac:dyDescent="0.25">
      <c r="A174" t="s">
        <v>413</v>
      </c>
      <c r="B174" t="s">
        <v>263</v>
      </c>
    </row>
    <row r="175" spans="1:2" x14ac:dyDescent="0.25">
      <c r="B175" s="209" t="s">
        <v>483</v>
      </c>
    </row>
    <row r="176" spans="1:2" x14ac:dyDescent="0.25">
      <c r="B176" t="s">
        <v>264</v>
      </c>
    </row>
    <row r="177" spans="2:2" x14ac:dyDescent="0.25">
      <c r="B177" t="s">
        <v>199</v>
      </c>
    </row>
    <row r="178" spans="2:2" x14ac:dyDescent="0.25">
      <c r="B178" t="s">
        <v>285</v>
      </c>
    </row>
    <row r="179" spans="2:2" x14ac:dyDescent="0.25">
      <c r="B179" t="s">
        <v>436</v>
      </c>
    </row>
    <row r="180" spans="2:2" x14ac:dyDescent="0.25">
      <c r="B180" t="s">
        <v>480</v>
      </c>
    </row>
    <row r="181" spans="2:2" x14ac:dyDescent="0.25">
      <c r="B181" t="s">
        <v>293</v>
      </c>
    </row>
    <row r="182" spans="2:2" x14ac:dyDescent="0.25">
      <c r="B182" t="s">
        <v>464</v>
      </c>
    </row>
    <row r="183" spans="2:2" x14ac:dyDescent="0.25">
      <c r="B183" t="s">
        <v>286</v>
      </c>
    </row>
    <row r="184" spans="2:2" x14ac:dyDescent="0.25">
      <c r="B184" t="s">
        <v>426</v>
      </c>
    </row>
    <row r="185" spans="2:2" x14ac:dyDescent="0.25">
      <c r="B185" t="s">
        <v>287</v>
      </c>
    </row>
    <row r="186" spans="2:2" x14ac:dyDescent="0.25">
      <c r="B186" t="s">
        <v>564</v>
      </c>
    </row>
    <row r="187" spans="2:2" x14ac:dyDescent="0.25">
      <c r="B187" s="343" t="s">
        <v>539</v>
      </c>
    </row>
    <row r="188" spans="2:2" x14ac:dyDescent="0.25">
      <c r="B188" t="s">
        <v>214</v>
      </c>
    </row>
    <row r="189" spans="2:2" x14ac:dyDescent="0.25">
      <c r="B189" t="s">
        <v>265</v>
      </c>
    </row>
    <row r="190" spans="2:2" x14ac:dyDescent="0.25">
      <c r="B190" t="s">
        <v>282</v>
      </c>
    </row>
    <row r="191" spans="2:2" x14ac:dyDescent="0.25">
      <c r="B191" t="s">
        <v>215</v>
      </c>
    </row>
    <row r="192" spans="2:2" x14ac:dyDescent="0.25">
      <c r="B192" t="s">
        <v>232</v>
      </c>
    </row>
    <row r="193" spans="1:2" x14ac:dyDescent="0.25">
      <c r="B193" t="s">
        <v>202</v>
      </c>
    </row>
    <row r="194" spans="1:2" x14ac:dyDescent="0.25">
      <c r="B194" t="s">
        <v>266</v>
      </c>
    </row>
    <row r="195" spans="1:2" x14ac:dyDescent="0.25">
      <c r="B195" t="s">
        <v>315</v>
      </c>
    </row>
    <row r="196" spans="1:2" x14ac:dyDescent="0.25">
      <c r="B196" t="s">
        <v>294</v>
      </c>
    </row>
    <row r="197" spans="1:2" x14ac:dyDescent="0.25">
      <c r="B197" t="s">
        <v>323</v>
      </c>
    </row>
    <row r="198" spans="1:2" x14ac:dyDescent="0.25">
      <c r="B198" t="s">
        <v>513</v>
      </c>
    </row>
    <row r="199" spans="1:2" x14ac:dyDescent="0.25">
      <c r="B199" s="241" t="s">
        <v>495</v>
      </c>
    </row>
    <row r="203" spans="1:2" x14ac:dyDescent="0.25">
      <c r="B203" s="209" t="s">
        <v>157</v>
      </c>
    </row>
    <row r="204" spans="1:2" x14ac:dyDescent="0.25">
      <c r="B204" t="s">
        <v>481</v>
      </c>
    </row>
    <row r="205" spans="1:2" x14ac:dyDescent="0.25">
      <c r="B205" t="s">
        <v>489</v>
      </c>
    </row>
    <row r="206" spans="1:2" x14ac:dyDescent="0.25">
      <c r="A206" t="s">
        <v>350</v>
      </c>
      <c r="B206" t="s">
        <v>460</v>
      </c>
    </row>
    <row r="207" spans="1:2" x14ac:dyDescent="0.25">
      <c r="A207" t="s">
        <v>217</v>
      </c>
      <c r="B207" t="s">
        <v>434</v>
      </c>
    </row>
    <row r="208" spans="1:2" x14ac:dyDescent="0.25">
      <c r="A208" t="s">
        <v>203</v>
      </c>
      <c r="B208" t="s">
        <v>411</v>
      </c>
    </row>
    <row r="209" spans="1:2" x14ac:dyDescent="0.25">
      <c r="A209" t="s">
        <v>352</v>
      </c>
      <c r="B209" t="s">
        <v>309</v>
      </c>
    </row>
    <row r="210" spans="1:2" x14ac:dyDescent="0.25">
      <c r="A210" t="s">
        <v>305</v>
      </c>
      <c r="B210" t="s">
        <v>486</v>
      </c>
    </row>
    <row r="211" spans="1:2" x14ac:dyDescent="0.25">
      <c r="A211" t="s">
        <v>354</v>
      </c>
      <c r="B211" t="s">
        <v>413</v>
      </c>
    </row>
    <row r="212" spans="1:2" x14ac:dyDescent="0.25">
      <c r="A212" t="s">
        <v>267</v>
      </c>
      <c r="B212" t="s">
        <v>312</v>
      </c>
    </row>
    <row r="213" spans="1:2" x14ac:dyDescent="0.25">
      <c r="B213" t="s">
        <v>485</v>
      </c>
    </row>
    <row r="214" spans="1:2" x14ac:dyDescent="0.25">
      <c r="B214" t="s">
        <v>491</v>
      </c>
    </row>
    <row r="215" spans="1:2" x14ac:dyDescent="0.25">
      <c r="B215" t="s">
        <v>412</v>
      </c>
    </row>
    <row r="217" spans="1:2" x14ac:dyDescent="0.25">
      <c r="A217" t="s">
        <v>355</v>
      </c>
      <c r="B217" t="s">
        <v>414</v>
      </c>
    </row>
    <row r="218" spans="1:2" x14ac:dyDescent="0.25">
      <c r="A218" t="s">
        <v>356</v>
      </c>
    </row>
    <row r="219" spans="1:2" x14ac:dyDescent="0.25">
      <c r="A219" t="s">
        <v>218</v>
      </c>
      <c r="B219" t="s">
        <v>239</v>
      </c>
    </row>
    <row r="220" spans="1:2" x14ac:dyDescent="0.25">
      <c r="A220" t="s">
        <v>204</v>
      </c>
      <c r="B220" t="s">
        <v>240</v>
      </c>
    </row>
    <row r="221" spans="1:2" x14ac:dyDescent="0.25">
      <c r="A221" t="s">
        <v>359</v>
      </c>
      <c r="B221" t="s">
        <v>241</v>
      </c>
    </row>
    <row r="222" spans="1:2" x14ac:dyDescent="0.25">
      <c r="A222" t="s">
        <v>272</v>
      </c>
      <c r="B222" t="s">
        <v>242</v>
      </c>
    </row>
    <row r="223" spans="1:2" x14ac:dyDescent="0.25">
      <c r="A223" t="s">
        <v>360</v>
      </c>
      <c r="B223" t="s">
        <v>243</v>
      </c>
    </row>
    <row r="224" spans="1:2" x14ac:dyDescent="0.25">
      <c r="A224" t="s">
        <v>219</v>
      </c>
      <c r="B224" t="s">
        <v>244</v>
      </c>
    </row>
    <row r="225" spans="1:16384" x14ac:dyDescent="0.25">
      <c r="A225" t="s">
        <v>306</v>
      </c>
      <c r="B225" t="s">
        <v>246</v>
      </c>
    </row>
    <row r="226" spans="1:16384" x14ac:dyDescent="0.25">
      <c r="A226" t="s">
        <v>415</v>
      </c>
      <c r="B226" t="s">
        <v>248</v>
      </c>
    </row>
    <row r="227" spans="1:16384" x14ac:dyDescent="0.25">
      <c r="A227" t="s">
        <v>200</v>
      </c>
      <c r="B227" t="s">
        <v>249</v>
      </c>
    </row>
    <row r="228" spans="1:16384" x14ac:dyDescent="0.25">
      <c r="A228" t="s">
        <v>241</v>
      </c>
      <c r="B228" t="s">
        <v>251</v>
      </c>
    </row>
    <row r="229" spans="1:16384" x14ac:dyDescent="0.25">
      <c r="A229" t="s">
        <v>273</v>
      </c>
      <c r="B229" t="s">
        <v>254</v>
      </c>
      <c r="AB229" t="s">
        <v>324</v>
      </c>
      <c r="AC229" t="s">
        <v>324</v>
      </c>
      <c r="AD229" t="s">
        <v>324</v>
      </c>
      <c r="AE229" t="s">
        <v>324</v>
      </c>
      <c r="AF229" t="s">
        <v>324</v>
      </c>
      <c r="AG229" t="s">
        <v>324</v>
      </c>
      <c r="AH229" t="s">
        <v>324</v>
      </c>
      <c r="AI229" t="s">
        <v>324</v>
      </c>
      <c r="AJ229" t="s">
        <v>324</v>
      </c>
      <c r="AK229" t="s">
        <v>324</v>
      </c>
      <c r="AL229" t="s">
        <v>324</v>
      </c>
      <c r="AM229" t="s">
        <v>324</v>
      </c>
      <c r="AN229" t="s">
        <v>324</v>
      </c>
      <c r="AO229" t="s">
        <v>324</v>
      </c>
      <c r="AP229" t="s">
        <v>324</v>
      </c>
      <c r="AQ229" t="s">
        <v>324</v>
      </c>
      <c r="AR229" t="s">
        <v>324</v>
      </c>
      <c r="AS229" t="s">
        <v>324</v>
      </c>
      <c r="AT229" t="s">
        <v>324</v>
      </c>
      <c r="AU229" t="s">
        <v>324</v>
      </c>
      <c r="AV229" t="s">
        <v>324</v>
      </c>
      <c r="AW229" t="s">
        <v>324</v>
      </c>
      <c r="AX229" t="s">
        <v>324</v>
      </c>
      <c r="AY229" t="s">
        <v>324</v>
      </c>
      <c r="AZ229" t="s">
        <v>324</v>
      </c>
      <c r="BA229" t="s">
        <v>324</v>
      </c>
      <c r="BB229" t="s">
        <v>324</v>
      </c>
      <c r="BC229" t="s">
        <v>324</v>
      </c>
      <c r="BD229" t="s">
        <v>324</v>
      </c>
      <c r="BE229" t="s">
        <v>324</v>
      </c>
      <c r="BF229" t="s">
        <v>324</v>
      </c>
      <c r="BG229" t="s">
        <v>324</v>
      </c>
      <c r="BH229" t="s">
        <v>324</v>
      </c>
      <c r="BI229" t="s">
        <v>324</v>
      </c>
      <c r="BJ229" t="s">
        <v>324</v>
      </c>
      <c r="BK229" t="s">
        <v>324</v>
      </c>
      <c r="BL229" t="s">
        <v>324</v>
      </c>
      <c r="BM229" t="s">
        <v>324</v>
      </c>
      <c r="BN229" t="s">
        <v>324</v>
      </c>
      <c r="BO229" t="s">
        <v>324</v>
      </c>
      <c r="BP229" t="s">
        <v>324</v>
      </c>
      <c r="BQ229" t="s">
        <v>324</v>
      </c>
      <c r="BR229" t="s">
        <v>324</v>
      </c>
      <c r="BS229" t="s">
        <v>324</v>
      </c>
      <c r="BT229" t="s">
        <v>324</v>
      </c>
      <c r="BU229" t="s">
        <v>324</v>
      </c>
      <c r="BV229" t="s">
        <v>324</v>
      </c>
      <c r="BW229" t="s">
        <v>324</v>
      </c>
      <c r="BX229" t="s">
        <v>324</v>
      </c>
      <c r="BY229" t="s">
        <v>324</v>
      </c>
      <c r="BZ229" t="s">
        <v>324</v>
      </c>
      <c r="CA229" t="s">
        <v>324</v>
      </c>
      <c r="CB229" t="s">
        <v>324</v>
      </c>
      <c r="CC229" t="s">
        <v>324</v>
      </c>
      <c r="CD229" t="s">
        <v>324</v>
      </c>
      <c r="CE229" t="s">
        <v>324</v>
      </c>
      <c r="CF229" t="s">
        <v>324</v>
      </c>
      <c r="CG229" t="s">
        <v>324</v>
      </c>
      <c r="CH229" t="s">
        <v>324</v>
      </c>
      <c r="CI229" t="s">
        <v>324</v>
      </c>
      <c r="CJ229" t="s">
        <v>324</v>
      </c>
      <c r="CK229" t="s">
        <v>324</v>
      </c>
      <c r="CL229" t="s">
        <v>324</v>
      </c>
      <c r="CM229" t="s">
        <v>324</v>
      </c>
      <c r="CN229" t="s">
        <v>324</v>
      </c>
      <c r="CO229" t="s">
        <v>324</v>
      </c>
      <c r="CP229" t="s">
        <v>324</v>
      </c>
      <c r="CQ229" t="s">
        <v>324</v>
      </c>
      <c r="CR229" t="s">
        <v>324</v>
      </c>
      <c r="CS229" t="s">
        <v>324</v>
      </c>
      <c r="CT229" t="s">
        <v>324</v>
      </c>
      <c r="CU229" t="s">
        <v>324</v>
      </c>
      <c r="CV229" t="s">
        <v>324</v>
      </c>
      <c r="CW229" t="s">
        <v>324</v>
      </c>
      <c r="CX229" t="s">
        <v>324</v>
      </c>
      <c r="CY229" t="s">
        <v>324</v>
      </c>
      <c r="CZ229" t="s">
        <v>324</v>
      </c>
      <c r="DA229" t="s">
        <v>324</v>
      </c>
      <c r="DB229" t="s">
        <v>324</v>
      </c>
      <c r="DC229" t="s">
        <v>324</v>
      </c>
      <c r="DD229" t="s">
        <v>324</v>
      </c>
      <c r="DE229" t="s">
        <v>324</v>
      </c>
      <c r="DF229" t="s">
        <v>324</v>
      </c>
      <c r="DG229" t="s">
        <v>324</v>
      </c>
      <c r="DH229" t="s">
        <v>324</v>
      </c>
      <c r="DI229" t="s">
        <v>324</v>
      </c>
      <c r="DJ229" t="s">
        <v>324</v>
      </c>
      <c r="DK229" t="s">
        <v>324</v>
      </c>
      <c r="DL229" t="s">
        <v>324</v>
      </c>
      <c r="DM229" t="s">
        <v>324</v>
      </c>
      <c r="DN229" t="s">
        <v>324</v>
      </c>
      <c r="DO229" t="s">
        <v>324</v>
      </c>
      <c r="DP229" t="s">
        <v>324</v>
      </c>
      <c r="DQ229" t="s">
        <v>324</v>
      </c>
      <c r="DR229" t="s">
        <v>324</v>
      </c>
      <c r="DS229" t="s">
        <v>324</v>
      </c>
      <c r="DT229" t="s">
        <v>324</v>
      </c>
      <c r="DU229" t="s">
        <v>324</v>
      </c>
      <c r="DV229" t="s">
        <v>324</v>
      </c>
      <c r="DW229" t="s">
        <v>324</v>
      </c>
      <c r="DX229" t="s">
        <v>324</v>
      </c>
      <c r="DY229" t="s">
        <v>324</v>
      </c>
      <c r="DZ229" t="s">
        <v>324</v>
      </c>
      <c r="EA229" t="s">
        <v>324</v>
      </c>
      <c r="EB229" t="s">
        <v>324</v>
      </c>
      <c r="EC229" t="s">
        <v>324</v>
      </c>
      <c r="ED229" t="s">
        <v>324</v>
      </c>
      <c r="EE229" t="s">
        <v>324</v>
      </c>
      <c r="EF229" t="s">
        <v>324</v>
      </c>
      <c r="EG229" t="s">
        <v>324</v>
      </c>
      <c r="EH229" t="s">
        <v>324</v>
      </c>
      <c r="EI229" t="s">
        <v>324</v>
      </c>
      <c r="EJ229" t="s">
        <v>324</v>
      </c>
      <c r="EK229" t="s">
        <v>324</v>
      </c>
      <c r="EL229" t="s">
        <v>324</v>
      </c>
      <c r="EM229" t="s">
        <v>324</v>
      </c>
      <c r="EN229" t="s">
        <v>324</v>
      </c>
      <c r="EO229" t="s">
        <v>324</v>
      </c>
      <c r="EP229" t="s">
        <v>324</v>
      </c>
      <c r="EQ229" t="s">
        <v>324</v>
      </c>
      <c r="ER229" t="s">
        <v>324</v>
      </c>
      <c r="ES229" t="s">
        <v>324</v>
      </c>
      <c r="ET229" t="s">
        <v>324</v>
      </c>
      <c r="EU229" t="s">
        <v>324</v>
      </c>
      <c r="EV229" t="s">
        <v>324</v>
      </c>
      <c r="EW229" t="s">
        <v>324</v>
      </c>
      <c r="EX229" t="s">
        <v>324</v>
      </c>
      <c r="EY229" t="s">
        <v>324</v>
      </c>
      <c r="EZ229" t="s">
        <v>324</v>
      </c>
      <c r="FA229" t="s">
        <v>324</v>
      </c>
      <c r="FB229" t="s">
        <v>324</v>
      </c>
      <c r="FC229" t="s">
        <v>324</v>
      </c>
      <c r="FD229" t="s">
        <v>324</v>
      </c>
      <c r="FE229" t="s">
        <v>324</v>
      </c>
      <c r="FF229" t="s">
        <v>324</v>
      </c>
      <c r="FG229" t="s">
        <v>324</v>
      </c>
      <c r="FH229" t="s">
        <v>324</v>
      </c>
      <c r="FI229" t="s">
        <v>324</v>
      </c>
      <c r="FJ229" t="s">
        <v>324</v>
      </c>
      <c r="FK229" t="s">
        <v>324</v>
      </c>
      <c r="FL229" t="s">
        <v>324</v>
      </c>
      <c r="FM229" t="s">
        <v>324</v>
      </c>
      <c r="FN229" t="s">
        <v>324</v>
      </c>
      <c r="FO229" t="s">
        <v>324</v>
      </c>
      <c r="FP229" t="s">
        <v>324</v>
      </c>
      <c r="FQ229" t="s">
        <v>324</v>
      </c>
      <c r="FR229" t="s">
        <v>324</v>
      </c>
      <c r="FS229" t="s">
        <v>324</v>
      </c>
      <c r="FT229" t="s">
        <v>324</v>
      </c>
      <c r="FU229" t="s">
        <v>324</v>
      </c>
      <c r="FV229" t="s">
        <v>324</v>
      </c>
      <c r="FW229" t="s">
        <v>324</v>
      </c>
      <c r="FX229" t="s">
        <v>324</v>
      </c>
      <c r="FY229" t="s">
        <v>324</v>
      </c>
      <c r="FZ229" t="s">
        <v>324</v>
      </c>
      <c r="GA229" t="s">
        <v>324</v>
      </c>
      <c r="GB229" t="s">
        <v>324</v>
      </c>
      <c r="GC229" t="s">
        <v>324</v>
      </c>
      <c r="GD229" t="s">
        <v>324</v>
      </c>
      <c r="GE229" t="s">
        <v>324</v>
      </c>
      <c r="GF229" t="s">
        <v>324</v>
      </c>
      <c r="GG229" t="s">
        <v>324</v>
      </c>
      <c r="GH229" t="s">
        <v>324</v>
      </c>
      <c r="GI229" t="s">
        <v>324</v>
      </c>
      <c r="GJ229" t="s">
        <v>324</v>
      </c>
      <c r="GK229" t="s">
        <v>324</v>
      </c>
      <c r="GL229" t="s">
        <v>324</v>
      </c>
      <c r="GM229" t="s">
        <v>324</v>
      </c>
      <c r="GN229" t="s">
        <v>324</v>
      </c>
      <c r="GO229" t="s">
        <v>324</v>
      </c>
      <c r="GP229" t="s">
        <v>324</v>
      </c>
      <c r="GQ229" t="s">
        <v>324</v>
      </c>
      <c r="GR229" t="s">
        <v>324</v>
      </c>
      <c r="GS229" t="s">
        <v>324</v>
      </c>
      <c r="GT229" t="s">
        <v>324</v>
      </c>
      <c r="GU229" t="s">
        <v>324</v>
      </c>
      <c r="GV229" t="s">
        <v>324</v>
      </c>
      <c r="GW229" t="s">
        <v>324</v>
      </c>
      <c r="GX229" t="s">
        <v>324</v>
      </c>
      <c r="GY229" t="s">
        <v>324</v>
      </c>
      <c r="GZ229" t="s">
        <v>324</v>
      </c>
      <c r="HA229" t="s">
        <v>324</v>
      </c>
      <c r="HB229" t="s">
        <v>324</v>
      </c>
      <c r="HC229" t="s">
        <v>324</v>
      </c>
      <c r="HD229" t="s">
        <v>324</v>
      </c>
      <c r="HE229" t="s">
        <v>324</v>
      </c>
      <c r="HF229" t="s">
        <v>324</v>
      </c>
      <c r="HG229" t="s">
        <v>324</v>
      </c>
      <c r="HH229" t="s">
        <v>324</v>
      </c>
      <c r="HI229" t="s">
        <v>324</v>
      </c>
      <c r="HJ229" t="s">
        <v>324</v>
      </c>
      <c r="HK229" t="s">
        <v>324</v>
      </c>
      <c r="HL229" t="s">
        <v>324</v>
      </c>
      <c r="HM229" t="s">
        <v>324</v>
      </c>
      <c r="HN229" t="s">
        <v>324</v>
      </c>
      <c r="HO229" t="s">
        <v>324</v>
      </c>
      <c r="HP229" t="s">
        <v>324</v>
      </c>
      <c r="HQ229" t="s">
        <v>324</v>
      </c>
      <c r="HR229" t="s">
        <v>324</v>
      </c>
      <c r="HS229" t="s">
        <v>324</v>
      </c>
      <c r="HT229" t="s">
        <v>324</v>
      </c>
      <c r="HU229" t="s">
        <v>324</v>
      </c>
      <c r="HV229" t="s">
        <v>324</v>
      </c>
      <c r="HW229" t="s">
        <v>324</v>
      </c>
      <c r="HX229" t="s">
        <v>324</v>
      </c>
      <c r="HY229" t="s">
        <v>324</v>
      </c>
      <c r="HZ229" t="s">
        <v>324</v>
      </c>
      <c r="IA229" t="s">
        <v>324</v>
      </c>
      <c r="IB229" t="s">
        <v>324</v>
      </c>
      <c r="IC229" t="s">
        <v>324</v>
      </c>
      <c r="ID229" t="s">
        <v>324</v>
      </c>
      <c r="IE229" t="s">
        <v>324</v>
      </c>
      <c r="IF229" t="s">
        <v>324</v>
      </c>
      <c r="IG229" t="s">
        <v>324</v>
      </c>
      <c r="IH229" t="s">
        <v>324</v>
      </c>
      <c r="II229" t="s">
        <v>324</v>
      </c>
      <c r="IJ229" t="s">
        <v>324</v>
      </c>
      <c r="IK229" t="s">
        <v>324</v>
      </c>
      <c r="IL229" t="s">
        <v>324</v>
      </c>
      <c r="IM229" t="s">
        <v>324</v>
      </c>
      <c r="IN229" t="s">
        <v>324</v>
      </c>
      <c r="IO229" t="s">
        <v>324</v>
      </c>
      <c r="IP229" t="s">
        <v>324</v>
      </c>
      <c r="IQ229" t="s">
        <v>324</v>
      </c>
      <c r="IR229" t="s">
        <v>324</v>
      </c>
      <c r="IS229" t="s">
        <v>324</v>
      </c>
      <c r="IT229" t="s">
        <v>324</v>
      </c>
      <c r="IU229" t="s">
        <v>324</v>
      </c>
      <c r="IV229" t="s">
        <v>324</v>
      </c>
      <c r="IW229" t="s">
        <v>324</v>
      </c>
      <c r="IX229" t="s">
        <v>324</v>
      </c>
      <c r="IY229" t="s">
        <v>324</v>
      </c>
      <c r="IZ229" t="s">
        <v>324</v>
      </c>
      <c r="JA229" t="s">
        <v>324</v>
      </c>
      <c r="JB229" t="s">
        <v>324</v>
      </c>
      <c r="JC229" t="s">
        <v>324</v>
      </c>
      <c r="JD229" t="s">
        <v>324</v>
      </c>
      <c r="JE229" t="s">
        <v>324</v>
      </c>
      <c r="JF229" t="s">
        <v>324</v>
      </c>
      <c r="JG229" t="s">
        <v>324</v>
      </c>
      <c r="JH229" t="s">
        <v>324</v>
      </c>
      <c r="JI229" t="s">
        <v>324</v>
      </c>
      <c r="JJ229" t="s">
        <v>324</v>
      </c>
      <c r="JK229" t="s">
        <v>324</v>
      </c>
      <c r="JL229" t="s">
        <v>324</v>
      </c>
      <c r="JM229" t="s">
        <v>324</v>
      </c>
      <c r="JN229" t="s">
        <v>324</v>
      </c>
      <c r="JO229" t="s">
        <v>324</v>
      </c>
      <c r="JP229" t="s">
        <v>324</v>
      </c>
      <c r="JQ229" t="s">
        <v>324</v>
      </c>
      <c r="JR229" t="s">
        <v>324</v>
      </c>
      <c r="JS229" t="s">
        <v>324</v>
      </c>
      <c r="JT229" t="s">
        <v>324</v>
      </c>
      <c r="JU229" t="s">
        <v>324</v>
      </c>
      <c r="JV229" t="s">
        <v>324</v>
      </c>
      <c r="JW229" t="s">
        <v>324</v>
      </c>
      <c r="JX229" t="s">
        <v>324</v>
      </c>
      <c r="JY229" t="s">
        <v>324</v>
      </c>
      <c r="JZ229" t="s">
        <v>324</v>
      </c>
      <c r="KA229" t="s">
        <v>324</v>
      </c>
      <c r="KB229" t="s">
        <v>324</v>
      </c>
      <c r="KC229" t="s">
        <v>324</v>
      </c>
      <c r="KD229" t="s">
        <v>324</v>
      </c>
      <c r="KE229" t="s">
        <v>324</v>
      </c>
      <c r="KF229" t="s">
        <v>324</v>
      </c>
      <c r="KG229" t="s">
        <v>324</v>
      </c>
      <c r="KH229" t="s">
        <v>324</v>
      </c>
      <c r="KI229" t="s">
        <v>324</v>
      </c>
      <c r="KJ229" t="s">
        <v>324</v>
      </c>
      <c r="KK229" t="s">
        <v>324</v>
      </c>
      <c r="KL229" t="s">
        <v>324</v>
      </c>
      <c r="KM229" t="s">
        <v>324</v>
      </c>
      <c r="KN229" t="s">
        <v>324</v>
      </c>
      <c r="KO229" t="s">
        <v>324</v>
      </c>
      <c r="KP229" t="s">
        <v>324</v>
      </c>
      <c r="KQ229" t="s">
        <v>324</v>
      </c>
      <c r="KR229" t="s">
        <v>324</v>
      </c>
      <c r="KS229" t="s">
        <v>324</v>
      </c>
      <c r="KT229" t="s">
        <v>324</v>
      </c>
      <c r="KU229" t="s">
        <v>324</v>
      </c>
      <c r="KV229" t="s">
        <v>324</v>
      </c>
      <c r="KW229" t="s">
        <v>324</v>
      </c>
      <c r="KX229" t="s">
        <v>324</v>
      </c>
      <c r="KY229" t="s">
        <v>324</v>
      </c>
      <c r="KZ229" t="s">
        <v>324</v>
      </c>
      <c r="LA229" t="s">
        <v>324</v>
      </c>
      <c r="LB229" t="s">
        <v>324</v>
      </c>
      <c r="LC229" t="s">
        <v>324</v>
      </c>
      <c r="LD229" t="s">
        <v>324</v>
      </c>
      <c r="LE229" t="s">
        <v>324</v>
      </c>
      <c r="LF229" t="s">
        <v>324</v>
      </c>
      <c r="LG229" t="s">
        <v>324</v>
      </c>
      <c r="LH229" t="s">
        <v>324</v>
      </c>
      <c r="LI229" t="s">
        <v>324</v>
      </c>
      <c r="LJ229" t="s">
        <v>324</v>
      </c>
      <c r="LK229" t="s">
        <v>324</v>
      </c>
      <c r="LL229" t="s">
        <v>324</v>
      </c>
      <c r="LM229" t="s">
        <v>324</v>
      </c>
      <c r="LN229" t="s">
        <v>324</v>
      </c>
      <c r="LO229" t="s">
        <v>324</v>
      </c>
      <c r="LP229" t="s">
        <v>324</v>
      </c>
      <c r="LQ229" t="s">
        <v>324</v>
      </c>
      <c r="LR229" t="s">
        <v>324</v>
      </c>
      <c r="LS229" t="s">
        <v>324</v>
      </c>
      <c r="LT229" t="s">
        <v>324</v>
      </c>
      <c r="LU229" t="s">
        <v>324</v>
      </c>
      <c r="LV229" t="s">
        <v>324</v>
      </c>
      <c r="LW229" t="s">
        <v>324</v>
      </c>
      <c r="LX229" t="s">
        <v>324</v>
      </c>
      <c r="LY229" t="s">
        <v>324</v>
      </c>
      <c r="LZ229" t="s">
        <v>324</v>
      </c>
      <c r="MA229" t="s">
        <v>324</v>
      </c>
      <c r="MB229" t="s">
        <v>324</v>
      </c>
      <c r="MC229" t="s">
        <v>324</v>
      </c>
      <c r="MD229" t="s">
        <v>324</v>
      </c>
      <c r="ME229" t="s">
        <v>324</v>
      </c>
      <c r="MF229" t="s">
        <v>324</v>
      </c>
      <c r="MG229" t="s">
        <v>324</v>
      </c>
      <c r="MH229" t="s">
        <v>324</v>
      </c>
      <c r="MI229" t="s">
        <v>324</v>
      </c>
      <c r="MJ229" t="s">
        <v>324</v>
      </c>
      <c r="MK229" t="s">
        <v>324</v>
      </c>
      <c r="ML229" t="s">
        <v>324</v>
      </c>
      <c r="MM229" t="s">
        <v>324</v>
      </c>
      <c r="MN229" t="s">
        <v>324</v>
      </c>
      <c r="MO229" t="s">
        <v>324</v>
      </c>
      <c r="MP229" t="s">
        <v>324</v>
      </c>
      <c r="MQ229" t="s">
        <v>324</v>
      </c>
      <c r="MR229" t="s">
        <v>324</v>
      </c>
      <c r="MS229" t="s">
        <v>324</v>
      </c>
      <c r="MT229" t="s">
        <v>324</v>
      </c>
      <c r="MU229" t="s">
        <v>324</v>
      </c>
      <c r="MV229" t="s">
        <v>324</v>
      </c>
      <c r="MW229" t="s">
        <v>324</v>
      </c>
      <c r="MX229" t="s">
        <v>324</v>
      </c>
      <c r="MY229" t="s">
        <v>324</v>
      </c>
      <c r="MZ229" t="s">
        <v>324</v>
      </c>
      <c r="NA229" t="s">
        <v>324</v>
      </c>
      <c r="NB229" t="s">
        <v>324</v>
      </c>
      <c r="NC229" t="s">
        <v>324</v>
      </c>
      <c r="ND229" t="s">
        <v>324</v>
      </c>
      <c r="NE229" t="s">
        <v>324</v>
      </c>
      <c r="NF229" t="s">
        <v>324</v>
      </c>
      <c r="NG229" t="s">
        <v>324</v>
      </c>
      <c r="NH229" t="s">
        <v>324</v>
      </c>
      <c r="NI229" t="s">
        <v>324</v>
      </c>
      <c r="NJ229" t="s">
        <v>324</v>
      </c>
      <c r="NK229" t="s">
        <v>324</v>
      </c>
      <c r="NL229" t="s">
        <v>324</v>
      </c>
      <c r="NM229" t="s">
        <v>324</v>
      </c>
      <c r="NN229" t="s">
        <v>324</v>
      </c>
      <c r="NO229" t="s">
        <v>324</v>
      </c>
      <c r="NP229" t="s">
        <v>324</v>
      </c>
      <c r="NQ229" t="s">
        <v>324</v>
      </c>
      <c r="NR229" t="s">
        <v>324</v>
      </c>
      <c r="NS229" t="s">
        <v>324</v>
      </c>
      <c r="NT229" t="s">
        <v>324</v>
      </c>
      <c r="NU229" t="s">
        <v>324</v>
      </c>
      <c r="NV229" t="s">
        <v>324</v>
      </c>
      <c r="NW229" t="s">
        <v>324</v>
      </c>
      <c r="NX229" t="s">
        <v>324</v>
      </c>
      <c r="NY229" t="s">
        <v>324</v>
      </c>
      <c r="NZ229" t="s">
        <v>324</v>
      </c>
      <c r="OA229" t="s">
        <v>324</v>
      </c>
      <c r="OB229" t="s">
        <v>324</v>
      </c>
      <c r="OC229" t="s">
        <v>324</v>
      </c>
      <c r="OD229" t="s">
        <v>324</v>
      </c>
      <c r="OE229" t="s">
        <v>324</v>
      </c>
      <c r="OF229" t="s">
        <v>324</v>
      </c>
      <c r="OG229" t="s">
        <v>324</v>
      </c>
      <c r="OH229" t="s">
        <v>324</v>
      </c>
      <c r="OI229" t="s">
        <v>324</v>
      </c>
      <c r="OJ229" t="s">
        <v>324</v>
      </c>
      <c r="OK229" t="s">
        <v>324</v>
      </c>
      <c r="OL229" t="s">
        <v>324</v>
      </c>
      <c r="OM229" t="s">
        <v>324</v>
      </c>
      <c r="ON229" t="s">
        <v>324</v>
      </c>
      <c r="OO229" t="s">
        <v>324</v>
      </c>
      <c r="OP229" t="s">
        <v>324</v>
      </c>
      <c r="OQ229" t="s">
        <v>324</v>
      </c>
      <c r="OR229" t="s">
        <v>324</v>
      </c>
      <c r="OS229" t="s">
        <v>324</v>
      </c>
      <c r="OT229" t="s">
        <v>324</v>
      </c>
      <c r="OU229" t="s">
        <v>324</v>
      </c>
      <c r="OV229" t="s">
        <v>324</v>
      </c>
      <c r="OW229" t="s">
        <v>324</v>
      </c>
      <c r="OX229" t="s">
        <v>324</v>
      </c>
      <c r="OY229" t="s">
        <v>324</v>
      </c>
      <c r="OZ229" t="s">
        <v>324</v>
      </c>
      <c r="PA229" t="s">
        <v>324</v>
      </c>
      <c r="PB229" t="s">
        <v>324</v>
      </c>
      <c r="PC229" t="s">
        <v>324</v>
      </c>
      <c r="PD229" t="s">
        <v>324</v>
      </c>
      <c r="PE229" t="s">
        <v>324</v>
      </c>
      <c r="PF229" t="s">
        <v>324</v>
      </c>
      <c r="PG229" t="s">
        <v>324</v>
      </c>
      <c r="PH229" t="s">
        <v>324</v>
      </c>
      <c r="PI229" t="s">
        <v>324</v>
      </c>
      <c r="PJ229" t="s">
        <v>324</v>
      </c>
      <c r="PK229" t="s">
        <v>324</v>
      </c>
      <c r="PL229" t="s">
        <v>324</v>
      </c>
      <c r="PM229" t="s">
        <v>324</v>
      </c>
      <c r="PN229" t="s">
        <v>324</v>
      </c>
      <c r="PO229" t="s">
        <v>324</v>
      </c>
      <c r="PP229" t="s">
        <v>324</v>
      </c>
      <c r="PQ229" t="s">
        <v>324</v>
      </c>
      <c r="PR229" t="s">
        <v>324</v>
      </c>
      <c r="PS229" t="s">
        <v>324</v>
      </c>
      <c r="PT229" t="s">
        <v>324</v>
      </c>
      <c r="PU229" t="s">
        <v>324</v>
      </c>
      <c r="PV229" t="s">
        <v>324</v>
      </c>
      <c r="PW229" t="s">
        <v>324</v>
      </c>
      <c r="PX229" t="s">
        <v>324</v>
      </c>
      <c r="PY229" t="s">
        <v>324</v>
      </c>
      <c r="PZ229" t="s">
        <v>324</v>
      </c>
      <c r="QA229" t="s">
        <v>324</v>
      </c>
      <c r="QB229" t="s">
        <v>324</v>
      </c>
      <c r="QC229" t="s">
        <v>324</v>
      </c>
      <c r="QD229" t="s">
        <v>324</v>
      </c>
      <c r="QE229" t="s">
        <v>324</v>
      </c>
      <c r="QF229" t="s">
        <v>324</v>
      </c>
      <c r="QG229" t="s">
        <v>324</v>
      </c>
      <c r="QH229" t="s">
        <v>324</v>
      </c>
      <c r="QI229" t="s">
        <v>324</v>
      </c>
      <c r="QJ229" t="s">
        <v>324</v>
      </c>
      <c r="QK229" t="s">
        <v>324</v>
      </c>
      <c r="QL229" t="s">
        <v>324</v>
      </c>
      <c r="QM229" t="s">
        <v>324</v>
      </c>
      <c r="QN229" t="s">
        <v>324</v>
      </c>
      <c r="QO229" t="s">
        <v>324</v>
      </c>
      <c r="QP229" t="s">
        <v>324</v>
      </c>
      <c r="QQ229" t="s">
        <v>324</v>
      </c>
      <c r="QR229" t="s">
        <v>324</v>
      </c>
      <c r="QS229" t="s">
        <v>324</v>
      </c>
      <c r="QT229" t="s">
        <v>324</v>
      </c>
      <c r="QU229" t="s">
        <v>324</v>
      </c>
      <c r="QV229" t="s">
        <v>324</v>
      </c>
      <c r="QW229" t="s">
        <v>324</v>
      </c>
      <c r="QX229" t="s">
        <v>324</v>
      </c>
      <c r="QY229" t="s">
        <v>324</v>
      </c>
      <c r="QZ229" t="s">
        <v>324</v>
      </c>
      <c r="RA229" t="s">
        <v>324</v>
      </c>
      <c r="RB229" t="s">
        <v>324</v>
      </c>
      <c r="RC229" t="s">
        <v>324</v>
      </c>
      <c r="RD229" t="s">
        <v>324</v>
      </c>
      <c r="RE229" t="s">
        <v>324</v>
      </c>
      <c r="RF229" t="s">
        <v>324</v>
      </c>
      <c r="RG229" t="s">
        <v>324</v>
      </c>
      <c r="RH229" t="s">
        <v>324</v>
      </c>
      <c r="RI229" t="s">
        <v>324</v>
      </c>
      <c r="RJ229" t="s">
        <v>324</v>
      </c>
      <c r="RK229" t="s">
        <v>324</v>
      </c>
      <c r="RL229" t="s">
        <v>324</v>
      </c>
      <c r="RM229" t="s">
        <v>324</v>
      </c>
      <c r="RN229" t="s">
        <v>324</v>
      </c>
      <c r="RO229" t="s">
        <v>324</v>
      </c>
      <c r="RP229" t="s">
        <v>324</v>
      </c>
      <c r="RQ229" t="s">
        <v>324</v>
      </c>
      <c r="RR229" t="s">
        <v>324</v>
      </c>
      <c r="RS229" t="s">
        <v>324</v>
      </c>
      <c r="RT229" t="s">
        <v>324</v>
      </c>
      <c r="RU229" t="s">
        <v>324</v>
      </c>
      <c r="RV229" t="s">
        <v>324</v>
      </c>
      <c r="RW229" t="s">
        <v>324</v>
      </c>
      <c r="RX229" t="s">
        <v>324</v>
      </c>
      <c r="RY229" t="s">
        <v>324</v>
      </c>
      <c r="RZ229" t="s">
        <v>324</v>
      </c>
      <c r="SA229" t="s">
        <v>324</v>
      </c>
      <c r="SB229" t="s">
        <v>324</v>
      </c>
      <c r="SC229" t="s">
        <v>324</v>
      </c>
      <c r="SD229" t="s">
        <v>324</v>
      </c>
      <c r="SE229" t="s">
        <v>324</v>
      </c>
      <c r="SF229" t="s">
        <v>324</v>
      </c>
      <c r="SG229" t="s">
        <v>324</v>
      </c>
      <c r="SH229" t="s">
        <v>324</v>
      </c>
      <c r="SI229" t="s">
        <v>324</v>
      </c>
      <c r="SJ229" t="s">
        <v>324</v>
      </c>
      <c r="SK229" t="s">
        <v>324</v>
      </c>
      <c r="SL229" t="s">
        <v>324</v>
      </c>
      <c r="SM229" t="s">
        <v>324</v>
      </c>
      <c r="SN229" t="s">
        <v>324</v>
      </c>
      <c r="SO229" t="s">
        <v>324</v>
      </c>
      <c r="SP229" t="s">
        <v>324</v>
      </c>
      <c r="SQ229" t="s">
        <v>324</v>
      </c>
      <c r="SR229" t="s">
        <v>324</v>
      </c>
      <c r="SS229" t="s">
        <v>324</v>
      </c>
      <c r="ST229" t="s">
        <v>324</v>
      </c>
      <c r="SU229" t="s">
        <v>324</v>
      </c>
      <c r="SV229" t="s">
        <v>324</v>
      </c>
      <c r="SW229" t="s">
        <v>324</v>
      </c>
      <c r="SX229" t="s">
        <v>324</v>
      </c>
      <c r="SY229" t="s">
        <v>324</v>
      </c>
      <c r="SZ229" t="s">
        <v>324</v>
      </c>
      <c r="TA229" t="s">
        <v>324</v>
      </c>
      <c r="TB229" t="s">
        <v>324</v>
      </c>
      <c r="TC229" t="s">
        <v>324</v>
      </c>
      <c r="TD229" t="s">
        <v>324</v>
      </c>
      <c r="TE229" t="s">
        <v>324</v>
      </c>
      <c r="TF229" t="s">
        <v>324</v>
      </c>
      <c r="TG229" t="s">
        <v>324</v>
      </c>
      <c r="TH229" t="s">
        <v>324</v>
      </c>
      <c r="TI229" t="s">
        <v>324</v>
      </c>
      <c r="TJ229" t="s">
        <v>324</v>
      </c>
      <c r="TK229" t="s">
        <v>324</v>
      </c>
      <c r="TL229" t="s">
        <v>324</v>
      </c>
      <c r="TM229" t="s">
        <v>324</v>
      </c>
      <c r="TN229" t="s">
        <v>324</v>
      </c>
      <c r="TO229" t="s">
        <v>324</v>
      </c>
      <c r="TP229" t="s">
        <v>324</v>
      </c>
      <c r="TQ229" t="s">
        <v>324</v>
      </c>
      <c r="TR229" t="s">
        <v>324</v>
      </c>
      <c r="TS229" t="s">
        <v>324</v>
      </c>
      <c r="TT229" t="s">
        <v>324</v>
      </c>
      <c r="TU229" t="s">
        <v>324</v>
      </c>
      <c r="TV229" t="s">
        <v>324</v>
      </c>
      <c r="TW229" t="s">
        <v>324</v>
      </c>
      <c r="TX229" t="s">
        <v>324</v>
      </c>
      <c r="TY229" t="s">
        <v>324</v>
      </c>
      <c r="TZ229" t="s">
        <v>324</v>
      </c>
      <c r="UA229" t="s">
        <v>324</v>
      </c>
      <c r="UB229" t="s">
        <v>324</v>
      </c>
      <c r="UC229" t="s">
        <v>324</v>
      </c>
      <c r="UD229" t="s">
        <v>324</v>
      </c>
      <c r="UE229" t="s">
        <v>324</v>
      </c>
      <c r="UF229" t="s">
        <v>324</v>
      </c>
      <c r="UG229" t="s">
        <v>324</v>
      </c>
      <c r="UH229" t="s">
        <v>324</v>
      </c>
      <c r="UI229" t="s">
        <v>324</v>
      </c>
      <c r="UJ229" t="s">
        <v>324</v>
      </c>
      <c r="UK229" t="s">
        <v>324</v>
      </c>
      <c r="UL229" t="s">
        <v>324</v>
      </c>
      <c r="UM229" t="s">
        <v>324</v>
      </c>
      <c r="UN229" t="s">
        <v>324</v>
      </c>
      <c r="UO229" t="s">
        <v>324</v>
      </c>
      <c r="UP229" t="s">
        <v>324</v>
      </c>
      <c r="UQ229" t="s">
        <v>324</v>
      </c>
      <c r="UR229" t="s">
        <v>324</v>
      </c>
      <c r="US229" t="s">
        <v>324</v>
      </c>
      <c r="UT229" t="s">
        <v>324</v>
      </c>
      <c r="UU229" t="s">
        <v>324</v>
      </c>
      <c r="UV229" t="s">
        <v>324</v>
      </c>
      <c r="UW229" t="s">
        <v>324</v>
      </c>
      <c r="UX229" t="s">
        <v>324</v>
      </c>
      <c r="UY229" t="s">
        <v>324</v>
      </c>
      <c r="UZ229" t="s">
        <v>324</v>
      </c>
      <c r="VA229" t="s">
        <v>324</v>
      </c>
      <c r="VB229" t="s">
        <v>324</v>
      </c>
      <c r="VC229" t="s">
        <v>324</v>
      </c>
      <c r="VD229" t="s">
        <v>324</v>
      </c>
      <c r="VE229" t="s">
        <v>324</v>
      </c>
      <c r="VF229" t="s">
        <v>324</v>
      </c>
      <c r="VG229" t="s">
        <v>324</v>
      </c>
      <c r="VH229" t="s">
        <v>324</v>
      </c>
      <c r="VI229" t="s">
        <v>324</v>
      </c>
      <c r="VJ229" t="s">
        <v>324</v>
      </c>
      <c r="VK229" t="s">
        <v>324</v>
      </c>
      <c r="VL229" t="s">
        <v>324</v>
      </c>
      <c r="VM229" t="s">
        <v>324</v>
      </c>
      <c r="VN229" t="s">
        <v>324</v>
      </c>
      <c r="VO229" t="s">
        <v>324</v>
      </c>
      <c r="VP229" t="s">
        <v>324</v>
      </c>
      <c r="VQ229" t="s">
        <v>324</v>
      </c>
      <c r="VR229" t="s">
        <v>324</v>
      </c>
      <c r="VS229" t="s">
        <v>324</v>
      </c>
      <c r="VT229" t="s">
        <v>324</v>
      </c>
      <c r="VU229" t="s">
        <v>324</v>
      </c>
      <c r="VV229" t="s">
        <v>324</v>
      </c>
      <c r="VW229" t="s">
        <v>324</v>
      </c>
      <c r="VX229" t="s">
        <v>324</v>
      </c>
      <c r="VY229" t="s">
        <v>324</v>
      </c>
      <c r="VZ229" t="s">
        <v>324</v>
      </c>
      <c r="WA229" t="s">
        <v>324</v>
      </c>
      <c r="WB229" t="s">
        <v>324</v>
      </c>
      <c r="WC229" t="s">
        <v>324</v>
      </c>
      <c r="WD229" t="s">
        <v>324</v>
      </c>
      <c r="WE229" t="s">
        <v>324</v>
      </c>
      <c r="WF229" t="s">
        <v>324</v>
      </c>
      <c r="WG229" t="s">
        <v>324</v>
      </c>
      <c r="WH229" t="s">
        <v>324</v>
      </c>
      <c r="WI229" t="s">
        <v>324</v>
      </c>
      <c r="WJ229" t="s">
        <v>324</v>
      </c>
      <c r="WK229" t="s">
        <v>324</v>
      </c>
      <c r="WL229" t="s">
        <v>324</v>
      </c>
      <c r="WM229" t="s">
        <v>324</v>
      </c>
      <c r="WN229" t="s">
        <v>324</v>
      </c>
      <c r="WO229" t="s">
        <v>324</v>
      </c>
      <c r="WP229" t="s">
        <v>324</v>
      </c>
      <c r="WQ229" t="s">
        <v>324</v>
      </c>
      <c r="WR229" t="s">
        <v>324</v>
      </c>
      <c r="WS229" t="s">
        <v>324</v>
      </c>
      <c r="WT229" t="s">
        <v>324</v>
      </c>
      <c r="WU229" t="s">
        <v>324</v>
      </c>
      <c r="WV229" t="s">
        <v>324</v>
      </c>
      <c r="WW229" t="s">
        <v>324</v>
      </c>
      <c r="WX229" t="s">
        <v>324</v>
      </c>
      <c r="WY229" t="s">
        <v>324</v>
      </c>
      <c r="WZ229" t="s">
        <v>324</v>
      </c>
      <c r="XA229" t="s">
        <v>324</v>
      </c>
      <c r="XB229" t="s">
        <v>324</v>
      </c>
      <c r="XC229" t="s">
        <v>324</v>
      </c>
      <c r="XD229" t="s">
        <v>324</v>
      </c>
      <c r="XE229" t="s">
        <v>324</v>
      </c>
      <c r="XF229" t="s">
        <v>324</v>
      </c>
      <c r="XG229" t="s">
        <v>324</v>
      </c>
      <c r="XH229" t="s">
        <v>324</v>
      </c>
      <c r="XI229" t="s">
        <v>324</v>
      </c>
      <c r="XJ229" t="s">
        <v>324</v>
      </c>
      <c r="XK229" t="s">
        <v>324</v>
      </c>
      <c r="XL229" t="s">
        <v>324</v>
      </c>
      <c r="XM229" t="s">
        <v>324</v>
      </c>
      <c r="XN229" t="s">
        <v>324</v>
      </c>
      <c r="XO229" t="s">
        <v>324</v>
      </c>
      <c r="XP229" t="s">
        <v>324</v>
      </c>
      <c r="XQ229" t="s">
        <v>324</v>
      </c>
      <c r="XR229" t="s">
        <v>324</v>
      </c>
      <c r="XS229" t="s">
        <v>324</v>
      </c>
      <c r="XT229" t="s">
        <v>324</v>
      </c>
      <c r="XU229" t="s">
        <v>324</v>
      </c>
      <c r="XV229" t="s">
        <v>324</v>
      </c>
      <c r="XW229" t="s">
        <v>324</v>
      </c>
      <c r="XX229" t="s">
        <v>324</v>
      </c>
      <c r="XY229" t="s">
        <v>324</v>
      </c>
      <c r="XZ229" t="s">
        <v>324</v>
      </c>
      <c r="YA229" t="s">
        <v>324</v>
      </c>
      <c r="YB229" t="s">
        <v>324</v>
      </c>
      <c r="YC229" t="s">
        <v>324</v>
      </c>
      <c r="YD229" t="s">
        <v>324</v>
      </c>
      <c r="YE229" t="s">
        <v>324</v>
      </c>
      <c r="YF229" t="s">
        <v>324</v>
      </c>
      <c r="YG229" t="s">
        <v>324</v>
      </c>
      <c r="YH229" t="s">
        <v>324</v>
      </c>
      <c r="YI229" t="s">
        <v>324</v>
      </c>
      <c r="YJ229" t="s">
        <v>324</v>
      </c>
      <c r="YK229" t="s">
        <v>324</v>
      </c>
      <c r="YL229" t="s">
        <v>324</v>
      </c>
      <c r="YM229" t="s">
        <v>324</v>
      </c>
      <c r="YN229" t="s">
        <v>324</v>
      </c>
      <c r="YO229" t="s">
        <v>324</v>
      </c>
      <c r="YP229" t="s">
        <v>324</v>
      </c>
      <c r="YQ229" t="s">
        <v>324</v>
      </c>
      <c r="YR229" t="s">
        <v>324</v>
      </c>
      <c r="YS229" t="s">
        <v>324</v>
      </c>
      <c r="YT229" t="s">
        <v>324</v>
      </c>
      <c r="YU229" t="s">
        <v>324</v>
      </c>
      <c r="YV229" t="s">
        <v>324</v>
      </c>
      <c r="YW229" t="s">
        <v>324</v>
      </c>
      <c r="YX229" t="s">
        <v>324</v>
      </c>
      <c r="YY229" t="s">
        <v>324</v>
      </c>
      <c r="YZ229" t="s">
        <v>324</v>
      </c>
      <c r="ZA229" t="s">
        <v>324</v>
      </c>
      <c r="ZB229" t="s">
        <v>324</v>
      </c>
      <c r="ZC229" t="s">
        <v>324</v>
      </c>
      <c r="ZD229" t="s">
        <v>324</v>
      </c>
      <c r="ZE229" t="s">
        <v>324</v>
      </c>
      <c r="ZF229" t="s">
        <v>324</v>
      </c>
      <c r="ZG229" t="s">
        <v>324</v>
      </c>
      <c r="ZH229" t="s">
        <v>324</v>
      </c>
      <c r="ZI229" t="s">
        <v>324</v>
      </c>
      <c r="ZJ229" t="s">
        <v>324</v>
      </c>
      <c r="ZK229" t="s">
        <v>324</v>
      </c>
      <c r="ZL229" t="s">
        <v>324</v>
      </c>
      <c r="ZM229" t="s">
        <v>324</v>
      </c>
      <c r="ZN229" t="s">
        <v>324</v>
      </c>
      <c r="ZO229" t="s">
        <v>324</v>
      </c>
      <c r="ZP229" t="s">
        <v>324</v>
      </c>
      <c r="ZQ229" t="s">
        <v>324</v>
      </c>
      <c r="ZR229" t="s">
        <v>324</v>
      </c>
      <c r="ZS229" t="s">
        <v>324</v>
      </c>
      <c r="ZT229" t="s">
        <v>324</v>
      </c>
      <c r="ZU229" t="s">
        <v>324</v>
      </c>
      <c r="ZV229" t="s">
        <v>324</v>
      </c>
      <c r="ZW229" t="s">
        <v>324</v>
      </c>
      <c r="ZX229" t="s">
        <v>324</v>
      </c>
      <c r="ZY229" t="s">
        <v>324</v>
      </c>
      <c r="ZZ229" t="s">
        <v>324</v>
      </c>
      <c r="AAA229" t="s">
        <v>324</v>
      </c>
      <c r="AAB229" t="s">
        <v>324</v>
      </c>
      <c r="AAC229" t="s">
        <v>324</v>
      </c>
      <c r="AAD229" t="s">
        <v>324</v>
      </c>
      <c r="AAE229" t="s">
        <v>324</v>
      </c>
      <c r="AAF229" t="s">
        <v>324</v>
      </c>
      <c r="AAG229" t="s">
        <v>324</v>
      </c>
      <c r="AAH229" t="s">
        <v>324</v>
      </c>
      <c r="AAI229" t="s">
        <v>324</v>
      </c>
      <c r="AAJ229" t="s">
        <v>324</v>
      </c>
      <c r="AAK229" t="s">
        <v>324</v>
      </c>
      <c r="AAL229" t="s">
        <v>324</v>
      </c>
      <c r="AAM229" t="s">
        <v>324</v>
      </c>
      <c r="AAN229" t="s">
        <v>324</v>
      </c>
      <c r="AAO229" t="s">
        <v>324</v>
      </c>
      <c r="AAP229" t="s">
        <v>324</v>
      </c>
      <c r="AAQ229" t="s">
        <v>324</v>
      </c>
      <c r="AAR229" t="s">
        <v>324</v>
      </c>
      <c r="AAS229" t="s">
        <v>324</v>
      </c>
      <c r="AAT229" t="s">
        <v>324</v>
      </c>
      <c r="AAU229" t="s">
        <v>324</v>
      </c>
      <c r="AAV229" t="s">
        <v>324</v>
      </c>
      <c r="AAW229" t="s">
        <v>324</v>
      </c>
      <c r="AAX229" t="s">
        <v>324</v>
      </c>
      <c r="AAY229" t="s">
        <v>324</v>
      </c>
      <c r="AAZ229" t="s">
        <v>324</v>
      </c>
      <c r="ABA229" t="s">
        <v>324</v>
      </c>
      <c r="ABB229" t="s">
        <v>324</v>
      </c>
      <c r="ABC229" t="s">
        <v>324</v>
      </c>
      <c r="ABD229" t="s">
        <v>324</v>
      </c>
      <c r="ABE229" t="s">
        <v>324</v>
      </c>
      <c r="ABF229" t="s">
        <v>324</v>
      </c>
      <c r="ABG229" t="s">
        <v>324</v>
      </c>
      <c r="ABH229" t="s">
        <v>324</v>
      </c>
      <c r="ABI229" t="s">
        <v>324</v>
      </c>
      <c r="ABJ229" t="s">
        <v>324</v>
      </c>
      <c r="ABK229" t="s">
        <v>324</v>
      </c>
      <c r="ABL229" t="s">
        <v>324</v>
      </c>
      <c r="ABM229" t="s">
        <v>324</v>
      </c>
      <c r="ABN229" t="s">
        <v>324</v>
      </c>
      <c r="ABO229" t="s">
        <v>324</v>
      </c>
      <c r="ABP229" t="s">
        <v>324</v>
      </c>
      <c r="ABQ229" t="s">
        <v>324</v>
      </c>
      <c r="ABR229" t="s">
        <v>324</v>
      </c>
      <c r="ABS229" t="s">
        <v>324</v>
      </c>
      <c r="ABT229" t="s">
        <v>324</v>
      </c>
      <c r="ABU229" t="s">
        <v>324</v>
      </c>
      <c r="ABV229" t="s">
        <v>324</v>
      </c>
      <c r="ABW229" t="s">
        <v>324</v>
      </c>
      <c r="ABX229" t="s">
        <v>324</v>
      </c>
      <c r="ABY229" t="s">
        <v>324</v>
      </c>
      <c r="ABZ229" t="s">
        <v>324</v>
      </c>
      <c r="ACA229" t="s">
        <v>324</v>
      </c>
      <c r="ACB229" t="s">
        <v>324</v>
      </c>
      <c r="ACC229" t="s">
        <v>324</v>
      </c>
      <c r="ACD229" t="s">
        <v>324</v>
      </c>
      <c r="ACE229" t="s">
        <v>324</v>
      </c>
      <c r="ACF229" t="s">
        <v>324</v>
      </c>
      <c r="ACG229" t="s">
        <v>324</v>
      </c>
      <c r="ACH229" t="s">
        <v>324</v>
      </c>
      <c r="ACI229" t="s">
        <v>324</v>
      </c>
      <c r="ACJ229" t="s">
        <v>324</v>
      </c>
      <c r="ACK229" t="s">
        <v>324</v>
      </c>
      <c r="ACL229" t="s">
        <v>324</v>
      </c>
      <c r="ACM229" t="s">
        <v>324</v>
      </c>
      <c r="ACN229" t="s">
        <v>324</v>
      </c>
      <c r="ACO229" t="s">
        <v>324</v>
      </c>
      <c r="ACP229" t="s">
        <v>324</v>
      </c>
      <c r="ACQ229" t="s">
        <v>324</v>
      </c>
      <c r="ACR229" t="s">
        <v>324</v>
      </c>
      <c r="ACS229" t="s">
        <v>324</v>
      </c>
      <c r="ACT229" t="s">
        <v>324</v>
      </c>
      <c r="ACU229" t="s">
        <v>324</v>
      </c>
      <c r="ACV229" t="s">
        <v>324</v>
      </c>
      <c r="ACW229" t="s">
        <v>324</v>
      </c>
      <c r="ACX229" t="s">
        <v>324</v>
      </c>
      <c r="ACY229" t="s">
        <v>324</v>
      </c>
      <c r="ACZ229" t="s">
        <v>324</v>
      </c>
      <c r="ADA229" t="s">
        <v>324</v>
      </c>
      <c r="ADB229" t="s">
        <v>324</v>
      </c>
      <c r="ADC229" t="s">
        <v>324</v>
      </c>
      <c r="ADD229" t="s">
        <v>324</v>
      </c>
      <c r="ADE229" t="s">
        <v>324</v>
      </c>
      <c r="ADF229" t="s">
        <v>324</v>
      </c>
      <c r="ADG229" t="s">
        <v>324</v>
      </c>
      <c r="ADH229" t="s">
        <v>324</v>
      </c>
      <c r="ADI229" t="s">
        <v>324</v>
      </c>
      <c r="ADJ229" t="s">
        <v>324</v>
      </c>
      <c r="ADK229" t="s">
        <v>324</v>
      </c>
      <c r="ADL229" t="s">
        <v>324</v>
      </c>
      <c r="ADM229" t="s">
        <v>324</v>
      </c>
      <c r="ADN229" t="s">
        <v>324</v>
      </c>
      <c r="ADO229" t="s">
        <v>324</v>
      </c>
      <c r="ADP229" t="s">
        <v>324</v>
      </c>
      <c r="ADQ229" t="s">
        <v>324</v>
      </c>
      <c r="ADR229" t="s">
        <v>324</v>
      </c>
      <c r="ADS229" t="s">
        <v>324</v>
      </c>
      <c r="ADT229" t="s">
        <v>324</v>
      </c>
      <c r="ADU229" t="s">
        <v>324</v>
      </c>
      <c r="ADV229" t="s">
        <v>324</v>
      </c>
      <c r="ADW229" t="s">
        <v>324</v>
      </c>
      <c r="ADX229" t="s">
        <v>324</v>
      </c>
      <c r="ADY229" t="s">
        <v>324</v>
      </c>
      <c r="ADZ229" t="s">
        <v>324</v>
      </c>
      <c r="AEA229" t="s">
        <v>324</v>
      </c>
      <c r="AEB229" t="s">
        <v>324</v>
      </c>
      <c r="AEC229" t="s">
        <v>324</v>
      </c>
      <c r="AED229" t="s">
        <v>324</v>
      </c>
      <c r="AEE229" t="s">
        <v>324</v>
      </c>
      <c r="AEF229" t="s">
        <v>324</v>
      </c>
      <c r="AEG229" t="s">
        <v>324</v>
      </c>
      <c r="AEH229" t="s">
        <v>324</v>
      </c>
      <c r="AEI229" t="s">
        <v>324</v>
      </c>
      <c r="AEJ229" t="s">
        <v>324</v>
      </c>
      <c r="AEK229" t="s">
        <v>324</v>
      </c>
      <c r="AEL229" t="s">
        <v>324</v>
      </c>
      <c r="AEM229" t="s">
        <v>324</v>
      </c>
      <c r="AEN229" t="s">
        <v>324</v>
      </c>
      <c r="AEO229" t="s">
        <v>324</v>
      </c>
      <c r="AEP229" t="s">
        <v>324</v>
      </c>
      <c r="AEQ229" t="s">
        <v>324</v>
      </c>
      <c r="AER229" t="s">
        <v>324</v>
      </c>
      <c r="AES229" t="s">
        <v>324</v>
      </c>
      <c r="AET229" t="s">
        <v>324</v>
      </c>
      <c r="AEU229" t="s">
        <v>324</v>
      </c>
      <c r="AEV229" t="s">
        <v>324</v>
      </c>
      <c r="AEW229" t="s">
        <v>324</v>
      </c>
      <c r="AEX229" t="s">
        <v>324</v>
      </c>
      <c r="AEY229" t="s">
        <v>324</v>
      </c>
      <c r="AEZ229" t="s">
        <v>324</v>
      </c>
      <c r="AFA229" t="s">
        <v>324</v>
      </c>
      <c r="AFB229" t="s">
        <v>324</v>
      </c>
      <c r="AFC229" t="s">
        <v>324</v>
      </c>
      <c r="AFD229" t="s">
        <v>324</v>
      </c>
      <c r="AFE229" t="s">
        <v>324</v>
      </c>
      <c r="AFF229" t="s">
        <v>324</v>
      </c>
      <c r="AFG229" t="s">
        <v>324</v>
      </c>
      <c r="AFH229" t="s">
        <v>324</v>
      </c>
      <c r="AFI229" t="s">
        <v>324</v>
      </c>
      <c r="AFJ229" t="s">
        <v>324</v>
      </c>
      <c r="AFK229" t="s">
        <v>324</v>
      </c>
      <c r="AFL229" t="s">
        <v>324</v>
      </c>
      <c r="AFM229" t="s">
        <v>324</v>
      </c>
      <c r="AFN229" t="s">
        <v>324</v>
      </c>
      <c r="AFO229" t="s">
        <v>324</v>
      </c>
      <c r="AFP229" t="s">
        <v>324</v>
      </c>
      <c r="AFQ229" t="s">
        <v>324</v>
      </c>
      <c r="AFR229" t="s">
        <v>324</v>
      </c>
      <c r="AFS229" t="s">
        <v>324</v>
      </c>
      <c r="AFT229" t="s">
        <v>324</v>
      </c>
      <c r="AFU229" t="s">
        <v>324</v>
      </c>
      <c r="AFV229" t="s">
        <v>324</v>
      </c>
      <c r="AFW229" t="s">
        <v>324</v>
      </c>
      <c r="AFX229" t="s">
        <v>324</v>
      </c>
      <c r="AFY229" t="s">
        <v>324</v>
      </c>
      <c r="AFZ229" t="s">
        <v>324</v>
      </c>
      <c r="AGA229" t="s">
        <v>324</v>
      </c>
      <c r="AGB229" t="s">
        <v>324</v>
      </c>
      <c r="AGC229" t="s">
        <v>324</v>
      </c>
      <c r="AGD229" t="s">
        <v>324</v>
      </c>
      <c r="AGE229" t="s">
        <v>324</v>
      </c>
      <c r="AGF229" t="s">
        <v>324</v>
      </c>
      <c r="AGG229" t="s">
        <v>324</v>
      </c>
      <c r="AGH229" t="s">
        <v>324</v>
      </c>
      <c r="AGI229" t="s">
        <v>324</v>
      </c>
      <c r="AGJ229" t="s">
        <v>324</v>
      </c>
      <c r="AGK229" t="s">
        <v>324</v>
      </c>
      <c r="AGL229" t="s">
        <v>324</v>
      </c>
      <c r="AGM229" t="s">
        <v>324</v>
      </c>
      <c r="AGN229" t="s">
        <v>324</v>
      </c>
      <c r="AGO229" t="s">
        <v>324</v>
      </c>
      <c r="AGP229" t="s">
        <v>324</v>
      </c>
      <c r="AGQ229" t="s">
        <v>324</v>
      </c>
      <c r="AGR229" t="s">
        <v>324</v>
      </c>
      <c r="AGS229" t="s">
        <v>324</v>
      </c>
      <c r="AGT229" t="s">
        <v>324</v>
      </c>
      <c r="AGU229" t="s">
        <v>324</v>
      </c>
      <c r="AGV229" t="s">
        <v>324</v>
      </c>
      <c r="AGW229" t="s">
        <v>324</v>
      </c>
      <c r="AGX229" t="s">
        <v>324</v>
      </c>
      <c r="AGY229" t="s">
        <v>324</v>
      </c>
      <c r="AGZ229" t="s">
        <v>324</v>
      </c>
      <c r="AHA229" t="s">
        <v>324</v>
      </c>
      <c r="AHB229" t="s">
        <v>324</v>
      </c>
      <c r="AHC229" t="s">
        <v>324</v>
      </c>
      <c r="AHD229" t="s">
        <v>324</v>
      </c>
      <c r="AHE229" t="s">
        <v>324</v>
      </c>
      <c r="AHF229" t="s">
        <v>324</v>
      </c>
      <c r="AHG229" t="s">
        <v>324</v>
      </c>
      <c r="AHH229" t="s">
        <v>324</v>
      </c>
      <c r="AHI229" t="s">
        <v>324</v>
      </c>
      <c r="AHJ229" t="s">
        <v>324</v>
      </c>
      <c r="AHK229" t="s">
        <v>324</v>
      </c>
      <c r="AHL229" t="s">
        <v>324</v>
      </c>
      <c r="AHM229" t="s">
        <v>324</v>
      </c>
      <c r="AHN229" t="s">
        <v>324</v>
      </c>
      <c r="AHO229" t="s">
        <v>324</v>
      </c>
      <c r="AHP229" t="s">
        <v>324</v>
      </c>
      <c r="AHQ229" t="s">
        <v>324</v>
      </c>
      <c r="AHR229" t="s">
        <v>324</v>
      </c>
      <c r="AHS229" t="s">
        <v>324</v>
      </c>
      <c r="AHT229" t="s">
        <v>324</v>
      </c>
      <c r="AHU229" t="s">
        <v>324</v>
      </c>
      <c r="AHV229" t="s">
        <v>324</v>
      </c>
      <c r="AHW229" t="s">
        <v>324</v>
      </c>
      <c r="AHX229" t="s">
        <v>324</v>
      </c>
      <c r="AHY229" t="s">
        <v>324</v>
      </c>
      <c r="AHZ229" t="s">
        <v>324</v>
      </c>
      <c r="AIA229" t="s">
        <v>324</v>
      </c>
      <c r="AIB229" t="s">
        <v>324</v>
      </c>
      <c r="AIC229" t="s">
        <v>324</v>
      </c>
      <c r="AID229" t="s">
        <v>324</v>
      </c>
      <c r="AIE229" t="s">
        <v>324</v>
      </c>
      <c r="AIF229" t="s">
        <v>324</v>
      </c>
      <c r="AIG229" t="s">
        <v>324</v>
      </c>
      <c r="AIH229" t="s">
        <v>324</v>
      </c>
      <c r="AII229" t="s">
        <v>324</v>
      </c>
      <c r="AIJ229" t="s">
        <v>324</v>
      </c>
      <c r="AIK229" t="s">
        <v>324</v>
      </c>
      <c r="AIL229" t="s">
        <v>324</v>
      </c>
      <c r="AIM229" t="s">
        <v>324</v>
      </c>
      <c r="AIN229" t="s">
        <v>324</v>
      </c>
      <c r="AIO229" t="s">
        <v>324</v>
      </c>
      <c r="AIP229" t="s">
        <v>324</v>
      </c>
      <c r="AIQ229" t="s">
        <v>324</v>
      </c>
      <c r="AIR229" t="s">
        <v>324</v>
      </c>
      <c r="AIS229" t="s">
        <v>324</v>
      </c>
      <c r="AIT229" t="s">
        <v>324</v>
      </c>
      <c r="AIU229" t="s">
        <v>324</v>
      </c>
      <c r="AIV229" t="s">
        <v>324</v>
      </c>
      <c r="AIW229" t="s">
        <v>324</v>
      </c>
      <c r="AIX229" t="s">
        <v>324</v>
      </c>
      <c r="AIY229" t="s">
        <v>324</v>
      </c>
      <c r="AIZ229" t="s">
        <v>324</v>
      </c>
      <c r="AJA229" t="s">
        <v>324</v>
      </c>
      <c r="AJB229" t="s">
        <v>324</v>
      </c>
      <c r="AJC229" t="s">
        <v>324</v>
      </c>
      <c r="AJD229" t="s">
        <v>324</v>
      </c>
      <c r="AJE229" t="s">
        <v>324</v>
      </c>
      <c r="AJF229" t="s">
        <v>324</v>
      </c>
      <c r="AJG229" t="s">
        <v>324</v>
      </c>
      <c r="AJH229" t="s">
        <v>324</v>
      </c>
      <c r="AJI229" t="s">
        <v>324</v>
      </c>
      <c r="AJJ229" t="s">
        <v>324</v>
      </c>
      <c r="AJK229" t="s">
        <v>324</v>
      </c>
      <c r="AJL229" t="s">
        <v>324</v>
      </c>
      <c r="AJM229" t="s">
        <v>324</v>
      </c>
      <c r="AJN229" t="s">
        <v>324</v>
      </c>
      <c r="AJO229" t="s">
        <v>324</v>
      </c>
      <c r="AJP229" t="s">
        <v>324</v>
      </c>
      <c r="AJQ229" t="s">
        <v>324</v>
      </c>
      <c r="AJR229" t="s">
        <v>324</v>
      </c>
      <c r="AJS229" t="s">
        <v>324</v>
      </c>
      <c r="AJT229" t="s">
        <v>324</v>
      </c>
      <c r="AJU229" t="s">
        <v>324</v>
      </c>
      <c r="AJV229" t="s">
        <v>324</v>
      </c>
      <c r="AJW229" t="s">
        <v>324</v>
      </c>
      <c r="AJX229" t="s">
        <v>324</v>
      </c>
      <c r="AJY229" t="s">
        <v>324</v>
      </c>
      <c r="AJZ229" t="s">
        <v>324</v>
      </c>
      <c r="AKA229" t="s">
        <v>324</v>
      </c>
      <c r="AKB229" t="s">
        <v>324</v>
      </c>
      <c r="AKC229" t="s">
        <v>324</v>
      </c>
      <c r="AKD229" t="s">
        <v>324</v>
      </c>
      <c r="AKE229" t="s">
        <v>324</v>
      </c>
      <c r="AKF229" t="s">
        <v>324</v>
      </c>
      <c r="AKG229" t="s">
        <v>324</v>
      </c>
      <c r="AKH229" t="s">
        <v>324</v>
      </c>
      <c r="AKI229" t="s">
        <v>324</v>
      </c>
      <c r="AKJ229" t="s">
        <v>324</v>
      </c>
      <c r="AKK229" t="s">
        <v>324</v>
      </c>
      <c r="AKL229" t="s">
        <v>324</v>
      </c>
      <c r="AKM229" t="s">
        <v>324</v>
      </c>
      <c r="AKN229" t="s">
        <v>324</v>
      </c>
      <c r="AKO229" t="s">
        <v>324</v>
      </c>
      <c r="AKP229" t="s">
        <v>324</v>
      </c>
      <c r="AKQ229" t="s">
        <v>324</v>
      </c>
      <c r="AKR229" t="s">
        <v>324</v>
      </c>
      <c r="AKS229" t="s">
        <v>324</v>
      </c>
      <c r="AKT229" t="s">
        <v>324</v>
      </c>
      <c r="AKU229" t="s">
        <v>324</v>
      </c>
      <c r="AKV229" t="s">
        <v>324</v>
      </c>
      <c r="AKW229" t="s">
        <v>324</v>
      </c>
      <c r="AKX229" t="s">
        <v>324</v>
      </c>
      <c r="AKY229" t="s">
        <v>324</v>
      </c>
      <c r="AKZ229" t="s">
        <v>324</v>
      </c>
      <c r="ALA229" t="s">
        <v>324</v>
      </c>
      <c r="ALB229" t="s">
        <v>324</v>
      </c>
      <c r="ALC229" t="s">
        <v>324</v>
      </c>
      <c r="ALD229" t="s">
        <v>324</v>
      </c>
      <c r="ALE229" t="s">
        <v>324</v>
      </c>
      <c r="ALF229" t="s">
        <v>324</v>
      </c>
      <c r="ALG229" t="s">
        <v>324</v>
      </c>
      <c r="ALH229" t="s">
        <v>324</v>
      </c>
      <c r="ALI229" t="s">
        <v>324</v>
      </c>
      <c r="ALJ229" t="s">
        <v>324</v>
      </c>
      <c r="ALK229" t="s">
        <v>324</v>
      </c>
      <c r="ALL229" t="s">
        <v>324</v>
      </c>
      <c r="ALM229" t="s">
        <v>324</v>
      </c>
      <c r="ALN229" t="s">
        <v>324</v>
      </c>
      <c r="ALO229" t="s">
        <v>324</v>
      </c>
      <c r="ALP229" t="s">
        <v>324</v>
      </c>
      <c r="ALQ229" t="s">
        <v>324</v>
      </c>
      <c r="ALR229" t="s">
        <v>324</v>
      </c>
      <c r="ALS229" t="s">
        <v>324</v>
      </c>
      <c r="ALT229" t="s">
        <v>324</v>
      </c>
      <c r="ALU229" t="s">
        <v>324</v>
      </c>
      <c r="ALV229" t="s">
        <v>324</v>
      </c>
      <c r="ALW229" t="s">
        <v>324</v>
      </c>
      <c r="ALX229" t="s">
        <v>324</v>
      </c>
      <c r="ALY229" t="s">
        <v>324</v>
      </c>
      <c r="ALZ229" t="s">
        <v>324</v>
      </c>
      <c r="AMA229" t="s">
        <v>324</v>
      </c>
      <c r="AMB229" t="s">
        <v>324</v>
      </c>
      <c r="AMC229" t="s">
        <v>324</v>
      </c>
      <c r="AMD229" t="s">
        <v>324</v>
      </c>
      <c r="AME229" t="s">
        <v>324</v>
      </c>
      <c r="AMF229" t="s">
        <v>324</v>
      </c>
      <c r="AMG229" t="s">
        <v>324</v>
      </c>
      <c r="AMH229" t="s">
        <v>324</v>
      </c>
      <c r="AMI229" t="s">
        <v>324</v>
      </c>
      <c r="AMJ229" t="s">
        <v>324</v>
      </c>
      <c r="AMK229" t="s">
        <v>324</v>
      </c>
      <c r="AML229" t="s">
        <v>324</v>
      </c>
      <c r="AMM229" t="s">
        <v>324</v>
      </c>
      <c r="AMN229" t="s">
        <v>324</v>
      </c>
      <c r="AMO229" t="s">
        <v>324</v>
      </c>
      <c r="AMP229" t="s">
        <v>324</v>
      </c>
      <c r="AMQ229" t="s">
        <v>324</v>
      </c>
      <c r="AMR229" t="s">
        <v>324</v>
      </c>
      <c r="AMS229" t="s">
        <v>324</v>
      </c>
      <c r="AMT229" t="s">
        <v>324</v>
      </c>
      <c r="AMU229" t="s">
        <v>324</v>
      </c>
      <c r="AMV229" t="s">
        <v>324</v>
      </c>
      <c r="AMW229" t="s">
        <v>324</v>
      </c>
      <c r="AMX229" t="s">
        <v>324</v>
      </c>
      <c r="AMY229" t="s">
        <v>324</v>
      </c>
      <c r="AMZ229" t="s">
        <v>324</v>
      </c>
      <c r="ANA229" t="s">
        <v>324</v>
      </c>
      <c r="ANB229" t="s">
        <v>324</v>
      </c>
      <c r="ANC229" t="s">
        <v>324</v>
      </c>
      <c r="AND229" t="s">
        <v>324</v>
      </c>
      <c r="ANE229" t="s">
        <v>324</v>
      </c>
      <c r="ANF229" t="s">
        <v>324</v>
      </c>
      <c r="ANG229" t="s">
        <v>324</v>
      </c>
      <c r="ANH229" t="s">
        <v>324</v>
      </c>
      <c r="ANI229" t="s">
        <v>324</v>
      </c>
      <c r="ANJ229" t="s">
        <v>324</v>
      </c>
      <c r="ANK229" t="s">
        <v>324</v>
      </c>
      <c r="ANL229" t="s">
        <v>324</v>
      </c>
      <c r="ANM229" t="s">
        <v>324</v>
      </c>
      <c r="ANN229" t="s">
        <v>324</v>
      </c>
      <c r="ANO229" t="s">
        <v>324</v>
      </c>
      <c r="ANP229" t="s">
        <v>324</v>
      </c>
      <c r="ANQ229" t="s">
        <v>324</v>
      </c>
      <c r="ANR229" t="s">
        <v>324</v>
      </c>
      <c r="ANS229" t="s">
        <v>324</v>
      </c>
      <c r="ANT229" t="s">
        <v>324</v>
      </c>
      <c r="ANU229" t="s">
        <v>324</v>
      </c>
      <c r="ANV229" t="s">
        <v>324</v>
      </c>
      <c r="ANW229" t="s">
        <v>324</v>
      </c>
      <c r="ANX229" t="s">
        <v>324</v>
      </c>
      <c r="ANY229" t="s">
        <v>324</v>
      </c>
      <c r="ANZ229" t="s">
        <v>324</v>
      </c>
      <c r="AOA229" t="s">
        <v>324</v>
      </c>
      <c r="AOB229" t="s">
        <v>324</v>
      </c>
      <c r="AOC229" t="s">
        <v>324</v>
      </c>
      <c r="AOD229" t="s">
        <v>324</v>
      </c>
      <c r="AOE229" t="s">
        <v>324</v>
      </c>
      <c r="AOF229" t="s">
        <v>324</v>
      </c>
      <c r="AOG229" t="s">
        <v>324</v>
      </c>
      <c r="AOH229" t="s">
        <v>324</v>
      </c>
      <c r="AOI229" t="s">
        <v>324</v>
      </c>
      <c r="AOJ229" t="s">
        <v>324</v>
      </c>
      <c r="AOK229" t="s">
        <v>324</v>
      </c>
      <c r="AOL229" t="s">
        <v>324</v>
      </c>
      <c r="AOM229" t="s">
        <v>324</v>
      </c>
      <c r="AON229" t="s">
        <v>324</v>
      </c>
      <c r="AOO229" t="s">
        <v>324</v>
      </c>
      <c r="AOP229" t="s">
        <v>324</v>
      </c>
      <c r="AOQ229" t="s">
        <v>324</v>
      </c>
      <c r="AOR229" t="s">
        <v>324</v>
      </c>
      <c r="AOS229" t="s">
        <v>324</v>
      </c>
      <c r="AOT229" t="s">
        <v>324</v>
      </c>
      <c r="AOU229" t="s">
        <v>324</v>
      </c>
      <c r="AOV229" t="s">
        <v>324</v>
      </c>
      <c r="AOW229" t="s">
        <v>324</v>
      </c>
      <c r="AOX229" t="s">
        <v>324</v>
      </c>
      <c r="AOY229" t="s">
        <v>324</v>
      </c>
      <c r="AOZ229" t="s">
        <v>324</v>
      </c>
      <c r="APA229" t="s">
        <v>324</v>
      </c>
      <c r="APB229" t="s">
        <v>324</v>
      </c>
      <c r="APC229" t="s">
        <v>324</v>
      </c>
      <c r="APD229" t="s">
        <v>324</v>
      </c>
      <c r="APE229" t="s">
        <v>324</v>
      </c>
      <c r="APF229" t="s">
        <v>324</v>
      </c>
      <c r="APG229" t="s">
        <v>324</v>
      </c>
      <c r="APH229" t="s">
        <v>324</v>
      </c>
      <c r="API229" t="s">
        <v>324</v>
      </c>
      <c r="APJ229" t="s">
        <v>324</v>
      </c>
      <c r="APK229" t="s">
        <v>324</v>
      </c>
      <c r="APL229" t="s">
        <v>324</v>
      </c>
      <c r="APM229" t="s">
        <v>324</v>
      </c>
      <c r="APN229" t="s">
        <v>324</v>
      </c>
      <c r="APO229" t="s">
        <v>324</v>
      </c>
      <c r="APP229" t="s">
        <v>324</v>
      </c>
      <c r="APQ229" t="s">
        <v>324</v>
      </c>
      <c r="APR229" t="s">
        <v>324</v>
      </c>
      <c r="APS229" t="s">
        <v>324</v>
      </c>
      <c r="APT229" t="s">
        <v>324</v>
      </c>
      <c r="APU229" t="s">
        <v>324</v>
      </c>
      <c r="APV229" t="s">
        <v>324</v>
      </c>
      <c r="APW229" t="s">
        <v>324</v>
      </c>
      <c r="APX229" t="s">
        <v>324</v>
      </c>
      <c r="APY229" t="s">
        <v>324</v>
      </c>
      <c r="APZ229" t="s">
        <v>324</v>
      </c>
      <c r="AQA229" t="s">
        <v>324</v>
      </c>
      <c r="AQB229" t="s">
        <v>324</v>
      </c>
      <c r="AQC229" t="s">
        <v>324</v>
      </c>
      <c r="AQD229" t="s">
        <v>324</v>
      </c>
      <c r="AQE229" t="s">
        <v>324</v>
      </c>
      <c r="AQF229" t="s">
        <v>324</v>
      </c>
      <c r="AQG229" t="s">
        <v>324</v>
      </c>
      <c r="AQH229" t="s">
        <v>324</v>
      </c>
      <c r="AQI229" t="s">
        <v>324</v>
      </c>
      <c r="AQJ229" t="s">
        <v>324</v>
      </c>
      <c r="AQK229" t="s">
        <v>324</v>
      </c>
      <c r="AQL229" t="s">
        <v>324</v>
      </c>
      <c r="AQM229" t="s">
        <v>324</v>
      </c>
      <c r="AQN229" t="s">
        <v>324</v>
      </c>
      <c r="AQO229" t="s">
        <v>324</v>
      </c>
      <c r="AQP229" t="s">
        <v>324</v>
      </c>
      <c r="AQQ229" t="s">
        <v>324</v>
      </c>
      <c r="AQR229" t="s">
        <v>324</v>
      </c>
      <c r="AQS229" t="s">
        <v>324</v>
      </c>
      <c r="AQT229" t="s">
        <v>324</v>
      </c>
      <c r="AQU229" t="s">
        <v>324</v>
      </c>
      <c r="AQV229" t="s">
        <v>324</v>
      </c>
      <c r="AQW229" t="s">
        <v>324</v>
      </c>
      <c r="AQX229" t="s">
        <v>324</v>
      </c>
      <c r="AQY229" t="s">
        <v>324</v>
      </c>
      <c r="AQZ229" t="s">
        <v>324</v>
      </c>
      <c r="ARA229" t="s">
        <v>324</v>
      </c>
      <c r="ARB229" t="s">
        <v>324</v>
      </c>
      <c r="ARC229" t="s">
        <v>324</v>
      </c>
      <c r="ARD229" t="s">
        <v>324</v>
      </c>
      <c r="ARE229" t="s">
        <v>324</v>
      </c>
      <c r="ARF229" t="s">
        <v>324</v>
      </c>
      <c r="ARG229" t="s">
        <v>324</v>
      </c>
      <c r="ARH229" t="s">
        <v>324</v>
      </c>
      <c r="ARI229" t="s">
        <v>324</v>
      </c>
      <c r="ARJ229" t="s">
        <v>324</v>
      </c>
      <c r="ARK229" t="s">
        <v>324</v>
      </c>
      <c r="ARL229" t="s">
        <v>324</v>
      </c>
      <c r="ARM229" t="s">
        <v>324</v>
      </c>
      <c r="ARN229" t="s">
        <v>324</v>
      </c>
      <c r="ARO229" t="s">
        <v>324</v>
      </c>
      <c r="ARP229" t="s">
        <v>324</v>
      </c>
      <c r="ARQ229" t="s">
        <v>324</v>
      </c>
      <c r="ARR229" t="s">
        <v>324</v>
      </c>
      <c r="ARS229" t="s">
        <v>324</v>
      </c>
      <c r="ART229" t="s">
        <v>324</v>
      </c>
      <c r="ARU229" t="s">
        <v>324</v>
      </c>
      <c r="ARV229" t="s">
        <v>324</v>
      </c>
      <c r="ARW229" t="s">
        <v>324</v>
      </c>
      <c r="ARX229" t="s">
        <v>324</v>
      </c>
      <c r="ARY229" t="s">
        <v>324</v>
      </c>
      <c r="ARZ229" t="s">
        <v>324</v>
      </c>
      <c r="ASA229" t="s">
        <v>324</v>
      </c>
      <c r="ASB229" t="s">
        <v>324</v>
      </c>
      <c r="ASC229" t="s">
        <v>324</v>
      </c>
      <c r="ASD229" t="s">
        <v>324</v>
      </c>
      <c r="ASE229" t="s">
        <v>324</v>
      </c>
      <c r="ASF229" t="s">
        <v>324</v>
      </c>
      <c r="ASG229" t="s">
        <v>324</v>
      </c>
      <c r="ASH229" t="s">
        <v>324</v>
      </c>
      <c r="ASI229" t="s">
        <v>324</v>
      </c>
      <c r="ASJ229" t="s">
        <v>324</v>
      </c>
      <c r="ASK229" t="s">
        <v>324</v>
      </c>
      <c r="ASL229" t="s">
        <v>324</v>
      </c>
      <c r="ASM229" t="s">
        <v>324</v>
      </c>
      <c r="ASN229" t="s">
        <v>324</v>
      </c>
      <c r="ASO229" t="s">
        <v>324</v>
      </c>
      <c r="ASP229" t="s">
        <v>324</v>
      </c>
      <c r="ASQ229" t="s">
        <v>324</v>
      </c>
      <c r="ASR229" t="s">
        <v>324</v>
      </c>
      <c r="ASS229" t="s">
        <v>324</v>
      </c>
      <c r="AST229" t="s">
        <v>324</v>
      </c>
      <c r="ASU229" t="s">
        <v>324</v>
      </c>
      <c r="ASV229" t="s">
        <v>324</v>
      </c>
      <c r="ASW229" t="s">
        <v>324</v>
      </c>
      <c r="ASX229" t="s">
        <v>324</v>
      </c>
      <c r="ASY229" t="s">
        <v>324</v>
      </c>
      <c r="ASZ229" t="s">
        <v>324</v>
      </c>
      <c r="ATA229" t="s">
        <v>324</v>
      </c>
      <c r="ATB229" t="s">
        <v>324</v>
      </c>
      <c r="ATC229" t="s">
        <v>324</v>
      </c>
      <c r="ATD229" t="s">
        <v>324</v>
      </c>
      <c r="ATE229" t="s">
        <v>324</v>
      </c>
      <c r="ATF229" t="s">
        <v>324</v>
      </c>
      <c r="ATG229" t="s">
        <v>324</v>
      </c>
      <c r="ATH229" t="s">
        <v>324</v>
      </c>
      <c r="ATI229" t="s">
        <v>324</v>
      </c>
      <c r="ATJ229" t="s">
        <v>324</v>
      </c>
      <c r="ATK229" t="s">
        <v>324</v>
      </c>
      <c r="ATL229" t="s">
        <v>324</v>
      </c>
      <c r="ATM229" t="s">
        <v>324</v>
      </c>
      <c r="ATN229" t="s">
        <v>324</v>
      </c>
      <c r="ATO229" t="s">
        <v>324</v>
      </c>
      <c r="ATP229" t="s">
        <v>324</v>
      </c>
      <c r="ATQ229" t="s">
        <v>324</v>
      </c>
      <c r="ATR229" t="s">
        <v>324</v>
      </c>
      <c r="ATS229" t="s">
        <v>324</v>
      </c>
      <c r="ATT229" t="s">
        <v>324</v>
      </c>
      <c r="ATU229" t="s">
        <v>324</v>
      </c>
      <c r="ATV229" t="s">
        <v>324</v>
      </c>
      <c r="ATW229" t="s">
        <v>324</v>
      </c>
      <c r="ATX229" t="s">
        <v>324</v>
      </c>
      <c r="ATY229" t="s">
        <v>324</v>
      </c>
      <c r="ATZ229" t="s">
        <v>324</v>
      </c>
      <c r="AUA229" t="s">
        <v>324</v>
      </c>
      <c r="AUB229" t="s">
        <v>324</v>
      </c>
      <c r="AUC229" t="s">
        <v>324</v>
      </c>
      <c r="AUD229" t="s">
        <v>324</v>
      </c>
      <c r="AUE229" t="s">
        <v>324</v>
      </c>
      <c r="AUF229" t="s">
        <v>324</v>
      </c>
      <c r="AUG229" t="s">
        <v>324</v>
      </c>
      <c r="AUH229" t="s">
        <v>324</v>
      </c>
      <c r="AUI229" t="s">
        <v>324</v>
      </c>
      <c r="AUJ229" t="s">
        <v>324</v>
      </c>
      <c r="AUK229" t="s">
        <v>324</v>
      </c>
      <c r="AUL229" t="s">
        <v>324</v>
      </c>
      <c r="AUM229" t="s">
        <v>324</v>
      </c>
      <c r="AUN229" t="s">
        <v>324</v>
      </c>
      <c r="AUO229" t="s">
        <v>324</v>
      </c>
      <c r="AUP229" t="s">
        <v>324</v>
      </c>
      <c r="AUQ229" t="s">
        <v>324</v>
      </c>
      <c r="AUR229" t="s">
        <v>324</v>
      </c>
      <c r="AUS229" t="s">
        <v>324</v>
      </c>
      <c r="AUT229" t="s">
        <v>324</v>
      </c>
      <c r="AUU229" t="s">
        <v>324</v>
      </c>
      <c r="AUV229" t="s">
        <v>324</v>
      </c>
      <c r="AUW229" t="s">
        <v>324</v>
      </c>
      <c r="AUX229" t="s">
        <v>324</v>
      </c>
      <c r="AUY229" t="s">
        <v>324</v>
      </c>
      <c r="AUZ229" t="s">
        <v>324</v>
      </c>
      <c r="AVA229" t="s">
        <v>324</v>
      </c>
      <c r="AVB229" t="s">
        <v>324</v>
      </c>
      <c r="AVC229" t="s">
        <v>324</v>
      </c>
      <c r="AVD229" t="s">
        <v>324</v>
      </c>
      <c r="AVE229" t="s">
        <v>324</v>
      </c>
      <c r="AVF229" t="s">
        <v>324</v>
      </c>
      <c r="AVG229" t="s">
        <v>324</v>
      </c>
      <c r="AVH229" t="s">
        <v>324</v>
      </c>
      <c r="AVI229" t="s">
        <v>324</v>
      </c>
      <c r="AVJ229" t="s">
        <v>324</v>
      </c>
      <c r="AVK229" t="s">
        <v>324</v>
      </c>
      <c r="AVL229" t="s">
        <v>324</v>
      </c>
      <c r="AVM229" t="s">
        <v>324</v>
      </c>
      <c r="AVN229" t="s">
        <v>324</v>
      </c>
      <c r="AVO229" t="s">
        <v>324</v>
      </c>
      <c r="AVP229" t="s">
        <v>324</v>
      </c>
      <c r="AVQ229" t="s">
        <v>324</v>
      </c>
      <c r="AVR229" t="s">
        <v>324</v>
      </c>
      <c r="AVS229" t="s">
        <v>324</v>
      </c>
      <c r="AVT229" t="s">
        <v>324</v>
      </c>
      <c r="AVU229" t="s">
        <v>324</v>
      </c>
      <c r="AVV229" t="s">
        <v>324</v>
      </c>
      <c r="AVW229" t="s">
        <v>324</v>
      </c>
      <c r="AVX229" t="s">
        <v>324</v>
      </c>
      <c r="AVY229" t="s">
        <v>324</v>
      </c>
      <c r="AVZ229" t="s">
        <v>324</v>
      </c>
      <c r="AWA229" t="s">
        <v>324</v>
      </c>
      <c r="AWB229" t="s">
        <v>324</v>
      </c>
      <c r="AWC229" t="s">
        <v>324</v>
      </c>
      <c r="AWD229" t="s">
        <v>324</v>
      </c>
      <c r="AWE229" t="s">
        <v>324</v>
      </c>
      <c r="AWF229" t="s">
        <v>324</v>
      </c>
      <c r="AWG229" t="s">
        <v>324</v>
      </c>
      <c r="AWH229" t="s">
        <v>324</v>
      </c>
      <c r="AWI229" t="s">
        <v>324</v>
      </c>
      <c r="AWJ229" t="s">
        <v>324</v>
      </c>
      <c r="AWK229" t="s">
        <v>324</v>
      </c>
      <c r="AWL229" t="s">
        <v>324</v>
      </c>
      <c r="AWM229" t="s">
        <v>324</v>
      </c>
      <c r="AWN229" t="s">
        <v>324</v>
      </c>
      <c r="AWO229" t="s">
        <v>324</v>
      </c>
      <c r="AWP229" t="s">
        <v>324</v>
      </c>
      <c r="AWQ229" t="s">
        <v>324</v>
      </c>
      <c r="AWR229" t="s">
        <v>324</v>
      </c>
      <c r="AWS229" t="s">
        <v>324</v>
      </c>
      <c r="AWT229" t="s">
        <v>324</v>
      </c>
      <c r="AWU229" t="s">
        <v>324</v>
      </c>
      <c r="AWV229" t="s">
        <v>324</v>
      </c>
      <c r="AWW229" t="s">
        <v>324</v>
      </c>
      <c r="AWX229" t="s">
        <v>324</v>
      </c>
      <c r="AWY229" t="s">
        <v>324</v>
      </c>
      <c r="AWZ229" t="s">
        <v>324</v>
      </c>
      <c r="AXA229" t="s">
        <v>324</v>
      </c>
      <c r="AXB229" t="s">
        <v>324</v>
      </c>
      <c r="AXC229" t="s">
        <v>324</v>
      </c>
      <c r="AXD229" t="s">
        <v>324</v>
      </c>
      <c r="AXE229" t="s">
        <v>324</v>
      </c>
      <c r="AXF229" t="s">
        <v>324</v>
      </c>
      <c r="AXG229" t="s">
        <v>324</v>
      </c>
      <c r="AXH229" t="s">
        <v>324</v>
      </c>
      <c r="AXI229" t="s">
        <v>324</v>
      </c>
      <c r="AXJ229" t="s">
        <v>324</v>
      </c>
      <c r="AXK229" t="s">
        <v>324</v>
      </c>
      <c r="AXL229" t="s">
        <v>324</v>
      </c>
      <c r="AXM229" t="s">
        <v>324</v>
      </c>
      <c r="AXN229" t="s">
        <v>324</v>
      </c>
      <c r="AXO229" t="s">
        <v>324</v>
      </c>
      <c r="AXP229" t="s">
        <v>324</v>
      </c>
      <c r="AXQ229" t="s">
        <v>324</v>
      </c>
      <c r="AXR229" t="s">
        <v>324</v>
      </c>
      <c r="AXS229" t="s">
        <v>324</v>
      </c>
      <c r="AXT229" t="s">
        <v>324</v>
      </c>
      <c r="AXU229" t="s">
        <v>324</v>
      </c>
      <c r="AXV229" t="s">
        <v>324</v>
      </c>
      <c r="AXW229" t="s">
        <v>324</v>
      </c>
      <c r="AXX229" t="s">
        <v>324</v>
      </c>
      <c r="AXY229" t="s">
        <v>324</v>
      </c>
      <c r="AXZ229" t="s">
        <v>324</v>
      </c>
      <c r="AYA229" t="s">
        <v>324</v>
      </c>
      <c r="AYB229" t="s">
        <v>324</v>
      </c>
      <c r="AYC229" t="s">
        <v>324</v>
      </c>
      <c r="AYD229" t="s">
        <v>324</v>
      </c>
      <c r="AYE229" t="s">
        <v>324</v>
      </c>
      <c r="AYF229" t="s">
        <v>324</v>
      </c>
      <c r="AYG229" t="s">
        <v>324</v>
      </c>
      <c r="AYH229" t="s">
        <v>324</v>
      </c>
      <c r="AYI229" t="s">
        <v>324</v>
      </c>
      <c r="AYJ229" t="s">
        <v>324</v>
      </c>
      <c r="AYK229" t="s">
        <v>324</v>
      </c>
      <c r="AYL229" t="s">
        <v>324</v>
      </c>
      <c r="AYM229" t="s">
        <v>324</v>
      </c>
      <c r="AYN229" t="s">
        <v>324</v>
      </c>
      <c r="AYO229" t="s">
        <v>324</v>
      </c>
      <c r="AYP229" t="s">
        <v>324</v>
      </c>
      <c r="AYQ229" t="s">
        <v>324</v>
      </c>
      <c r="AYR229" t="s">
        <v>324</v>
      </c>
      <c r="AYS229" t="s">
        <v>324</v>
      </c>
      <c r="AYT229" t="s">
        <v>324</v>
      </c>
      <c r="AYU229" t="s">
        <v>324</v>
      </c>
      <c r="AYV229" t="s">
        <v>324</v>
      </c>
      <c r="AYW229" t="s">
        <v>324</v>
      </c>
      <c r="AYX229" t="s">
        <v>324</v>
      </c>
      <c r="AYY229" t="s">
        <v>324</v>
      </c>
      <c r="AYZ229" t="s">
        <v>324</v>
      </c>
      <c r="AZA229" t="s">
        <v>324</v>
      </c>
      <c r="AZB229" t="s">
        <v>324</v>
      </c>
      <c r="AZC229" t="s">
        <v>324</v>
      </c>
      <c r="AZD229" t="s">
        <v>324</v>
      </c>
      <c r="AZE229" t="s">
        <v>324</v>
      </c>
      <c r="AZF229" t="s">
        <v>324</v>
      </c>
      <c r="AZG229" t="s">
        <v>324</v>
      </c>
      <c r="AZH229" t="s">
        <v>324</v>
      </c>
      <c r="AZI229" t="s">
        <v>324</v>
      </c>
      <c r="AZJ229" t="s">
        <v>324</v>
      </c>
      <c r="AZK229" t="s">
        <v>324</v>
      </c>
      <c r="AZL229" t="s">
        <v>324</v>
      </c>
      <c r="AZM229" t="s">
        <v>324</v>
      </c>
      <c r="AZN229" t="s">
        <v>324</v>
      </c>
      <c r="AZO229" t="s">
        <v>324</v>
      </c>
      <c r="AZP229" t="s">
        <v>324</v>
      </c>
      <c r="AZQ229" t="s">
        <v>324</v>
      </c>
      <c r="AZR229" t="s">
        <v>324</v>
      </c>
      <c r="AZS229" t="s">
        <v>324</v>
      </c>
      <c r="AZT229" t="s">
        <v>324</v>
      </c>
      <c r="AZU229" t="s">
        <v>324</v>
      </c>
      <c r="AZV229" t="s">
        <v>324</v>
      </c>
      <c r="AZW229" t="s">
        <v>324</v>
      </c>
      <c r="AZX229" t="s">
        <v>324</v>
      </c>
      <c r="AZY229" t="s">
        <v>324</v>
      </c>
      <c r="AZZ229" t="s">
        <v>324</v>
      </c>
      <c r="BAA229" t="s">
        <v>324</v>
      </c>
      <c r="BAB229" t="s">
        <v>324</v>
      </c>
      <c r="BAC229" t="s">
        <v>324</v>
      </c>
      <c r="BAD229" t="s">
        <v>324</v>
      </c>
      <c r="BAE229" t="s">
        <v>324</v>
      </c>
      <c r="BAF229" t="s">
        <v>324</v>
      </c>
      <c r="BAG229" t="s">
        <v>324</v>
      </c>
      <c r="BAH229" t="s">
        <v>324</v>
      </c>
      <c r="BAI229" t="s">
        <v>324</v>
      </c>
      <c r="BAJ229" t="s">
        <v>324</v>
      </c>
      <c r="BAK229" t="s">
        <v>324</v>
      </c>
      <c r="BAL229" t="s">
        <v>324</v>
      </c>
      <c r="BAM229" t="s">
        <v>324</v>
      </c>
      <c r="BAN229" t="s">
        <v>324</v>
      </c>
      <c r="BAO229" t="s">
        <v>324</v>
      </c>
      <c r="BAP229" t="s">
        <v>324</v>
      </c>
      <c r="BAQ229" t="s">
        <v>324</v>
      </c>
      <c r="BAR229" t="s">
        <v>324</v>
      </c>
      <c r="BAS229" t="s">
        <v>324</v>
      </c>
      <c r="BAT229" t="s">
        <v>324</v>
      </c>
      <c r="BAU229" t="s">
        <v>324</v>
      </c>
      <c r="BAV229" t="s">
        <v>324</v>
      </c>
      <c r="BAW229" t="s">
        <v>324</v>
      </c>
      <c r="BAX229" t="s">
        <v>324</v>
      </c>
      <c r="BAY229" t="s">
        <v>324</v>
      </c>
      <c r="BAZ229" t="s">
        <v>324</v>
      </c>
      <c r="BBA229" t="s">
        <v>324</v>
      </c>
      <c r="BBB229" t="s">
        <v>324</v>
      </c>
      <c r="BBC229" t="s">
        <v>324</v>
      </c>
      <c r="BBD229" t="s">
        <v>324</v>
      </c>
      <c r="BBE229" t="s">
        <v>324</v>
      </c>
      <c r="BBF229" t="s">
        <v>324</v>
      </c>
      <c r="BBG229" t="s">
        <v>324</v>
      </c>
      <c r="BBH229" t="s">
        <v>324</v>
      </c>
      <c r="BBI229" t="s">
        <v>324</v>
      </c>
      <c r="BBJ229" t="s">
        <v>324</v>
      </c>
      <c r="BBK229" t="s">
        <v>324</v>
      </c>
      <c r="BBL229" t="s">
        <v>324</v>
      </c>
      <c r="BBM229" t="s">
        <v>324</v>
      </c>
      <c r="BBN229" t="s">
        <v>324</v>
      </c>
      <c r="BBO229" t="s">
        <v>324</v>
      </c>
      <c r="BBP229" t="s">
        <v>324</v>
      </c>
      <c r="BBQ229" t="s">
        <v>324</v>
      </c>
      <c r="BBR229" t="s">
        <v>324</v>
      </c>
      <c r="BBS229" t="s">
        <v>324</v>
      </c>
      <c r="BBT229" t="s">
        <v>324</v>
      </c>
      <c r="BBU229" t="s">
        <v>324</v>
      </c>
      <c r="BBV229" t="s">
        <v>324</v>
      </c>
      <c r="BBW229" t="s">
        <v>324</v>
      </c>
      <c r="BBX229" t="s">
        <v>324</v>
      </c>
      <c r="BBY229" t="s">
        <v>324</v>
      </c>
      <c r="BBZ229" t="s">
        <v>324</v>
      </c>
      <c r="BCA229" t="s">
        <v>324</v>
      </c>
      <c r="BCB229" t="s">
        <v>324</v>
      </c>
      <c r="BCC229" t="s">
        <v>324</v>
      </c>
      <c r="BCD229" t="s">
        <v>324</v>
      </c>
      <c r="BCE229" t="s">
        <v>324</v>
      </c>
      <c r="BCF229" t="s">
        <v>324</v>
      </c>
      <c r="BCG229" t="s">
        <v>324</v>
      </c>
      <c r="BCH229" t="s">
        <v>324</v>
      </c>
      <c r="BCI229" t="s">
        <v>324</v>
      </c>
      <c r="BCJ229" t="s">
        <v>324</v>
      </c>
      <c r="BCK229" t="s">
        <v>324</v>
      </c>
      <c r="BCL229" t="s">
        <v>324</v>
      </c>
      <c r="BCM229" t="s">
        <v>324</v>
      </c>
      <c r="BCN229" t="s">
        <v>324</v>
      </c>
      <c r="BCO229" t="s">
        <v>324</v>
      </c>
      <c r="BCP229" t="s">
        <v>324</v>
      </c>
      <c r="BCQ229" t="s">
        <v>324</v>
      </c>
      <c r="BCR229" t="s">
        <v>324</v>
      </c>
      <c r="BCS229" t="s">
        <v>324</v>
      </c>
      <c r="BCT229" t="s">
        <v>324</v>
      </c>
      <c r="BCU229" t="s">
        <v>324</v>
      </c>
      <c r="BCV229" t="s">
        <v>324</v>
      </c>
      <c r="BCW229" t="s">
        <v>324</v>
      </c>
      <c r="BCX229" t="s">
        <v>324</v>
      </c>
      <c r="BCY229" t="s">
        <v>324</v>
      </c>
      <c r="BCZ229" t="s">
        <v>324</v>
      </c>
      <c r="BDA229" t="s">
        <v>324</v>
      </c>
      <c r="BDB229" t="s">
        <v>324</v>
      </c>
      <c r="BDC229" t="s">
        <v>324</v>
      </c>
      <c r="BDD229" t="s">
        <v>324</v>
      </c>
      <c r="BDE229" t="s">
        <v>324</v>
      </c>
      <c r="BDF229" t="s">
        <v>324</v>
      </c>
      <c r="BDG229" t="s">
        <v>324</v>
      </c>
      <c r="BDH229" t="s">
        <v>324</v>
      </c>
      <c r="BDI229" t="s">
        <v>324</v>
      </c>
      <c r="BDJ229" t="s">
        <v>324</v>
      </c>
      <c r="BDK229" t="s">
        <v>324</v>
      </c>
      <c r="BDL229" t="s">
        <v>324</v>
      </c>
      <c r="BDM229" t="s">
        <v>324</v>
      </c>
      <c r="BDN229" t="s">
        <v>324</v>
      </c>
      <c r="BDO229" t="s">
        <v>324</v>
      </c>
      <c r="BDP229" t="s">
        <v>324</v>
      </c>
      <c r="BDQ229" t="s">
        <v>324</v>
      </c>
      <c r="BDR229" t="s">
        <v>324</v>
      </c>
      <c r="BDS229" t="s">
        <v>324</v>
      </c>
      <c r="BDT229" t="s">
        <v>324</v>
      </c>
      <c r="BDU229" t="s">
        <v>324</v>
      </c>
      <c r="BDV229" t="s">
        <v>324</v>
      </c>
      <c r="BDW229" t="s">
        <v>324</v>
      </c>
      <c r="BDX229" t="s">
        <v>324</v>
      </c>
      <c r="BDY229" t="s">
        <v>324</v>
      </c>
      <c r="BDZ229" t="s">
        <v>324</v>
      </c>
      <c r="BEA229" t="s">
        <v>324</v>
      </c>
      <c r="BEB229" t="s">
        <v>324</v>
      </c>
      <c r="BEC229" t="s">
        <v>324</v>
      </c>
      <c r="BED229" t="s">
        <v>324</v>
      </c>
      <c r="BEE229" t="s">
        <v>324</v>
      </c>
      <c r="BEF229" t="s">
        <v>324</v>
      </c>
      <c r="BEG229" t="s">
        <v>324</v>
      </c>
      <c r="BEH229" t="s">
        <v>324</v>
      </c>
      <c r="BEI229" t="s">
        <v>324</v>
      </c>
      <c r="BEJ229" t="s">
        <v>324</v>
      </c>
      <c r="BEK229" t="s">
        <v>324</v>
      </c>
      <c r="BEL229" t="s">
        <v>324</v>
      </c>
      <c r="BEM229" t="s">
        <v>324</v>
      </c>
      <c r="BEN229" t="s">
        <v>324</v>
      </c>
      <c r="BEO229" t="s">
        <v>324</v>
      </c>
      <c r="BEP229" t="s">
        <v>324</v>
      </c>
      <c r="BEQ229" t="s">
        <v>324</v>
      </c>
      <c r="BER229" t="s">
        <v>324</v>
      </c>
      <c r="BES229" t="s">
        <v>324</v>
      </c>
      <c r="BET229" t="s">
        <v>324</v>
      </c>
      <c r="BEU229" t="s">
        <v>324</v>
      </c>
      <c r="BEV229" t="s">
        <v>324</v>
      </c>
      <c r="BEW229" t="s">
        <v>324</v>
      </c>
      <c r="BEX229" t="s">
        <v>324</v>
      </c>
      <c r="BEY229" t="s">
        <v>324</v>
      </c>
      <c r="BEZ229" t="s">
        <v>324</v>
      </c>
      <c r="BFA229" t="s">
        <v>324</v>
      </c>
      <c r="BFB229" t="s">
        <v>324</v>
      </c>
      <c r="BFC229" t="s">
        <v>324</v>
      </c>
      <c r="BFD229" t="s">
        <v>324</v>
      </c>
      <c r="BFE229" t="s">
        <v>324</v>
      </c>
      <c r="BFF229" t="s">
        <v>324</v>
      </c>
      <c r="BFG229" t="s">
        <v>324</v>
      </c>
      <c r="BFH229" t="s">
        <v>324</v>
      </c>
      <c r="BFI229" t="s">
        <v>324</v>
      </c>
      <c r="BFJ229" t="s">
        <v>324</v>
      </c>
      <c r="BFK229" t="s">
        <v>324</v>
      </c>
      <c r="BFL229" t="s">
        <v>324</v>
      </c>
      <c r="BFM229" t="s">
        <v>324</v>
      </c>
      <c r="BFN229" t="s">
        <v>324</v>
      </c>
      <c r="BFO229" t="s">
        <v>324</v>
      </c>
      <c r="BFP229" t="s">
        <v>324</v>
      </c>
      <c r="BFQ229" t="s">
        <v>324</v>
      </c>
      <c r="BFR229" t="s">
        <v>324</v>
      </c>
      <c r="BFS229" t="s">
        <v>324</v>
      </c>
      <c r="BFT229" t="s">
        <v>324</v>
      </c>
      <c r="BFU229" t="s">
        <v>324</v>
      </c>
      <c r="BFV229" t="s">
        <v>324</v>
      </c>
      <c r="BFW229" t="s">
        <v>324</v>
      </c>
      <c r="BFX229" t="s">
        <v>324</v>
      </c>
      <c r="BFY229" t="s">
        <v>324</v>
      </c>
      <c r="BFZ229" t="s">
        <v>324</v>
      </c>
      <c r="BGA229" t="s">
        <v>324</v>
      </c>
      <c r="BGB229" t="s">
        <v>324</v>
      </c>
      <c r="BGC229" t="s">
        <v>324</v>
      </c>
      <c r="BGD229" t="s">
        <v>324</v>
      </c>
      <c r="BGE229" t="s">
        <v>324</v>
      </c>
      <c r="BGF229" t="s">
        <v>324</v>
      </c>
      <c r="BGG229" t="s">
        <v>324</v>
      </c>
      <c r="BGH229" t="s">
        <v>324</v>
      </c>
      <c r="BGI229" t="s">
        <v>324</v>
      </c>
      <c r="BGJ229" t="s">
        <v>324</v>
      </c>
      <c r="BGK229" t="s">
        <v>324</v>
      </c>
      <c r="BGL229" t="s">
        <v>324</v>
      </c>
      <c r="BGM229" t="s">
        <v>324</v>
      </c>
      <c r="BGN229" t="s">
        <v>324</v>
      </c>
      <c r="BGO229" t="s">
        <v>324</v>
      </c>
      <c r="BGP229" t="s">
        <v>324</v>
      </c>
      <c r="BGQ229" t="s">
        <v>324</v>
      </c>
      <c r="BGR229" t="s">
        <v>324</v>
      </c>
      <c r="BGS229" t="s">
        <v>324</v>
      </c>
      <c r="BGT229" t="s">
        <v>324</v>
      </c>
      <c r="BGU229" t="s">
        <v>324</v>
      </c>
      <c r="BGV229" t="s">
        <v>324</v>
      </c>
      <c r="BGW229" t="s">
        <v>324</v>
      </c>
      <c r="BGX229" t="s">
        <v>324</v>
      </c>
      <c r="BGY229" t="s">
        <v>324</v>
      </c>
      <c r="BGZ229" t="s">
        <v>324</v>
      </c>
      <c r="BHA229" t="s">
        <v>324</v>
      </c>
      <c r="BHB229" t="s">
        <v>324</v>
      </c>
      <c r="BHC229" t="s">
        <v>324</v>
      </c>
      <c r="BHD229" t="s">
        <v>324</v>
      </c>
      <c r="BHE229" t="s">
        <v>324</v>
      </c>
      <c r="BHF229" t="s">
        <v>324</v>
      </c>
      <c r="BHG229" t="s">
        <v>324</v>
      </c>
      <c r="BHH229" t="s">
        <v>324</v>
      </c>
      <c r="BHI229" t="s">
        <v>324</v>
      </c>
      <c r="BHJ229" t="s">
        <v>324</v>
      </c>
      <c r="BHK229" t="s">
        <v>324</v>
      </c>
      <c r="BHL229" t="s">
        <v>324</v>
      </c>
      <c r="BHM229" t="s">
        <v>324</v>
      </c>
      <c r="BHN229" t="s">
        <v>324</v>
      </c>
      <c r="BHO229" t="s">
        <v>324</v>
      </c>
      <c r="BHP229" t="s">
        <v>324</v>
      </c>
      <c r="BHQ229" t="s">
        <v>324</v>
      </c>
      <c r="BHR229" t="s">
        <v>324</v>
      </c>
      <c r="BHS229" t="s">
        <v>324</v>
      </c>
      <c r="BHT229" t="s">
        <v>324</v>
      </c>
      <c r="BHU229" t="s">
        <v>324</v>
      </c>
      <c r="BHV229" t="s">
        <v>324</v>
      </c>
      <c r="BHW229" t="s">
        <v>324</v>
      </c>
      <c r="BHX229" t="s">
        <v>324</v>
      </c>
      <c r="BHY229" t="s">
        <v>324</v>
      </c>
      <c r="BHZ229" t="s">
        <v>324</v>
      </c>
      <c r="BIA229" t="s">
        <v>324</v>
      </c>
      <c r="BIB229" t="s">
        <v>324</v>
      </c>
      <c r="BIC229" t="s">
        <v>324</v>
      </c>
      <c r="BID229" t="s">
        <v>324</v>
      </c>
      <c r="BIE229" t="s">
        <v>324</v>
      </c>
      <c r="BIF229" t="s">
        <v>324</v>
      </c>
      <c r="BIG229" t="s">
        <v>324</v>
      </c>
      <c r="BIH229" t="s">
        <v>324</v>
      </c>
      <c r="BII229" t="s">
        <v>324</v>
      </c>
      <c r="BIJ229" t="s">
        <v>324</v>
      </c>
      <c r="BIK229" t="s">
        <v>324</v>
      </c>
      <c r="BIL229" t="s">
        <v>324</v>
      </c>
      <c r="BIM229" t="s">
        <v>324</v>
      </c>
      <c r="BIN229" t="s">
        <v>324</v>
      </c>
      <c r="BIO229" t="s">
        <v>324</v>
      </c>
      <c r="BIP229" t="s">
        <v>324</v>
      </c>
      <c r="BIQ229" t="s">
        <v>324</v>
      </c>
      <c r="BIR229" t="s">
        <v>324</v>
      </c>
      <c r="BIS229" t="s">
        <v>324</v>
      </c>
      <c r="BIT229" t="s">
        <v>324</v>
      </c>
      <c r="BIU229" t="s">
        <v>324</v>
      </c>
      <c r="BIV229" t="s">
        <v>324</v>
      </c>
      <c r="BIW229" t="s">
        <v>324</v>
      </c>
      <c r="BIX229" t="s">
        <v>324</v>
      </c>
      <c r="BIY229" t="s">
        <v>324</v>
      </c>
      <c r="BIZ229" t="s">
        <v>324</v>
      </c>
      <c r="BJA229" t="s">
        <v>324</v>
      </c>
      <c r="BJB229" t="s">
        <v>324</v>
      </c>
      <c r="BJC229" t="s">
        <v>324</v>
      </c>
      <c r="BJD229" t="s">
        <v>324</v>
      </c>
      <c r="BJE229" t="s">
        <v>324</v>
      </c>
      <c r="BJF229" t="s">
        <v>324</v>
      </c>
      <c r="BJG229" t="s">
        <v>324</v>
      </c>
      <c r="BJH229" t="s">
        <v>324</v>
      </c>
      <c r="BJI229" t="s">
        <v>324</v>
      </c>
      <c r="BJJ229" t="s">
        <v>324</v>
      </c>
      <c r="BJK229" t="s">
        <v>324</v>
      </c>
      <c r="BJL229" t="s">
        <v>324</v>
      </c>
      <c r="BJM229" t="s">
        <v>324</v>
      </c>
      <c r="BJN229" t="s">
        <v>324</v>
      </c>
      <c r="BJO229" t="s">
        <v>324</v>
      </c>
      <c r="BJP229" t="s">
        <v>324</v>
      </c>
      <c r="BJQ229" t="s">
        <v>324</v>
      </c>
      <c r="BJR229" t="s">
        <v>324</v>
      </c>
      <c r="BJS229" t="s">
        <v>324</v>
      </c>
      <c r="BJT229" t="s">
        <v>324</v>
      </c>
      <c r="BJU229" t="s">
        <v>324</v>
      </c>
      <c r="BJV229" t="s">
        <v>324</v>
      </c>
      <c r="BJW229" t="s">
        <v>324</v>
      </c>
      <c r="BJX229" t="s">
        <v>324</v>
      </c>
      <c r="BJY229" t="s">
        <v>324</v>
      </c>
      <c r="BJZ229" t="s">
        <v>324</v>
      </c>
      <c r="BKA229" t="s">
        <v>324</v>
      </c>
      <c r="BKB229" t="s">
        <v>324</v>
      </c>
      <c r="BKC229" t="s">
        <v>324</v>
      </c>
      <c r="BKD229" t="s">
        <v>324</v>
      </c>
      <c r="BKE229" t="s">
        <v>324</v>
      </c>
      <c r="BKF229" t="s">
        <v>324</v>
      </c>
      <c r="BKG229" t="s">
        <v>324</v>
      </c>
      <c r="BKH229" t="s">
        <v>324</v>
      </c>
      <c r="BKI229" t="s">
        <v>324</v>
      </c>
      <c r="BKJ229" t="s">
        <v>324</v>
      </c>
      <c r="BKK229" t="s">
        <v>324</v>
      </c>
      <c r="BKL229" t="s">
        <v>324</v>
      </c>
      <c r="BKM229" t="s">
        <v>324</v>
      </c>
      <c r="BKN229" t="s">
        <v>324</v>
      </c>
      <c r="BKO229" t="s">
        <v>324</v>
      </c>
      <c r="BKP229" t="s">
        <v>324</v>
      </c>
      <c r="BKQ229" t="s">
        <v>324</v>
      </c>
      <c r="BKR229" t="s">
        <v>324</v>
      </c>
      <c r="BKS229" t="s">
        <v>324</v>
      </c>
      <c r="BKT229" t="s">
        <v>324</v>
      </c>
      <c r="BKU229" t="s">
        <v>324</v>
      </c>
      <c r="BKV229" t="s">
        <v>324</v>
      </c>
      <c r="BKW229" t="s">
        <v>324</v>
      </c>
      <c r="BKX229" t="s">
        <v>324</v>
      </c>
      <c r="BKY229" t="s">
        <v>324</v>
      </c>
      <c r="BKZ229" t="s">
        <v>324</v>
      </c>
      <c r="BLA229" t="s">
        <v>324</v>
      </c>
      <c r="BLB229" t="s">
        <v>324</v>
      </c>
      <c r="BLC229" t="s">
        <v>324</v>
      </c>
      <c r="BLD229" t="s">
        <v>324</v>
      </c>
      <c r="BLE229" t="s">
        <v>324</v>
      </c>
      <c r="BLF229" t="s">
        <v>324</v>
      </c>
      <c r="BLG229" t="s">
        <v>324</v>
      </c>
      <c r="BLH229" t="s">
        <v>324</v>
      </c>
      <c r="BLI229" t="s">
        <v>324</v>
      </c>
      <c r="BLJ229" t="s">
        <v>324</v>
      </c>
      <c r="BLK229" t="s">
        <v>324</v>
      </c>
      <c r="BLL229" t="s">
        <v>324</v>
      </c>
      <c r="BLM229" t="s">
        <v>324</v>
      </c>
      <c r="BLN229" t="s">
        <v>324</v>
      </c>
      <c r="BLO229" t="s">
        <v>324</v>
      </c>
      <c r="BLP229" t="s">
        <v>324</v>
      </c>
      <c r="BLQ229" t="s">
        <v>324</v>
      </c>
      <c r="BLR229" t="s">
        <v>324</v>
      </c>
      <c r="BLS229" t="s">
        <v>324</v>
      </c>
      <c r="BLT229" t="s">
        <v>324</v>
      </c>
      <c r="BLU229" t="s">
        <v>324</v>
      </c>
      <c r="BLV229" t="s">
        <v>324</v>
      </c>
      <c r="BLW229" t="s">
        <v>324</v>
      </c>
      <c r="BLX229" t="s">
        <v>324</v>
      </c>
      <c r="BLY229" t="s">
        <v>324</v>
      </c>
      <c r="BLZ229" t="s">
        <v>324</v>
      </c>
      <c r="BMA229" t="s">
        <v>324</v>
      </c>
      <c r="BMB229" t="s">
        <v>324</v>
      </c>
      <c r="BMC229" t="s">
        <v>324</v>
      </c>
      <c r="BMD229" t="s">
        <v>324</v>
      </c>
      <c r="BME229" t="s">
        <v>324</v>
      </c>
      <c r="BMF229" t="s">
        <v>324</v>
      </c>
      <c r="BMG229" t="s">
        <v>324</v>
      </c>
      <c r="BMH229" t="s">
        <v>324</v>
      </c>
      <c r="BMI229" t="s">
        <v>324</v>
      </c>
      <c r="BMJ229" t="s">
        <v>324</v>
      </c>
      <c r="BMK229" t="s">
        <v>324</v>
      </c>
      <c r="BML229" t="s">
        <v>324</v>
      </c>
      <c r="BMM229" t="s">
        <v>324</v>
      </c>
      <c r="BMN229" t="s">
        <v>324</v>
      </c>
      <c r="BMO229" t="s">
        <v>324</v>
      </c>
      <c r="BMP229" t="s">
        <v>324</v>
      </c>
      <c r="BMQ229" t="s">
        <v>324</v>
      </c>
      <c r="BMR229" t="s">
        <v>324</v>
      </c>
      <c r="BMS229" t="s">
        <v>324</v>
      </c>
      <c r="BMT229" t="s">
        <v>324</v>
      </c>
      <c r="BMU229" t="s">
        <v>324</v>
      </c>
      <c r="BMV229" t="s">
        <v>324</v>
      </c>
      <c r="BMW229" t="s">
        <v>324</v>
      </c>
      <c r="BMX229" t="s">
        <v>324</v>
      </c>
      <c r="BMY229" t="s">
        <v>324</v>
      </c>
      <c r="BMZ229" t="s">
        <v>324</v>
      </c>
      <c r="BNA229" t="s">
        <v>324</v>
      </c>
      <c r="BNB229" t="s">
        <v>324</v>
      </c>
      <c r="BNC229" t="s">
        <v>324</v>
      </c>
      <c r="BND229" t="s">
        <v>324</v>
      </c>
      <c r="BNE229" t="s">
        <v>324</v>
      </c>
      <c r="BNF229" t="s">
        <v>324</v>
      </c>
      <c r="BNG229" t="s">
        <v>324</v>
      </c>
      <c r="BNH229" t="s">
        <v>324</v>
      </c>
      <c r="BNI229" t="s">
        <v>324</v>
      </c>
      <c r="BNJ229" t="s">
        <v>324</v>
      </c>
      <c r="BNK229" t="s">
        <v>324</v>
      </c>
      <c r="BNL229" t="s">
        <v>324</v>
      </c>
      <c r="BNM229" t="s">
        <v>324</v>
      </c>
      <c r="BNN229" t="s">
        <v>324</v>
      </c>
      <c r="BNO229" t="s">
        <v>324</v>
      </c>
      <c r="BNP229" t="s">
        <v>324</v>
      </c>
      <c r="BNQ229" t="s">
        <v>324</v>
      </c>
      <c r="BNR229" t="s">
        <v>324</v>
      </c>
      <c r="BNS229" t="s">
        <v>324</v>
      </c>
      <c r="BNT229" t="s">
        <v>324</v>
      </c>
      <c r="BNU229" t="s">
        <v>324</v>
      </c>
      <c r="BNV229" t="s">
        <v>324</v>
      </c>
      <c r="BNW229" t="s">
        <v>324</v>
      </c>
      <c r="BNX229" t="s">
        <v>324</v>
      </c>
      <c r="BNY229" t="s">
        <v>324</v>
      </c>
      <c r="BNZ229" t="s">
        <v>324</v>
      </c>
      <c r="BOA229" t="s">
        <v>324</v>
      </c>
      <c r="BOB229" t="s">
        <v>324</v>
      </c>
      <c r="BOC229" t="s">
        <v>324</v>
      </c>
      <c r="BOD229" t="s">
        <v>324</v>
      </c>
      <c r="BOE229" t="s">
        <v>324</v>
      </c>
      <c r="BOF229" t="s">
        <v>324</v>
      </c>
      <c r="BOG229" t="s">
        <v>324</v>
      </c>
      <c r="BOH229" t="s">
        <v>324</v>
      </c>
      <c r="BOI229" t="s">
        <v>324</v>
      </c>
      <c r="BOJ229" t="s">
        <v>324</v>
      </c>
      <c r="BOK229" t="s">
        <v>324</v>
      </c>
      <c r="BOL229" t="s">
        <v>324</v>
      </c>
      <c r="BOM229" t="s">
        <v>324</v>
      </c>
      <c r="BON229" t="s">
        <v>324</v>
      </c>
      <c r="BOO229" t="s">
        <v>324</v>
      </c>
      <c r="BOP229" t="s">
        <v>324</v>
      </c>
      <c r="BOQ229" t="s">
        <v>324</v>
      </c>
      <c r="BOR229" t="s">
        <v>324</v>
      </c>
      <c r="BOS229" t="s">
        <v>324</v>
      </c>
      <c r="BOT229" t="s">
        <v>324</v>
      </c>
      <c r="BOU229" t="s">
        <v>324</v>
      </c>
      <c r="BOV229" t="s">
        <v>324</v>
      </c>
      <c r="BOW229" t="s">
        <v>324</v>
      </c>
      <c r="BOX229" t="s">
        <v>324</v>
      </c>
      <c r="BOY229" t="s">
        <v>324</v>
      </c>
      <c r="BOZ229" t="s">
        <v>324</v>
      </c>
      <c r="BPA229" t="s">
        <v>324</v>
      </c>
      <c r="BPB229" t="s">
        <v>324</v>
      </c>
      <c r="BPC229" t="s">
        <v>324</v>
      </c>
      <c r="BPD229" t="s">
        <v>324</v>
      </c>
      <c r="BPE229" t="s">
        <v>324</v>
      </c>
      <c r="BPF229" t="s">
        <v>324</v>
      </c>
      <c r="BPG229" t="s">
        <v>324</v>
      </c>
      <c r="BPH229" t="s">
        <v>324</v>
      </c>
      <c r="BPI229" t="s">
        <v>324</v>
      </c>
      <c r="BPJ229" t="s">
        <v>324</v>
      </c>
      <c r="BPK229" t="s">
        <v>324</v>
      </c>
      <c r="BPL229" t="s">
        <v>324</v>
      </c>
      <c r="BPM229" t="s">
        <v>324</v>
      </c>
      <c r="BPN229" t="s">
        <v>324</v>
      </c>
      <c r="BPO229" t="s">
        <v>324</v>
      </c>
      <c r="BPP229" t="s">
        <v>324</v>
      </c>
      <c r="BPQ229" t="s">
        <v>324</v>
      </c>
      <c r="BPR229" t="s">
        <v>324</v>
      </c>
      <c r="BPS229" t="s">
        <v>324</v>
      </c>
      <c r="BPT229" t="s">
        <v>324</v>
      </c>
      <c r="BPU229" t="s">
        <v>324</v>
      </c>
      <c r="BPV229" t="s">
        <v>324</v>
      </c>
      <c r="BPW229" t="s">
        <v>324</v>
      </c>
      <c r="BPX229" t="s">
        <v>324</v>
      </c>
      <c r="BPY229" t="s">
        <v>324</v>
      </c>
      <c r="BPZ229" t="s">
        <v>324</v>
      </c>
      <c r="BQA229" t="s">
        <v>324</v>
      </c>
      <c r="BQB229" t="s">
        <v>324</v>
      </c>
      <c r="BQC229" t="s">
        <v>324</v>
      </c>
      <c r="BQD229" t="s">
        <v>324</v>
      </c>
      <c r="BQE229" t="s">
        <v>324</v>
      </c>
      <c r="BQF229" t="s">
        <v>324</v>
      </c>
      <c r="BQG229" t="s">
        <v>324</v>
      </c>
      <c r="BQH229" t="s">
        <v>324</v>
      </c>
      <c r="BQI229" t="s">
        <v>324</v>
      </c>
      <c r="BQJ229" t="s">
        <v>324</v>
      </c>
      <c r="BQK229" t="s">
        <v>324</v>
      </c>
      <c r="BQL229" t="s">
        <v>324</v>
      </c>
      <c r="BQM229" t="s">
        <v>324</v>
      </c>
      <c r="BQN229" t="s">
        <v>324</v>
      </c>
      <c r="BQO229" t="s">
        <v>324</v>
      </c>
      <c r="BQP229" t="s">
        <v>324</v>
      </c>
      <c r="BQQ229" t="s">
        <v>324</v>
      </c>
      <c r="BQR229" t="s">
        <v>324</v>
      </c>
      <c r="BQS229" t="s">
        <v>324</v>
      </c>
      <c r="BQT229" t="s">
        <v>324</v>
      </c>
      <c r="BQU229" t="s">
        <v>324</v>
      </c>
      <c r="BQV229" t="s">
        <v>324</v>
      </c>
      <c r="BQW229" t="s">
        <v>324</v>
      </c>
      <c r="BQX229" t="s">
        <v>324</v>
      </c>
      <c r="BQY229" t="s">
        <v>324</v>
      </c>
      <c r="BQZ229" t="s">
        <v>324</v>
      </c>
      <c r="BRA229" t="s">
        <v>324</v>
      </c>
      <c r="BRB229" t="s">
        <v>324</v>
      </c>
      <c r="BRC229" t="s">
        <v>324</v>
      </c>
      <c r="BRD229" t="s">
        <v>324</v>
      </c>
      <c r="BRE229" t="s">
        <v>324</v>
      </c>
      <c r="BRF229" t="s">
        <v>324</v>
      </c>
      <c r="BRG229" t="s">
        <v>324</v>
      </c>
      <c r="BRH229" t="s">
        <v>324</v>
      </c>
      <c r="BRI229" t="s">
        <v>324</v>
      </c>
      <c r="BRJ229" t="s">
        <v>324</v>
      </c>
      <c r="BRK229" t="s">
        <v>324</v>
      </c>
      <c r="BRL229" t="s">
        <v>324</v>
      </c>
      <c r="BRM229" t="s">
        <v>324</v>
      </c>
      <c r="BRN229" t="s">
        <v>324</v>
      </c>
      <c r="BRO229" t="s">
        <v>324</v>
      </c>
      <c r="BRP229" t="s">
        <v>324</v>
      </c>
      <c r="BRQ229" t="s">
        <v>324</v>
      </c>
      <c r="BRR229" t="s">
        <v>324</v>
      </c>
      <c r="BRS229" t="s">
        <v>324</v>
      </c>
      <c r="BRT229" t="s">
        <v>324</v>
      </c>
      <c r="BRU229" t="s">
        <v>324</v>
      </c>
      <c r="BRV229" t="s">
        <v>324</v>
      </c>
      <c r="BRW229" t="s">
        <v>324</v>
      </c>
      <c r="BRX229" t="s">
        <v>324</v>
      </c>
      <c r="BRY229" t="s">
        <v>324</v>
      </c>
      <c r="BRZ229" t="s">
        <v>324</v>
      </c>
      <c r="BSA229" t="s">
        <v>324</v>
      </c>
      <c r="BSB229" t="s">
        <v>324</v>
      </c>
      <c r="BSC229" t="s">
        <v>324</v>
      </c>
      <c r="BSD229" t="s">
        <v>324</v>
      </c>
      <c r="BSE229" t="s">
        <v>324</v>
      </c>
      <c r="BSF229" t="s">
        <v>324</v>
      </c>
      <c r="BSG229" t="s">
        <v>324</v>
      </c>
      <c r="BSH229" t="s">
        <v>324</v>
      </c>
      <c r="BSI229" t="s">
        <v>324</v>
      </c>
      <c r="BSJ229" t="s">
        <v>324</v>
      </c>
      <c r="BSK229" t="s">
        <v>324</v>
      </c>
      <c r="BSL229" t="s">
        <v>324</v>
      </c>
      <c r="BSM229" t="s">
        <v>324</v>
      </c>
      <c r="BSN229" t="s">
        <v>324</v>
      </c>
      <c r="BSO229" t="s">
        <v>324</v>
      </c>
      <c r="BSP229" t="s">
        <v>324</v>
      </c>
      <c r="BSQ229" t="s">
        <v>324</v>
      </c>
      <c r="BSR229" t="s">
        <v>324</v>
      </c>
      <c r="BSS229" t="s">
        <v>324</v>
      </c>
      <c r="BST229" t="s">
        <v>324</v>
      </c>
      <c r="BSU229" t="s">
        <v>324</v>
      </c>
      <c r="BSV229" t="s">
        <v>324</v>
      </c>
      <c r="BSW229" t="s">
        <v>324</v>
      </c>
      <c r="BSX229" t="s">
        <v>324</v>
      </c>
      <c r="BSY229" t="s">
        <v>324</v>
      </c>
      <c r="BSZ229" t="s">
        <v>324</v>
      </c>
      <c r="BTA229" t="s">
        <v>324</v>
      </c>
      <c r="BTB229" t="s">
        <v>324</v>
      </c>
      <c r="BTC229" t="s">
        <v>324</v>
      </c>
      <c r="BTD229" t="s">
        <v>324</v>
      </c>
      <c r="BTE229" t="s">
        <v>324</v>
      </c>
      <c r="BTF229" t="s">
        <v>324</v>
      </c>
      <c r="BTG229" t="s">
        <v>324</v>
      </c>
      <c r="BTH229" t="s">
        <v>324</v>
      </c>
      <c r="BTI229" t="s">
        <v>324</v>
      </c>
      <c r="BTJ229" t="s">
        <v>324</v>
      </c>
      <c r="BTK229" t="s">
        <v>324</v>
      </c>
      <c r="BTL229" t="s">
        <v>324</v>
      </c>
      <c r="BTM229" t="s">
        <v>324</v>
      </c>
      <c r="BTN229" t="s">
        <v>324</v>
      </c>
      <c r="BTO229" t="s">
        <v>324</v>
      </c>
      <c r="BTP229" t="s">
        <v>324</v>
      </c>
      <c r="BTQ229" t="s">
        <v>324</v>
      </c>
      <c r="BTR229" t="s">
        <v>324</v>
      </c>
      <c r="BTS229" t="s">
        <v>324</v>
      </c>
      <c r="BTT229" t="s">
        <v>324</v>
      </c>
      <c r="BTU229" t="s">
        <v>324</v>
      </c>
      <c r="BTV229" t="s">
        <v>324</v>
      </c>
      <c r="BTW229" t="s">
        <v>324</v>
      </c>
      <c r="BTX229" t="s">
        <v>324</v>
      </c>
      <c r="BTY229" t="s">
        <v>324</v>
      </c>
      <c r="BTZ229" t="s">
        <v>324</v>
      </c>
      <c r="BUA229" t="s">
        <v>324</v>
      </c>
      <c r="BUB229" t="s">
        <v>324</v>
      </c>
      <c r="BUC229" t="s">
        <v>324</v>
      </c>
      <c r="BUD229" t="s">
        <v>324</v>
      </c>
      <c r="BUE229" t="s">
        <v>324</v>
      </c>
      <c r="BUF229" t="s">
        <v>324</v>
      </c>
      <c r="BUG229" t="s">
        <v>324</v>
      </c>
      <c r="BUH229" t="s">
        <v>324</v>
      </c>
      <c r="BUI229" t="s">
        <v>324</v>
      </c>
      <c r="BUJ229" t="s">
        <v>324</v>
      </c>
      <c r="BUK229" t="s">
        <v>324</v>
      </c>
      <c r="BUL229" t="s">
        <v>324</v>
      </c>
      <c r="BUM229" t="s">
        <v>324</v>
      </c>
      <c r="BUN229" t="s">
        <v>324</v>
      </c>
      <c r="BUO229" t="s">
        <v>324</v>
      </c>
      <c r="BUP229" t="s">
        <v>324</v>
      </c>
      <c r="BUQ229" t="s">
        <v>324</v>
      </c>
      <c r="BUR229" t="s">
        <v>324</v>
      </c>
      <c r="BUS229" t="s">
        <v>324</v>
      </c>
      <c r="BUT229" t="s">
        <v>324</v>
      </c>
      <c r="BUU229" t="s">
        <v>324</v>
      </c>
      <c r="BUV229" t="s">
        <v>324</v>
      </c>
      <c r="BUW229" t="s">
        <v>324</v>
      </c>
      <c r="BUX229" t="s">
        <v>324</v>
      </c>
      <c r="BUY229" t="s">
        <v>324</v>
      </c>
      <c r="BUZ229" t="s">
        <v>324</v>
      </c>
      <c r="BVA229" t="s">
        <v>324</v>
      </c>
      <c r="BVB229" t="s">
        <v>324</v>
      </c>
      <c r="BVC229" t="s">
        <v>324</v>
      </c>
      <c r="BVD229" t="s">
        <v>324</v>
      </c>
      <c r="BVE229" t="s">
        <v>324</v>
      </c>
      <c r="BVF229" t="s">
        <v>324</v>
      </c>
      <c r="BVG229" t="s">
        <v>324</v>
      </c>
      <c r="BVH229" t="s">
        <v>324</v>
      </c>
      <c r="BVI229" t="s">
        <v>324</v>
      </c>
      <c r="BVJ229" t="s">
        <v>324</v>
      </c>
      <c r="BVK229" t="s">
        <v>324</v>
      </c>
      <c r="BVL229" t="s">
        <v>324</v>
      </c>
      <c r="BVM229" t="s">
        <v>324</v>
      </c>
      <c r="BVN229" t="s">
        <v>324</v>
      </c>
      <c r="BVO229" t="s">
        <v>324</v>
      </c>
      <c r="BVP229" t="s">
        <v>324</v>
      </c>
      <c r="BVQ229" t="s">
        <v>324</v>
      </c>
      <c r="BVR229" t="s">
        <v>324</v>
      </c>
      <c r="BVS229" t="s">
        <v>324</v>
      </c>
      <c r="BVT229" t="s">
        <v>324</v>
      </c>
      <c r="BVU229" t="s">
        <v>324</v>
      </c>
      <c r="BVV229" t="s">
        <v>324</v>
      </c>
      <c r="BVW229" t="s">
        <v>324</v>
      </c>
      <c r="BVX229" t="s">
        <v>324</v>
      </c>
      <c r="BVY229" t="s">
        <v>324</v>
      </c>
      <c r="BVZ229" t="s">
        <v>324</v>
      </c>
      <c r="BWA229" t="s">
        <v>324</v>
      </c>
      <c r="BWB229" t="s">
        <v>324</v>
      </c>
      <c r="BWC229" t="s">
        <v>324</v>
      </c>
      <c r="BWD229" t="s">
        <v>324</v>
      </c>
      <c r="BWE229" t="s">
        <v>324</v>
      </c>
      <c r="BWF229" t="s">
        <v>324</v>
      </c>
      <c r="BWG229" t="s">
        <v>324</v>
      </c>
      <c r="BWH229" t="s">
        <v>324</v>
      </c>
      <c r="BWI229" t="s">
        <v>324</v>
      </c>
      <c r="BWJ229" t="s">
        <v>324</v>
      </c>
      <c r="BWK229" t="s">
        <v>324</v>
      </c>
      <c r="BWL229" t="s">
        <v>324</v>
      </c>
      <c r="BWM229" t="s">
        <v>324</v>
      </c>
      <c r="BWN229" t="s">
        <v>324</v>
      </c>
      <c r="BWO229" t="s">
        <v>324</v>
      </c>
      <c r="BWP229" t="s">
        <v>324</v>
      </c>
      <c r="BWQ229" t="s">
        <v>324</v>
      </c>
      <c r="BWR229" t="s">
        <v>324</v>
      </c>
      <c r="BWS229" t="s">
        <v>324</v>
      </c>
      <c r="BWT229" t="s">
        <v>324</v>
      </c>
      <c r="BWU229" t="s">
        <v>324</v>
      </c>
      <c r="BWV229" t="s">
        <v>324</v>
      </c>
      <c r="BWW229" t="s">
        <v>324</v>
      </c>
      <c r="BWX229" t="s">
        <v>324</v>
      </c>
      <c r="BWY229" t="s">
        <v>324</v>
      </c>
      <c r="BWZ229" t="s">
        <v>324</v>
      </c>
      <c r="BXA229" t="s">
        <v>324</v>
      </c>
      <c r="BXB229" t="s">
        <v>324</v>
      </c>
      <c r="BXC229" t="s">
        <v>324</v>
      </c>
      <c r="BXD229" t="s">
        <v>324</v>
      </c>
      <c r="BXE229" t="s">
        <v>324</v>
      </c>
      <c r="BXF229" t="s">
        <v>324</v>
      </c>
      <c r="BXG229" t="s">
        <v>324</v>
      </c>
      <c r="BXH229" t="s">
        <v>324</v>
      </c>
      <c r="BXI229" t="s">
        <v>324</v>
      </c>
      <c r="BXJ229" t="s">
        <v>324</v>
      </c>
      <c r="BXK229" t="s">
        <v>324</v>
      </c>
      <c r="BXL229" t="s">
        <v>324</v>
      </c>
      <c r="BXM229" t="s">
        <v>324</v>
      </c>
      <c r="BXN229" t="s">
        <v>324</v>
      </c>
      <c r="BXO229" t="s">
        <v>324</v>
      </c>
      <c r="BXP229" t="s">
        <v>324</v>
      </c>
      <c r="BXQ229" t="s">
        <v>324</v>
      </c>
      <c r="BXR229" t="s">
        <v>324</v>
      </c>
      <c r="BXS229" t="s">
        <v>324</v>
      </c>
      <c r="BXT229" t="s">
        <v>324</v>
      </c>
      <c r="BXU229" t="s">
        <v>324</v>
      </c>
      <c r="BXV229" t="s">
        <v>324</v>
      </c>
      <c r="BXW229" t="s">
        <v>324</v>
      </c>
      <c r="BXX229" t="s">
        <v>324</v>
      </c>
      <c r="BXY229" t="s">
        <v>324</v>
      </c>
      <c r="BXZ229" t="s">
        <v>324</v>
      </c>
      <c r="BYA229" t="s">
        <v>324</v>
      </c>
      <c r="BYB229" t="s">
        <v>324</v>
      </c>
      <c r="BYC229" t="s">
        <v>324</v>
      </c>
      <c r="BYD229" t="s">
        <v>324</v>
      </c>
      <c r="BYE229" t="s">
        <v>324</v>
      </c>
      <c r="BYF229" t="s">
        <v>324</v>
      </c>
      <c r="BYG229" t="s">
        <v>324</v>
      </c>
      <c r="BYH229" t="s">
        <v>324</v>
      </c>
      <c r="BYI229" t="s">
        <v>324</v>
      </c>
      <c r="BYJ229" t="s">
        <v>324</v>
      </c>
      <c r="BYK229" t="s">
        <v>324</v>
      </c>
      <c r="BYL229" t="s">
        <v>324</v>
      </c>
      <c r="BYM229" t="s">
        <v>324</v>
      </c>
      <c r="BYN229" t="s">
        <v>324</v>
      </c>
      <c r="BYO229" t="s">
        <v>324</v>
      </c>
      <c r="BYP229" t="s">
        <v>324</v>
      </c>
      <c r="BYQ229" t="s">
        <v>324</v>
      </c>
      <c r="BYR229" t="s">
        <v>324</v>
      </c>
      <c r="BYS229" t="s">
        <v>324</v>
      </c>
      <c r="BYT229" t="s">
        <v>324</v>
      </c>
      <c r="BYU229" t="s">
        <v>324</v>
      </c>
      <c r="BYV229" t="s">
        <v>324</v>
      </c>
      <c r="BYW229" t="s">
        <v>324</v>
      </c>
      <c r="BYX229" t="s">
        <v>324</v>
      </c>
      <c r="BYY229" t="s">
        <v>324</v>
      </c>
      <c r="BYZ229" t="s">
        <v>324</v>
      </c>
      <c r="BZA229" t="s">
        <v>324</v>
      </c>
      <c r="BZB229" t="s">
        <v>324</v>
      </c>
      <c r="BZC229" t="s">
        <v>324</v>
      </c>
      <c r="BZD229" t="s">
        <v>324</v>
      </c>
      <c r="BZE229" t="s">
        <v>324</v>
      </c>
      <c r="BZF229" t="s">
        <v>324</v>
      </c>
      <c r="BZG229" t="s">
        <v>324</v>
      </c>
      <c r="BZH229" t="s">
        <v>324</v>
      </c>
      <c r="BZI229" t="s">
        <v>324</v>
      </c>
      <c r="BZJ229" t="s">
        <v>324</v>
      </c>
      <c r="BZK229" t="s">
        <v>324</v>
      </c>
      <c r="BZL229" t="s">
        <v>324</v>
      </c>
      <c r="BZM229" t="s">
        <v>324</v>
      </c>
      <c r="BZN229" t="s">
        <v>324</v>
      </c>
      <c r="BZO229" t="s">
        <v>324</v>
      </c>
      <c r="BZP229" t="s">
        <v>324</v>
      </c>
      <c r="BZQ229" t="s">
        <v>324</v>
      </c>
      <c r="BZR229" t="s">
        <v>324</v>
      </c>
      <c r="BZS229" t="s">
        <v>324</v>
      </c>
      <c r="BZT229" t="s">
        <v>324</v>
      </c>
      <c r="BZU229" t="s">
        <v>324</v>
      </c>
      <c r="BZV229" t="s">
        <v>324</v>
      </c>
      <c r="BZW229" t="s">
        <v>324</v>
      </c>
      <c r="BZX229" t="s">
        <v>324</v>
      </c>
      <c r="BZY229" t="s">
        <v>324</v>
      </c>
      <c r="BZZ229" t="s">
        <v>324</v>
      </c>
      <c r="CAA229" t="s">
        <v>324</v>
      </c>
      <c r="CAB229" t="s">
        <v>324</v>
      </c>
      <c r="CAC229" t="s">
        <v>324</v>
      </c>
      <c r="CAD229" t="s">
        <v>324</v>
      </c>
      <c r="CAE229" t="s">
        <v>324</v>
      </c>
      <c r="CAF229" t="s">
        <v>324</v>
      </c>
      <c r="CAG229" t="s">
        <v>324</v>
      </c>
      <c r="CAH229" t="s">
        <v>324</v>
      </c>
      <c r="CAI229" t="s">
        <v>324</v>
      </c>
      <c r="CAJ229" t="s">
        <v>324</v>
      </c>
      <c r="CAK229" t="s">
        <v>324</v>
      </c>
      <c r="CAL229" t="s">
        <v>324</v>
      </c>
      <c r="CAM229" t="s">
        <v>324</v>
      </c>
      <c r="CAN229" t="s">
        <v>324</v>
      </c>
      <c r="CAO229" t="s">
        <v>324</v>
      </c>
      <c r="CAP229" t="s">
        <v>324</v>
      </c>
      <c r="CAQ229" t="s">
        <v>324</v>
      </c>
      <c r="CAR229" t="s">
        <v>324</v>
      </c>
      <c r="CAS229" t="s">
        <v>324</v>
      </c>
      <c r="CAT229" t="s">
        <v>324</v>
      </c>
      <c r="CAU229" t="s">
        <v>324</v>
      </c>
      <c r="CAV229" t="s">
        <v>324</v>
      </c>
      <c r="CAW229" t="s">
        <v>324</v>
      </c>
      <c r="CAX229" t="s">
        <v>324</v>
      </c>
      <c r="CAY229" t="s">
        <v>324</v>
      </c>
      <c r="CAZ229" t="s">
        <v>324</v>
      </c>
      <c r="CBA229" t="s">
        <v>324</v>
      </c>
      <c r="CBB229" t="s">
        <v>324</v>
      </c>
      <c r="CBC229" t="s">
        <v>324</v>
      </c>
      <c r="CBD229" t="s">
        <v>324</v>
      </c>
      <c r="CBE229" t="s">
        <v>324</v>
      </c>
      <c r="CBF229" t="s">
        <v>324</v>
      </c>
      <c r="CBG229" t="s">
        <v>324</v>
      </c>
      <c r="CBH229" t="s">
        <v>324</v>
      </c>
      <c r="CBI229" t="s">
        <v>324</v>
      </c>
      <c r="CBJ229" t="s">
        <v>324</v>
      </c>
      <c r="CBK229" t="s">
        <v>324</v>
      </c>
      <c r="CBL229" t="s">
        <v>324</v>
      </c>
      <c r="CBM229" t="s">
        <v>324</v>
      </c>
      <c r="CBN229" t="s">
        <v>324</v>
      </c>
      <c r="CBO229" t="s">
        <v>324</v>
      </c>
      <c r="CBP229" t="s">
        <v>324</v>
      </c>
      <c r="CBQ229" t="s">
        <v>324</v>
      </c>
      <c r="CBR229" t="s">
        <v>324</v>
      </c>
      <c r="CBS229" t="s">
        <v>324</v>
      </c>
      <c r="CBT229" t="s">
        <v>324</v>
      </c>
      <c r="CBU229" t="s">
        <v>324</v>
      </c>
      <c r="CBV229" t="s">
        <v>324</v>
      </c>
      <c r="CBW229" t="s">
        <v>324</v>
      </c>
      <c r="CBX229" t="s">
        <v>324</v>
      </c>
      <c r="CBY229" t="s">
        <v>324</v>
      </c>
      <c r="CBZ229" t="s">
        <v>324</v>
      </c>
      <c r="CCA229" t="s">
        <v>324</v>
      </c>
      <c r="CCB229" t="s">
        <v>324</v>
      </c>
      <c r="CCC229" t="s">
        <v>324</v>
      </c>
      <c r="CCD229" t="s">
        <v>324</v>
      </c>
      <c r="CCE229" t="s">
        <v>324</v>
      </c>
      <c r="CCF229" t="s">
        <v>324</v>
      </c>
      <c r="CCG229" t="s">
        <v>324</v>
      </c>
      <c r="CCH229" t="s">
        <v>324</v>
      </c>
      <c r="CCI229" t="s">
        <v>324</v>
      </c>
      <c r="CCJ229" t="s">
        <v>324</v>
      </c>
      <c r="CCK229" t="s">
        <v>324</v>
      </c>
      <c r="CCL229" t="s">
        <v>324</v>
      </c>
      <c r="CCM229" t="s">
        <v>324</v>
      </c>
      <c r="CCN229" t="s">
        <v>324</v>
      </c>
      <c r="CCO229" t="s">
        <v>324</v>
      </c>
      <c r="CCP229" t="s">
        <v>324</v>
      </c>
      <c r="CCQ229" t="s">
        <v>324</v>
      </c>
      <c r="CCR229" t="s">
        <v>324</v>
      </c>
      <c r="CCS229" t="s">
        <v>324</v>
      </c>
      <c r="CCT229" t="s">
        <v>324</v>
      </c>
      <c r="CCU229" t="s">
        <v>324</v>
      </c>
      <c r="CCV229" t="s">
        <v>324</v>
      </c>
      <c r="CCW229" t="s">
        <v>324</v>
      </c>
      <c r="CCX229" t="s">
        <v>324</v>
      </c>
      <c r="CCY229" t="s">
        <v>324</v>
      </c>
      <c r="CCZ229" t="s">
        <v>324</v>
      </c>
      <c r="CDA229" t="s">
        <v>324</v>
      </c>
      <c r="CDB229" t="s">
        <v>324</v>
      </c>
      <c r="CDC229" t="s">
        <v>324</v>
      </c>
      <c r="CDD229" t="s">
        <v>324</v>
      </c>
      <c r="CDE229" t="s">
        <v>324</v>
      </c>
      <c r="CDF229" t="s">
        <v>324</v>
      </c>
      <c r="CDG229" t="s">
        <v>324</v>
      </c>
      <c r="CDH229" t="s">
        <v>324</v>
      </c>
      <c r="CDI229" t="s">
        <v>324</v>
      </c>
      <c r="CDJ229" t="s">
        <v>324</v>
      </c>
      <c r="CDK229" t="s">
        <v>324</v>
      </c>
      <c r="CDL229" t="s">
        <v>324</v>
      </c>
      <c r="CDM229" t="s">
        <v>324</v>
      </c>
      <c r="CDN229" t="s">
        <v>324</v>
      </c>
      <c r="CDO229" t="s">
        <v>324</v>
      </c>
      <c r="CDP229" t="s">
        <v>324</v>
      </c>
      <c r="CDQ229" t="s">
        <v>324</v>
      </c>
      <c r="CDR229" t="s">
        <v>324</v>
      </c>
      <c r="CDS229" t="s">
        <v>324</v>
      </c>
      <c r="CDT229" t="s">
        <v>324</v>
      </c>
      <c r="CDU229" t="s">
        <v>324</v>
      </c>
      <c r="CDV229" t="s">
        <v>324</v>
      </c>
      <c r="CDW229" t="s">
        <v>324</v>
      </c>
      <c r="CDX229" t="s">
        <v>324</v>
      </c>
      <c r="CDY229" t="s">
        <v>324</v>
      </c>
      <c r="CDZ229" t="s">
        <v>324</v>
      </c>
      <c r="CEA229" t="s">
        <v>324</v>
      </c>
      <c r="CEB229" t="s">
        <v>324</v>
      </c>
      <c r="CEC229" t="s">
        <v>324</v>
      </c>
      <c r="CED229" t="s">
        <v>324</v>
      </c>
      <c r="CEE229" t="s">
        <v>324</v>
      </c>
      <c r="CEF229" t="s">
        <v>324</v>
      </c>
      <c r="CEG229" t="s">
        <v>324</v>
      </c>
      <c r="CEH229" t="s">
        <v>324</v>
      </c>
      <c r="CEI229" t="s">
        <v>324</v>
      </c>
      <c r="CEJ229" t="s">
        <v>324</v>
      </c>
      <c r="CEK229" t="s">
        <v>324</v>
      </c>
      <c r="CEL229" t="s">
        <v>324</v>
      </c>
      <c r="CEM229" t="s">
        <v>324</v>
      </c>
      <c r="CEN229" t="s">
        <v>324</v>
      </c>
      <c r="CEO229" t="s">
        <v>324</v>
      </c>
      <c r="CEP229" t="s">
        <v>324</v>
      </c>
      <c r="CEQ229" t="s">
        <v>324</v>
      </c>
      <c r="CER229" t="s">
        <v>324</v>
      </c>
      <c r="CES229" t="s">
        <v>324</v>
      </c>
      <c r="CET229" t="s">
        <v>324</v>
      </c>
      <c r="CEU229" t="s">
        <v>324</v>
      </c>
      <c r="CEV229" t="s">
        <v>324</v>
      </c>
      <c r="CEW229" t="s">
        <v>324</v>
      </c>
      <c r="CEX229" t="s">
        <v>324</v>
      </c>
      <c r="CEY229" t="s">
        <v>324</v>
      </c>
      <c r="CEZ229" t="s">
        <v>324</v>
      </c>
      <c r="CFA229" t="s">
        <v>324</v>
      </c>
      <c r="CFB229" t="s">
        <v>324</v>
      </c>
      <c r="CFC229" t="s">
        <v>324</v>
      </c>
      <c r="CFD229" t="s">
        <v>324</v>
      </c>
      <c r="CFE229" t="s">
        <v>324</v>
      </c>
      <c r="CFF229" t="s">
        <v>324</v>
      </c>
      <c r="CFG229" t="s">
        <v>324</v>
      </c>
      <c r="CFH229" t="s">
        <v>324</v>
      </c>
      <c r="CFI229" t="s">
        <v>324</v>
      </c>
      <c r="CFJ229" t="s">
        <v>324</v>
      </c>
      <c r="CFK229" t="s">
        <v>324</v>
      </c>
      <c r="CFL229" t="s">
        <v>324</v>
      </c>
      <c r="CFM229" t="s">
        <v>324</v>
      </c>
      <c r="CFN229" t="s">
        <v>324</v>
      </c>
      <c r="CFO229" t="s">
        <v>324</v>
      </c>
      <c r="CFP229" t="s">
        <v>324</v>
      </c>
      <c r="CFQ229" t="s">
        <v>324</v>
      </c>
      <c r="CFR229" t="s">
        <v>324</v>
      </c>
      <c r="CFS229" t="s">
        <v>324</v>
      </c>
      <c r="CFT229" t="s">
        <v>324</v>
      </c>
      <c r="CFU229" t="s">
        <v>324</v>
      </c>
      <c r="CFV229" t="s">
        <v>324</v>
      </c>
      <c r="CFW229" t="s">
        <v>324</v>
      </c>
      <c r="CFX229" t="s">
        <v>324</v>
      </c>
      <c r="CFY229" t="s">
        <v>324</v>
      </c>
      <c r="CFZ229" t="s">
        <v>324</v>
      </c>
      <c r="CGA229" t="s">
        <v>324</v>
      </c>
      <c r="CGB229" t="s">
        <v>324</v>
      </c>
      <c r="CGC229" t="s">
        <v>324</v>
      </c>
      <c r="CGD229" t="s">
        <v>324</v>
      </c>
      <c r="CGE229" t="s">
        <v>324</v>
      </c>
      <c r="CGF229" t="s">
        <v>324</v>
      </c>
      <c r="CGG229" t="s">
        <v>324</v>
      </c>
      <c r="CGH229" t="s">
        <v>324</v>
      </c>
      <c r="CGI229" t="s">
        <v>324</v>
      </c>
      <c r="CGJ229" t="s">
        <v>324</v>
      </c>
      <c r="CGK229" t="s">
        <v>324</v>
      </c>
      <c r="CGL229" t="s">
        <v>324</v>
      </c>
      <c r="CGM229" t="s">
        <v>324</v>
      </c>
      <c r="CGN229" t="s">
        <v>324</v>
      </c>
      <c r="CGO229" t="s">
        <v>324</v>
      </c>
      <c r="CGP229" t="s">
        <v>324</v>
      </c>
      <c r="CGQ229" t="s">
        <v>324</v>
      </c>
      <c r="CGR229" t="s">
        <v>324</v>
      </c>
      <c r="CGS229" t="s">
        <v>324</v>
      </c>
      <c r="CGT229" t="s">
        <v>324</v>
      </c>
      <c r="CGU229" t="s">
        <v>324</v>
      </c>
      <c r="CGV229" t="s">
        <v>324</v>
      </c>
      <c r="CGW229" t="s">
        <v>324</v>
      </c>
      <c r="CGX229" t="s">
        <v>324</v>
      </c>
      <c r="CGY229" t="s">
        <v>324</v>
      </c>
      <c r="CGZ229" t="s">
        <v>324</v>
      </c>
      <c r="CHA229" t="s">
        <v>324</v>
      </c>
      <c r="CHB229" t="s">
        <v>324</v>
      </c>
      <c r="CHC229" t="s">
        <v>324</v>
      </c>
      <c r="CHD229" t="s">
        <v>324</v>
      </c>
      <c r="CHE229" t="s">
        <v>324</v>
      </c>
      <c r="CHF229" t="s">
        <v>324</v>
      </c>
      <c r="CHG229" t="s">
        <v>324</v>
      </c>
      <c r="CHH229" t="s">
        <v>324</v>
      </c>
      <c r="CHI229" t="s">
        <v>324</v>
      </c>
      <c r="CHJ229" t="s">
        <v>324</v>
      </c>
      <c r="CHK229" t="s">
        <v>324</v>
      </c>
      <c r="CHL229" t="s">
        <v>324</v>
      </c>
      <c r="CHM229" t="s">
        <v>324</v>
      </c>
      <c r="CHN229" t="s">
        <v>324</v>
      </c>
      <c r="CHO229" t="s">
        <v>324</v>
      </c>
      <c r="CHP229" t="s">
        <v>324</v>
      </c>
      <c r="CHQ229" t="s">
        <v>324</v>
      </c>
      <c r="CHR229" t="s">
        <v>324</v>
      </c>
      <c r="CHS229" t="s">
        <v>324</v>
      </c>
      <c r="CHT229" t="s">
        <v>324</v>
      </c>
      <c r="CHU229" t="s">
        <v>324</v>
      </c>
      <c r="CHV229" t="s">
        <v>324</v>
      </c>
      <c r="CHW229" t="s">
        <v>324</v>
      </c>
      <c r="CHX229" t="s">
        <v>324</v>
      </c>
      <c r="CHY229" t="s">
        <v>324</v>
      </c>
      <c r="CHZ229" t="s">
        <v>324</v>
      </c>
      <c r="CIA229" t="s">
        <v>324</v>
      </c>
      <c r="CIB229" t="s">
        <v>324</v>
      </c>
      <c r="CIC229" t="s">
        <v>324</v>
      </c>
      <c r="CID229" t="s">
        <v>324</v>
      </c>
      <c r="CIE229" t="s">
        <v>324</v>
      </c>
      <c r="CIF229" t="s">
        <v>324</v>
      </c>
      <c r="CIG229" t="s">
        <v>324</v>
      </c>
      <c r="CIH229" t="s">
        <v>324</v>
      </c>
      <c r="CII229" t="s">
        <v>324</v>
      </c>
      <c r="CIJ229" t="s">
        <v>324</v>
      </c>
      <c r="CIK229" t="s">
        <v>324</v>
      </c>
      <c r="CIL229" t="s">
        <v>324</v>
      </c>
      <c r="CIM229" t="s">
        <v>324</v>
      </c>
      <c r="CIN229" t="s">
        <v>324</v>
      </c>
      <c r="CIO229" t="s">
        <v>324</v>
      </c>
      <c r="CIP229" t="s">
        <v>324</v>
      </c>
      <c r="CIQ229" t="s">
        <v>324</v>
      </c>
      <c r="CIR229" t="s">
        <v>324</v>
      </c>
      <c r="CIS229" t="s">
        <v>324</v>
      </c>
      <c r="CIT229" t="s">
        <v>324</v>
      </c>
      <c r="CIU229" t="s">
        <v>324</v>
      </c>
      <c r="CIV229" t="s">
        <v>324</v>
      </c>
      <c r="CIW229" t="s">
        <v>324</v>
      </c>
      <c r="CIX229" t="s">
        <v>324</v>
      </c>
      <c r="CIY229" t="s">
        <v>324</v>
      </c>
      <c r="CIZ229" t="s">
        <v>324</v>
      </c>
      <c r="CJA229" t="s">
        <v>324</v>
      </c>
      <c r="CJB229" t="s">
        <v>324</v>
      </c>
      <c r="CJC229" t="s">
        <v>324</v>
      </c>
      <c r="CJD229" t="s">
        <v>324</v>
      </c>
      <c r="CJE229" t="s">
        <v>324</v>
      </c>
      <c r="CJF229" t="s">
        <v>324</v>
      </c>
      <c r="CJG229" t="s">
        <v>324</v>
      </c>
      <c r="CJH229" t="s">
        <v>324</v>
      </c>
      <c r="CJI229" t="s">
        <v>324</v>
      </c>
      <c r="CJJ229" t="s">
        <v>324</v>
      </c>
      <c r="CJK229" t="s">
        <v>324</v>
      </c>
      <c r="CJL229" t="s">
        <v>324</v>
      </c>
      <c r="CJM229" t="s">
        <v>324</v>
      </c>
      <c r="CJN229" t="s">
        <v>324</v>
      </c>
      <c r="CJO229" t="s">
        <v>324</v>
      </c>
      <c r="CJP229" t="s">
        <v>324</v>
      </c>
      <c r="CJQ229" t="s">
        <v>324</v>
      </c>
      <c r="CJR229" t="s">
        <v>324</v>
      </c>
      <c r="CJS229" t="s">
        <v>324</v>
      </c>
      <c r="CJT229" t="s">
        <v>324</v>
      </c>
      <c r="CJU229" t="s">
        <v>324</v>
      </c>
      <c r="CJV229" t="s">
        <v>324</v>
      </c>
      <c r="CJW229" t="s">
        <v>324</v>
      </c>
      <c r="CJX229" t="s">
        <v>324</v>
      </c>
      <c r="CJY229" t="s">
        <v>324</v>
      </c>
      <c r="CJZ229" t="s">
        <v>324</v>
      </c>
      <c r="CKA229" t="s">
        <v>324</v>
      </c>
      <c r="CKB229" t="s">
        <v>324</v>
      </c>
      <c r="CKC229" t="s">
        <v>324</v>
      </c>
      <c r="CKD229" t="s">
        <v>324</v>
      </c>
      <c r="CKE229" t="s">
        <v>324</v>
      </c>
      <c r="CKF229" t="s">
        <v>324</v>
      </c>
      <c r="CKG229" t="s">
        <v>324</v>
      </c>
      <c r="CKH229" t="s">
        <v>324</v>
      </c>
      <c r="CKI229" t="s">
        <v>324</v>
      </c>
      <c r="CKJ229" t="s">
        <v>324</v>
      </c>
      <c r="CKK229" t="s">
        <v>324</v>
      </c>
      <c r="CKL229" t="s">
        <v>324</v>
      </c>
      <c r="CKM229" t="s">
        <v>324</v>
      </c>
      <c r="CKN229" t="s">
        <v>324</v>
      </c>
      <c r="CKO229" t="s">
        <v>324</v>
      </c>
      <c r="CKP229" t="s">
        <v>324</v>
      </c>
      <c r="CKQ229" t="s">
        <v>324</v>
      </c>
      <c r="CKR229" t="s">
        <v>324</v>
      </c>
      <c r="CKS229" t="s">
        <v>324</v>
      </c>
      <c r="CKT229" t="s">
        <v>324</v>
      </c>
      <c r="CKU229" t="s">
        <v>324</v>
      </c>
      <c r="CKV229" t="s">
        <v>324</v>
      </c>
      <c r="CKW229" t="s">
        <v>324</v>
      </c>
      <c r="CKX229" t="s">
        <v>324</v>
      </c>
      <c r="CKY229" t="s">
        <v>324</v>
      </c>
      <c r="CKZ229" t="s">
        <v>324</v>
      </c>
      <c r="CLA229" t="s">
        <v>324</v>
      </c>
      <c r="CLB229" t="s">
        <v>324</v>
      </c>
      <c r="CLC229" t="s">
        <v>324</v>
      </c>
      <c r="CLD229" t="s">
        <v>324</v>
      </c>
      <c r="CLE229" t="s">
        <v>324</v>
      </c>
      <c r="CLF229" t="s">
        <v>324</v>
      </c>
      <c r="CLG229" t="s">
        <v>324</v>
      </c>
      <c r="CLH229" t="s">
        <v>324</v>
      </c>
      <c r="CLI229" t="s">
        <v>324</v>
      </c>
      <c r="CLJ229" t="s">
        <v>324</v>
      </c>
      <c r="CLK229" t="s">
        <v>324</v>
      </c>
      <c r="CLL229" t="s">
        <v>324</v>
      </c>
      <c r="CLM229" t="s">
        <v>324</v>
      </c>
      <c r="CLN229" t="s">
        <v>324</v>
      </c>
      <c r="CLO229" t="s">
        <v>324</v>
      </c>
      <c r="CLP229" t="s">
        <v>324</v>
      </c>
      <c r="CLQ229" t="s">
        <v>324</v>
      </c>
      <c r="CLR229" t="s">
        <v>324</v>
      </c>
      <c r="CLS229" t="s">
        <v>324</v>
      </c>
      <c r="CLT229" t="s">
        <v>324</v>
      </c>
      <c r="CLU229" t="s">
        <v>324</v>
      </c>
      <c r="CLV229" t="s">
        <v>324</v>
      </c>
      <c r="CLW229" t="s">
        <v>324</v>
      </c>
      <c r="CLX229" t="s">
        <v>324</v>
      </c>
      <c r="CLY229" t="s">
        <v>324</v>
      </c>
      <c r="CLZ229" t="s">
        <v>324</v>
      </c>
      <c r="CMA229" t="s">
        <v>324</v>
      </c>
      <c r="CMB229" t="s">
        <v>324</v>
      </c>
      <c r="CMC229" t="s">
        <v>324</v>
      </c>
      <c r="CMD229" t="s">
        <v>324</v>
      </c>
      <c r="CME229" t="s">
        <v>324</v>
      </c>
      <c r="CMF229" t="s">
        <v>324</v>
      </c>
      <c r="CMG229" t="s">
        <v>324</v>
      </c>
      <c r="CMH229" t="s">
        <v>324</v>
      </c>
      <c r="CMI229" t="s">
        <v>324</v>
      </c>
      <c r="CMJ229" t="s">
        <v>324</v>
      </c>
      <c r="CMK229" t="s">
        <v>324</v>
      </c>
      <c r="CML229" t="s">
        <v>324</v>
      </c>
      <c r="CMM229" t="s">
        <v>324</v>
      </c>
      <c r="CMN229" t="s">
        <v>324</v>
      </c>
      <c r="CMO229" t="s">
        <v>324</v>
      </c>
      <c r="CMP229" t="s">
        <v>324</v>
      </c>
      <c r="CMQ229" t="s">
        <v>324</v>
      </c>
      <c r="CMR229" t="s">
        <v>324</v>
      </c>
      <c r="CMS229" t="s">
        <v>324</v>
      </c>
      <c r="CMT229" t="s">
        <v>324</v>
      </c>
      <c r="CMU229" t="s">
        <v>324</v>
      </c>
      <c r="CMV229" t="s">
        <v>324</v>
      </c>
      <c r="CMW229" t="s">
        <v>324</v>
      </c>
      <c r="CMX229" t="s">
        <v>324</v>
      </c>
      <c r="CMY229" t="s">
        <v>324</v>
      </c>
      <c r="CMZ229" t="s">
        <v>324</v>
      </c>
      <c r="CNA229" t="s">
        <v>324</v>
      </c>
      <c r="CNB229" t="s">
        <v>324</v>
      </c>
      <c r="CNC229" t="s">
        <v>324</v>
      </c>
      <c r="CND229" t="s">
        <v>324</v>
      </c>
      <c r="CNE229" t="s">
        <v>324</v>
      </c>
      <c r="CNF229" t="s">
        <v>324</v>
      </c>
      <c r="CNG229" t="s">
        <v>324</v>
      </c>
      <c r="CNH229" t="s">
        <v>324</v>
      </c>
      <c r="CNI229" t="s">
        <v>324</v>
      </c>
      <c r="CNJ229" t="s">
        <v>324</v>
      </c>
      <c r="CNK229" t="s">
        <v>324</v>
      </c>
      <c r="CNL229" t="s">
        <v>324</v>
      </c>
      <c r="CNM229" t="s">
        <v>324</v>
      </c>
      <c r="CNN229" t="s">
        <v>324</v>
      </c>
      <c r="CNO229" t="s">
        <v>324</v>
      </c>
      <c r="CNP229" t="s">
        <v>324</v>
      </c>
      <c r="CNQ229" t="s">
        <v>324</v>
      </c>
      <c r="CNR229" t="s">
        <v>324</v>
      </c>
      <c r="CNS229" t="s">
        <v>324</v>
      </c>
      <c r="CNT229" t="s">
        <v>324</v>
      </c>
      <c r="CNU229" t="s">
        <v>324</v>
      </c>
      <c r="CNV229" t="s">
        <v>324</v>
      </c>
      <c r="CNW229" t="s">
        <v>324</v>
      </c>
      <c r="CNX229" t="s">
        <v>324</v>
      </c>
      <c r="CNY229" t="s">
        <v>324</v>
      </c>
      <c r="CNZ229" t="s">
        <v>324</v>
      </c>
      <c r="COA229" t="s">
        <v>324</v>
      </c>
      <c r="COB229" t="s">
        <v>324</v>
      </c>
      <c r="COC229" t="s">
        <v>324</v>
      </c>
      <c r="COD229" t="s">
        <v>324</v>
      </c>
      <c r="COE229" t="s">
        <v>324</v>
      </c>
      <c r="COF229" t="s">
        <v>324</v>
      </c>
      <c r="COG229" t="s">
        <v>324</v>
      </c>
      <c r="COH229" t="s">
        <v>324</v>
      </c>
      <c r="COI229" t="s">
        <v>324</v>
      </c>
      <c r="COJ229" t="s">
        <v>324</v>
      </c>
      <c r="COK229" t="s">
        <v>324</v>
      </c>
      <c r="COL229" t="s">
        <v>324</v>
      </c>
      <c r="COM229" t="s">
        <v>324</v>
      </c>
      <c r="CON229" t="s">
        <v>324</v>
      </c>
      <c r="COO229" t="s">
        <v>324</v>
      </c>
      <c r="COP229" t="s">
        <v>324</v>
      </c>
      <c r="COQ229" t="s">
        <v>324</v>
      </c>
      <c r="COR229" t="s">
        <v>324</v>
      </c>
      <c r="COS229" t="s">
        <v>324</v>
      </c>
      <c r="COT229" t="s">
        <v>324</v>
      </c>
      <c r="COU229" t="s">
        <v>324</v>
      </c>
      <c r="COV229" t="s">
        <v>324</v>
      </c>
      <c r="COW229" t="s">
        <v>324</v>
      </c>
      <c r="COX229" t="s">
        <v>324</v>
      </c>
      <c r="COY229" t="s">
        <v>324</v>
      </c>
      <c r="COZ229" t="s">
        <v>324</v>
      </c>
      <c r="CPA229" t="s">
        <v>324</v>
      </c>
      <c r="CPB229" t="s">
        <v>324</v>
      </c>
      <c r="CPC229" t="s">
        <v>324</v>
      </c>
      <c r="CPD229" t="s">
        <v>324</v>
      </c>
      <c r="CPE229" t="s">
        <v>324</v>
      </c>
      <c r="CPF229" t="s">
        <v>324</v>
      </c>
      <c r="CPG229" t="s">
        <v>324</v>
      </c>
      <c r="CPH229" t="s">
        <v>324</v>
      </c>
      <c r="CPI229" t="s">
        <v>324</v>
      </c>
      <c r="CPJ229" t="s">
        <v>324</v>
      </c>
      <c r="CPK229" t="s">
        <v>324</v>
      </c>
      <c r="CPL229" t="s">
        <v>324</v>
      </c>
      <c r="CPM229" t="s">
        <v>324</v>
      </c>
      <c r="CPN229" t="s">
        <v>324</v>
      </c>
      <c r="CPO229" t="s">
        <v>324</v>
      </c>
      <c r="CPP229" t="s">
        <v>324</v>
      </c>
      <c r="CPQ229" t="s">
        <v>324</v>
      </c>
      <c r="CPR229" t="s">
        <v>324</v>
      </c>
      <c r="CPS229" t="s">
        <v>324</v>
      </c>
      <c r="CPT229" t="s">
        <v>324</v>
      </c>
      <c r="CPU229" t="s">
        <v>324</v>
      </c>
      <c r="CPV229" t="s">
        <v>324</v>
      </c>
      <c r="CPW229" t="s">
        <v>324</v>
      </c>
      <c r="CPX229" t="s">
        <v>324</v>
      </c>
      <c r="CPY229" t="s">
        <v>324</v>
      </c>
      <c r="CPZ229" t="s">
        <v>324</v>
      </c>
      <c r="CQA229" t="s">
        <v>324</v>
      </c>
      <c r="CQB229" t="s">
        <v>324</v>
      </c>
      <c r="CQC229" t="s">
        <v>324</v>
      </c>
      <c r="CQD229" t="s">
        <v>324</v>
      </c>
      <c r="CQE229" t="s">
        <v>324</v>
      </c>
      <c r="CQF229" t="s">
        <v>324</v>
      </c>
      <c r="CQG229" t="s">
        <v>324</v>
      </c>
      <c r="CQH229" t="s">
        <v>324</v>
      </c>
      <c r="CQI229" t="s">
        <v>324</v>
      </c>
      <c r="CQJ229" t="s">
        <v>324</v>
      </c>
      <c r="CQK229" t="s">
        <v>324</v>
      </c>
      <c r="CQL229" t="s">
        <v>324</v>
      </c>
      <c r="CQM229" t="s">
        <v>324</v>
      </c>
      <c r="CQN229" t="s">
        <v>324</v>
      </c>
      <c r="CQO229" t="s">
        <v>324</v>
      </c>
      <c r="CQP229" t="s">
        <v>324</v>
      </c>
      <c r="CQQ229" t="s">
        <v>324</v>
      </c>
      <c r="CQR229" t="s">
        <v>324</v>
      </c>
      <c r="CQS229" t="s">
        <v>324</v>
      </c>
      <c r="CQT229" t="s">
        <v>324</v>
      </c>
      <c r="CQU229" t="s">
        <v>324</v>
      </c>
      <c r="CQV229" t="s">
        <v>324</v>
      </c>
      <c r="CQW229" t="s">
        <v>324</v>
      </c>
      <c r="CQX229" t="s">
        <v>324</v>
      </c>
      <c r="CQY229" t="s">
        <v>324</v>
      </c>
      <c r="CQZ229" t="s">
        <v>324</v>
      </c>
      <c r="CRA229" t="s">
        <v>324</v>
      </c>
      <c r="CRB229" t="s">
        <v>324</v>
      </c>
      <c r="CRC229" t="s">
        <v>324</v>
      </c>
      <c r="CRD229" t="s">
        <v>324</v>
      </c>
      <c r="CRE229" t="s">
        <v>324</v>
      </c>
      <c r="CRF229" t="s">
        <v>324</v>
      </c>
      <c r="CRG229" t="s">
        <v>324</v>
      </c>
      <c r="CRH229" t="s">
        <v>324</v>
      </c>
      <c r="CRI229" t="s">
        <v>324</v>
      </c>
      <c r="CRJ229" t="s">
        <v>324</v>
      </c>
      <c r="CRK229" t="s">
        <v>324</v>
      </c>
      <c r="CRL229" t="s">
        <v>324</v>
      </c>
      <c r="CRM229" t="s">
        <v>324</v>
      </c>
      <c r="CRN229" t="s">
        <v>324</v>
      </c>
      <c r="CRO229" t="s">
        <v>324</v>
      </c>
      <c r="CRP229" t="s">
        <v>324</v>
      </c>
      <c r="CRQ229" t="s">
        <v>324</v>
      </c>
      <c r="CRR229" t="s">
        <v>324</v>
      </c>
      <c r="CRS229" t="s">
        <v>324</v>
      </c>
      <c r="CRT229" t="s">
        <v>324</v>
      </c>
      <c r="CRU229" t="s">
        <v>324</v>
      </c>
      <c r="CRV229" t="s">
        <v>324</v>
      </c>
      <c r="CRW229" t="s">
        <v>324</v>
      </c>
      <c r="CRX229" t="s">
        <v>324</v>
      </c>
      <c r="CRY229" t="s">
        <v>324</v>
      </c>
      <c r="CRZ229" t="s">
        <v>324</v>
      </c>
      <c r="CSA229" t="s">
        <v>324</v>
      </c>
      <c r="CSB229" t="s">
        <v>324</v>
      </c>
      <c r="CSC229" t="s">
        <v>324</v>
      </c>
      <c r="CSD229" t="s">
        <v>324</v>
      </c>
      <c r="CSE229" t="s">
        <v>324</v>
      </c>
      <c r="CSF229" t="s">
        <v>324</v>
      </c>
      <c r="CSG229" t="s">
        <v>324</v>
      </c>
      <c r="CSH229" t="s">
        <v>324</v>
      </c>
      <c r="CSI229" t="s">
        <v>324</v>
      </c>
      <c r="CSJ229" t="s">
        <v>324</v>
      </c>
      <c r="CSK229" t="s">
        <v>324</v>
      </c>
      <c r="CSL229" t="s">
        <v>324</v>
      </c>
      <c r="CSM229" t="s">
        <v>324</v>
      </c>
      <c r="CSN229" t="s">
        <v>324</v>
      </c>
      <c r="CSO229" t="s">
        <v>324</v>
      </c>
      <c r="CSP229" t="s">
        <v>324</v>
      </c>
      <c r="CSQ229" t="s">
        <v>324</v>
      </c>
      <c r="CSR229" t="s">
        <v>324</v>
      </c>
      <c r="CSS229" t="s">
        <v>324</v>
      </c>
      <c r="CST229" t="s">
        <v>324</v>
      </c>
      <c r="CSU229" t="s">
        <v>324</v>
      </c>
      <c r="CSV229" t="s">
        <v>324</v>
      </c>
      <c r="CSW229" t="s">
        <v>324</v>
      </c>
      <c r="CSX229" t="s">
        <v>324</v>
      </c>
      <c r="CSY229" t="s">
        <v>324</v>
      </c>
      <c r="CSZ229" t="s">
        <v>324</v>
      </c>
      <c r="CTA229" t="s">
        <v>324</v>
      </c>
      <c r="CTB229" t="s">
        <v>324</v>
      </c>
      <c r="CTC229" t="s">
        <v>324</v>
      </c>
      <c r="CTD229" t="s">
        <v>324</v>
      </c>
      <c r="CTE229" t="s">
        <v>324</v>
      </c>
      <c r="CTF229" t="s">
        <v>324</v>
      </c>
      <c r="CTG229" t="s">
        <v>324</v>
      </c>
      <c r="CTH229" t="s">
        <v>324</v>
      </c>
      <c r="CTI229" t="s">
        <v>324</v>
      </c>
      <c r="CTJ229" t="s">
        <v>324</v>
      </c>
      <c r="CTK229" t="s">
        <v>324</v>
      </c>
      <c r="CTL229" t="s">
        <v>324</v>
      </c>
      <c r="CTM229" t="s">
        <v>324</v>
      </c>
      <c r="CTN229" t="s">
        <v>324</v>
      </c>
      <c r="CTO229" t="s">
        <v>324</v>
      </c>
      <c r="CTP229" t="s">
        <v>324</v>
      </c>
      <c r="CTQ229" t="s">
        <v>324</v>
      </c>
      <c r="CTR229" t="s">
        <v>324</v>
      </c>
      <c r="CTS229" t="s">
        <v>324</v>
      </c>
      <c r="CTT229" t="s">
        <v>324</v>
      </c>
      <c r="CTU229" t="s">
        <v>324</v>
      </c>
      <c r="CTV229" t="s">
        <v>324</v>
      </c>
      <c r="CTW229" t="s">
        <v>324</v>
      </c>
      <c r="CTX229" t="s">
        <v>324</v>
      </c>
      <c r="CTY229" t="s">
        <v>324</v>
      </c>
      <c r="CTZ229" t="s">
        <v>324</v>
      </c>
      <c r="CUA229" t="s">
        <v>324</v>
      </c>
      <c r="CUB229" t="s">
        <v>324</v>
      </c>
      <c r="CUC229" t="s">
        <v>324</v>
      </c>
      <c r="CUD229" t="s">
        <v>324</v>
      </c>
      <c r="CUE229" t="s">
        <v>324</v>
      </c>
      <c r="CUF229" t="s">
        <v>324</v>
      </c>
      <c r="CUG229" t="s">
        <v>324</v>
      </c>
      <c r="CUH229" t="s">
        <v>324</v>
      </c>
      <c r="CUI229" t="s">
        <v>324</v>
      </c>
      <c r="CUJ229" t="s">
        <v>324</v>
      </c>
      <c r="CUK229" t="s">
        <v>324</v>
      </c>
      <c r="CUL229" t="s">
        <v>324</v>
      </c>
      <c r="CUM229" t="s">
        <v>324</v>
      </c>
      <c r="CUN229" t="s">
        <v>324</v>
      </c>
      <c r="CUO229" t="s">
        <v>324</v>
      </c>
      <c r="CUP229" t="s">
        <v>324</v>
      </c>
      <c r="CUQ229" t="s">
        <v>324</v>
      </c>
      <c r="CUR229" t="s">
        <v>324</v>
      </c>
      <c r="CUS229" t="s">
        <v>324</v>
      </c>
      <c r="CUT229" t="s">
        <v>324</v>
      </c>
      <c r="CUU229" t="s">
        <v>324</v>
      </c>
      <c r="CUV229" t="s">
        <v>324</v>
      </c>
      <c r="CUW229" t="s">
        <v>324</v>
      </c>
      <c r="CUX229" t="s">
        <v>324</v>
      </c>
      <c r="CUY229" t="s">
        <v>324</v>
      </c>
      <c r="CUZ229" t="s">
        <v>324</v>
      </c>
      <c r="CVA229" t="s">
        <v>324</v>
      </c>
      <c r="CVB229" t="s">
        <v>324</v>
      </c>
      <c r="CVC229" t="s">
        <v>324</v>
      </c>
      <c r="CVD229" t="s">
        <v>324</v>
      </c>
      <c r="CVE229" t="s">
        <v>324</v>
      </c>
      <c r="CVF229" t="s">
        <v>324</v>
      </c>
      <c r="CVG229" t="s">
        <v>324</v>
      </c>
      <c r="CVH229" t="s">
        <v>324</v>
      </c>
      <c r="CVI229" t="s">
        <v>324</v>
      </c>
      <c r="CVJ229" t="s">
        <v>324</v>
      </c>
      <c r="CVK229" t="s">
        <v>324</v>
      </c>
      <c r="CVL229" t="s">
        <v>324</v>
      </c>
      <c r="CVM229" t="s">
        <v>324</v>
      </c>
      <c r="CVN229" t="s">
        <v>324</v>
      </c>
      <c r="CVO229" t="s">
        <v>324</v>
      </c>
      <c r="CVP229" t="s">
        <v>324</v>
      </c>
      <c r="CVQ229" t="s">
        <v>324</v>
      </c>
      <c r="CVR229" t="s">
        <v>324</v>
      </c>
      <c r="CVS229" t="s">
        <v>324</v>
      </c>
      <c r="CVT229" t="s">
        <v>324</v>
      </c>
      <c r="CVU229" t="s">
        <v>324</v>
      </c>
      <c r="CVV229" t="s">
        <v>324</v>
      </c>
      <c r="CVW229" t="s">
        <v>324</v>
      </c>
      <c r="CVX229" t="s">
        <v>324</v>
      </c>
      <c r="CVY229" t="s">
        <v>324</v>
      </c>
      <c r="CVZ229" t="s">
        <v>324</v>
      </c>
      <c r="CWA229" t="s">
        <v>324</v>
      </c>
      <c r="CWB229" t="s">
        <v>324</v>
      </c>
      <c r="CWC229" t="s">
        <v>324</v>
      </c>
      <c r="CWD229" t="s">
        <v>324</v>
      </c>
      <c r="CWE229" t="s">
        <v>324</v>
      </c>
      <c r="CWF229" t="s">
        <v>324</v>
      </c>
      <c r="CWG229" t="s">
        <v>324</v>
      </c>
      <c r="CWH229" t="s">
        <v>324</v>
      </c>
      <c r="CWI229" t="s">
        <v>324</v>
      </c>
      <c r="CWJ229" t="s">
        <v>324</v>
      </c>
      <c r="CWK229" t="s">
        <v>324</v>
      </c>
      <c r="CWL229" t="s">
        <v>324</v>
      </c>
      <c r="CWM229" t="s">
        <v>324</v>
      </c>
      <c r="CWN229" t="s">
        <v>324</v>
      </c>
      <c r="CWO229" t="s">
        <v>324</v>
      </c>
      <c r="CWP229" t="s">
        <v>324</v>
      </c>
      <c r="CWQ229" t="s">
        <v>324</v>
      </c>
      <c r="CWR229" t="s">
        <v>324</v>
      </c>
      <c r="CWS229" t="s">
        <v>324</v>
      </c>
      <c r="CWT229" t="s">
        <v>324</v>
      </c>
      <c r="CWU229" t="s">
        <v>324</v>
      </c>
      <c r="CWV229" t="s">
        <v>324</v>
      </c>
      <c r="CWW229" t="s">
        <v>324</v>
      </c>
      <c r="CWX229" t="s">
        <v>324</v>
      </c>
      <c r="CWY229" t="s">
        <v>324</v>
      </c>
      <c r="CWZ229" t="s">
        <v>324</v>
      </c>
      <c r="CXA229" t="s">
        <v>324</v>
      </c>
      <c r="CXB229" t="s">
        <v>324</v>
      </c>
      <c r="CXC229" t="s">
        <v>324</v>
      </c>
      <c r="CXD229" t="s">
        <v>324</v>
      </c>
      <c r="CXE229" t="s">
        <v>324</v>
      </c>
      <c r="CXF229" t="s">
        <v>324</v>
      </c>
      <c r="CXG229" t="s">
        <v>324</v>
      </c>
      <c r="CXH229" t="s">
        <v>324</v>
      </c>
      <c r="CXI229" t="s">
        <v>324</v>
      </c>
      <c r="CXJ229" t="s">
        <v>324</v>
      </c>
      <c r="CXK229" t="s">
        <v>324</v>
      </c>
      <c r="CXL229" t="s">
        <v>324</v>
      </c>
      <c r="CXM229" t="s">
        <v>324</v>
      </c>
      <c r="CXN229" t="s">
        <v>324</v>
      </c>
      <c r="CXO229" t="s">
        <v>324</v>
      </c>
      <c r="CXP229" t="s">
        <v>324</v>
      </c>
      <c r="CXQ229" t="s">
        <v>324</v>
      </c>
      <c r="CXR229" t="s">
        <v>324</v>
      </c>
      <c r="CXS229" t="s">
        <v>324</v>
      </c>
      <c r="CXT229" t="s">
        <v>324</v>
      </c>
      <c r="CXU229" t="s">
        <v>324</v>
      </c>
      <c r="CXV229" t="s">
        <v>324</v>
      </c>
      <c r="CXW229" t="s">
        <v>324</v>
      </c>
      <c r="CXX229" t="s">
        <v>324</v>
      </c>
      <c r="CXY229" t="s">
        <v>324</v>
      </c>
      <c r="CXZ229" t="s">
        <v>324</v>
      </c>
      <c r="CYA229" t="s">
        <v>324</v>
      </c>
      <c r="CYB229" t="s">
        <v>324</v>
      </c>
      <c r="CYC229" t="s">
        <v>324</v>
      </c>
      <c r="CYD229" t="s">
        <v>324</v>
      </c>
      <c r="CYE229" t="s">
        <v>324</v>
      </c>
      <c r="CYF229" t="s">
        <v>324</v>
      </c>
      <c r="CYG229" t="s">
        <v>324</v>
      </c>
      <c r="CYH229" t="s">
        <v>324</v>
      </c>
      <c r="CYI229" t="s">
        <v>324</v>
      </c>
      <c r="CYJ229" t="s">
        <v>324</v>
      </c>
      <c r="CYK229" t="s">
        <v>324</v>
      </c>
      <c r="CYL229" t="s">
        <v>324</v>
      </c>
      <c r="CYM229" t="s">
        <v>324</v>
      </c>
      <c r="CYN229" t="s">
        <v>324</v>
      </c>
      <c r="CYO229" t="s">
        <v>324</v>
      </c>
      <c r="CYP229" t="s">
        <v>324</v>
      </c>
      <c r="CYQ229" t="s">
        <v>324</v>
      </c>
      <c r="CYR229" t="s">
        <v>324</v>
      </c>
      <c r="CYS229" t="s">
        <v>324</v>
      </c>
      <c r="CYT229" t="s">
        <v>324</v>
      </c>
      <c r="CYU229" t="s">
        <v>324</v>
      </c>
      <c r="CYV229" t="s">
        <v>324</v>
      </c>
      <c r="CYW229" t="s">
        <v>324</v>
      </c>
      <c r="CYX229" t="s">
        <v>324</v>
      </c>
      <c r="CYY229" t="s">
        <v>324</v>
      </c>
      <c r="CYZ229" t="s">
        <v>324</v>
      </c>
      <c r="CZA229" t="s">
        <v>324</v>
      </c>
      <c r="CZB229" t="s">
        <v>324</v>
      </c>
      <c r="CZC229" t="s">
        <v>324</v>
      </c>
      <c r="CZD229" t="s">
        <v>324</v>
      </c>
      <c r="CZE229" t="s">
        <v>324</v>
      </c>
      <c r="CZF229" t="s">
        <v>324</v>
      </c>
      <c r="CZG229" t="s">
        <v>324</v>
      </c>
      <c r="CZH229" t="s">
        <v>324</v>
      </c>
      <c r="CZI229" t="s">
        <v>324</v>
      </c>
      <c r="CZJ229" t="s">
        <v>324</v>
      </c>
      <c r="CZK229" t="s">
        <v>324</v>
      </c>
      <c r="CZL229" t="s">
        <v>324</v>
      </c>
      <c r="CZM229" t="s">
        <v>324</v>
      </c>
      <c r="CZN229" t="s">
        <v>324</v>
      </c>
      <c r="CZO229" t="s">
        <v>324</v>
      </c>
      <c r="CZP229" t="s">
        <v>324</v>
      </c>
      <c r="CZQ229" t="s">
        <v>324</v>
      </c>
      <c r="CZR229" t="s">
        <v>324</v>
      </c>
      <c r="CZS229" t="s">
        <v>324</v>
      </c>
      <c r="CZT229" t="s">
        <v>324</v>
      </c>
      <c r="CZU229" t="s">
        <v>324</v>
      </c>
      <c r="CZV229" t="s">
        <v>324</v>
      </c>
      <c r="CZW229" t="s">
        <v>324</v>
      </c>
      <c r="CZX229" t="s">
        <v>324</v>
      </c>
      <c r="CZY229" t="s">
        <v>324</v>
      </c>
      <c r="CZZ229" t="s">
        <v>324</v>
      </c>
      <c r="DAA229" t="s">
        <v>324</v>
      </c>
      <c r="DAB229" t="s">
        <v>324</v>
      </c>
      <c r="DAC229" t="s">
        <v>324</v>
      </c>
      <c r="DAD229" t="s">
        <v>324</v>
      </c>
      <c r="DAE229" t="s">
        <v>324</v>
      </c>
      <c r="DAF229" t="s">
        <v>324</v>
      </c>
      <c r="DAG229" t="s">
        <v>324</v>
      </c>
      <c r="DAH229" t="s">
        <v>324</v>
      </c>
      <c r="DAI229" t="s">
        <v>324</v>
      </c>
      <c r="DAJ229" t="s">
        <v>324</v>
      </c>
      <c r="DAK229" t="s">
        <v>324</v>
      </c>
      <c r="DAL229" t="s">
        <v>324</v>
      </c>
      <c r="DAM229" t="s">
        <v>324</v>
      </c>
      <c r="DAN229" t="s">
        <v>324</v>
      </c>
      <c r="DAO229" t="s">
        <v>324</v>
      </c>
      <c r="DAP229" t="s">
        <v>324</v>
      </c>
      <c r="DAQ229" t="s">
        <v>324</v>
      </c>
      <c r="DAR229" t="s">
        <v>324</v>
      </c>
      <c r="DAS229" t="s">
        <v>324</v>
      </c>
      <c r="DAT229" t="s">
        <v>324</v>
      </c>
      <c r="DAU229" t="s">
        <v>324</v>
      </c>
      <c r="DAV229" t="s">
        <v>324</v>
      </c>
      <c r="DAW229" t="s">
        <v>324</v>
      </c>
      <c r="DAX229" t="s">
        <v>324</v>
      </c>
      <c r="DAY229" t="s">
        <v>324</v>
      </c>
      <c r="DAZ229" t="s">
        <v>324</v>
      </c>
      <c r="DBA229" t="s">
        <v>324</v>
      </c>
      <c r="DBB229" t="s">
        <v>324</v>
      </c>
      <c r="DBC229" t="s">
        <v>324</v>
      </c>
      <c r="DBD229" t="s">
        <v>324</v>
      </c>
      <c r="DBE229" t="s">
        <v>324</v>
      </c>
      <c r="DBF229" t="s">
        <v>324</v>
      </c>
      <c r="DBG229" t="s">
        <v>324</v>
      </c>
      <c r="DBH229" t="s">
        <v>324</v>
      </c>
      <c r="DBI229" t="s">
        <v>324</v>
      </c>
      <c r="DBJ229" t="s">
        <v>324</v>
      </c>
      <c r="DBK229" t="s">
        <v>324</v>
      </c>
      <c r="DBL229" t="s">
        <v>324</v>
      </c>
      <c r="DBM229" t="s">
        <v>324</v>
      </c>
      <c r="DBN229" t="s">
        <v>324</v>
      </c>
      <c r="DBO229" t="s">
        <v>324</v>
      </c>
      <c r="DBP229" t="s">
        <v>324</v>
      </c>
      <c r="DBQ229" t="s">
        <v>324</v>
      </c>
      <c r="DBR229" t="s">
        <v>324</v>
      </c>
      <c r="DBS229" t="s">
        <v>324</v>
      </c>
      <c r="DBT229" t="s">
        <v>324</v>
      </c>
      <c r="DBU229" t="s">
        <v>324</v>
      </c>
      <c r="DBV229" t="s">
        <v>324</v>
      </c>
      <c r="DBW229" t="s">
        <v>324</v>
      </c>
      <c r="DBX229" t="s">
        <v>324</v>
      </c>
      <c r="DBY229" t="s">
        <v>324</v>
      </c>
      <c r="DBZ229" t="s">
        <v>324</v>
      </c>
      <c r="DCA229" t="s">
        <v>324</v>
      </c>
      <c r="DCB229" t="s">
        <v>324</v>
      </c>
      <c r="DCC229" t="s">
        <v>324</v>
      </c>
      <c r="DCD229" t="s">
        <v>324</v>
      </c>
      <c r="DCE229" t="s">
        <v>324</v>
      </c>
      <c r="DCF229" t="s">
        <v>324</v>
      </c>
      <c r="DCG229" t="s">
        <v>324</v>
      </c>
      <c r="DCH229" t="s">
        <v>324</v>
      </c>
      <c r="DCI229" t="s">
        <v>324</v>
      </c>
      <c r="DCJ229" t="s">
        <v>324</v>
      </c>
      <c r="DCK229" t="s">
        <v>324</v>
      </c>
      <c r="DCL229" t="s">
        <v>324</v>
      </c>
      <c r="DCM229" t="s">
        <v>324</v>
      </c>
      <c r="DCN229" t="s">
        <v>324</v>
      </c>
      <c r="DCO229" t="s">
        <v>324</v>
      </c>
      <c r="DCP229" t="s">
        <v>324</v>
      </c>
      <c r="DCQ229" t="s">
        <v>324</v>
      </c>
      <c r="DCR229" t="s">
        <v>324</v>
      </c>
      <c r="DCS229" t="s">
        <v>324</v>
      </c>
      <c r="DCT229" t="s">
        <v>324</v>
      </c>
      <c r="DCU229" t="s">
        <v>324</v>
      </c>
      <c r="DCV229" t="s">
        <v>324</v>
      </c>
      <c r="DCW229" t="s">
        <v>324</v>
      </c>
      <c r="DCX229" t="s">
        <v>324</v>
      </c>
      <c r="DCY229" t="s">
        <v>324</v>
      </c>
      <c r="DCZ229" t="s">
        <v>324</v>
      </c>
      <c r="DDA229" t="s">
        <v>324</v>
      </c>
      <c r="DDB229" t="s">
        <v>324</v>
      </c>
      <c r="DDC229" t="s">
        <v>324</v>
      </c>
      <c r="DDD229" t="s">
        <v>324</v>
      </c>
      <c r="DDE229" t="s">
        <v>324</v>
      </c>
      <c r="DDF229" t="s">
        <v>324</v>
      </c>
      <c r="DDG229" t="s">
        <v>324</v>
      </c>
      <c r="DDH229" t="s">
        <v>324</v>
      </c>
      <c r="DDI229" t="s">
        <v>324</v>
      </c>
      <c r="DDJ229" t="s">
        <v>324</v>
      </c>
      <c r="DDK229" t="s">
        <v>324</v>
      </c>
      <c r="DDL229" t="s">
        <v>324</v>
      </c>
      <c r="DDM229" t="s">
        <v>324</v>
      </c>
      <c r="DDN229" t="s">
        <v>324</v>
      </c>
      <c r="DDO229" t="s">
        <v>324</v>
      </c>
      <c r="DDP229" t="s">
        <v>324</v>
      </c>
      <c r="DDQ229" t="s">
        <v>324</v>
      </c>
      <c r="DDR229" t="s">
        <v>324</v>
      </c>
      <c r="DDS229" t="s">
        <v>324</v>
      </c>
      <c r="DDT229" t="s">
        <v>324</v>
      </c>
      <c r="DDU229" t="s">
        <v>324</v>
      </c>
      <c r="DDV229" t="s">
        <v>324</v>
      </c>
      <c r="DDW229" t="s">
        <v>324</v>
      </c>
      <c r="DDX229" t="s">
        <v>324</v>
      </c>
      <c r="DDY229" t="s">
        <v>324</v>
      </c>
      <c r="DDZ229" t="s">
        <v>324</v>
      </c>
      <c r="DEA229" t="s">
        <v>324</v>
      </c>
      <c r="DEB229" t="s">
        <v>324</v>
      </c>
      <c r="DEC229" t="s">
        <v>324</v>
      </c>
      <c r="DED229" t="s">
        <v>324</v>
      </c>
      <c r="DEE229" t="s">
        <v>324</v>
      </c>
      <c r="DEF229" t="s">
        <v>324</v>
      </c>
      <c r="DEG229" t="s">
        <v>324</v>
      </c>
      <c r="DEH229" t="s">
        <v>324</v>
      </c>
      <c r="DEI229" t="s">
        <v>324</v>
      </c>
      <c r="DEJ229" t="s">
        <v>324</v>
      </c>
      <c r="DEK229" t="s">
        <v>324</v>
      </c>
      <c r="DEL229" t="s">
        <v>324</v>
      </c>
      <c r="DEM229" t="s">
        <v>324</v>
      </c>
      <c r="DEN229" t="s">
        <v>324</v>
      </c>
      <c r="DEO229" t="s">
        <v>324</v>
      </c>
      <c r="DEP229" t="s">
        <v>324</v>
      </c>
      <c r="DEQ229" t="s">
        <v>324</v>
      </c>
      <c r="DER229" t="s">
        <v>324</v>
      </c>
      <c r="DES229" t="s">
        <v>324</v>
      </c>
      <c r="DET229" t="s">
        <v>324</v>
      </c>
      <c r="DEU229" t="s">
        <v>324</v>
      </c>
      <c r="DEV229" t="s">
        <v>324</v>
      </c>
      <c r="DEW229" t="s">
        <v>324</v>
      </c>
      <c r="DEX229" t="s">
        <v>324</v>
      </c>
      <c r="DEY229" t="s">
        <v>324</v>
      </c>
      <c r="DEZ229" t="s">
        <v>324</v>
      </c>
      <c r="DFA229" t="s">
        <v>324</v>
      </c>
      <c r="DFB229" t="s">
        <v>324</v>
      </c>
      <c r="DFC229" t="s">
        <v>324</v>
      </c>
      <c r="DFD229" t="s">
        <v>324</v>
      </c>
      <c r="DFE229" t="s">
        <v>324</v>
      </c>
      <c r="DFF229" t="s">
        <v>324</v>
      </c>
      <c r="DFG229" t="s">
        <v>324</v>
      </c>
      <c r="DFH229" t="s">
        <v>324</v>
      </c>
      <c r="DFI229" t="s">
        <v>324</v>
      </c>
      <c r="DFJ229" t="s">
        <v>324</v>
      </c>
      <c r="DFK229" t="s">
        <v>324</v>
      </c>
      <c r="DFL229" t="s">
        <v>324</v>
      </c>
      <c r="DFM229" t="s">
        <v>324</v>
      </c>
      <c r="DFN229" t="s">
        <v>324</v>
      </c>
      <c r="DFO229" t="s">
        <v>324</v>
      </c>
      <c r="DFP229" t="s">
        <v>324</v>
      </c>
      <c r="DFQ229" t="s">
        <v>324</v>
      </c>
      <c r="DFR229" t="s">
        <v>324</v>
      </c>
      <c r="DFS229" t="s">
        <v>324</v>
      </c>
      <c r="DFT229" t="s">
        <v>324</v>
      </c>
      <c r="DFU229" t="s">
        <v>324</v>
      </c>
      <c r="DFV229" t="s">
        <v>324</v>
      </c>
      <c r="DFW229" t="s">
        <v>324</v>
      </c>
      <c r="DFX229" t="s">
        <v>324</v>
      </c>
      <c r="DFY229" t="s">
        <v>324</v>
      </c>
      <c r="DFZ229" t="s">
        <v>324</v>
      </c>
      <c r="DGA229" t="s">
        <v>324</v>
      </c>
      <c r="DGB229" t="s">
        <v>324</v>
      </c>
      <c r="DGC229" t="s">
        <v>324</v>
      </c>
      <c r="DGD229" t="s">
        <v>324</v>
      </c>
      <c r="DGE229" t="s">
        <v>324</v>
      </c>
      <c r="DGF229" t="s">
        <v>324</v>
      </c>
      <c r="DGG229" t="s">
        <v>324</v>
      </c>
      <c r="DGH229" t="s">
        <v>324</v>
      </c>
      <c r="DGI229" t="s">
        <v>324</v>
      </c>
      <c r="DGJ229" t="s">
        <v>324</v>
      </c>
      <c r="DGK229" t="s">
        <v>324</v>
      </c>
      <c r="DGL229" t="s">
        <v>324</v>
      </c>
      <c r="DGM229" t="s">
        <v>324</v>
      </c>
      <c r="DGN229" t="s">
        <v>324</v>
      </c>
      <c r="DGO229" t="s">
        <v>324</v>
      </c>
      <c r="DGP229" t="s">
        <v>324</v>
      </c>
      <c r="DGQ229" t="s">
        <v>324</v>
      </c>
      <c r="DGR229" t="s">
        <v>324</v>
      </c>
      <c r="DGS229" t="s">
        <v>324</v>
      </c>
      <c r="DGT229" t="s">
        <v>324</v>
      </c>
      <c r="DGU229" t="s">
        <v>324</v>
      </c>
      <c r="DGV229" t="s">
        <v>324</v>
      </c>
      <c r="DGW229" t="s">
        <v>324</v>
      </c>
      <c r="DGX229" t="s">
        <v>324</v>
      </c>
      <c r="DGY229" t="s">
        <v>324</v>
      </c>
      <c r="DGZ229" t="s">
        <v>324</v>
      </c>
      <c r="DHA229" t="s">
        <v>324</v>
      </c>
      <c r="DHB229" t="s">
        <v>324</v>
      </c>
      <c r="DHC229" t="s">
        <v>324</v>
      </c>
      <c r="DHD229" t="s">
        <v>324</v>
      </c>
      <c r="DHE229" t="s">
        <v>324</v>
      </c>
      <c r="DHF229" t="s">
        <v>324</v>
      </c>
      <c r="DHG229" t="s">
        <v>324</v>
      </c>
      <c r="DHH229" t="s">
        <v>324</v>
      </c>
      <c r="DHI229" t="s">
        <v>324</v>
      </c>
      <c r="DHJ229" t="s">
        <v>324</v>
      </c>
      <c r="DHK229" t="s">
        <v>324</v>
      </c>
      <c r="DHL229" t="s">
        <v>324</v>
      </c>
      <c r="DHM229" t="s">
        <v>324</v>
      </c>
      <c r="DHN229" t="s">
        <v>324</v>
      </c>
      <c r="DHO229" t="s">
        <v>324</v>
      </c>
      <c r="DHP229" t="s">
        <v>324</v>
      </c>
      <c r="DHQ229" t="s">
        <v>324</v>
      </c>
      <c r="DHR229" t="s">
        <v>324</v>
      </c>
      <c r="DHS229" t="s">
        <v>324</v>
      </c>
      <c r="DHT229" t="s">
        <v>324</v>
      </c>
      <c r="DHU229" t="s">
        <v>324</v>
      </c>
      <c r="DHV229" t="s">
        <v>324</v>
      </c>
      <c r="DHW229" t="s">
        <v>324</v>
      </c>
      <c r="DHX229" t="s">
        <v>324</v>
      </c>
      <c r="DHY229" t="s">
        <v>324</v>
      </c>
      <c r="DHZ229" t="s">
        <v>324</v>
      </c>
      <c r="DIA229" t="s">
        <v>324</v>
      </c>
      <c r="DIB229" t="s">
        <v>324</v>
      </c>
      <c r="DIC229" t="s">
        <v>324</v>
      </c>
      <c r="DID229" t="s">
        <v>324</v>
      </c>
      <c r="DIE229" t="s">
        <v>324</v>
      </c>
      <c r="DIF229" t="s">
        <v>324</v>
      </c>
      <c r="DIG229" t="s">
        <v>324</v>
      </c>
      <c r="DIH229" t="s">
        <v>324</v>
      </c>
      <c r="DII229" t="s">
        <v>324</v>
      </c>
      <c r="DIJ229" t="s">
        <v>324</v>
      </c>
      <c r="DIK229" t="s">
        <v>324</v>
      </c>
      <c r="DIL229" t="s">
        <v>324</v>
      </c>
      <c r="DIM229" t="s">
        <v>324</v>
      </c>
      <c r="DIN229" t="s">
        <v>324</v>
      </c>
      <c r="DIO229" t="s">
        <v>324</v>
      </c>
      <c r="DIP229" t="s">
        <v>324</v>
      </c>
      <c r="DIQ229" t="s">
        <v>324</v>
      </c>
      <c r="DIR229" t="s">
        <v>324</v>
      </c>
      <c r="DIS229" t="s">
        <v>324</v>
      </c>
      <c r="DIT229" t="s">
        <v>324</v>
      </c>
      <c r="DIU229" t="s">
        <v>324</v>
      </c>
      <c r="DIV229" t="s">
        <v>324</v>
      </c>
      <c r="DIW229" t="s">
        <v>324</v>
      </c>
      <c r="DIX229" t="s">
        <v>324</v>
      </c>
      <c r="DIY229" t="s">
        <v>324</v>
      </c>
      <c r="DIZ229" t="s">
        <v>324</v>
      </c>
      <c r="DJA229" t="s">
        <v>324</v>
      </c>
      <c r="DJB229" t="s">
        <v>324</v>
      </c>
      <c r="DJC229" t="s">
        <v>324</v>
      </c>
      <c r="DJD229" t="s">
        <v>324</v>
      </c>
      <c r="DJE229" t="s">
        <v>324</v>
      </c>
      <c r="DJF229" t="s">
        <v>324</v>
      </c>
      <c r="DJG229" t="s">
        <v>324</v>
      </c>
      <c r="DJH229" t="s">
        <v>324</v>
      </c>
      <c r="DJI229" t="s">
        <v>324</v>
      </c>
      <c r="DJJ229" t="s">
        <v>324</v>
      </c>
      <c r="DJK229" t="s">
        <v>324</v>
      </c>
      <c r="DJL229" t="s">
        <v>324</v>
      </c>
      <c r="DJM229" t="s">
        <v>324</v>
      </c>
      <c r="DJN229" t="s">
        <v>324</v>
      </c>
      <c r="DJO229" t="s">
        <v>324</v>
      </c>
      <c r="DJP229" t="s">
        <v>324</v>
      </c>
      <c r="DJQ229" t="s">
        <v>324</v>
      </c>
      <c r="DJR229" t="s">
        <v>324</v>
      </c>
      <c r="DJS229" t="s">
        <v>324</v>
      </c>
      <c r="DJT229" t="s">
        <v>324</v>
      </c>
      <c r="DJU229" t="s">
        <v>324</v>
      </c>
      <c r="DJV229" t="s">
        <v>324</v>
      </c>
      <c r="DJW229" t="s">
        <v>324</v>
      </c>
      <c r="DJX229" t="s">
        <v>324</v>
      </c>
      <c r="DJY229" t="s">
        <v>324</v>
      </c>
      <c r="DJZ229" t="s">
        <v>324</v>
      </c>
      <c r="DKA229" t="s">
        <v>324</v>
      </c>
      <c r="DKB229" t="s">
        <v>324</v>
      </c>
      <c r="DKC229" t="s">
        <v>324</v>
      </c>
      <c r="DKD229" t="s">
        <v>324</v>
      </c>
      <c r="DKE229" t="s">
        <v>324</v>
      </c>
      <c r="DKF229" t="s">
        <v>324</v>
      </c>
      <c r="DKG229" t="s">
        <v>324</v>
      </c>
      <c r="DKH229" t="s">
        <v>324</v>
      </c>
      <c r="DKI229" t="s">
        <v>324</v>
      </c>
      <c r="DKJ229" t="s">
        <v>324</v>
      </c>
      <c r="DKK229" t="s">
        <v>324</v>
      </c>
      <c r="DKL229" t="s">
        <v>324</v>
      </c>
      <c r="DKM229" t="s">
        <v>324</v>
      </c>
      <c r="DKN229" t="s">
        <v>324</v>
      </c>
      <c r="DKO229" t="s">
        <v>324</v>
      </c>
      <c r="DKP229" t="s">
        <v>324</v>
      </c>
      <c r="DKQ229" t="s">
        <v>324</v>
      </c>
      <c r="DKR229" t="s">
        <v>324</v>
      </c>
      <c r="DKS229" t="s">
        <v>324</v>
      </c>
      <c r="DKT229" t="s">
        <v>324</v>
      </c>
      <c r="DKU229" t="s">
        <v>324</v>
      </c>
      <c r="DKV229" t="s">
        <v>324</v>
      </c>
      <c r="DKW229" t="s">
        <v>324</v>
      </c>
      <c r="DKX229" t="s">
        <v>324</v>
      </c>
      <c r="DKY229" t="s">
        <v>324</v>
      </c>
      <c r="DKZ229" t="s">
        <v>324</v>
      </c>
      <c r="DLA229" t="s">
        <v>324</v>
      </c>
      <c r="DLB229" t="s">
        <v>324</v>
      </c>
      <c r="DLC229" t="s">
        <v>324</v>
      </c>
      <c r="DLD229" t="s">
        <v>324</v>
      </c>
      <c r="DLE229" t="s">
        <v>324</v>
      </c>
      <c r="DLF229" t="s">
        <v>324</v>
      </c>
      <c r="DLG229" t="s">
        <v>324</v>
      </c>
      <c r="DLH229" t="s">
        <v>324</v>
      </c>
      <c r="DLI229" t="s">
        <v>324</v>
      </c>
      <c r="DLJ229" t="s">
        <v>324</v>
      </c>
      <c r="DLK229" t="s">
        <v>324</v>
      </c>
      <c r="DLL229" t="s">
        <v>324</v>
      </c>
      <c r="DLM229" t="s">
        <v>324</v>
      </c>
      <c r="DLN229" t="s">
        <v>324</v>
      </c>
      <c r="DLO229" t="s">
        <v>324</v>
      </c>
      <c r="DLP229" t="s">
        <v>324</v>
      </c>
      <c r="DLQ229" t="s">
        <v>324</v>
      </c>
      <c r="DLR229" t="s">
        <v>324</v>
      </c>
      <c r="DLS229" t="s">
        <v>324</v>
      </c>
      <c r="DLT229" t="s">
        <v>324</v>
      </c>
      <c r="DLU229" t="s">
        <v>324</v>
      </c>
      <c r="DLV229" t="s">
        <v>324</v>
      </c>
      <c r="DLW229" t="s">
        <v>324</v>
      </c>
      <c r="DLX229" t="s">
        <v>324</v>
      </c>
      <c r="DLY229" t="s">
        <v>324</v>
      </c>
      <c r="DLZ229" t="s">
        <v>324</v>
      </c>
      <c r="DMA229" t="s">
        <v>324</v>
      </c>
      <c r="DMB229" t="s">
        <v>324</v>
      </c>
      <c r="DMC229" t="s">
        <v>324</v>
      </c>
      <c r="DMD229" t="s">
        <v>324</v>
      </c>
      <c r="DME229" t="s">
        <v>324</v>
      </c>
      <c r="DMF229" t="s">
        <v>324</v>
      </c>
      <c r="DMG229" t="s">
        <v>324</v>
      </c>
      <c r="DMH229" t="s">
        <v>324</v>
      </c>
      <c r="DMI229" t="s">
        <v>324</v>
      </c>
      <c r="DMJ229" t="s">
        <v>324</v>
      </c>
      <c r="DMK229" t="s">
        <v>324</v>
      </c>
      <c r="DML229" t="s">
        <v>324</v>
      </c>
      <c r="DMM229" t="s">
        <v>324</v>
      </c>
      <c r="DMN229" t="s">
        <v>324</v>
      </c>
      <c r="DMO229" t="s">
        <v>324</v>
      </c>
      <c r="DMP229" t="s">
        <v>324</v>
      </c>
      <c r="DMQ229" t="s">
        <v>324</v>
      </c>
      <c r="DMR229" t="s">
        <v>324</v>
      </c>
      <c r="DMS229" t="s">
        <v>324</v>
      </c>
      <c r="DMT229" t="s">
        <v>324</v>
      </c>
      <c r="DMU229" t="s">
        <v>324</v>
      </c>
      <c r="DMV229" t="s">
        <v>324</v>
      </c>
      <c r="DMW229" t="s">
        <v>324</v>
      </c>
      <c r="DMX229" t="s">
        <v>324</v>
      </c>
      <c r="DMY229" t="s">
        <v>324</v>
      </c>
      <c r="DMZ229" t="s">
        <v>324</v>
      </c>
      <c r="DNA229" t="s">
        <v>324</v>
      </c>
      <c r="DNB229" t="s">
        <v>324</v>
      </c>
      <c r="DNC229" t="s">
        <v>324</v>
      </c>
      <c r="DND229" t="s">
        <v>324</v>
      </c>
      <c r="DNE229" t="s">
        <v>324</v>
      </c>
      <c r="DNF229" t="s">
        <v>324</v>
      </c>
      <c r="DNG229" t="s">
        <v>324</v>
      </c>
      <c r="DNH229" t="s">
        <v>324</v>
      </c>
      <c r="DNI229" t="s">
        <v>324</v>
      </c>
      <c r="DNJ229" t="s">
        <v>324</v>
      </c>
      <c r="DNK229" t="s">
        <v>324</v>
      </c>
      <c r="DNL229" t="s">
        <v>324</v>
      </c>
      <c r="DNM229" t="s">
        <v>324</v>
      </c>
      <c r="DNN229" t="s">
        <v>324</v>
      </c>
      <c r="DNO229" t="s">
        <v>324</v>
      </c>
      <c r="DNP229" t="s">
        <v>324</v>
      </c>
      <c r="DNQ229" t="s">
        <v>324</v>
      </c>
      <c r="DNR229" t="s">
        <v>324</v>
      </c>
      <c r="DNS229" t="s">
        <v>324</v>
      </c>
      <c r="DNT229" t="s">
        <v>324</v>
      </c>
      <c r="DNU229" t="s">
        <v>324</v>
      </c>
      <c r="DNV229" t="s">
        <v>324</v>
      </c>
      <c r="DNW229" t="s">
        <v>324</v>
      </c>
      <c r="DNX229" t="s">
        <v>324</v>
      </c>
      <c r="DNY229" t="s">
        <v>324</v>
      </c>
      <c r="DNZ229" t="s">
        <v>324</v>
      </c>
      <c r="DOA229" t="s">
        <v>324</v>
      </c>
      <c r="DOB229" t="s">
        <v>324</v>
      </c>
      <c r="DOC229" t="s">
        <v>324</v>
      </c>
      <c r="DOD229" t="s">
        <v>324</v>
      </c>
      <c r="DOE229" t="s">
        <v>324</v>
      </c>
      <c r="DOF229" t="s">
        <v>324</v>
      </c>
      <c r="DOG229" t="s">
        <v>324</v>
      </c>
      <c r="DOH229" t="s">
        <v>324</v>
      </c>
      <c r="DOI229" t="s">
        <v>324</v>
      </c>
      <c r="DOJ229" t="s">
        <v>324</v>
      </c>
      <c r="DOK229" t="s">
        <v>324</v>
      </c>
      <c r="DOL229" t="s">
        <v>324</v>
      </c>
      <c r="DOM229" t="s">
        <v>324</v>
      </c>
      <c r="DON229" t="s">
        <v>324</v>
      </c>
      <c r="DOO229" t="s">
        <v>324</v>
      </c>
      <c r="DOP229" t="s">
        <v>324</v>
      </c>
      <c r="DOQ229" t="s">
        <v>324</v>
      </c>
      <c r="DOR229" t="s">
        <v>324</v>
      </c>
      <c r="DOS229" t="s">
        <v>324</v>
      </c>
      <c r="DOT229" t="s">
        <v>324</v>
      </c>
      <c r="DOU229" t="s">
        <v>324</v>
      </c>
      <c r="DOV229" t="s">
        <v>324</v>
      </c>
      <c r="DOW229" t="s">
        <v>324</v>
      </c>
      <c r="DOX229" t="s">
        <v>324</v>
      </c>
      <c r="DOY229" t="s">
        <v>324</v>
      </c>
      <c r="DOZ229" t="s">
        <v>324</v>
      </c>
      <c r="DPA229" t="s">
        <v>324</v>
      </c>
      <c r="DPB229" t="s">
        <v>324</v>
      </c>
      <c r="DPC229" t="s">
        <v>324</v>
      </c>
      <c r="DPD229" t="s">
        <v>324</v>
      </c>
      <c r="DPE229" t="s">
        <v>324</v>
      </c>
      <c r="DPF229" t="s">
        <v>324</v>
      </c>
      <c r="DPG229" t="s">
        <v>324</v>
      </c>
      <c r="DPH229" t="s">
        <v>324</v>
      </c>
      <c r="DPI229" t="s">
        <v>324</v>
      </c>
      <c r="DPJ229" t="s">
        <v>324</v>
      </c>
      <c r="DPK229" t="s">
        <v>324</v>
      </c>
      <c r="DPL229" t="s">
        <v>324</v>
      </c>
      <c r="DPM229" t="s">
        <v>324</v>
      </c>
      <c r="DPN229" t="s">
        <v>324</v>
      </c>
      <c r="DPO229" t="s">
        <v>324</v>
      </c>
      <c r="DPP229" t="s">
        <v>324</v>
      </c>
      <c r="DPQ229" t="s">
        <v>324</v>
      </c>
      <c r="DPR229" t="s">
        <v>324</v>
      </c>
      <c r="DPS229" t="s">
        <v>324</v>
      </c>
      <c r="DPT229" t="s">
        <v>324</v>
      </c>
      <c r="DPU229" t="s">
        <v>324</v>
      </c>
      <c r="DPV229" t="s">
        <v>324</v>
      </c>
      <c r="DPW229" t="s">
        <v>324</v>
      </c>
      <c r="DPX229" t="s">
        <v>324</v>
      </c>
      <c r="DPY229" t="s">
        <v>324</v>
      </c>
      <c r="DPZ229" t="s">
        <v>324</v>
      </c>
      <c r="DQA229" t="s">
        <v>324</v>
      </c>
      <c r="DQB229" t="s">
        <v>324</v>
      </c>
      <c r="DQC229" t="s">
        <v>324</v>
      </c>
      <c r="DQD229" t="s">
        <v>324</v>
      </c>
      <c r="DQE229" t="s">
        <v>324</v>
      </c>
      <c r="DQF229" t="s">
        <v>324</v>
      </c>
      <c r="DQG229" t="s">
        <v>324</v>
      </c>
      <c r="DQH229" t="s">
        <v>324</v>
      </c>
      <c r="DQI229" t="s">
        <v>324</v>
      </c>
      <c r="DQJ229" t="s">
        <v>324</v>
      </c>
      <c r="DQK229" t="s">
        <v>324</v>
      </c>
      <c r="DQL229" t="s">
        <v>324</v>
      </c>
      <c r="DQM229" t="s">
        <v>324</v>
      </c>
      <c r="DQN229" t="s">
        <v>324</v>
      </c>
      <c r="DQO229" t="s">
        <v>324</v>
      </c>
      <c r="DQP229" t="s">
        <v>324</v>
      </c>
      <c r="DQQ229" t="s">
        <v>324</v>
      </c>
      <c r="DQR229" t="s">
        <v>324</v>
      </c>
      <c r="DQS229" t="s">
        <v>324</v>
      </c>
      <c r="DQT229" t="s">
        <v>324</v>
      </c>
      <c r="DQU229" t="s">
        <v>324</v>
      </c>
      <c r="DQV229" t="s">
        <v>324</v>
      </c>
      <c r="DQW229" t="s">
        <v>324</v>
      </c>
      <c r="DQX229" t="s">
        <v>324</v>
      </c>
      <c r="DQY229" t="s">
        <v>324</v>
      </c>
      <c r="DQZ229" t="s">
        <v>324</v>
      </c>
      <c r="DRA229" t="s">
        <v>324</v>
      </c>
      <c r="DRB229" t="s">
        <v>324</v>
      </c>
      <c r="DRC229" t="s">
        <v>324</v>
      </c>
      <c r="DRD229" t="s">
        <v>324</v>
      </c>
      <c r="DRE229" t="s">
        <v>324</v>
      </c>
      <c r="DRF229" t="s">
        <v>324</v>
      </c>
      <c r="DRG229" t="s">
        <v>324</v>
      </c>
      <c r="DRH229" t="s">
        <v>324</v>
      </c>
      <c r="DRI229" t="s">
        <v>324</v>
      </c>
      <c r="DRJ229" t="s">
        <v>324</v>
      </c>
      <c r="DRK229" t="s">
        <v>324</v>
      </c>
      <c r="DRL229" t="s">
        <v>324</v>
      </c>
      <c r="DRM229" t="s">
        <v>324</v>
      </c>
      <c r="DRN229" t="s">
        <v>324</v>
      </c>
      <c r="DRO229" t="s">
        <v>324</v>
      </c>
      <c r="DRP229" t="s">
        <v>324</v>
      </c>
      <c r="DRQ229" t="s">
        <v>324</v>
      </c>
      <c r="DRR229" t="s">
        <v>324</v>
      </c>
      <c r="DRS229" t="s">
        <v>324</v>
      </c>
      <c r="DRT229" t="s">
        <v>324</v>
      </c>
      <c r="DRU229" t="s">
        <v>324</v>
      </c>
      <c r="DRV229" t="s">
        <v>324</v>
      </c>
      <c r="DRW229" t="s">
        <v>324</v>
      </c>
      <c r="DRX229" t="s">
        <v>324</v>
      </c>
      <c r="DRY229" t="s">
        <v>324</v>
      </c>
      <c r="DRZ229" t="s">
        <v>324</v>
      </c>
      <c r="DSA229" t="s">
        <v>324</v>
      </c>
      <c r="DSB229" t="s">
        <v>324</v>
      </c>
      <c r="DSC229" t="s">
        <v>324</v>
      </c>
      <c r="DSD229" t="s">
        <v>324</v>
      </c>
      <c r="DSE229" t="s">
        <v>324</v>
      </c>
      <c r="DSF229" t="s">
        <v>324</v>
      </c>
      <c r="DSG229" t="s">
        <v>324</v>
      </c>
      <c r="DSH229" t="s">
        <v>324</v>
      </c>
      <c r="DSI229" t="s">
        <v>324</v>
      </c>
      <c r="DSJ229" t="s">
        <v>324</v>
      </c>
      <c r="DSK229" t="s">
        <v>324</v>
      </c>
      <c r="DSL229" t="s">
        <v>324</v>
      </c>
      <c r="DSM229" t="s">
        <v>324</v>
      </c>
      <c r="DSN229" t="s">
        <v>324</v>
      </c>
      <c r="DSO229" t="s">
        <v>324</v>
      </c>
      <c r="DSP229" t="s">
        <v>324</v>
      </c>
      <c r="DSQ229" t="s">
        <v>324</v>
      </c>
      <c r="DSR229" t="s">
        <v>324</v>
      </c>
      <c r="DSS229" t="s">
        <v>324</v>
      </c>
      <c r="DST229" t="s">
        <v>324</v>
      </c>
      <c r="DSU229" t="s">
        <v>324</v>
      </c>
      <c r="DSV229" t="s">
        <v>324</v>
      </c>
      <c r="DSW229" t="s">
        <v>324</v>
      </c>
      <c r="DSX229" t="s">
        <v>324</v>
      </c>
      <c r="DSY229" t="s">
        <v>324</v>
      </c>
      <c r="DSZ229" t="s">
        <v>324</v>
      </c>
      <c r="DTA229" t="s">
        <v>324</v>
      </c>
      <c r="DTB229" t="s">
        <v>324</v>
      </c>
      <c r="DTC229" t="s">
        <v>324</v>
      </c>
      <c r="DTD229" t="s">
        <v>324</v>
      </c>
      <c r="DTE229" t="s">
        <v>324</v>
      </c>
      <c r="DTF229" t="s">
        <v>324</v>
      </c>
      <c r="DTG229" t="s">
        <v>324</v>
      </c>
      <c r="DTH229" t="s">
        <v>324</v>
      </c>
      <c r="DTI229" t="s">
        <v>324</v>
      </c>
      <c r="DTJ229" t="s">
        <v>324</v>
      </c>
      <c r="DTK229" t="s">
        <v>324</v>
      </c>
      <c r="DTL229" t="s">
        <v>324</v>
      </c>
      <c r="DTM229" t="s">
        <v>324</v>
      </c>
      <c r="DTN229" t="s">
        <v>324</v>
      </c>
      <c r="DTO229" t="s">
        <v>324</v>
      </c>
      <c r="DTP229" t="s">
        <v>324</v>
      </c>
      <c r="DTQ229" t="s">
        <v>324</v>
      </c>
      <c r="DTR229" t="s">
        <v>324</v>
      </c>
      <c r="DTS229" t="s">
        <v>324</v>
      </c>
      <c r="DTT229" t="s">
        <v>324</v>
      </c>
      <c r="DTU229" t="s">
        <v>324</v>
      </c>
      <c r="DTV229" t="s">
        <v>324</v>
      </c>
      <c r="DTW229" t="s">
        <v>324</v>
      </c>
      <c r="DTX229" t="s">
        <v>324</v>
      </c>
      <c r="DTY229" t="s">
        <v>324</v>
      </c>
      <c r="DTZ229" t="s">
        <v>324</v>
      </c>
      <c r="DUA229" t="s">
        <v>324</v>
      </c>
      <c r="DUB229" t="s">
        <v>324</v>
      </c>
      <c r="DUC229" t="s">
        <v>324</v>
      </c>
      <c r="DUD229" t="s">
        <v>324</v>
      </c>
      <c r="DUE229" t="s">
        <v>324</v>
      </c>
      <c r="DUF229" t="s">
        <v>324</v>
      </c>
      <c r="DUG229" t="s">
        <v>324</v>
      </c>
      <c r="DUH229" t="s">
        <v>324</v>
      </c>
      <c r="DUI229" t="s">
        <v>324</v>
      </c>
      <c r="DUJ229" t="s">
        <v>324</v>
      </c>
      <c r="DUK229" t="s">
        <v>324</v>
      </c>
      <c r="DUL229" t="s">
        <v>324</v>
      </c>
      <c r="DUM229" t="s">
        <v>324</v>
      </c>
      <c r="DUN229" t="s">
        <v>324</v>
      </c>
      <c r="DUO229" t="s">
        <v>324</v>
      </c>
      <c r="DUP229" t="s">
        <v>324</v>
      </c>
      <c r="DUQ229" t="s">
        <v>324</v>
      </c>
      <c r="DUR229" t="s">
        <v>324</v>
      </c>
      <c r="DUS229" t="s">
        <v>324</v>
      </c>
      <c r="DUT229" t="s">
        <v>324</v>
      </c>
      <c r="DUU229" t="s">
        <v>324</v>
      </c>
      <c r="DUV229" t="s">
        <v>324</v>
      </c>
      <c r="DUW229" t="s">
        <v>324</v>
      </c>
      <c r="DUX229" t="s">
        <v>324</v>
      </c>
      <c r="DUY229" t="s">
        <v>324</v>
      </c>
      <c r="DUZ229" t="s">
        <v>324</v>
      </c>
      <c r="DVA229" t="s">
        <v>324</v>
      </c>
      <c r="DVB229" t="s">
        <v>324</v>
      </c>
      <c r="DVC229" t="s">
        <v>324</v>
      </c>
      <c r="DVD229" t="s">
        <v>324</v>
      </c>
      <c r="DVE229" t="s">
        <v>324</v>
      </c>
      <c r="DVF229" t="s">
        <v>324</v>
      </c>
      <c r="DVG229" t="s">
        <v>324</v>
      </c>
      <c r="DVH229" t="s">
        <v>324</v>
      </c>
      <c r="DVI229" t="s">
        <v>324</v>
      </c>
      <c r="DVJ229" t="s">
        <v>324</v>
      </c>
      <c r="DVK229" t="s">
        <v>324</v>
      </c>
      <c r="DVL229" t="s">
        <v>324</v>
      </c>
      <c r="DVM229" t="s">
        <v>324</v>
      </c>
      <c r="DVN229" t="s">
        <v>324</v>
      </c>
      <c r="DVO229" t="s">
        <v>324</v>
      </c>
      <c r="DVP229" t="s">
        <v>324</v>
      </c>
      <c r="DVQ229" t="s">
        <v>324</v>
      </c>
      <c r="DVR229" t="s">
        <v>324</v>
      </c>
      <c r="DVS229" t="s">
        <v>324</v>
      </c>
      <c r="DVT229" t="s">
        <v>324</v>
      </c>
      <c r="DVU229" t="s">
        <v>324</v>
      </c>
      <c r="DVV229" t="s">
        <v>324</v>
      </c>
      <c r="DVW229" t="s">
        <v>324</v>
      </c>
      <c r="DVX229" t="s">
        <v>324</v>
      </c>
      <c r="DVY229" t="s">
        <v>324</v>
      </c>
      <c r="DVZ229" t="s">
        <v>324</v>
      </c>
      <c r="DWA229" t="s">
        <v>324</v>
      </c>
      <c r="DWB229" t="s">
        <v>324</v>
      </c>
      <c r="DWC229" t="s">
        <v>324</v>
      </c>
      <c r="DWD229" t="s">
        <v>324</v>
      </c>
      <c r="DWE229" t="s">
        <v>324</v>
      </c>
      <c r="DWF229" t="s">
        <v>324</v>
      </c>
      <c r="DWG229" t="s">
        <v>324</v>
      </c>
      <c r="DWH229" t="s">
        <v>324</v>
      </c>
      <c r="DWI229" t="s">
        <v>324</v>
      </c>
      <c r="DWJ229" t="s">
        <v>324</v>
      </c>
      <c r="DWK229" t="s">
        <v>324</v>
      </c>
      <c r="DWL229" t="s">
        <v>324</v>
      </c>
      <c r="DWM229" t="s">
        <v>324</v>
      </c>
      <c r="DWN229" t="s">
        <v>324</v>
      </c>
      <c r="DWO229" t="s">
        <v>324</v>
      </c>
      <c r="DWP229" t="s">
        <v>324</v>
      </c>
      <c r="DWQ229" t="s">
        <v>324</v>
      </c>
      <c r="DWR229" t="s">
        <v>324</v>
      </c>
      <c r="DWS229" t="s">
        <v>324</v>
      </c>
      <c r="DWT229" t="s">
        <v>324</v>
      </c>
      <c r="DWU229" t="s">
        <v>324</v>
      </c>
      <c r="DWV229" t="s">
        <v>324</v>
      </c>
      <c r="DWW229" t="s">
        <v>324</v>
      </c>
      <c r="DWX229" t="s">
        <v>324</v>
      </c>
      <c r="DWY229" t="s">
        <v>324</v>
      </c>
      <c r="DWZ229" t="s">
        <v>324</v>
      </c>
      <c r="DXA229" t="s">
        <v>324</v>
      </c>
      <c r="DXB229" t="s">
        <v>324</v>
      </c>
      <c r="DXC229" t="s">
        <v>324</v>
      </c>
      <c r="DXD229" t="s">
        <v>324</v>
      </c>
      <c r="DXE229" t="s">
        <v>324</v>
      </c>
      <c r="DXF229" t="s">
        <v>324</v>
      </c>
      <c r="DXG229" t="s">
        <v>324</v>
      </c>
      <c r="DXH229" t="s">
        <v>324</v>
      </c>
      <c r="DXI229" t="s">
        <v>324</v>
      </c>
      <c r="DXJ229" t="s">
        <v>324</v>
      </c>
      <c r="DXK229" t="s">
        <v>324</v>
      </c>
      <c r="DXL229" t="s">
        <v>324</v>
      </c>
      <c r="DXM229" t="s">
        <v>324</v>
      </c>
      <c r="DXN229" t="s">
        <v>324</v>
      </c>
      <c r="DXO229" t="s">
        <v>324</v>
      </c>
      <c r="DXP229" t="s">
        <v>324</v>
      </c>
      <c r="DXQ229" t="s">
        <v>324</v>
      </c>
      <c r="DXR229" t="s">
        <v>324</v>
      </c>
      <c r="DXS229" t="s">
        <v>324</v>
      </c>
      <c r="DXT229" t="s">
        <v>324</v>
      </c>
      <c r="DXU229" t="s">
        <v>324</v>
      </c>
      <c r="DXV229" t="s">
        <v>324</v>
      </c>
      <c r="DXW229" t="s">
        <v>324</v>
      </c>
      <c r="DXX229" t="s">
        <v>324</v>
      </c>
      <c r="DXY229" t="s">
        <v>324</v>
      </c>
      <c r="DXZ229" t="s">
        <v>324</v>
      </c>
      <c r="DYA229" t="s">
        <v>324</v>
      </c>
      <c r="DYB229" t="s">
        <v>324</v>
      </c>
      <c r="DYC229" t="s">
        <v>324</v>
      </c>
      <c r="DYD229" t="s">
        <v>324</v>
      </c>
      <c r="DYE229" t="s">
        <v>324</v>
      </c>
      <c r="DYF229" t="s">
        <v>324</v>
      </c>
      <c r="DYG229" t="s">
        <v>324</v>
      </c>
      <c r="DYH229" t="s">
        <v>324</v>
      </c>
      <c r="DYI229" t="s">
        <v>324</v>
      </c>
      <c r="DYJ229" t="s">
        <v>324</v>
      </c>
      <c r="DYK229" t="s">
        <v>324</v>
      </c>
      <c r="DYL229" t="s">
        <v>324</v>
      </c>
      <c r="DYM229" t="s">
        <v>324</v>
      </c>
      <c r="DYN229" t="s">
        <v>324</v>
      </c>
      <c r="DYO229" t="s">
        <v>324</v>
      </c>
      <c r="DYP229" t="s">
        <v>324</v>
      </c>
      <c r="DYQ229" t="s">
        <v>324</v>
      </c>
      <c r="DYR229" t="s">
        <v>324</v>
      </c>
      <c r="DYS229" t="s">
        <v>324</v>
      </c>
      <c r="DYT229" t="s">
        <v>324</v>
      </c>
      <c r="DYU229" t="s">
        <v>324</v>
      </c>
      <c r="DYV229" t="s">
        <v>324</v>
      </c>
      <c r="DYW229" t="s">
        <v>324</v>
      </c>
      <c r="DYX229" t="s">
        <v>324</v>
      </c>
      <c r="DYY229" t="s">
        <v>324</v>
      </c>
      <c r="DYZ229" t="s">
        <v>324</v>
      </c>
      <c r="DZA229" t="s">
        <v>324</v>
      </c>
      <c r="DZB229" t="s">
        <v>324</v>
      </c>
      <c r="DZC229" t="s">
        <v>324</v>
      </c>
      <c r="DZD229" t="s">
        <v>324</v>
      </c>
      <c r="DZE229" t="s">
        <v>324</v>
      </c>
      <c r="DZF229" t="s">
        <v>324</v>
      </c>
      <c r="DZG229" t="s">
        <v>324</v>
      </c>
      <c r="DZH229" t="s">
        <v>324</v>
      </c>
      <c r="DZI229" t="s">
        <v>324</v>
      </c>
      <c r="DZJ229" t="s">
        <v>324</v>
      </c>
      <c r="DZK229" t="s">
        <v>324</v>
      </c>
      <c r="DZL229" t="s">
        <v>324</v>
      </c>
      <c r="DZM229" t="s">
        <v>324</v>
      </c>
      <c r="DZN229" t="s">
        <v>324</v>
      </c>
      <c r="DZO229" t="s">
        <v>324</v>
      </c>
      <c r="DZP229" t="s">
        <v>324</v>
      </c>
      <c r="DZQ229" t="s">
        <v>324</v>
      </c>
      <c r="DZR229" t="s">
        <v>324</v>
      </c>
      <c r="DZS229" t="s">
        <v>324</v>
      </c>
      <c r="DZT229" t="s">
        <v>324</v>
      </c>
      <c r="DZU229" t="s">
        <v>324</v>
      </c>
      <c r="DZV229" t="s">
        <v>324</v>
      </c>
      <c r="DZW229" t="s">
        <v>324</v>
      </c>
      <c r="DZX229" t="s">
        <v>324</v>
      </c>
      <c r="DZY229" t="s">
        <v>324</v>
      </c>
      <c r="DZZ229" t="s">
        <v>324</v>
      </c>
      <c r="EAA229" t="s">
        <v>324</v>
      </c>
      <c r="EAB229" t="s">
        <v>324</v>
      </c>
      <c r="EAC229" t="s">
        <v>324</v>
      </c>
      <c r="EAD229" t="s">
        <v>324</v>
      </c>
      <c r="EAE229" t="s">
        <v>324</v>
      </c>
      <c r="EAF229" t="s">
        <v>324</v>
      </c>
      <c r="EAG229" t="s">
        <v>324</v>
      </c>
      <c r="EAH229" t="s">
        <v>324</v>
      </c>
      <c r="EAI229" t="s">
        <v>324</v>
      </c>
      <c r="EAJ229" t="s">
        <v>324</v>
      </c>
      <c r="EAK229" t="s">
        <v>324</v>
      </c>
      <c r="EAL229" t="s">
        <v>324</v>
      </c>
      <c r="EAM229" t="s">
        <v>324</v>
      </c>
      <c r="EAN229" t="s">
        <v>324</v>
      </c>
      <c r="EAO229" t="s">
        <v>324</v>
      </c>
      <c r="EAP229" t="s">
        <v>324</v>
      </c>
      <c r="EAQ229" t="s">
        <v>324</v>
      </c>
      <c r="EAR229" t="s">
        <v>324</v>
      </c>
      <c r="EAS229" t="s">
        <v>324</v>
      </c>
      <c r="EAT229" t="s">
        <v>324</v>
      </c>
      <c r="EAU229" t="s">
        <v>324</v>
      </c>
      <c r="EAV229" t="s">
        <v>324</v>
      </c>
      <c r="EAW229" t="s">
        <v>324</v>
      </c>
      <c r="EAX229" t="s">
        <v>324</v>
      </c>
      <c r="EAY229" t="s">
        <v>324</v>
      </c>
      <c r="EAZ229" t="s">
        <v>324</v>
      </c>
      <c r="EBA229" t="s">
        <v>324</v>
      </c>
      <c r="EBB229" t="s">
        <v>324</v>
      </c>
      <c r="EBC229" t="s">
        <v>324</v>
      </c>
      <c r="EBD229" t="s">
        <v>324</v>
      </c>
      <c r="EBE229" t="s">
        <v>324</v>
      </c>
      <c r="EBF229" t="s">
        <v>324</v>
      </c>
      <c r="EBG229" t="s">
        <v>324</v>
      </c>
      <c r="EBH229" t="s">
        <v>324</v>
      </c>
      <c r="EBI229" t="s">
        <v>324</v>
      </c>
      <c r="EBJ229" t="s">
        <v>324</v>
      </c>
      <c r="EBK229" t="s">
        <v>324</v>
      </c>
      <c r="EBL229" t="s">
        <v>324</v>
      </c>
      <c r="EBM229" t="s">
        <v>324</v>
      </c>
      <c r="EBN229" t="s">
        <v>324</v>
      </c>
      <c r="EBO229" t="s">
        <v>324</v>
      </c>
      <c r="EBP229" t="s">
        <v>324</v>
      </c>
      <c r="EBQ229" t="s">
        <v>324</v>
      </c>
      <c r="EBR229" t="s">
        <v>324</v>
      </c>
      <c r="EBS229" t="s">
        <v>324</v>
      </c>
      <c r="EBT229" t="s">
        <v>324</v>
      </c>
      <c r="EBU229" t="s">
        <v>324</v>
      </c>
      <c r="EBV229" t="s">
        <v>324</v>
      </c>
      <c r="EBW229" t="s">
        <v>324</v>
      </c>
      <c r="EBX229" t="s">
        <v>324</v>
      </c>
      <c r="EBY229" t="s">
        <v>324</v>
      </c>
      <c r="EBZ229" t="s">
        <v>324</v>
      </c>
      <c r="ECA229" t="s">
        <v>324</v>
      </c>
      <c r="ECB229" t="s">
        <v>324</v>
      </c>
      <c r="ECC229" t="s">
        <v>324</v>
      </c>
      <c r="ECD229" t="s">
        <v>324</v>
      </c>
      <c r="ECE229" t="s">
        <v>324</v>
      </c>
      <c r="ECF229" t="s">
        <v>324</v>
      </c>
      <c r="ECG229" t="s">
        <v>324</v>
      </c>
      <c r="ECH229" t="s">
        <v>324</v>
      </c>
      <c r="ECI229" t="s">
        <v>324</v>
      </c>
      <c r="ECJ229" t="s">
        <v>324</v>
      </c>
      <c r="ECK229" t="s">
        <v>324</v>
      </c>
      <c r="ECL229" t="s">
        <v>324</v>
      </c>
      <c r="ECM229" t="s">
        <v>324</v>
      </c>
      <c r="ECN229" t="s">
        <v>324</v>
      </c>
      <c r="ECO229" t="s">
        <v>324</v>
      </c>
      <c r="ECP229" t="s">
        <v>324</v>
      </c>
      <c r="ECQ229" t="s">
        <v>324</v>
      </c>
      <c r="ECR229" t="s">
        <v>324</v>
      </c>
      <c r="ECS229" t="s">
        <v>324</v>
      </c>
      <c r="ECT229" t="s">
        <v>324</v>
      </c>
      <c r="ECU229" t="s">
        <v>324</v>
      </c>
      <c r="ECV229" t="s">
        <v>324</v>
      </c>
      <c r="ECW229" t="s">
        <v>324</v>
      </c>
      <c r="ECX229" t="s">
        <v>324</v>
      </c>
      <c r="ECY229" t="s">
        <v>324</v>
      </c>
      <c r="ECZ229" t="s">
        <v>324</v>
      </c>
      <c r="EDA229" t="s">
        <v>324</v>
      </c>
      <c r="EDB229" t="s">
        <v>324</v>
      </c>
      <c r="EDC229" t="s">
        <v>324</v>
      </c>
      <c r="EDD229" t="s">
        <v>324</v>
      </c>
      <c r="EDE229" t="s">
        <v>324</v>
      </c>
      <c r="EDF229" t="s">
        <v>324</v>
      </c>
      <c r="EDG229" t="s">
        <v>324</v>
      </c>
      <c r="EDH229" t="s">
        <v>324</v>
      </c>
      <c r="EDI229" t="s">
        <v>324</v>
      </c>
      <c r="EDJ229" t="s">
        <v>324</v>
      </c>
      <c r="EDK229" t="s">
        <v>324</v>
      </c>
      <c r="EDL229" t="s">
        <v>324</v>
      </c>
      <c r="EDM229" t="s">
        <v>324</v>
      </c>
      <c r="EDN229" t="s">
        <v>324</v>
      </c>
      <c r="EDO229" t="s">
        <v>324</v>
      </c>
      <c r="EDP229" t="s">
        <v>324</v>
      </c>
      <c r="EDQ229" t="s">
        <v>324</v>
      </c>
      <c r="EDR229" t="s">
        <v>324</v>
      </c>
      <c r="EDS229" t="s">
        <v>324</v>
      </c>
      <c r="EDT229" t="s">
        <v>324</v>
      </c>
      <c r="EDU229" t="s">
        <v>324</v>
      </c>
      <c r="EDV229" t="s">
        <v>324</v>
      </c>
      <c r="EDW229" t="s">
        <v>324</v>
      </c>
      <c r="EDX229" t="s">
        <v>324</v>
      </c>
      <c r="EDY229" t="s">
        <v>324</v>
      </c>
      <c r="EDZ229" t="s">
        <v>324</v>
      </c>
      <c r="EEA229" t="s">
        <v>324</v>
      </c>
      <c r="EEB229" t="s">
        <v>324</v>
      </c>
      <c r="EEC229" t="s">
        <v>324</v>
      </c>
      <c r="EED229" t="s">
        <v>324</v>
      </c>
      <c r="EEE229" t="s">
        <v>324</v>
      </c>
      <c r="EEF229" t="s">
        <v>324</v>
      </c>
      <c r="EEG229" t="s">
        <v>324</v>
      </c>
      <c r="EEH229" t="s">
        <v>324</v>
      </c>
      <c r="EEI229" t="s">
        <v>324</v>
      </c>
      <c r="EEJ229" t="s">
        <v>324</v>
      </c>
      <c r="EEK229" t="s">
        <v>324</v>
      </c>
      <c r="EEL229" t="s">
        <v>324</v>
      </c>
      <c r="EEM229" t="s">
        <v>324</v>
      </c>
      <c r="EEN229" t="s">
        <v>324</v>
      </c>
      <c r="EEO229" t="s">
        <v>324</v>
      </c>
      <c r="EEP229" t="s">
        <v>324</v>
      </c>
      <c r="EEQ229" t="s">
        <v>324</v>
      </c>
      <c r="EER229" t="s">
        <v>324</v>
      </c>
      <c r="EES229" t="s">
        <v>324</v>
      </c>
      <c r="EET229" t="s">
        <v>324</v>
      </c>
      <c r="EEU229" t="s">
        <v>324</v>
      </c>
      <c r="EEV229" t="s">
        <v>324</v>
      </c>
      <c r="EEW229" t="s">
        <v>324</v>
      </c>
      <c r="EEX229" t="s">
        <v>324</v>
      </c>
      <c r="EEY229" t="s">
        <v>324</v>
      </c>
      <c r="EEZ229" t="s">
        <v>324</v>
      </c>
      <c r="EFA229" t="s">
        <v>324</v>
      </c>
      <c r="EFB229" t="s">
        <v>324</v>
      </c>
      <c r="EFC229" t="s">
        <v>324</v>
      </c>
      <c r="EFD229" t="s">
        <v>324</v>
      </c>
      <c r="EFE229" t="s">
        <v>324</v>
      </c>
      <c r="EFF229" t="s">
        <v>324</v>
      </c>
      <c r="EFG229" t="s">
        <v>324</v>
      </c>
      <c r="EFH229" t="s">
        <v>324</v>
      </c>
      <c r="EFI229" t="s">
        <v>324</v>
      </c>
      <c r="EFJ229" t="s">
        <v>324</v>
      </c>
      <c r="EFK229" t="s">
        <v>324</v>
      </c>
      <c r="EFL229" t="s">
        <v>324</v>
      </c>
      <c r="EFM229" t="s">
        <v>324</v>
      </c>
      <c r="EFN229" t="s">
        <v>324</v>
      </c>
      <c r="EFO229" t="s">
        <v>324</v>
      </c>
      <c r="EFP229" t="s">
        <v>324</v>
      </c>
      <c r="EFQ229" t="s">
        <v>324</v>
      </c>
      <c r="EFR229" t="s">
        <v>324</v>
      </c>
      <c r="EFS229" t="s">
        <v>324</v>
      </c>
      <c r="EFT229" t="s">
        <v>324</v>
      </c>
      <c r="EFU229" t="s">
        <v>324</v>
      </c>
      <c r="EFV229" t="s">
        <v>324</v>
      </c>
      <c r="EFW229" t="s">
        <v>324</v>
      </c>
      <c r="EFX229" t="s">
        <v>324</v>
      </c>
      <c r="EFY229" t="s">
        <v>324</v>
      </c>
      <c r="EFZ229" t="s">
        <v>324</v>
      </c>
      <c r="EGA229" t="s">
        <v>324</v>
      </c>
      <c r="EGB229" t="s">
        <v>324</v>
      </c>
      <c r="EGC229" t="s">
        <v>324</v>
      </c>
      <c r="EGD229" t="s">
        <v>324</v>
      </c>
      <c r="EGE229" t="s">
        <v>324</v>
      </c>
      <c r="EGF229" t="s">
        <v>324</v>
      </c>
      <c r="EGG229" t="s">
        <v>324</v>
      </c>
      <c r="EGH229" t="s">
        <v>324</v>
      </c>
      <c r="EGI229" t="s">
        <v>324</v>
      </c>
      <c r="EGJ229" t="s">
        <v>324</v>
      </c>
      <c r="EGK229" t="s">
        <v>324</v>
      </c>
      <c r="EGL229" t="s">
        <v>324</v>
      </c>
      <c r="EGM229" t="s">
        <v>324</v>
      </c>
      <c r="EGN229" t="s">
        <v>324</v>
      </c>
      <c r="EGO229" t="s">
        <v>324</v>
      </c>
      <c r="EGP229" t="s">
        <v>324</v>
      </c>
      <c r="EGQ229" t="s">
        <v>324</v>
      </c>
      <c r="EGR229" t="s">
        <v>324</v>
      </c>
      <c r="EGS229" t="s">
        <v>324</v>
      </c>
      <c r="EGT229" t="s">
        <v>324</v>
      </c>
      <c r="EGU229" t="s">
        <v>324</v>
      </c>
      <c r="EGV229" t="s">
        <v>324</v>
      </c>
      <c r="EGW229" t="s">
        <v>324</v>
      </c>
      <c r="EGX229" t="s">
        <v>324</v>
      </c>
      <c r="EGY229" t="s">
        <v>324</v>
      </c>
      <c r="EGZ229" t="s">
        <v>324</v>
      </c>
      <c r="EHA229" t="s">
        <v>324</v>
      </c>
      <c r="EHB229" t="s">
        <v>324</v>
      </c>
      <c r="EHC229" t="s">
        <v>324</v>
      </c>
      <c r="EHD229" t="s">
        <v>324</v>
      </c>
      <c r="EHE229" t="s">
        <v>324</v>
      </c>
      <c r="EHF229" t="s">
        <v>324</v>
      </c>
      <c r="EHG229" t="s">
        <v>324</v>
      </c>
      <c r="EHH229" t="s">
        <v>324</v>
      </c>
      <c r="EHI229" t="s">
        <v>324</v>
      </c>
      <c r="EHJ229" t="s">
        <v>324</v>
      </c>
      <c r="EHK229" t="s">
        <v>324</v>
      </c>
      <c r="EHL229" t="s">
        <v>324</v>
      </c>
      <c r="EHM229" t="s">
        <v>324</v>
      </c>
      <c r="EHN229" t="s">
        <v>324</v>
      </c>
      <c r="EHO229" t="s">
        <v>324</v>
      </c>
      <c r="EHP229" t="s">
        <v>324</v>
      </c>
      <c r="EHQ229" t="s">
        <v>324</v>
      </c>
      <c r="EHR229" t="s">
        <v>324</v>
      </c>
      <c r="EHS229" t="s">
        <v>324</v>
      </c>
      <c r="EHT229" t="s">
        <v>324</v>
      </c>
      <c r="EHU229" t="s">
        <v>324</v>
      </c>
      <c r="EHV229" t="s">
        <v>324</v>
      </c>
      <c r="EHW229" t="s">
        <v>324</v>
      </c>
      <c r="EHX229" t="s">
        <v>324</v>
      </c>
      <c r="EHY229" t="s">
        <v>324</v>
      </c>
      <c r="EHZ229" t="s">
        <v>324</v>
      </c>
      <c r="EIA229" t="s">
        <v>324</v>
      </c>
      <c r="EIB229" t="s">
        <v>324</v>
      </c>
      <c r="EIC229" t="s">
        <v>324</v>
      </c>
      <c r="EID229" t="s">
        <v>324</v>
      </c>
      <c r="EIE229" t="s">
        <v>324</v>
      </c>
      <c r="EIF229" t="s">
        <v>324</v>
      </c>
      <c r="EIG229" t="s">
        <v>324</v>
      </c>
      <c r="EIH229" t="s">
        <v>324</v>
      </c>
      <c r="EII229" t="s">
        <v>324</v>
      </c>
      <c r="EIJ229" t="s">
        <v>324</v>
      </c>
      <c r="EIK229" t="s">
        <v>324</v>
      </c>
      <c r="EIL229" t="s">
        <v>324</v>
      </c>
      <c r="EIM229" t="s">
        <v>324</v>
      </c>
      <c r="EIN229" t="s">
        <v>324</v>
      </c>
      <c r="EIO229" t="s">
        <v>324</v>
      </c>
      <c r="EIP229" t="s">
        <v>324</v>
      </c>
      <c r="EIQ229" t="s">
        <v>324</v>
      </c>
      <c r="EIR229" t="s">
        <v>324</v>
      </c>
      <c r="EIS229" t="s">
        <v>324</v>
      </c>
      <c r="EIT229" t="s">
        <v>324</v>
      </c>
      <c r="EIU229" t="s">
        <v>324</v>
      </c>
      <c r="EIV229" t="s">
        <v>324</v>
      </c>
      <c r="EIW229" t="s">
        <v>324</v>
      </c>
      <c r="EIX229" t="s">
        <v>324</v>
      </c>
      <c r="EIY229" t="s">
        <v>324</v>
      </c>
      <c r="EIZ229" t="s">
        <v>324</v>
      </c>
      <c r="EJA229" t="s">
        <v>324</v>
      </c>
      <c r="EJB229" t="s">
        <v>324</v>
      </c>
      <c r="EJC229" t="s">
        <v>324</v>
      </c>
      <c r="EJD229" t="s">
        <v>324</v>
      </c>
      <c r="EJE229" t="s">
        <v>324</v>
      </c>
      <c r="EJF229" t="s">
        <v>324</v>
      </c>
      <c r="EJG229" t="s">
        <v>324</v>
      </c>
      <c r="EJH229" t="s">
        <v>324</v>
      </c>
      <c r="EJI229" t="s">
        <v>324</v>
      </c>
      <c r="EJJ229" t="s">
        <v>324</v>
      </c>
      <c r="EJK229" t="s">
        <v>324</v>
      </c>
      <c r="EJL229" t="s">
        <v>324</v>
      </c>
      <c r="EJM229" t="s">
        <v>324</v>
      </c>
      <c r="EJN229" t="s">
        <v>324</v>
      </c>
      <c r="EJO229" t="s">
        <v>324</v>
      </c>
      <c r="EJP229" t="s">
        <v>324</v>
      </c>
      <c r="EJQ229" t="s">
        <v>324</v>
      </c>
      <c r="EJR229" t="s">
        <v>324</v>
      </c>
      <c r="EJS229" t="s">
        <v>324</v>
      </c>
      <c r="EJT229" t="s">
        <v>324</v>
      </c>
      <c r="EJU229" t="s">
        <v>324</v>
      </c>
      <c r="EJV229" t="s">
        <v>324</v>
      </c>
      <c r="EJW229" t="s">
        <v>324</v>
      </c>
      <c r="EJX229" t="s">
        <v>324</v>
      </c>
      <c r="EJY229" t="s">
        <v>324</v>
      </c>
      <c r="EJZ229" t="s">
        <v>324</v>
      </c>
      <c r="EKA229" t="s">
        <v>324</v>
      </c>
      <c r="EKB229" t="s">
        <v>324</v>
      </c>
      <c r="EKC229" t="s">
        <v>324</v>
      </c>
      <c r="EKD229" t="s">
        <v>324</v>
      </c>
      <c r="EKE229" t="s">
        <v>324</v>
      </c>
      <c r="EKF229" t="s">
        <v>324</v>
      </c>
      <c r="EKG229" t="s">
        <v>324</v>
      </c>
      <c r="EKH229" t="s">
        <v>324</v>
      </c>
      <c r="EKI229" t="s">
        <v>324</v>
      </c>
      <c r="EKJ229" t="s">
        <v>324</v>
      </c>
      <c r="EKK229" t="s">
        <v>324</v>
      </c>
      <c r="EKL229" t="s">
        <v>324</v>
      </c>
      <c r="EKM229" t="s">
        <v>324</v>
      </c>
      <c r="EKN229" t="s">
        <v>324</v>
      </c>
      <c r="EKO229" t="s">
        <v>324</v>
      </c>
      <c r="EKP229" t="s">
        <v>324</v>
      </c>
      <c r="EKQ229" t="s">
        <v>324</v>
      </c>
      <c r="EKR229" t="s">
        <v>324</v>
      </c>
      <c r="EKS229" t="s">
        <v>324</v>
      </c>
      <c r="EKT229" t="s">
        <v>324</v>
      </c>
      <c r="EKU229" t="s">
        <v>324</v>
      </c>
      <c r="EKV229" t="s">
        <v>324</v>
      </c>
      <c r="EKW229" t="s">
        <v>324</v>
      </c>
      <c r="EKX229" t="s">
        <v>324</v>
      </c>
      <c r="EKY229" t="s">
        <v>324</v>
      </c>
      <c r="EKZ229" t="s">
        <v>324</v>
      </c>
      <c r="ELA229" t="s">
        <v>324</v>
      </c>
      <c r="ELB229" t="s">
        <v>324</v>
      </c>
      <c r="ELC229" t="s">
        <v>324</v>
      </c>
      <c r="ELD229" t="s">
        <v>324</v>
      </c>
      <c r="ELE229" t="s">
        <v>324</v>
      </c>
      <c r="ELF229" t="s">
        <v>324</v>
      </c>
      <c r="ELG229" t="s">
        <v>324</v>
      </c>
      <c r="ELH229" t="s">
        <v>324</v>
      </c>
      <c r="ELI229" t="s">
        <v>324</v>
      </c>
      <c r="ELJ229" t="s">
        <v>324</v>
      </c>
      <c r="ELK229" t="s">
        <v>324</v>
      </c>
      <c r="ELL229" t="s">
        <v>324</v>
      </c>
      <c r="ELM229" t="s">
        <v>324</v>
      </c>
      <c r="ELN229" t="s">
        <v>324</v>
      </c>
      <c r="ELO229" t="s">
        <v>324</v>
      </c>
      <c r="ELP229" t="s">
        <v>324</v>
      </c>
      <c r="ELQ229" t="s">
        <v>324</v>
      </c>
      <c r="ELR229" t="s">
        <v>324</v>
      </c>
      <c r="ELS229" t="s">
        <v>324</v>
      </c>
      <c r="ELT229" t="s">
        <v>324</v>
      </c>
      <c r="ELU229" t="s">
        <v>324</v>
      </c>
      <c r="ELV229" t="s">
        <v>324</v>
      </c>
      <c r="ELW229" t="s">
        <v>324</v>
      </c>
      <c r="ELX229" t="s">
        <v>324</v>
      </c>
      <c r="ELY229" t="s">
        <v>324</v>
      </c>
      <c r="ELZ229" t="s">
        <v>324</v>
      </c>
      <c r="EMA229" t="s">
        <v>324</v>
      </c>
      <c r="EMB229" t="s">
        <v>324</v>
      </c>
      <c r="EMC229" t="s">
        <v>324</v>
      </c>
      <c r="EMD229" t="s">
        <v>324</v>
      </c>
      <c r="EME229" t="s">
        <v>324</v>
      </c>
      <c r="EMF229" t="s">
        <v>324</v>
      </c>
      <c r="EMG229" t="s">
        <v>324</v>
      </c>
      <c r="EMH229" t="s">
        <v>324</v>
      </c>
      <c r="EMI229" t="s">
        <v>324</v>
      </c>
      <c r="EMJ229" t="s">
        <v>324</v>
      </c>
      <c r="EMK229" t="s">
        <v>324</v>
      </c>
      <c r="EML229" t="s">
        <v>324</v>
      </c>
      <c r="EMM229" t="s">
        <v>324</v>
      </c>
      <c r="EMN229" t="s">
        <v>324</v>
      </c>
      <c r="EMO229" t="s">
        <v>324</v>
      </c>
      <c r="EMP229" t="s">
        <v>324</v>
      </c>
      <c r="EMQ229" t="s">
        <v>324</v>
      </c>
      <c r="EMR229" t="s">
        <v>324</v>
      </c>
      <c r="EMS229" t="s">
        <v>324</v>
      </c>
      <c r="EMT229" t="s">
        <v>324</v>
      </c>
      <c r="EMU229" t="s">
        <v>324</v>
      </c>
      <c r="EMV229" t="s">
        <v>324</v>
      </c>
      <c r="EMW229" t="s">
        <v>324</v>
      </c>
      <c r="EMX229" t="s">
        <v>324</v>
      </c>
      <c r="EMY229" t="s">
        <v>324</v>
      </c>
      <c r="EMZ229" t="s">
        <v>324</v>
      </c>
      <c r="ENA229" t="s">
        <v>324</v>
      </c>
      <c r="ENB229" t="s">
        <v>324</v>
      </c>
      <c r="ENC229" t="s">
        <v>324</v>
      </c>
      <c r="END229" t="s">
        <v>324</v>
      </c>
      <c r="ENE229" t="s">
        <v>324</v>
      </c>
      <c r="ENF229" t="s">
        <v>324</v>
      </c>
      <c r="ENG229" t="s">
        <v>324</v>
      </c>
      <c r="ENH229" t="s">
        <v>324</v>
      </c>
      <c r="ENI229" t="s">
        <v>324</v>
      </c>
      <c r="ENJ229" t="s">
        <v>324</v>
      </c>
      <c r="ENK229" t="s">
        <v>324</v>
      </c>
      <c r="ENL229" t="s">
        <v>324</v>
      </c>
      <c r="ENM229" t="s">
        <v>324</v>
      </c>
      <c r="ENN229" t="s">
        <v>324</v>
      </c>
      <c r="ENO229" t="s">
        <v>324</v>
      </c>
      <c r="ENP229" t="s">
        <v>324</v>
      </c>
      <c r="ENQ229" t="s">
        <v>324</v>
      </c>
      <c r="ENR229" t="s">
        <v>324</v>
      </c>
      <c r="ENS229" t="s">
        <v>324</v>
      </c>
      <c r="ENT229" t="s">
        <v>324</v>
      </c>
      <c r="ENU229" t="s">
        <v>324</v>
      </c>
      <c r="ENV229" t="s">
        <v>324</v>
      </c>
      <c r="ENW229" t="s">
        <v>324</v>
      </c>
      <c r="ENX229" t="s">
        <v>324</v>
      </c>
      <c r="ENY229" t="s">
        <v>324</v>
      </c>
      <c r="ENZ229" t="s">
        <v>324</v>
      </c>
      <c r="EOA229" t="s">
        <v>324</v>
      </c>
      <c r="EOB229" t="s">
        <v>324</v>
      </c>
      <c r="EOC229" t="s">
        <v>324</v>
      </c>
      <c r="EOD229" t="s">
        <v>324</v>
      </c>
      <c r="EOE229" t="s">
        <v>324</v>
      </c>
      <c r="EOF229" t="s">
        <v>324</v>
      </c>
      <c r="EOG229" t="s">
        <v>324</v>
      </c>
      <c r="EOH229" t="s">
        <v>324</v>
      </c>
      <c r="EOI229" t="s">
        <v>324</v>
      </c>
      <c r="EOJ229" t="s">
        <v>324</v>
      </c>
      <c r="EOK229" t="s">
        <v>324</v>
      </c>
      <c r="EOL229" t="s">
        <v>324</v>
      </c>
      <c r="EOM229" t="s">
        <v>324</v>
      </c>
      <c r="EON229" t="s">
        <v>324</v>
      </c>
      <c r="EOO229" t="s">
        <v>324</v>
      </c>
      <c r="EOP229" t="s">
        <v>324</v>
      </c>
      <c r="EOQ229" t="s">
        <v>324</v>
      </c>
      <c r="EOR229" t="s">
        <v>324</v>
      </c>
      <c r="EOS229" t="s">
        <v>324</v>
      </c>
      <c r="EOT229" t="s">
        <v>324</v>
      </c>
      <c r="EOU229" t="s">
        <v>324</v>
      </c>
      <c r="EOV229" t="s">
        <v>324</v>
      </c>
      <c r="EOW229" t="s">
        <v>324</v>
      </c>
      <c r="EOX229" t="s">
        <v>324</v>
      </c>
      <c r="EOY229" t="s">
        <v>324</v>
      </c>
      <c r="EOZ229" t="s">
        <v>324</v>
      </c>
      <c r="EPA229" t="s">
        <v>324</v>
      </c>
      <c r="EPB229" t="s">
        <v>324</v>
      </c>
      <c r="EPC229" t="s">
        <v>324</v>
      </c>
      <c r="EPD229" t="s">
        <v>324</v>
      </c>
      <c r="EPE229" t="s">
        <v>324</v>
      </c>
      <c r="EPF229" t="s">
        <v>324</v>
      </c>
      <c r="EPG229" t="s">
        <v>324</v>
      </c>
      <c r="EPH229" t="s">
        <v>324</v>
      </c>
      <c r="EPI229" t="s">
        <v>324</v>
      </c>
      <c r="EPJ229" t="s">
        <v>324</v>
      </c>
      <c r="EPK229" t="s">
        <v>324</v>
      </c>
      <c r="EPL229" t="s">
        <v>324</v>
      </c>
      <c r="EPM229" t="s">
        <v>324</v>
      </c>
      <c r="EPN229" t="s">
        <v>324</v>
      </c>
      <c r="EPO229" t="s">
        <v>324</v>
      </c>
      <c r="EPP229" t="s">
        <v>324</v>
      </c>
      <c r="EPQ229" t="s">
        <v>324</v>
      </c>
      <c r="EPR229" t="s">
        <v>324</v>
      </c>
      <c r="EPS229" t="s">
        <v>324</v>
      </c>
      <c r="EPT229" t="s">
        <v>324</v>
      </c>
      <c r="EPU229" t="s">
        <v>324</v>
      </c>
      <c r="EPV229" t="s">
        <v>324</v>
      </c>
      <c r="EPW229" t="s">
        <v>324</v>
      </c>
      <c r="EPX229" t="s">
        <v>324</v>
      </c>
      <c r="EPY229" t="s">
        <v>324</v>
      </c>
      <c r="EPZ229" t="s">
        <v>324</v>
      </c>
      <c r="EQA229" t="s">
        <v>324</v>
      </c>
      <c r="EQB229" t="s">
        <v>324</v>
      </c>
      <c r="EQC229" t="s">
        <v>324</v>
      </c>
      <c r="EQD229" t="s">
        <v>324</v>
      </c>
      <c r="EQE229" t="s">
        <v>324</v>
      </c>
      <c r="EQF229" t="s">
        <v>324</v>
      </c>
      <c r="EQG229" t="s">
        <v>324</v>
      </c>
      <c r="EQH229" t="s">
        <v>324</v>
      </c>
      <c r="EQI229" t="s">
        <v>324</v>
      </c>
      <c r="EQJ229" t="s">
        <v>324</v>
      </c>
      <c r="EQK229" t="s">
        <v>324</v>
      </c>
      <c r="EQL229" t="s">
        <v>324</v>
      </c>
      <c r="EQM229" t="s">
        <v>324</v>
      </c>
      <c r="EQN229" t="s">
        <v>324</v>
      </c>
      <c r="EQO229" t="s">
        <v>324</v>
      </c>
      <c r="EQP229" t="s">
        <v>324</v>
      </c>
      <c r="EQQ229" t="s">
        <v>324</v>
      </c>
      <c r="EQR229" t="s">
        <v>324</v>
      </c>
      <c r="EQS229" t="s">
        <v>324</v>
      </c>
      <c r="EQT229" t="s">
        <v>324</v>
      </c>
      <c r="EQU229" t="s">
        <v>324</v>
      </c>
      <c r="EQV229" t="s">
        <v>324</v>
      </c>
      <c r="EQW229" t="s">
        <v>324</v>
      </c>
      <c r="EQX229" t="s">
        <v>324</v>
      </c>
      <c r="EQY229" t="s">
        <v>324</v>
      </c>
      <c r="EQZ229" t="s">
        <v>324</v>
      </c>
      <c r="ERA229" t="s">
        <v>324</v>
      </c>
      <c r="ERB229" t="s">
        <v>324</v>
      </c>
      <c r="ERC229" t="s">
        <v>324</v>
      </c>
      <c r="ERD229" t="s">
        <v>324</v>
      </c>
      <c r="ERE229" t="s">
        <v>324</v>
      </c>
      <c r="ERF229" t="s">
        <v>324</v>
      </c>
      <c r="ERG229" t="s">
        <v>324</v>
      </c>
      <c r="ERH229" t="s">
        <v>324</v>
      </c>
      <c r="ERI229" t="s">
        <v>324</v>
      </c>
      <c r="ERJ229" t="s">
        <v>324</v>
      </c>
      <c r="ERK229" t="s">
        <v>324</v>
      </c>
      <c r="ERL229" t="s">
        <v>324</v>
      </c>
      <c r="ERM229" t="s">
        <v>324</v>
      </c>
      <c r="ERN229" t="s">
        <v>324</v>
      </c>
      <c r="ERO229" t="s">
        <v>324</v>
      </c>
      <c r="ERP229" t="s">
        <v>324</v>
      </c>
      <c r="ERQ229" t="s">
        <v>324</v>
      </c>
      <c r="ERR229" t="s">
        <v>324</v>
      </c>
      <c r="ERS229" t="s">
        <v>324</v>
      </c>
      <c r="ERT229" t="s">
        <v>324</v>
      </c>
      <c r="ERU229" t="s">
        <v>324</v>
      </c>
      <c r="ERV229" t="s">
        <v>324</v>
      </c>
      <c r="ERW229" t="s">
        <v>324</v>
      </c>
      <c r="ERX229" t="s">
        <v>324</v>
      </c>
      <c r="ERY229" t="s">
        <v>324</v>
      </c>
      <c r="ERZ229" t="s">
        <v>324</v>
      </c>
      <c r="ESA229" t="s">
        <v>324</v>
      </c>
      <c r="ESB229" t="s">
        <v>324</v>
      </c>
      <c r="ESC229" t="s">
        <v>324</v>
      </c>
      <c r="ESD229" t="s">
        <v>324</v>
      </c>
      <c r="ESE229" t="s">
        <v>324</v>
      </c>
      <c r="ESF229" t="s">
        <v>324</v>
      </c>
      <c r="ESG229" t="s">
        <v>324</v>
      </c>
      <c r="ESH229" t="s">
        <v>324</v>
      </c>
      <c r="ESI229" t="s">
        <v>324</v>
      </c>
      <c r="ESJ229" t="s">
        <v>324</v>
      </c>
      <c r="ESK229" t="s">
        <v>324</v>
      </c>
      <c r="ESL229" t="s">
        <v>324</v>
      </c>
      <c r="ESM229" t="s">
        <v>324</v>
      </c>
      <c r="ESN229" t="s">
        <v>324</v>
      </c>
      <c r="ESO229" t="s">
        <v>324</v>
      </c>
      <c r="ESP229" t="s">
        <v>324</v>
      </c>
      <c r="ESQ229" t="s">
        <v>324</v>
      </c>
      <c r="ESR229" t="s">
        <v>324</v>
      </c>
      <c r="ESS229" t="s">
        <v>324</v>
      </c>
      <c r="EST229" t="s">
        <v>324</v>
      </c>
      <c r="ESU229" t="s">
        <v>324</v>
      </c>
      <c r="ESV229" t="s">
        <v>324</v>
      </c>
      <c r="ESW229" t="s">
        <v>324</v>
      </c>
      <c r="ESX229" t="s">
        <v>324</v>
      </c>
      <c r="ESY229" t="s">
        <v>324</v>
      </c>
      <c r="ESZ229" t="s">
        <v>324</v>
      </c>
      <c r="ETA229" t="s">
        <v>324</v>
      </c>
      <c r="ETB229" t="s">
        <v>324</v>
      </c>
      <c r="ETC229" t="s">
        <v>324</v>
      </c>
      <c r="ETD229" t="s">
        <v>324</v>
      </c>
      <c r="ETE229" t="s">
        <v>324</v>
      </c>
      <c r="ETF229" t="s">
        <v>324</v>
      </c>
      <c r="ETG229" t="s">
        <v>324</v>
      </c>
      <c r="ETH229" t="s">
        <v>324</v>
      </c>
      <c r="ETI229" t="s">
        <v>324</v>
      </c>
      <c r="ETJ229" t="s">
        <v>324</v>
      </c>
      <c r="ETK229" t="s">
        <v>324</v>
      </c>
      <c r="ETL229" t="s">
        <v>324</v>
      </c>
      <c r="ETM229" t="s">
        <v>324</v>
      </c>
      <c r="ETN229" t="s">
        <v>324</v>
      </c>
      <c r="ETO229" t="s">
        <v>324</v>
      </c>
      <c r="ETP229" t="s">
        <v>324</v>
      </c>
      <c r="ETQ229" t="s">
        <v>324</v>
      </c>
      <c r="ETR229" t="s">
        <v>324</v>
      </c>
      <c r="ETS229" t="s">
        <v>324</v>
      </c>
      <c r="ETT229" t="s">
        <v>324</v>
      </c>
      <c r="ETU229" t="s">
        <v>324</v>
      </c>
      <c r="ETV229" t="s">
        <v>324</v>
      </c>
      <c r="ETW229" t="s">
        <v>324</v>
      </c>
      <c r="ETX229" t="s">
        <v>324</v>
      </c>
      <c r="ETY229" t="s">
        <v>324</v>
      </c>
      <c r="ETZ229" t="s">
        <v>324</v>
      </c>
      <c r="EUA229" t="s">
        <v>324</v>
      </c>
      <c r="EUB229" t="s">
        <v>324</v>
      </c>
      <c r="EUC229" t="s">
        <v>324</v>
      </c>
      <c r="EUD229" t="s">
        <v>324</v>
      </c>
      <c r="EUE229" t="s">
        <v>324</v>
      </c>
      <c r="EUF229" t="s">
        <v>324</v>
      </c>
      <c r="EUG229" t="s">
        <v>324</v>
      </c>
      <c r="EUH229" t="s">
        <v>324</v>
      </c>
      <c r="EUI229" t="s">
        <v>324</v>
      </c>
      <c r="EUJ229" t="s">
        <v>324</v>
      </c>
      <c r="EUK229" t="s">
        <v>324</v>
      </c>
      <c r="EUL229" t="s">
        <v>324</v>
      </c>
      <c r="EUM229" t="s">
        <v>324</v>
      </c>
      <c r="EUN229" t="s">
        <v>324</v>
      </c>
      <c r="EUO229" t="s">
        <v>324</v>
      </c>
      <c r="EUP229" t="s">
        <v>324</v>
      </c>
      <c r="EUQ229" t="s">
        <v>324</v>
      </c>
      <c r="EUR229" t="s">
        <v>324</v>
      </c>
      <c r="EUS229" t="s">
        <v>324</v>
      </c>
      <c r="EUT229" t="s">
        <v>324</v>
      </c>
      <c r="EUU229" t="s">
        <v>324</v>
      </c>
      <c r="EUV229" t="s">
        <v>324</v>
      </c>
      <c r="EUW229" t="s">
        <v>324</v>
      </c>
      <c r="EUX229" t="s">
        <v>324</v>
      </c>
      <c r="EUY229" t="s">
        <v>324</v>
      </c>
      <c r="EUZ229" t="s">
        <v>324</v>
      </c>
      <c r="EVA229" t="s">
        <v>324</v>
      </c>
      <c r="EVB229" t="s">
        <v>324</v>
      </c>
      <c r="EVC229" t="s">
        <v>324</v>
      </c>
      <c r="EVD229" t="s">
        <v>324</v>
      </c>
      <c r="EVE229" t="s">
        <v>324</v>
      </c>
      <c r="EVF229" t="s">
        <v>324</v>
      </c>
      <c r="EVG229" t="s">
        <v>324</v>
      </c>
      <c r="EVH229" t="s">
        <v>324</v>
      </c>
      <c r="EVI229" t="s">
        <v>324</v>
      </c>
      <c r="EVJ229" t="s">
        <v>324</v>
      </c>
      <c r="EVK229" t="s">
        <v>324</v>
      </c>
      <c r="EVL229" t="s">
        <v>324</v>
      </c>
      <c r="EVM229" t="s">
        <v>324</v>
      </c>
      <c r="EVN229" t="s">
        <v>324</v>
      </c>
      <c r="EVO229" t="s">
        <v>324</v>
      </c>
      <c r="EVP229" t="s">
        <v>324</v>
      </c>
      <c r="EVQ229" t="s">
        <v>324</v>
      </c>
      <c r="EVR229" t="s">
        <v>324</v>
      </c>
      <c r="EVS229" t="s">
        <v>324</v>
      </c>
      <c r="EVT229" t="s">
        <v>324</v>
      </c>
      <c r="EVU229" t="s">
        <v>324</v>
      </c>
      <c r="EVV229" t="s">
        <v>324</v>
      </c>
      <c r="EVW229" t="s">
        <v>324</v>
      </c>
      <c r="EVX229" t="s">
        <v>324</v>
      </c>
      <c r="EVY229" t="s">
        <v>324</v>
      </c>
      <c r="EVZ229" t="s">
        <v>324</v>
      </c>
      <c r="EWA229" t="s">
        <v>324</v>
      </c>
      <c r="EWB229" t="s">
        <v>324</v>
      </c>
      <c r="EWC229" t="s">
        <v>324</v>
      </c>
      <c r="EWD229" t="s">
        <v>324</v>
      </c>
      <c r="EWE229" t="s">
        <v>324</v>
      </c>
      <c r="EWF229" t="s">
        <v>324</v>
      </c>
      <c r="EWG229" t="s">
        <v>324</v>
      </c>
      <c r="EWH229" t="s">
        <v>324</v>
      </c>
      <c r="EWI229" t="s">
        <v>324</v>
      </c>
      <c r="EWJ229" t="s">
        <v>324</v>
      </c>
      <c r="EWK229" t="s">
        <v>324</v>
      </c>
      <c r="EWL229" t="s">
        <v>324</v>
      </c>
      <c r="EWM229" t="s">
        <v>324</v>
      </c>
      <c r="EWN229" t="s">
        <v>324</v>
      </c>
      <c r="EWO229" t="s">
        <v>324</v>
      </c>
      <c r="EWP229" t="s">
        <v>324</v>
      </c>
      <c r="EWQ229" t="s">
        <v>324</v>
      </c>
      <c r="EWR229" t="s">
        <v>324</v>
      </c>
      <c r="EWS229" t="s">
        <v>324</v>
      </c>
      <c r="EWT229" t="s">
        <v>324</v>
      </c>
      <c r="EWU229" t="s">
        <v>324</v>
      </c>
      <c r="EWV229" t="s">
        <v>324</v>
      </c>
      <c r="EWW229" t="s">
        <v>324</v>
      </c>
      <c r="EWX229" t="s">
        <v>324</v>
      </c>
      <c r="EWY229" t="s">
        <v>324</v>
      </c>
      <c r="EWZ229" t="s">
        <v>324</v>
      </c>
      <c r="EXA229" t="s">
        <v>324</v>
      </c>
      <c r="EXB229" t="s">
        <v>324</v>
      </c>
      <c r="EXC229" t="s">
        <v>324</v>
      </c>
      <c r="EXD229" t="s">
        <v>324</v>
      </c>
      <c r="EXE229" t="s">
        <v>324</v>
      </c>
      <c r="EXF229" t="s">
        <v>324</v>
      </c>
      <c r="EXG229" t="s">
        <v>324</v>
      </c>
      <c r="EXH229" t="s">
        <v>324</v>
      </c>
      <c r="EXI229" t="s">
        <v>324</v>
      </c>
      <c r="EXJ229" t="s">
        <v>324</v>
      </c>
      <c r="EXK229" t="s">
        <v>324</v>
      </c>
      <c r="EXL229" t="s">
        <v>324</v>
      </c>
      <c r="EXM229" t="s">
        <v>324</v>
      </c>
      <c r="EXN229" t="s">
        <v>324</v>
      </c>
      <c r="EXO229" t="s">
        <v>324</v>
      </c>
      <c r="EXP229" t="s">
        <v>324</v>
      </c>
      <c r="EXQ229" t="s">
        <v>324</v>
      </c>
      <c r="EXR229" t="s">
        <v>324</v>
      </c>
      <c r="EXS229" t="s">
        <v>324</v>
      </c>
      <c r="EXT229" t="s">
        <v>324</v>
      </c>
      <c r="EXU229" t="s">
        <v>324</v>
      </c>
      <c r="EXV229" t="s">
        <v>324</v>
      </c>
      <c r="EXW229" t="s">
        <v>324</v>
      </c>
      <c r="EXX229" t="s">
        <v>324</v>
      </c>
      <c r="EXY229" t="s">
        <v>324</v>
      </c>
      <c r="EXZ229" t="s">
        <v>324</v>
      </c>
      <c r="EYA229" t="s">
        <v>324</v>
      </c>
      <c r="EYB229" t="s">
        <v>324</v>
      </c>
      <c r="EYC229" t="s">
        <v>324</v>
      </c>
      <c r="EYD229" t="s">
        <v>324</v>
      </c>
      <c r="EYE229" t="s">
        <v>324</v>
      </c>
      <c r="EYF229" t="s">
        <v>324</v>
      </c>
      <c r="EYG229" t="s">
        <v>324</v>
      </c>
      <c r="EYH229" t="s">
        <v>324</v>
      </c>
      <c r="EYI229" t="s">
        <v>324</v>
      </c>
      <c r="EYJ229" t="s">
        <v>324</v>
      </c>
      <c r="EYK229" t="s">
        <v>324</v>
      </c>
      <c r="EYL229" t="s">
        <v>324</v>
      </c>
      <c r="EYM229" t="s">
        <v>324</v>
      </c>
      <c r="EYN229" t="s">
        <v>324</v>
      </c>
      <c r="EYO229" t="s">
        <v>324</v>
      </c>
      <c r="EYP229" t="s">
        <v>324</v>
      </c>
      <c r="EYQ229" t="s">
        <v>324</v>
      </c>
      <c r="EYR229" t="s">
        <v>324</v>
      </c>
      <c r="EYS229" t="s">
        <v>324</v>
      </c>
      <c r="EYT229" t="s">
        <v>324</v>
      </c>
      <c r="EYU229" t="s">
        <v>324</v>
      </c>
      <c r="EYV229" t="s">
        <v>324</v>
      </c>
      <c r="EYW229" t="s">
        <v>324</v>
      </c>
      <c r="EYX229" t="s">
        <v>324</v>
      </c>
      <c r="EYY229" t="s">
        <v>324</v>
      </c>
      <c r="EYZ229" t="s">
        <v>324</v>
      </c>
      <c r="EZA229" t="s">
        <v>324</v>
      </c>
      <c r="EZB229" t="s">
        <v>324</v>
      </c>
      <c r="EZC229" t="s">
        <v>324</v>
      </c>
      <c r="EZD229" t="s">
        <v>324</v>
      </c>
      <c r="EZE229" t="s">
        <v>324</v>
      </c>
      <c r="EZF229" t="s">
        <v>324</v>
      </c>
      <c r="EZG229" t="s">
        <v>324</v>
      </c>
      <c r="EZH229" t="s">
        <v>324</v>
      </c>
      <c r="EZI229" t="s">
        <v>324</v>
      </c>
      <c r="EZJ229" t="s">
        <v>324</v>
      </c>
      <c r="EZK229" t="s">
        <v>324</v>
      </c>
      <c r="EZL229" t="s">
        <v>324</v>
      </c>
      <c r="EZM229" t="s">
        <v>324</v>
      </c>
      <c r="EZN229" t="s">
        <v>324</v>
      </c>
      <c r="EZO229" t="s">
        <v>324</v>
      </c>
      <c r="EZP229" t="s">
        <v>324</v>
      </c>
      <c r="EZQ229" t="s">
        <v>324</v>
      </c>
      <c r="EZR229" t="s">
        <v>324</v>
      </c>
      <c r="EZS229" t="s">
        <v>324</v>
      </c>
      <c r="EZT229" t="s">
        <v>324</v>
      </c>
      <c r="EZU229" t="s">
        <v>324</v>
      </c>
      <c r="EZV229" t="s">
        <v>324</v>
      </c>
      <c r="EZW229" t="s">
        <v>324</v>
      </c>
      <c r="EZX229" t="s">
        <v>324</v>
      </c>
      <c r="EZY229" t="s">
        <v>324</v>
      </c>
      <c r="EZZ229" t="s">
        <v>324</v>
      </c>
      <c r="FAA229" t="s">
        <v>324</v>
      </c>
      <c r="FAB229" t="s">
        <v>324</v>
      </c>
      <c r="FAC229" t="s">
        <v>324</v>
      </c>
      <c r="FAD229" t="s">
        <v>324</v>
      </c>
      <c r="FAE229" t="s">
        <v>324</v>
      </c>
      <c r="FAF229" t="s">
        <v>324</v>
      </c>
      <c r="FAG229" t="s">
        <v>324</v>
      </c>
      <c r="FAH229" t="s">
        <v>324</v>
      </c>
      <c r="FAI229" t="s">
        <v>324</v>
      </c>
      <c r="FAJ229" t="s">
        <v>324</v>
      </c>
      <c r="FAK229" t="s">
        <v>324</v>
      </c>
      <c r="FAL229" t="s">
        <v>324</v>
      </c>
      <c r="FAM229" t="s">
        <v>324</v>
      </c>
      <c r="FAN229" t="s">
        <v>324</v>
      </c>
      <c r="FAO229" t="s">
        <v>324</v>
      </c>
      <c r="FAP229" t="s">
        <v>324</v>
      </c>
      <c r="FAQ229" t="s">
        <v>324</v>
      </c>
      <c r="FAR229" t="s">
        <v>324</v>
      </c>
      <c r="FAS229" t="s">
        <v>324</v>
      </c>
      <c r="FAT229" t="s">
        <v>324</v>
      </c>
      <c r="FAU229" t="s">
        <v>324</v>
      </c>
      <c r="FAV229" t="s">
        <v>324</v>
      </c>
      <c r="FAW229" t="s">
        <v>324</v>
      </c>
      <c r="FAX229" t="s">
        <v>324</v>
      </c>
      <c r="FAY229" t="s">
        <v>324</v>
      </c>
      <c r="FAZ229" t="s">
        <v>324</v>
      </c>
      <c r="FBA229" t="s">
        <v>324</v>
      </c>
      <c r="FBB229" t="s">
        <v>324</v>
      </c>
      <c r="FBC229" t="s">
        <v>324</v>
      </c>
      <c r="FBD229" t="s">
        <v>324</v>
      </c>
      <c r="FBE229" t="s">
        <v>324</v>
      </c>
      <c r="FBF229" t="s">
        <v>324</v>
      </c>
      <c r="FBG229" t="s">
        <v>324</v>
      </c>
      <c r="FBH229" t="s">
        <v>324</v>
      </c>
      <c r="FBI229" t="s">
        <v>324</v>
      </c>
      <c r="FBJ229" t="s">
        <v>324</v>
      </c>
      <c r="FBK229" t="s">
        <v>324</v>
      </c>
      <c r="FBL229" t="s">
        <v>324</v>
      </c>
      <c r="FBM229" t="s">
        <v>324</v>
      </c>
      <c r="FBN229" t="s">
        <v>324</v>
      </c>
      <c r="FBO229" t="s">
        <v>324</v>
      </c>
      <c r="FBP229" t="s">
        <v>324</v>
      </c>
      <c r="FBQ229" t="s">
        <v>324</v>
      </c>
      <c r="FBR229" t="s">
        <v>324</v>
      </c>
      <c r="FBS229" t="s">
        <v>324</v>
      </c>
      <c r="FBT229" t="s">
        <v>324</v>
      </c>
      <c r="FBU229" t="s">
        <v>324</v>
      </c>
      <c r="FBV229" t="s">
        <v>324</v>
      </c>
      <c r="FBW229" t="s">
        <v>324</v>
      </c>
      <c r="FBX229" t="s">
        <v>324</v>
      </c>
      <c r="FBY229" t="s">
        <v>324</v>
      </c>
      <c r="FBZ229" t="s">
        <v>324</v>
      </c>
      <c r="FCA229" t="s">
        <v>324</v>
      </c>
      <c r="FCB229" t="s">
        <v>324</v>
      </c>
      <c r="FCC229" t="s">
        <v>324</v>
      </c>
      <c r="FCD229" t="s">
        <v>324</v>
      </c>
      <c r="FCE229" t="s">
        <v>324</v>
      </c>
      <c r="FCF229" t="s">
        <v>324</v>
      </c>
      <c r="FCG229" t="s">
        <v>324</v>
      </c>
      <c r="FCH229" t="s">
        <v>324</v>
      </c>
      <c r="FCI229" t="s">
        <v>324</v>
      </c>
      <c r="FCJ229" t="s">
        <v>324</v>
      </c>
      <c r="FCK229" t="s">
        <v>324</v>
      </c>
      <c r="FCL229" t="s">
        <v>324</v>
      </c>
      <c r="FCM229" t="s">
        <v>324</v>
      </c>
      <c r="FCN229" t="s">
        <v>324</v>
      </c>
      <c r="FCO229" t="s">
        <v>324</v>
      </c>
      <c r="FCP229" t="s">
        <v>324</v>
      </c>
      <c r="FCQ229" t="s">
        <v>324</v>
      </c>
      <c r="FCR229" t="s">
        <v>324</v>
      </c>
      <c r="FCS229" t="s">
        <v>324</v>
      </c>
      <c r="FCT229" t="s">
        <v>324</v>
      </c>
      <c r="FCU229" t="s">
        <v>324</v>
      </c>
      <c r="FCV229" t="s">
        <v>324</v>
      </c>
      <c r="FCW229" t="s">
        <v>324</v>
      </c>
      <c r="FCX229" t="s">
        <v>324</v>
      </c>
      <c r="FCY229" t="s">
        <v>324</v>
      </c>
      <c r="FCZ229" t="s">
        <v>324</v>
      </c>
      <c r="FDA229" t="s">
        <v>324</v>
      </c>
      <c r="FDB229" t="s">
        <v>324</v>
      </c>
      <c r="FDC229" t="s">
        <v>324</v>
      </c>
      <c r="FDD229" t="s">
        <v>324</v>
      </c>
      <c r="FDE229" t="s">
        <v>324</v>
      </c>
      <c r="FDF229" t="s">
        <v>324</v>
      </c>
      <c r="FDG229" t="s">
        <v>324</v>
      </c>
      <c r="FDH229" t="s">
        <v>324</v>
      </c>
      <c r="FDI229" t="s">
        <v>324</v>
      </c>
      <c r="FDJ229" t="s">
        <v>324</v>
      </c>
      <c r="FDK229" t="s">
        <v>324</v>
      </c>
      <c r="FDL229" t="s">
        <v>324</v>
      </c>
      <c r="FDM229" t="s">
        <v>324</v>
      </c>
      <c r="FDN229" t="s">
        <v>324</v>
      </c>
      <c r="FDO229" t="s">
        <v>324</v>
      </c>
      <c r="FDP229" t="s">
        <v>324</v>
      </c>
      <c r="FDQ229" t="s">
        <v>324</v>
      </c>
      <c r="FDR229" t="s">
        <v>324</v>
      </c>
      <c r="FDS229" t="s">
        <v>324</v>
      </c>
      <c r="FDT229" t="s">
        <v>324</v>
      </c>
      <c r="FDU229" t="s">
        <v>324</v>
      </c>
      <c r="FDV229" t="s">
        <v>324</v>
      </c>
      <c r="FDW229" t="s">
        <v>324</v>
      </c>
      <c r="FDX229" t="s">
        <v>324</v>
      </c>
      <c r="FDY229" t="s">
        <v>324</v>
      </c>
      <c r="FDZ229" t="s">
        <v>324</v>
      </c>
      <c r="FEA229" t="s">
        <v>324</v>
      </c>
      <c r="FEB229" t="s">
        <v>324</v>
      </c>
      <c r="FEC229" t="s">
        <v>324</v>
      </c>
      <c r="FED229" t="s">
        <v>324</v>
      </c>
      <c r="FEE229" t="s">
        <v>324</v>
      </c>
      <c r="FEF229" t="s">
        <v>324</v>
      </c>
      <c r="FEG229" t="s">
        <v>324</v>
      </c>
      <c r="FEH229" t="s">
        <v>324</v>
      </c>
      <c r="FEI229" t="s">
        <v>324</v>
      </c>
      <c r="FEJ229" t="s">
        <v>324</v>
      </c>
      <c r="FEK229" t="s">
        <v>324</v>
      </c>
      <c r="FEL229" t="s">
        <v>324</v>
      </c>
      <c r="FEM229" t="s">
        <v>324</v>
      </c>
      <c r="FEN229" t="s">
        <v>324</v>
      </c>
      <c r="FEO229" t="s">
        <v>324</v>
      </c>
      <c r="FEP229" t="s">
        <v>324</v>
      </c>
      <c r="FEQ229" t="s">
        <v>324</v>
      </c>
      <c r="FER229" t="s">
        <v>324</v>
      </c>
      <c r="FES229" t="s">
        <v>324</v>
      </c>
      <c r="FET229" t="s">
        <v>324</v>
      </c>
      <c r="FEU229" t="s">
        <v>324</v>
      </c>
      <c r="FEV229" t="s">
        <v>324</v>
      </c>
      <c r="FEW229" t="s">
        <v>324</v>
      </c>
      <c r="FEX229" t="s">
        <v>324</v>
      </c>
      <c r="FEY229" t="s">
        <v>324</v>
      </c>
      <c r="FEZ229" t="s">
        <v>324</v>
      </c>
      <c r="FFA229" t="s">
        <v>324</v>
      </c>
      <c r="FFB229" t="s">
        <v>324</v>
      </c>
      <c r="FFC229" t="s">
        <v>324</v>
      </c>
      <c r="FFD229" t="s">
        <v>324</v>
      </c>
      <c r="FFE229" t="s">
        <v>324</v>
      </c>
      <c r="FFF229" t="s">
        <v>324</v>
      </c>
      <c r="FFG229" t="s">
        <v>324</v>
      </c>
      <c r="FFH229" t="s">
        <v>324</v>
      </c>
      <c r="FFI229" t="s">
        <v>324</v>
      </c>
      <c r="FFJ229" t="s">
        <v>324</v>
      </c>
      <c r="FFK229" t="s">
        <v>324</v>
      </c>
      <c r="FFL229" t="s">
        <v>324</v>
      </c>
      <c r="FFM229" t="s">
        <v>324</v>
      </c>
      <c r="FFN229" t="s">
        <v>324</v>
      </c>
      <c r="FFO229" t="s">
        <v>324</v>
      </c>
      <c r="FFP229" t="s">
        <v>324</v>
      </c>
      <c r="FFQ229" t="s">
        <v>324</v>
      </c>
      <c r="FFR229" t="s">
        <v>324</v>
      </c>
      <c r="FFS229" t="s">
        <v>324</v>
      </c>
      <c r="FFT229" t="s">
        <v>324</v>
      </c>
      <c r="FFU229" t="s">
        <v>324</v>
      </c>
      <c r="FFV229" t="s">
        <v>324</v>
      </c>
      <c r="FFW229" t="s">
        <v>324</v>
      </c>
      <c r="FFX229" t="s">
        <v>324</v>
      </c>
      <c r="FFY229" t="s">
        <v>324</v>
      </c>
      <c r="FFZ229" t="s">
        <v>324</v>
      </c>
      <c r="FGA229" t="s">
        <v>324</v>
      </c>
      <c r="FGB229" t="s">
        <v>324</v>
      </c>
      <c r="FGC229" t="s">
        <v>324</v>
      </c>
      <c r="FGD229" t="s">
        <v>324</v>
      </c>
      <c r="FGE229" t="s">
        <v>324</v>
      </c>
      <c r="FGF229" t="s">
        <v>324</v>
      </c>
      <c r="FGG229" t="s">
        <v>324</v>
      </c>
      <c r="FGH229" t="s">
        <v>324</v>
      </c>
      <c r="FGI229" t="s">
        <v>324</v>
      </c>
      <c r="FGJ229" t="s">
        <v>324</v>
      </c>
      <c r="FGK229" t="s">
        <v>324</v>
      </c>
      <c r="FGL229" t="s">
        <v>324</v>
      </c>
      <c r="FGM229" t="s">
        <v>324</v>
      </c>
      <c r="FGN229" t="s">
        <v>324</v>
      </c>
      <c r="FGO229" t="s">
        <v>324</v>
      </c>
      <c r="FGP229" t="s">
        <v>324</v>
      </c>
      <c r="FGQ229" t="s">
        <v>324</v>
      </c>
      <c r="FGR229" t="s">
        <v>324</v>
      </c>
      <c r="FGS229" t="s">
        <v>324</v>
      </c>
      <c r="FGT229" t="s">
        <v>324</v>
      </c>
      <c r="FGU229" t="s">
        <v>324</v>
      </c>
      <c r="FGV229" t="s">
        <v>324</v>
      </c>
      <c r="FGW229" t="s">
        <v>324</v>
      </c>
      <c r="FGX229" t="s">
        <v>324</v>
      </c>
      <c r="FGY229" t="s">
        <v>324</v>
      </c>
      <c r="FGZ229" t="s">
        <v>324</v>
      </c>
      <c r="FHA229" t="s">
        <v>324</v>
      </c>
      <c r="FHB229" t="s">
        <v>324</v>
      </c>
      <c r="FHC229" t="s">
        <v>324</v>
      </c>
      <c r="FHD229" t="s">
        <v>324</v>
      </c>
      <c r="FHE229" t="s">
        <v>324</v>
      </c>
      <c r="FHF229" t="s">
        <v>324</v>
      </c>
      <c r="FHG229" t="s">
        <v>324</v>
      </c>
      <c r="FHH229" t="s">
        <v>324</v>
      </c>
      <c r="FHI229" t="s">
        <v>324</v>
      </c>
      <c r="FHJ229" t="s">
        <v>324</v>
      </c>
      <c r="FHK229" t="s">
        <v>324</v>
      </c>
      <c r="FHL229" t="s">
        <v>324</v>
      </c>
      <c r="FHM229" t="s">
        <v>324</v>
      </c>
      <c r="FHN229" t="s">
        <v>324</v>
      </c>
      <c r="FHO229" t="s">
        <v>324</v>
      </c>
      <c r="FHP229" t="s">
        <v>324</v>
      </c>
      <c r="FHQ229" t="s">
        <v>324</v>
      </c>
      <c r="FHR229" t="s">
        <v>324</v>
      </c>
      <c r="FHS229" t="s">
        <v>324</v>
      </c>
      <c r="FHT229" t="s">
        <v>324</v>
      </c>
      <c r="FHU229" t="s">
        <v>324</v>
      </c>
      <c r="FHV229" t="s">
        <v>324</v>
      </c>
      <c r="FHW229" t="s">
        <v>324</v>
      </c>
      <c r="FHX229" t="s">
        <v>324</v>
      </c>
      <c r="FHY229" t="s">
        <v>324</v>
      </c>
      <c r="FHZ229" t="s">
        <v>324</v>
      </c>
      <c r="FIA229" t="s">
        <v>324</v>
      </c>
      <c r="FIB229" t="s">
        <v>324</v>
      </c>
      <c r="FIC229" t="s">
        <v>324</v>
      </c>
      <c r="FID229" t="s">
        <v>324</v>
      </c>
      <c r="FIE229" t="s">
        <v>324</v>
      </c>
      <c r="FIF229" t="s">
        <v>324</v>
      </c>
      <c r="FIG229" t="s">
        <v>324</v>
      </c>
      <c r="FIH229" t="s">
        <v>324</v>
      </c>
      <c r="FII229" t="s">
        <v>324</v>
      </c>
      <c r="FIJ229" t="s">
        <v>324</v>
      </c>
      <c r="FIK229" t="s">
        <v>324</v>
      </c>
      <c r="FIL229" t="s">
        <v>324</v>
      </c>
      <c r="FIM229" t="s">
        <v>324</v>
      </c>
      <c r="FIN229" t="s">
        <v>324</v>
      </c>
      <c r="FIO229" t="s">
        <v>324</v>
      </c>
      <c r="FIP229" t="s">
        <v>324</v>
      </c>
      <c r="FIQ229" t="s">
        <v>324</v>
      </c>
      <c r="FIR229" t="s">
        <v>324</v>
      </c>
      <c r="FIS229" t="s">
        <v>324</v>
      </c>
      <c r="FIT229" t="s">
        <v>324</v>
      </c>
      <c r="FIU229" t="s">
        <v>324</v>
      </c>
      <c r="FIV229" t="s">
        <v>324</v>
      </c>
      <c r="FIW229" t="s">
        <v>324</v>
      </c>
      <c r="FIX229" t="s">
        <v>324</v>
      </c>
      <c r="FIY229" t="s">
        <v>324</v>
      </c>
      <c r="FIZ229" t="s">
        <v>324</v>
      </c>
      <c r="FJA229" t="s">
        <v>324</v>
      </c>
      <c r="FJB229" t="s">
        <v>324</v>
      </c>
      <c r="FJC229" t="s">
        <v>324</v>
      </c>
      <c r="FJD229" t="s">
        <v>324</v>
      </c>
      <c r="FJE229" t="s">
        <v>324</v>
      </c>
      <c r="FJF229" t="s">
        <v>324</v>
      </c>
      <c r="FJG229" t="s">
        <v>324</v>
      </c>
      <c r="FJH229" t="s">
        <v>324</v>
      </c>
      <c r="FJI229" t="s">
        <v>324</v>
      </c>
      <c r="FJJ229" t="s">
        <v>324</v>
      </c>
      <c r="FJK229" t="s">
        <v>324</v>
      </c>
      <c r="FJL229" t="s">
        <v>324</v>
      </c>
      <c r="FJM229" t="s">
        <v>324</v>
      </c>
      <c r="FJN229" t="s">
        <v>324</v>
      </c>
      <c r="FJO229" t="s">
        <v>324</v>
      </c>
      <c r="FJP229" t="s">
        <v>324</v>
      </c>
      <c r="FJQ229" t="s">
        <v>324</v>
      </c>
      <c r="FJR229" t="s">
        <v>324</v>
      </c>
      <c r="FJS229" t="s">
        <v>324</v>
      </c>
      <c r="FJT229" t="s">
        <v>324</v>
      </c>
      <c r="FJU229" t="s">
        <v>324</v>
      </c>
      <c r="FJV229" t="s">
        <v>324</v>
      </c>
      <c r="FJW229" t="s">
        <v>324</v>
      </c>
      <c r="FJX229" t="s">
        <v>324</v>
      </c>
      <c r="FJY229" t="s">
        <v>324</v>
      </c>
      <c r="FJZ229" t="s">
        <v>324</v>
      </c>
      <c r="FKA229" t="s">
        <v>324</v>
      </c>
      <c r="FKB229" t="s">
        <v>324</v>
      </c>
      <c r="FKC229" t="s">
        <v>324</v>
      </c>
      <c r="FKD229" t="s">
        <v>324</v>
      </c>
      <c r="FKE229" t="s">
        <v>324</v>
      </c>
      <c r="FKF229" t="s">
        <v>324</v>
      </c>
      <c r="FKG229" t="s">
        <v>324</v>
      </c>
      <c r="FKH229" t="s">
        <v>324</v>
      </c>
      <c r="FKI229" t="s">
        <v>324</v>
      </c>
      <c r="FKJ229" t="s">
        <v>324</v>
      </c>
      <c r="FKK229" t="s">
        <v>324</v>
      </c>
      <c r="FKL229" t="s">
        <v>324</v>
      </c>
      <c r="FKM229" t="s">
        <v>324</v>
      </c>
      <c r="FKN229" t="s">
        <v>324</v>
      </c>
      <c r="FKO229" t="s">
        <v>324</v>
      </c>
      <c r="FKP229" t="s">
        <v>324</v>
      </c>
      <c r="FKQ229" t="s">
        <v>324</v>
      </c>
      <c r="FKR229" t="s">
        <v>324</v>
      </c>
      <c r="FKS229" t="s">
        <v>324</v>
      </c>
      <c r="FKT229" t="s">
        <v>324</v>
      </c>
      <c r="FKU229" t="s">
        <v>324</v>
      </c>
      <c r="FKV229" t="s">
        <v>324</v>
      </c>
      <c r="FKW229" t="s">
        <v>324</v>
      </c>
      <c r="FKX229" t="s">
        <v>324</v>
      </c>
      <c r="FKY229" t="s">
        <v>324</v>
      </c>
      <c r="FKZ229" t="s">
        <v>324</v>
      </c>
      <c r="FLA229" t="s">
        <v>324</v>
      </c>
      <c r="FLB229" t="s">
        <v>324</v>
      </c>
      <c r="FLC229" t="s">
        <v>324</v>
      </c>
      <c r="FLD229" t="s">
        <v>324</v>
      </c>
      <c r="FLE229" t="s">
        <v>324</v>
      </c>
      <c r="FLF229" t="s">
        <v>324</v>
      </c>
      <c r="FLG229" t="s">
        <v>324</v>
      </c>
      <c r="FLH229" t="s">
        <v>324</v>
      </c>
      <c r="FLI229" t="s">
        <v>324</v>
      </c>
      <c r="FLJ229" t="s">
        <v>324</v>
      </c>
      <c r="FLK229" t="s">
        <v>324</v>
      </c>
      <c r="FLL229" t="s">
        <v>324</v>
      </c>
      <c r="FLM229" t="s">
        <v>324</v>
      </c>
      <c r="FLN229" t="s">
        <v>324</v>
      </c>
      <c r="FLO229" t="s">
        <v>324</v>
      </c>
      <c r="FLP229" t="s">
        <v>324</v>
      </c>
      <c r="FLQ229" t="s">
        <v>324</v>
      </c>
      <c r="FLR229" t="s">
        <v>324</v>
      </c>
      <c r="FLS229" t="s">
        <v>324</v>
      </c>
      <c r="FLT229" t="s">
        <v>324</v>
      </c>
      <c r="FLU229" t="s">
        <v>324</v>
      </c>
      <c r="FLV229" t="s">
        <v>324</v>
      </c>
      <c r="FLW229" t="s">
        <v>324</v>
      </c>
      <c r="FLX229" t="s">
        <v>324</v>
      </c>
      <c r="FLY229" t="s">
        <v>324</v>
      </c>
      <c r="FLZ229" t="s">
        <v>324</v>
      </c>
      <c r="FMA229" t="s">
        <v>324</v>
      </c>
      <c r="FMB229" t="s">
        <v>324</v>
      </c>
      <c r="FMC229" t="s">
        <v>324</v>
      </c>
      <c r="FMD229" t="s">
        <v>324</v>
      </c>
      <c r="FME229" t="s">
        <v>324</v>
      </c>
      <c r="FMF229" t="s">
        <v>324</v>
      </c>
      <c r="FMG229" t="s">
        <v>324</v>
      </c>
      <c r="FMH229" t="s">
        <v>324</v>
      </c>
      <c r="FMI229" t="s">
        <v>324</v>
      </c>
      <c r="FMJ229" t="s">
        <v>324</v>
      </c>
      <c r="FMK229" t="s">
        <v>324</v>
      </c>
      <c r="FML229" t="s">
        <v>324</v>
      </c>
      <c r="FMM229" t="s">
        <v>324</v>
      </c>
      <c r="FMN229" t="s">
        <v>324</v>
      </c>
      <c r="FMO229" t="s">
        <v>324</v>
      </c>
      <c r="FMP229" t="s">
        <v>324</v>
      </c>
      <c r="FMQ229" t="s">
        <v>324</v>
      </c>
      <c r="FMR229" t="s">
        <v>324</v>
      </c>
      <c r="FMS229" t="s">
        <v>324</v>
      </c>
      <c r="FMT229" t="s">
        <v>324</v>
      </c>
      <c r="FMU229" t="s">
        <v>324</v>
      </c>
      <c r="FMV229" t="s">
        <v>324</v>
      </c>
      <c r="FMW229" t="s">
        <v>324</v>
      </c>
      <c r="FMX229" t="s">
        <v>324</v>
      </c>
      <c r="FMY229" t="s">
        <v>324</v>
      </c>
      <c r="FMZ229" t="s">
        <v>324</v>
      </c>
      <c r="FNA229" t="s">
        <v>324</v>
      </c>
      <c r="FNB229" t="s">
        <v>324</v>
      </c>
      <c r="FNC229" t="s">
        <v>324</v>
      </c>
      <c r="FND229" t="s">
        <v>324</v>
      </c>
      <c r="FNE229" t="s">
        <v>324</v>
      </c>
      <c r="FNF229" t="s">
        <v>324</v>
      </c>
      <c r="FNG229" t="s">
        <v>324</v>
      </c>
      <c r="FNH229" t="s">
        <v>324</v>
      </c>
      <c r="FNI229" t="s">
        <v>324</v>
      </c>
      <c r="FNJ229" t="s">
        <v>324</v>
      </c>
      <c r="FNK229" t="s">
        <v>324</v>
      </c>
      <c r="FNL229" t="s">
        <v>324</v>
      </c>
      <c r="FNM229" t="s">
        <v>324</v>
      </c>
      <c r="FNN229" t="s">
        <v>324</v>
      </c>
      <c r="FNO229" t="s">
        <v>324</v>
      </c>
      <c r="FNP229" t="s">
        <v>324</v>
      </c>
      <c r="FNQ229" t="s">
        <v>324</v>
      </c>
      <c r="FNR229" t="s">
        <v>324</v>
      </c>
      <c r="FNS229" t="s">
        <v>324</v>
      </c>
      <c r="FNT229" t="s">
        <v>324</v>
      </c>
      <c r="FNU229" t="s">
        <v>324</v>
      </c>
      <c r="FNV229" t="s">
        <v>324</v>
      </c>
      <c r="FNW229" t="s">
        <v>324</v>
      </c>
      <c r="FNX229" t="s">
        <v>324</v>
      </c>
      <c r="FNY229" t="s">
        <v>324</v>
      </c>
      <c r="FNZ229" t="s">
        <v>324</v>
      </c>
      <c r="FOA229" t="s">
        <v>324</v>
      </c>
      <c r="FOB229" t="s">
        <v>324</v>
      </c>
      <c r="FOC229" t="s">
        <v>324</v>
      </c>
      <c r="FOD229" t="s">
        <v>324</v>
      </c>
      <c r="FOE229" t="s">
        <v>324</v>
      </c>
      <c r="FOF229" t="s">
        <v>324</v>
      </c>
      <c r="FOG229" t="s">
        <v>324</v>
      </c>
      <c r="FOH229" t="s">
        <v>324</v>
      </c>
      <c r="FOI229" t="s">
        <v>324</v>
      </c>
      <c r="FOJ229" t="s">
        <v>324</v>
      </c>
      <c r="FOK229" t="s">
        <v>324</v>
      </c>
      <c r="FOL229" t="s">
        <v>324</v>
      </c>
      <c r="FOM229" t="s">
        <v>324</v>
      </c>
      <c r="FON229" t="s">
        <v>324</v>
      </c>
      <c r="FOO229" t="s">
        <v>324</v>
      </c>
      <c r="FOP229" t="s">
        <v>324</v>
      </c>
      <c r="FOQ229" t="s">
        <v>324</v>
      </c>
      <c r="FOR229" t="s">
        <v>324</v>
      </c>
      <c r="FOS229" t="s">
        <v>324</v>
      </c>
      <c r="FOT229" t="s">
        <v>324</v>
      </c>
      <c r="FOU229" t="s">
        <v>324</v>
      </c>
      <c r="FOV229" t="s">
        <v>324</v>
      </c>
      <c r="FOW229" t="s">
        <v>324</v>
      </c>
      <c r="FOX229" t="s">
        <v>324</v>
      </c>
      <c r="FOY229" t="s">
        <v>324</v>
      </c>
      <c r="FOZ229" t="s">
        <v>324</v>
      </c>
      <c r="FPA229" t="s">
        <v>324</v>
      </c>
      <c r="FPB229" t="s">
        <v>324</v>
      </c>
      <c r="FPC229" t="s">
        <v>324</v>
      </c>
      <c r="FPD229" t="s">
        <v>324</v>
      </c>
      <c r="FPE229" t="s">
        <v>324</v>
      </c>
      <c r="FPF229" t="s">
        <v>324</v>
      </c>
      <c r="FPG229" t="s">
        <v>324</v>
      </c>
      <c r="FPH229" t="s">
        <v>324</v>
      </c>
      <c r="FPI229" t="s">
        <v>324</v>
      </c>
      <c r="FPJ229" t="s">
        <v>324</v>
      </c>
      <c r="FPK229" t="s">
        <v>324</v>
      </c>
      <c r="FPL229" t="s">
        <v>324</v>
      </c>
      <c r="FPM229" t="s">
        <v>324</v>
      </c>
      <c r="FPN229" t="s">
        <v>324</v>
      </c>
      <c r="FPO229" t="s">
        <v>324</v>
      </c>
      <c r="FPP229" t="s">
        <v>324</v>
      </c>
      <c r="FPQ229" t="s">
        <v>324</v>
      </c>
      <c r="FPR229" t="s">
        <v>324</v>
      </c>
      <c r="FPS229" t="s">
        <v>324</v>
      </c>
      <c r="FPT229" t="s">
        <v>324</v>
      </c>
      <c r="FPU229" t="s">
        <v>324</v>
      </c>
      <c r="FPV229" t="s">
        <v>324</v>
      </c>
      <c r="FPW229" t="s">
        <v>324</v>
      </c>
      <c r="FPX229" t="s">
        <v>324</v>
      </c>
      <c r="FPY229" t="s">
        <v>324</v>
      </c>
      <c r="FPZ229" t="s">
        <v>324</v>
      </c>
      <c r="FQA229" t="s">
        <v>324</v>
      </c>
      <c r="FQB229" t="s">
        <v>324</v>
      </c>
      <c r="FQC229" t="s">
        <v>324</v>
      </c>
      <c r="FQD229" t="s">
        <v>324</v>
      </c>
      <c r="FQE229" t="s">
        <v>324</v>
      </c>
      <c r="FQF229" t="s">
        <v>324</v>
      </c>
      <c r="FQG229" t="s">
        <v>324</v>
      </c>
      <c r="FQH229" t="s">
        <v>324</v>
      </c>
      <c r="FQI229" t="s">
        <v>324</v>
      </c>
      <c r="FQJ229" t="s">
        <v>324</v>
      </c>
      <c r="FQK229" t="s">
        <v>324</v>
      </c>
      <c r="FQL229" t="s">
        <v>324</v>
      </c>
      <c r="FQM229" t="s">
        <v>324</v>
      </c>
      <c r="FQN229" t="s">
        <v>324</v>
      </c>
      <c r="FQO229" t="s">
        <v>324</v>
      </c>
      <c r="FQP229" t="s">
        <v>324</v>
      </c>
      <c r="FQQ229" t="s">
        <v>324</v>
      </c>
      <c r="FQR229" t="s">
        <v>324</v>
      </c>
      <c r="FQS229" t="s">
        <v>324</v>
      </c>
      <c r="FQT229" t="s">
        <v>324</v>
      </c>
      <c r="FQU229" t="s">
        <v>324</v>
      </c>
      <c r="FQV229" t="s">
        <v>324</v>
      </c>
      <c r="FQW229" t="s">
        <v>324</v>
      </c>
      <c r="FQX229" t="s">
        <v>324</v>
      </c>
      <c r="FQY229" t="s">
        <v>324</v>
      </c>
      <c r="FQZ229" t="s">
        <v>324</v>
      </c>
      <c r="FRA229" t="s">
        <v>324</v>
      </c>
      <c r="FRB229" t="s">
        <v>324</v>
      </c>
      <c r="FRC229" t="s">
        <v>324</v>
      </c>
      <c r="FRD229" t="s">
        <v>324</v>
      </c>
      <c r="FRE229" t="s">
        <v>324</v>
      </c>
      <c r="FRF229" t="s">
        <v>324</v>
      </c>
      <c r="FRG229" t="s">
        <v>324</v>
      </c>
      <c r="FRH229" t="s">
        <v>324</v>
      </c>
      <c r="FRI229" t="s">
        <v>324</v>
      </c>
      <c r="FRJ229" t="s">
        <v>324</v>
      </c>
      <c r="FRK229" t="s">
        <v>324</v>
      </c>
      <c r="FRL229" t="s">
        <v>324</v>
      </c>
      <c r="FRM229" t="s">
        <v>324</v>
      </c>
      <c r="FRN229" t="s">
        <v>324</v>
      </c>
      <c r="FRO229" t="s">
        <v>324</v>
      </c>
      <c r="FRP229" t="s">
        <v>324</v>
      </c>
      <c r="FRQ229" t="s">
        <v>324</v>
      </c>
      <c r="FRR229" t="s">
        <v>324</v>
      </c>
      <c r="FRS229" t="s">
        <v>324</v>
      </c>
      <c r="FRT229" t="s">
        <v>324</v>
      </c>
      <c r="FRU229" t="s">
        <v>324</v>
      </c>
      <c r="FRV229" t="s">
        <v>324</v>
      </c>
      <c r="FRW229" t="s">
        <v>324</v>
      </c>
      <c r="FRX229" t="s">
        <v>324</v>
      </c>
      <c r="FRY229" t="s">
        <v>324</v>
      </c>
      <c r="FRZ229" t="s">
        <v>324</v>
      </c>
      <c r="FSA229" t="s">
        <v>324</v>
      </c>
      <c r="FSB229" t="s">
        <v>324</v>
      </c>
      <c r="FSC229" t="s">
        <v>324</v>
      </c>
      <c r="FSD229" t="s">
        <v>324</v>
      </c>
      <c r="FSE229" t="s">
        <v>324</v>
      </c>
      <c r="FSF229" t="s">
        <v>324</v>
      </c>
      <c r="FSG229" t="s">
        <v>324</v>
      </c>
      <c r="FSH229" t="s">
        <v>324</v>
      </c>
      <c r="FSI229" t="s">
        <v>324</v>
      </c>
      <c r="FSJ229" t="s">
        <v>324</v>
      </c>
      <c r="FSK229" t="s">
        <v>324</v>
      </c>
      <c r="FSL229" t="s">
        <v>324</v>
      </c>
      <c r="FSM229" t="s">
        <v>324</v>
      </c>
      <c r="FSN229" t="s">
        <v>324</v>
      </c>
      <c r="FSO229" t="s">
        <v>324</v>
      </c>
      <c r="FSP229" t="s">
        <v>324</v>
      </c>
      <c r="FSQ229" t="s">
        <v>324</v>
      </c>
      <c r="FSR229" t="s">
        <v>324</v>
      </c>
      <c r="FSS229" t="s">
        <v>324</v>
      </c>
      <c r="FST229" t="s">
        <v>324</v>
      </c>
      <c r="FSU229" t="s">
        <v>324</v>
      </c>
      <c r="FSV229" t="s">
        <v>324</v>
      </c>
      <c r="FSW229" t="s">
        <v>324</v>
      </c>
      <c r="FSX229" t="s">
        <v>324</v>
      </c>
      <c r="FSY229" t="s">
        <v>324</v>
      </c>
      <c r="FSZ229" t="s">
        <v>324</v>
      </c>
      <c r="FTA229" t="s">
        <v>324</v>
      </c>
      <c r="FTB229" t="s">
        <v>324</v>
      </c>
      <c r="FTC229" t="s">
        <v>324</v>
      </c>
      <c r="FTD229" t="s">
        <v>324</v>
      </c>
      <c r="FTE229" t="s">
        <v>324</v>
      </c>
      <c r="FTF229" t="s">
        <v>324</v>
      </c>
      <c r="FTG229" t="s">
        <v>324</v>
      </c>
      <c r="FTH229" t="s">
        <v>324</v>
      </c>
      <c r="FTI229" t="s">
        <v>324</v>
      </c>
      <c r="FTJ229" t="s">
        <v>324</v>
      </c>
      <c r="FTK229" t="s">
        <v>324</v>
      </c>
      <c r="FTL229" t="s">
        <v>324</v>
      </c>
      <c r="FTM229" t="s">
        <v>324</v>
      </c>
      <c r="FTN229" t="s">
        <v>324</v>
      </c>
      <c r="FTO229" t="s">
        <v>324</v>
      </c>
      <c r="FTP229" t="s">
        <v>324</v>
      </c>
      <c r="FTQ229" t="s">
        <v>324</v>
      </c>
      <c r="FTR229" t="s">
        <v>324</v>
      </c>
      <c r="FTS229" t="s">
        <v>324</v>
      </c>
      <c r="FTT229" t="s">
        <v>324</v>
      </c>
      <c r="FTU229" t="s">
        <v>324</v>
      </c>
      <c r="FTV229" t="s">
        <v>324</v>
      </c>
      <c r="FTW229" t="s">
        <v>324</v>
      </c>
      <c r="FTX229" t="s">
        <v>324</v>
      </c>
      <c r="FTY229" t="s">
        <v>324</v>
      </c>
      <c r="FTZ229" t="s">
        <v>324</v>
      </c>
      <c r="FUA229" t="s">
        <v>324</v>
      </c>
      <c r="FUB229" t="s">
        <v>324</v>
      </c>
      <c r="FUC229" t="s">
        <v>324</v>
      </c>
      <c r="FUD229" t="s">
        <v>324</v>
      </c>
      <c r="FUE229" t="s">
        <v>324</v>
      </c>
      <c r="FUF229" t="s">
        <v>324</v>
      </c>
      <c r="FUG229" t="s">
        <v>324</v>
      </c>
      <c r="FUH229" t="s">
        <v>324</v>
      </c>
      <c r="FUI229" t="s">
        <v>324</v>
      </c>
      <c r="FUJ229" t="s">
        <v>324</v>
      </c>
      <c r="FUK229" t="s">
        <v>324</v>
      </c>
      <c r="FUL229" t="s">
        <v>324</v>
      </c>
      <c r="FUM229" t="s">
        <v>324</v>
      </c>
      <c r="FUN229" t="s">
        <v>324</v>
      </c>
      <c r="FUO229" t="s">
        <v>324</v>
      </c>
      <c r="FUP229" t="s">
        <v>324</v>
      </c>
      <c r="FUQ229" t="s">
        <v>324</v>
      </c>
      <c r="FUR229" t="s">
        <v>324</v>
      </c>
      <c r="FUS229" t="s">
        <v>324</v>
      </c>
      <c r="FUT229" t="s">
        <v>324</v>
      </c>
      <c r="FUU229" t="s">
        <v>324</v>
      </c>
      <c r="FUV229" t="s">
        <v>324</v>
      </c>
      <c r="FUW229" t="s">
        <v>324</v>
      </c>
      <c r="FUX229" t="s">
        <v>324</v>
      </c>
      <c r="FUY229" t="s">
        <v>324</v>
      </c>
      <c r="FUZ229" t="s">
        <v>324</v>
      </c>
      <c r="FVA229" t="s">
        <v>324</v>
      </c>
      <c r="FVB229" t="s">
        <v>324</v>
      </c>
      <c r="FVC229" t="s">
        <v>324</v>
      </c>
      <c r="FVD229" t="s">
        <v>324</v>
      </c>
      <c r="FVE229" t="s">
        <v>324</v>
      </c>
      <c r="FVF229" t="s">
        <v>324</v>
      </c>
      <c r="FVG229" t="s">
        <v>324</v>
      </c>
      <c r="FVH229" t="s">
        <v>324</v>
      </c>
      <c r="FVI229" t="s">
        <v>324</v>
      </c>
      <c r="FVJ229" t="s">
        <v>324</v>
      </c>
      <c r="FVK229" t="s">
        <v>324</v>
      </c>
      <c r="FVL229" t="s">
        <v>324</v>
      </c>
      <c r="FVM229" t="s">
        <v>324</v>
      </c>
      <c r="FVN229" t="s">
        <v>324</v>
      </c>
      <c r="FVO229" t="s">
        <v>324</v>
      </c>
      <c r="FVP229" t="s">
        <v>324</v>
      </c>
      <c r="FVQ229" t="s">
        <v>324</v>
      </c>
      <c r="FVR229" t="s">
        <v>324</v>
      </c>
      <c r="FVS229" t="s">
        <v>324</v>
      </c>
      <c r="FVT229" t="s">
        <v>324</v>
      </c>
      <c r="FVU229" t="s">
        <v>324</v>
      </c>
      <c r="FVV229" t="s">
        <v>324</v>
      </c>
      <c r="FVW229" t="s">
        <v>324</v>
      </c>
      <c r="FVX229" t="s">
        <v>324</v>
      </c>
      <c r="FVY229" t="s">
        <v>324</v>
      </c>
      <c r="FVZ229" t="s">
        <v>324</v>
      </c>
      <c r="FWA229" t="s">
        <v>324</v>
      </c>
      <c r="FWB229" t="s">
        <v>324</v>
      </c>
      <c r="FWC229" t="s">
        <v>324</v>
      </c>
      <c r="FWD229" t="s">
        <v>324</v>
      </c>
      <c r="FWE229" t="s">
        <v>324</v>
      </c>
      <c r="FWF229" t="s">
        <v>324</v>
      </c>
      <c r="FWG229" t="s">
        <v>324</v>
      </c>
      <c r="FWH229" t="s">
        <v>324</v>
      </c>
      <c r="FWI229" t="s">
        <v>324</v>
      </c>
      <c r="FWJ229" t="s">
        <v>324</v>
      </c>
      <c r="FWK229" t="s">
        <v>324</v>
      </c>
      <c r="FWL229" t="s">
        <v>324</v>
      </c>
      <c r="FWM229" t="s">
        <v>324</v>
      </c>
      <c r="FWN229" t="s">
        <v>324</v>
      </c>
      <c r="FWO229" t="s">
        <v>324</v>
      </c>
      <c r="FWP229" t="s">
        <v>324</v>
      </c>
      <c r="FWQ229" t="s">
        <v>324</v>
      </c>
      <c r="FWR229" t="s">
        <v>324</v>
      </c>
      <c r="FWS229" t="s">
        <v>324</v>
      </c>
      <c r="FWT229" t="s">
        <v>324</v>
      </c>
      <c r="FWU229" t="s">
        <v>324</v>
      </c>
      <c r="FWV229" t="s">
        <v>324</v>
      </c>
      <c r="FWW229" t="s">
        <v>324</v>
      </c>
      <c r="FWX229" t="s">
        <v>324</v>
      </c>
      <c r="FWY229" t="s">
        <v>324</v>
      </c>
      <c r="FWZ229" t="s">
        <v>324</v>
      </c>
      <c r="FXA229" t="s">
        <v>324</v>
      </c>
      <c r="FXB229" t="s">
        <v>324</v>
      </c>
      <c r="FXC229" t="s">
        <v>324</v>
      </c>
      <c r="FXD229" t="s">
        <v>324</v>
      </c>
      <c r="FXE229" t="s">
        <v>324</v>
      </c>
      <c r="FXF229" t="s">
        <v>324</v>
      </c>
      <c r="FXG229" t="s">
        <v>324</v>
      </c>
      <c r="FXH229" t="s">
        <v>324</v>
      </c>
      <c r="FXI229" t="s">
        <v>324</v>
      </c>
      <c r="FXJ229" t="s">
        <v>324</v>
      </c>
      <c r="FXK229" t="s">
        <v>324</v>
      </c>
      <c r="FXL229" t="s">
        <v>324</v>
      </c>
      <c r="FXM229" t="s">
        <v>324</v>
      </c>
      <c r="FXN229" t="s">
        <v>324</v>
      </c>
      <c r="FXO229" t="s">
        <v>324</v>
      </c>
      <c r="FXP229" t="s">
        <v>324</v>
      </c>
      <c r="FXQ229" t="s">
        <v>324</v>
      </c>
      <c r="FXR229" t="s">
        <v>324</v>
      </c>
      <c r="FXS229" t="s">
        <v>324</v>
      </c>
      <c r="FXT229" t="s">
        <v>324</v>
      </c>
      <c r="FXU229" t="s">
        <v>324</v>
      </c>
      <c r="FXV229" t="s">
        <v>324</v>
      </c>
      <c r="FXW229" t="s">
        <v>324</v>
      </c>
      <c r="FXX229" t="s">
        <v>324</v>
      </c>
      <c r="FXY229" t="s">
        <v>324</v>
      </c>
      <c r="FXZ229" t="s">
        <v>324</v>
      </c>
      <c r="FYA229" t="s">
        <v>324</v>
      </c>
      <c r="FYB229" t="s">
        <v>324</v>
      </c>
      <c r="FYC229" t="s">
        <v>324</v>
      </c>
      <c r="FYD229" t="s">
        <v>324</v>
      </c>
      <c r="FYE229" t="s">
        <v>324</v>
      </c>
      <c r="FYF229" t="s">
        <v>324</v>
      </c>
      <c r="FYG229" t="s">
        <v>324</v>
      </c>
      <c r="FYH229" t="s">
        <v>324</v>
      </c>
      <c r="FYI229" t="s">
        <v>324</v>
      </c>
      <c r="FYJ229" t="s">
        <v>324</v>
      </c>
      <c r="FYK229" t="s">
        <v>324</v>
      </c>
      <c r="FYL229" t="s">
        <v>324</v>
      </c>
      <c r="FYM229" t="s">
        <v>324</v>
      </c>
      <c r="FYN229" t="s">
        <v>324</v>
      </c>
      <c r="FYO229" t="s">
        <v>324</v>
      </c>
      <c r="FYP229" t="s">
        <v>324</v>
      </c>
      <c r="FYQ229" t="s">
        <v>324</v>
      </c>
      <c r="FYR229" t="s">
        <v>324</v>
      </c>
      <c r="FYS229" t="s">
        <v>324</v>
      </c>
      <c r="FYT229" t="s">
        <v>324</v>
      </c>
      <c r="FYU229" t="s">
        <v>324</v>
      </c>
      <c r="FYV229" t="s">
        <v>324</v>
      </c>
      <c r="FYW229" t="s">
        <v>324</v>
      </c>
      <c r="FYX229" t="s">
        <v>324</v>
      </c>
      <c r="FYY229" t="s">
        <v>324</v>
      </c>
      <c r="FYZ229" t="s">
        <v>324</v>
      </c>
      <c r="FZA229" t="s">
        <v>324</v>
      </c>
      <c r="FZB229" t="s">
        <v>324</v>
      </c>
      <c r="FZC229" t="s">
        <v>324</v>
      </c>
      <c r="FZD229" t="s">
        <v>324</v>
      </c>
      <c r="FZE229" t="s">
        <v>324</v>
      </c>
      <c r="FZF229" t="s">
        <v>324</v>
      </c>
      <c r="FZG229" t="s">
        <v>324</v>
      </c>
      <c r="FZH229" t="s">
        <v>324</v>
      </c>
      <c r="FZI229" t="s">
        <v>324</v>
      </c>
      <c r="FZJ229" t="s">
        <v>324</v>
      </c>
      <c r="FZK229" t="s">
        <v>324</v>
      </c>
      <c r="FZL229" t="s">
        <v>324</v>
      </c>
      <c r="FZM229" t="s">
        <v>324</v>
      </c>
      <c r="FZN229" t="s">
        <v>324</v>
      </c>
      <c r="FZO229" t="s">
        <v>324</v>
      </c>
      <c r="FZP229" t="s">
        <v>324</v>
      </c>
      <c r="FZQ229" t="s">
        <v>324</v>
      </c>
      <c r="FZR229" t="s">
        <v>324</v>
      </c>
      <c r="FZS229" t="s">
        <v>324</v>
      </c>
      <c r="FZT229" t="s">
        <v>324</v>
      </c>
      <c r="FZU229" t="s">
        <v>324</v>
      </c>
      <c r="FZV229" t="s">
        <v>324</v>
      </c>
      <c r="FZW229" t="s">
        <v>324</v>
      </c>
      <c r="FZX229" t="s">
        <v>324</v>
      </c>
      <c r="FZY229" t="s">
        <v>324</v>
      </c>
      <c r="FZZ229" t="s">
        <v>324</v>
      </c>
      <c r="GAA229" t="s">
        <v>324</v>
      </c>
      <c r="GAB229" t="s">
        <v>324</v>
      </c>
      <c r="GAC229" t="s">
        <v>324</v>
      </c>
      <c r="GAD229" t="s">
        <v>324</v>
      </c>
      <c r="GAE229" t="s">
        <v>324</v>
      </c>
      <c r="GAF229" t="s">
        <v>324</v>
      </c>
      <c r="GAG229" t="s">
        <v>324</v>
      </c>
      <c r="GAH229" t="s">
        <v>324</v>
      </c>
      <c r="GAI229" t="s">
        <v>324</v>
      </c>
      <c r="GAJ229" t="s">
        <v>324</v>
      </c>
      <c r="GAK229" t="s">
        <v>324</v>
      </c>
      <c r="GAL229" t="s">
        <v>324</v>
      </c>
      <c r="GAM229" t="s">
        <v>324</v>
      </c>
      <c r="GAN229" t="s">
        <v>324</v>
      </c>
      <c r="GAO229" t="s">
        <v>324</v>
      </c>
      <c r="GAP229" t="s">
        <v>324</v>
      </c>
      <c r="GAQ229" t="s">
        <v>324</v>
      </c>
      <c r="GAR229" t="s">
        <v>324</v>
      </c>
      <c r="GAS229" t="s">
        <v>324</v>
      </c>
      <c r="GAT229" t="s">
        <v>324</v>
      </c>
      <c r="GAU229" t="s">
        <v>324</v>
      </c>
      <c r="GAV229" t="s">
        <v>324</v>
      </c>
      <c r="GAW229" t="s">
        <v>324</v>
      </c>
      <c r="GAX229" t="s">
        <v>324</v>
      </c>
      <c r="GAY229" t="s">
        <v>324</v>
      </c>
      <c r="GAZ229" t="s">
        <v>324</v>
      </c>
      <c r="GBA229" t="s">
        <v>324</v>
      </c>
      <c r="GBB229" t="s">
        <v>324</v>
      </c>
      <c r="GBC229" t="s">
        <v>324</v>
      </c>
      <c r="GBD229" t="s">
        <v>324</v>
      </c>
      <c r="GBE229" t="s">
        <v>324</v>
      </c>
      <c r="GBF229" t="s">
        <v>324</v>
      </c>
      <c r="GBG229" t="s">
        <v>324</v>
      </c>
      <c r="GBH229" t="s">
        <v>324</v>
      </c>
      <c r="GBI229" t="s">
        <v>324</v>
      </c>
      <c r="GBJ229" t="s">
        <v>324</v>
      </c>
      <c r="GBK229" t="s">
        <v>324</v>
      </c>
      <c r="GBL229" t="s">
        <v>324</v>
      </c>
      <c r="GBM229" t="s">
        <v>324</v>
      </c>
      <c r="GBN229" t="s">
        <v>324</v>
      </c>
      <c r="GBO229" t="s">
        <v>324</v>
      </c>
      <c r="GBP229" t="s">
        <v>324</v>
      </c>
      <c r="GBQ229" t="s">
        <v>324</v>
      </c>
      <c r="GBR229" t="s">
        <v>324</v>
      </c>
      <c r="GBS229" t="s">
        <v>324</v>
      </c>
      <c r="GBT229" t="s">
        <v>324</v>
      </c>
      <c r="GBU229" t="s">
        <v>324</v>
      </c>
      <c r="GBV229" t="s">
        <v>324</v>
      </c>
      <c r="GBW229" t="s">
        <v>324</v>
      </c>
      <c r="GBX229" t="s">
        <v>324</v>
      </c>
      <c r="GBY229" t="s">
        <v>324</v>
      </c>
      <c r="GBZ229" t="s">
        <v>324</v>
      </c>
      <c r="GCA229" t="s">
        <v>324</v>
      </c>
      <c r="GCB229" t="s">
        <v>324</v>
      </c>
      <c r="GCC229" t="s">
        <v>324</v>
      </c>
      <c r="GCD229" t="s">
        <v>324</v>
      </c>
      <c r="GCE229" t="s">
        <v>324</v>
      </c>
      <c r="GCF229" t="s">
        <v>324</v>
      </c>
      <c r="GCG229" t="s">
        <v>324</v>
      </c>
      <c r="GCH229" t="s">
        <v>324</v>
      </c>
      <c r="GCI229" t="s">
        <v>324</v>
      </c>
      <c r="GCJ229" t="s">
        <v>324</v>
      </c>
      <c r="GCK229" t="s">
        <v>324</v>
      </c>
      <c r="GCL229" t="s">
        <v>324</v>
      </c>
      <c r="GCM229" t="s">
        <v>324</v>
      </c>
      <c r="GCN229" t="s">
        <v>324</v>
      </c>
      <c r="GCO229" t="s">
        <v>324</v>
      </c>
      <c r="GCP229" t="s">
        <v>324</v>
      </c>
      <c r="GCQ229" t="s">
        <v>324</v>
      </c>
      <c r="GCR229" t="s">
        <v>324</v>
      </c>
      <c r="GCS229" t="s">
        <v>324</v>
      </c>
      <c r="GCT229" t="s">
        <v>324</v>
      </c>
      <c r="GCU229" t="s">
        <v>324</v>
      </c>
      <c r="GCV229" t="s">
        <v>324</v>
      </c>
      <c r="GCW229" t="s">
        <v>324</v>
      </c>
      <c r="GCX229" t="s">
        <v>324</v>
      </c>
      <c r="GCY229" t="s">
        <v>324</v>
      </c>
      <c r="GCZ229" t="s">
        <v>324</v>
      </c>
      <c r="GDA229" t="s">
        <v>324</v>
      </c>
      <c r="GDB229" t="s">
        <v>324</v>
      </c>
      <c r="GDC229" t="s">
        <v>324</v>
      </c>
      <c r="GDD229" t="s">
        <v>324</v>
      </c>
      <c r="GDE229" t="s">
        <v>324</v>
      </c>
      <c r="GDF229" t="s">
        <v>324</v>
      </c>
      <c r="GDG229" t="s">
        <v>324</v>
      </c>
      <c r="GDH229" t="s">
        <v>324</v>
      </c>
      <c r="GDI229" t="s">
        <v>324</v>
      </c>
      <c r="GDJ229" t="s">
        <v>324</v>
      </c>
      <c r="GDK229" t="s">
        <v>324</v>
      </c>
      <c r="GDL229" t="s">
        <v>324</v>
      </c>
      <c r="GDM229" t="s">
        <v>324</v>
      </c>
      <c r="GDN229" t="s">
        <v>324</v>
      </c>
      <c r="GDO229" t="s">
        <v>324</v>
      </c>
      <c r="GDP229" t="s">
        <v>324</v>
      </c>
      <c r="GDQ229" t="s">
        <v>324</v>
      </c>
      <c r="GDR229" t="s">
        <v>324</v>
      </c>
      <c r="GDS229" t="s">
        <v>324</v>
      </c>
      <c r="GDT229" t="s">
        <v>324</v>
      </c>
      <c r="GDU229" t="s">
        <v>324</v>
      </c>
      <c r="GDV229" t="s">
        <v>324</v>
      </c>
      <c r="GDW229" t="s">
        <v>324</v>
      </c>
      <c r="GDX229" t="s">
        <v>324</v>
      </c>
      <c r="GDY229" t="s">
        <v>324</v>
      </c>
      <c r="GDZ229" t="s">
        <v>324</v>
      </c>
      <c r="GEA229" t="s">
        <v>324</v>
      </c>
      <c r="GEB229" t="s">
        <v>324</v>
      </c>
      <c r="GEC229" t="s">
        <v>324</v>
      </c>
      <c r="GED229" t="s">
        <v>324</v>
      </c>
      <c r="GEE229" t="s">
        <v>324</v>
      </c>
      <c r="GEF229" t="s">
        <v>324</v>
      </c>
      <c r="GEG229" t="s">
        <v>324</v>
      </c>
      <c r="GEH229" t="s">
        <v>324</v>
      </c>
      <c r="GEI229" t="s">
        <v>324</v>
      </c>
      <c r="GEJ229" t="s">
        <v>324</v>
      </c>
      <c r="GEK229" t="s">
        <v>324</v>
      </c>
      <c r="GEL229" t="s">
        <v>324</v>
      </c>
      <c r="GEM229" t="s">
        <v>324</v>
      </c>
      <c r="GEN229" t="s">
        <v>324</v>
      </c>
      <c r="GEO229" t="s">
        <v>324</v>
      </c>
      <c r="GEP229" t="s">
        <v>324</v>
      </c>
      <c r="GEQ229" t="s">
        <v>324</v>
      </c>
      <c r="GER229" t="s">
        <v>324</v>
      </c>
      <c r="GES229" t="s">
        <v>324</v>
      </c>
      <c r="GET229" t="s">
        <v>324</v>
      </c>
      <c r="GEU229" t="s">
        <v>324</v>
      </c>
      <c r="GEV229" t="s">
        <v>324</v>
      </c>
      <c r="GEW229" t="s">
        <v>324</v>
      </c>
      <c r="GEX229" t="s">
        <v>324</v>
      </c>
      <c r="GEY229" t="s">
        <v>324</v>
      </c>
      <c r="GEZ229" t="s">
        <v>324</v>
      </c>
      <c r="GFA229" t="s">
        <v>324</v>
      </c>
      <c r="GFB229" t="s">
        <v>324</v>
      </c>
      <c r="GFC229" t="s">
        <v>324</v>
      </c>
      <c r="GFD229" t="s">
        <v>324</v>
      </c>
      <c r="GFE229" t="s">
        <v>324</v>
      </c>
      <c r="GFF229" t="s">
        <v>324</v>
      </c>
      <c r="GFG229" t="s">
        <v>324</v>
      </c>
      <c r="GFH229" t="s">
        <v>324</v>
      </c>
      <c r="GFI229" t="s">
        <v>324</v>
      </c>
      <c r="GFJ229" t="s">
        <v>324</v>
      </c>
      <c r="GFK229" t="s">
        <v>324</v>
      </c>
      <c r="GFL229" t="s">
        <v>324</v>
      </c>
      <c r="GFM229" t="s">
        <v>324</v>
      </c>
      <c r="GFN229" t="s">
        <v>324</v>
      </c>
      <c r="GFO229" t="s">
        <v>324</v>
      </c>
      <c r="GFP229" t="s">
        <v>324</v>
      </c>
      <c r="GFQ229" t="s">
        <v>324</v>
      </c>
      <c r="GFR229" t="s">
        <v>324</v>
      </c>
      <c r="GFS229" t="s">
        <v>324</v>
      </c>
      <c r="GFT229" t="s">
        <v>324</v>
      </c>
      <c r="GFU229" t="s">
        <v>324</v>
      </c>
      <c r="GFV229" t="s">
        <v>324</v>
      </c>
      <c r="GFW229" t="s">
        <v>324</v>
      </c>
      <c r="GFX229" t="s">
        <v>324</v>
      </c>
      <c r="GFY229" t="s">
        <v>324</v>
      </c>
      <c r="GFZ229" t="s">
        <v>324</v>
      </c>
      <c r="GGA229" t="s">
        <v>324</v>
      </c>
      <c r="GGB229" t="s">
        <v>324</v>
      </c>
      <c r="GGC229" t="s">
        <v>324</v>
      </c>
      <c r="GGD229" t="s">
        <v>324</v>
      </c>
      <c r="GGE229" t="s">
        <v>324</v>
      </c>
      <c r="GGF229" t="s">
        <v>324</v>
      </c>
      <c r="GGG229" t="s">
        <v>324</v>
      </c>
      <c r="GGH229" t="s">
        <v>324</v>
      </c>
      <c r="GGI229" t="s">
        <v>324</v>
      </c>
      <c r="GGJ229" t="s">
        <v>324</v>
      </c>
      <c r="GGK229" t="s">
        <v>324</v>
      </c>
      <c r="GGL229" t="s">
        <v>324</v>
      </c>
      <c r="GGM229" t="s">
        <v>324</v>
      </c>
      <c r="GGN229" t="s">
        <v>324</v>
      </c>
      <c r="GGO229" t="s">
        <v>324</v>
      </c>
      <c r="GGP229" t="s">
        <v>324</v>
      </c>
      <c r="GGQ229" t="s">
        <v>324</v>
      </c>
      <c r="GGR229" t="s">
        <v>324</v>
      </c>
      <c r="GGS229" t="s">
        <v>324</v>
      </c>
      <c r="GGT229" t="s">
        <v>324</v>
      </c>
      <c r="GGU229" t="s">
        <v>324</v>
      </c>
      <c r="GGV229" t="s">
        <v>324</v>
      </c>
      <c r="GGW229" t="s">
        <v>324</v>
      </c>
      <c r="GGX229" t="s">
        <v>324</v>
      </c>
      <c r="GGY229" t="s">
        <v>324</v>
      </c>
      <c r="GGZ229" t="s">
        <v>324</v>
      </c>
      <c r="GHA229" t="s">
        <v>324</v>
      </c>
      <c r="GHB229" t="s">
        <v>324</v>
      </c>
      <c r="GHC229" t="s">
        <v>324</v>
      </c>
      <c r="GHD229" t="s">
        <v>324</v>
      </c>
      <c r="GHE229" t="s">
        <v>324</v>
      </c>
      <c r="GHF229" t="s">
        <v>324</v>
      </c>
      <c r="GHG229" t="s">
        <v>324</v>
      </c>
      <c r="GHH229" t="s">
        <v>324</v>
      </c>
      <c r="GHI229" t="s">
        <v>324</v>
      </c>
      <c r="GHJ229" t="s">
        <v>324</v>
      </c>
      <c r="GHK229" t="s">
        <v>324</v>
      </c>
      <c r="GHL229" t="s">
        <v>324</v>
      </c>
      <c r="GHM229" t="s">
        <v>324</v>
      </c>
      <c r="GHN229" t="s">
        <v>324</v>
      </c>
      <c r="GHO229" t="s">
        <v>324</v>
      </c>
      <c r="GHP229" t="s">
        <v>324</v>
      </c>
      <c r="GHQ229" t="s">
        <v>324</v>
      </c>
      <c r="GHR229" t="s">
        <v>324</v>
      </c>
      <c r="GHS229" t="s">
        <v>324</v>
      </c>
      <c r="GHT229" t="s">
        <v>324</v>
      </c>
      <c r="GHU229" t="s">
        <v>324</v>
      </c>
      <c r="GHV229" t="s">
        <v>324</v>
      </c>
      <c r="GHW229" t="s">
        <v>324</v>
      </c>
      <c r="GHX229" t="s">
        <v>324</v>
      </c>
      <c r="GHY229" t="s">
        <v>324</v>
      </c>
      <c r="GHZ229" t="s">
        <v>324</v>
      </c>
      <c r="GIA229" t="s">
        <v>324</v>
      </c>
      <c r="GIB229" t="s">
        <v>324</v>
      </c>
      <c r="GIC229" t="s">
        <v>324</v>
      </c>
      <c r="GID229" t="s">
        <v>324</v>
      </c>
      <c r="GIE229" t="s">
        <v>324</v>
      </c>
      <c r="GIF229" t="s">
        <v>324</v>
      </c>
      <c r="GIG229" t="s">
        <v>324</v>
      </c>
      <c r="GIH229" t="s">
        <v>324</v>
      </c>
      <c r="GII229" t="s">
        <v>324</v>
      </c>
      <c r="GIJ229" t="s">
        <v>324</v>
      </c>
      <c r="GIK229" t="s">
        <v>324</v>
      </c>
      <c r="GIL229" t="s">
        <v>324</v>
      </c>
      <c r="GIM229" t="s">
        <v>324</v>
      </c>
      <c r="GIN229" t="s">
        <v>324</v>
      </c>
      <c r="GIO229" t="s">
        <v>324</v>
      </c>
      <c r="GIP229" t="s">
        <v>324</v>
      </c>
      <c r="GIQ229" t="s">
        <v>324</v>
      </c>
      <c r="GIR229" t="s">
        <v>324</v>
      </c>
      <c r="GIS229" t="s">
        <v>324</v>
      </c>
      <c r="GIT229" t="s">
        <v>324</v>
      </c>
      <c r="GIU229" t="s">
        <v>324</v>
      </c>
      <c r="GIV229" t="s">
        <v>324</v>
      </c>
      <c r="GIW229" t="s">
        <v>324</v>
      </c>
      <c r="GIX229" t="s">
        <v>324</v>
      </c>
      <c r="GIY229" t="s">
        <v>324</v>
      </c>
      <c r="GIZ229" t="s">
        <v>324</v>
      </c>
      <c r="GJA229" t="s">
        <v>324</v>
      </c>
      <c r="GJB229" t="s">
        <v>324</v>
      </c>
      <c r="GJC229" t="s">
        <v>324</v>
      </c>
      <c r="GJD229" t="s">
        <v>324</v>
      </c>
      <c r="GJE229" t="s">
        <v>324</v>
      </c>
      <c r="GJF229" t="s">
        <v>324</v>
      </c>
      <c r="GJG229" t="s">
        <v>324</v>
      </c>
      <c r="GJH229" t="s">
        <v>324</v>
      </c>
      <c r="GJI229" t="s">
        <v>324</v>
      </c>
      <c r="GJJ229" t="s">
        <v>324</v>
      </c>
      <c r="GJK229" t="s">
        <v>324</v>
      </c>
      <c r="GJL229" t="s">
        <v>324</v>
      </c>
      <c r="GJM229" t="s">
        <v>324</v>
      </c>
      <c r="GJN229" t="s">
        <v>324</v>
      </c>
      <c r="GJO229" t="s">
        <v>324</v>
      </c>
      <c r="GJP229" t="s">
        <v>324</v>
      </c>
      <c r="GJQ229" t="s">
        <v>324</v>
      </c>
      <c r="GJR229" t="s">
        <v>324</v>
      </c>
      <c r="GJS229" t="s">
        <v>324</v>
      </c>
      <c r="GJT229" t="s">
        <v>324</v>
      </c>
      <c r="GJU229" t="s">
        <v>324</v>
      </c>
      <c r="GJV229" t="s">
        <v>324</v>
      </c>
      <c r="GJW229" t="s">
        <v>324</v>
      </c>
      <c r="GJX229" t="s">
        <v>324</v>
      </c>
      <c r="GJY229" t="s">
        <v>324</v>
      </c>
      <c r="GJZ229" t="s">
        <v>324</v>
      </c>
      <c r="GKA229" t="s">
        <v>324</v>
      </c>
      <c r="GKB229" t="s">
        <v>324</v>
      </c>
      <c r="GKC229" t="s">
        <v>324</v>
      </c>
      <c r="GKD229" t="s">
        <v>324</v>
      </c>
      <c r="GKE229" t="s">
        <v>324</v>
      </c>
      <c r="GKF229" t="s">
        <v>324</v>
      </c>
      <c r="GKG229" t="s">
        <v>324</v>
      </c>
      <c r="GKH229" t="s">
        <v>324</v>
      </c>
      <c r="GKI229" t="s">
        <v>324</v>
      </c>
      <c r="GKJ229" t="s">
        <v>324</v>
      </c>
      <c r="GKK229" t="s">
        <v>324</v>
      </c>
      <c r="GKL229" t="s">
        <v>324</v>
      </c>
      <c r="GKM229" t="s">
        <v>324</v>
      </c>
      <c r="GKN229" t="s">
        <v>324</v>
      </c>
      <c r="GKO229" t="s">
        <v>324</v>
      </c>
      <c r="GKP229" t="s">
        <v>324</v>
      </c>
      <c r="GKQ229" t="s">
        <v>324</v>
      </c>
      <c r="GKR229" t="s">
        <v>324</v>
      </c>
      <c r="GKS229" t="s">
        <v>324</v>
      </c>
      <c r="GKT229" t="s">
        <v>324</v>
      </c>
      <c r="GKU229" t="s">
        <v>324</v>
      </c>
      <c r="GKV229" t="s">
        <v>324</v>
      </c>
      <c r="GKW229" t="s">
        <v>324</v>
      </c>
      <c r="GKX229" t="s">
        <v>324</v>
      </c>
      <c r="GKY229" t="s">
        <v>324</v>
      </c>
      <c r="GKZ229" t="s">
        <v>324</v>
      </c>
      <c r="GLA229" t="s">
        <v>324</v>
      </c>
      <c r="GLB229" t="s">
        <v>324</v>
      </c>
      <c r="GLC229" t="s">
        <v>324</v>
      </c>
      <c r="GLD229" t="s">
        <v>324</v>
      </c>
      <c r="GLE229" t="s">
        <v>324</v>
      </c>
      <c r="GLF229" t="s">
        <v>324</v>
      </c>
      <c r="GLG229" t="s">
        <v>324</v>
      </c>
      <c r="GLH229" t="s">
        <v>324</v>
      </c>
      <c r="GLI229" t="s">
        <v>324</v>
      </c>
      <c r="GLJ229" t="s">
        <v>324</v>
      </c>
      <c r="GLK229" t="s">
        <v>324</v>
      </c>
      <c r="GLL229" t="s">
        <v>324</v>
      </c>
      <c r="GLM229" t="s">
        <v>324</v>
      </c>
      <c r="GLN229" t="s">
        <v>324</v>
      </c>
      <c r="GLO229" t="s">
        <v>324</v>
      </c>
      <c r="GLP229" t="s">
        <v>324</v>
      </c>
      <c r="GLQ229" t="s">
        <v>324</v>
      </c>
      <c r="GLR229" t="s">
        <v>324</v>
      </c>
      <c r="GLS229" t="s">
        <v>324</v>
      </c>
      <c r="GLT229" t="s">
        <v>324</v>
      </c>
      <c r="GLU229" t="s">
        <v>324</v>
      </c>
      <c r="GLV229" t="s">
        <v>324</v>
      </c>
      <c r="GLW229" t="s">
        <v>324</v>
      </c>
      <c r="GLX229" t="s">
        <v>324</v>
      </c>
      <c r="GLY229" t="s">
        <v>324</v>
      </c>
      <c r="GLZ229" t="s">
        <v>324</v>
      </c>
      <c r="GMA229" t="s">
        <v>324</v>
      </c>
      <c r="GMB229" t="s">
        <v>324</v>
      </c>
      <c r="GMC229" t="s">
        <v>324</v>
      </c>
      <c r="GMD229" t="s">
        <v>324</v>
      </c>
      <c r="GME229" t="s">
        <v>324</v>
      </c>
      <c r="GMF229" t="s">
        <v>324</v>
      </c>
      <c r="GMG229" t="s">
        <v>324</v>
      </c>
      <c r="GMH229" t="s">
        <v>324</v>
      </c>
      <c r="GMI229" t="s">
        <v>324</v>
      </c>
      <c r="GMJ229" t="s">
        <v>324</v>
      </c>
      <c r="GMK229" t="s">
        <v>324</v>
      </c>
      <c r="GML229" t="s">
        <v>324</v>
      </c>
      <c r="GMM229" t="s">
        <v>324</v>
      </c>
      <c r="GMN229" t="s">
        <v>324</v>
      </c>
      <c r="GMO229" t="s">
        <v>324</v>
      </c>
      <c r="GMP229" t="s">
        <v>324</v>
      </c>
      <c r="GMQ229" t="s">
        <v>324</v>
      </c>
      <c r="GMR229" t="s">
        <v>324</v>
      </c>
      <c r="GMS229" t="s">
        <v>324</v>
      </c>
      <c r="GMT229" t="s">
        <v>324</v>
      </c>
      <c r="GMU229" t="s">
        <v>324</v>
      </c>
      <c r="GMV229" t="s">
        <v>324</v>
      </c>
      <c r="GMW229" t="s">
        <v>324</v>
      </c>
      <c r="GMX229" t="s">
        <v>324</v>
      </c>
      <c r="GMY229" t="s">
        <v>324</v>
      </c>
      <c r="GMZ229" t="s">
        <v>324</v>
      </c>
      <c r="GNA229" t="s">
        <v>324</v>
      </c>
      <c r="GNB229" t="s">
        <v>324</v>
      </c>
      <c r="GNC229" t="s">
        <v>324</v>
      </c>
      <c r="GND229" t="s">
        <v>324</v>
      </c>
      <c r="GNE229" t="s">
        <v>324</v>
      </c>
      <c r="GNF229" t="s">
        <v>324</v>
      </c>
      <c r="GNG229" t="s">
        <v>324</v>
      </c>
      <c r="GNH229" t="s">
        <v>324</v>
      </c>
      <c r="GNI229" t="s">
        <v>324</v>
      </c>
      <c r="GNJ229" t="s">
        <v>324</v>
      </c>
      <c r="GNK229" t="s">
        <v>324</v>
      </c>
      <c r="GNL229" t="s">
        <v>324</v>
      </c>
      <c r="GNM229" t="s">
        <v>324</v>
      </c>
      <c r="GNN229" t="s">
        <v>324</v>
      </c>
      <c r="GNO229" t="s">
        <v>324</v>
      </c>
      <c r="GNP229" t="s">
        <v>324</v>
      </c>
      <c r="GNQ229" t="s">
        <v>324</v>
      </c>
      <c r="GNR229" t="s">
        <v>324</v>
      </c>
      <c r="GNS229" t="s">
        <v>324</v>
      </c>
      <c r="GNT229" t="s">
        <v>324</v>
      </c>
      <c r="GNU229" t="s">
        <v>324</v>
      </c>
      <c r="GNV229" t="s">
        <v>324</v>
      </c>
      <c r="GNW229" t="s">
        <v>324</v>
      </c>
      <c r="GNX229" t="s">
        <v>324</v>
      </c>
      <c r="GNY229" t="s">
        <v>324</v>
      </c>
      <c r="GNZ229" t="s">
        <v>324</v>
      </c>
      <c r="GOA229" t="s">
        <v>324</v>
      </c>
      <c r="GOB229" t="s">
        <v>324</v>
      </c>
      <c r="GOC229" t="s">
        <v>324</v>
      </c>
      <c r="GOD229" t="s">
        <v>324</v>
      </c>
      <c r="GOE229" t="s">
        <v>324</v>
      </c>
      <c r="GOF229" t="s">
        <v>324</v>
      </c>
      <c r="GOG229" t="s">
        <v>324</v>
      </c>
      <c r="GOH229" t="s">
        <v>324</v>
      </c>
      <c r="GOI229" t="s">
        <v>324</v>
      </c>
      <c r="GOJ229" t="s">
        <v>324</v>
      </c>
      <c r="GOK229" t="s">
        <v>324</v>
      </c>
      <c r="GOL229" t="s">
        <v>324</v>
      </c>
      <c r="GOM229" t="s">
        <v>324</v>
      </c>
      <c r="GON229" t="s">
        <v>324</v>
      </c>
      <c r="GOO229" t="s">
        <v>324</v>
      </c>
      <c r="GOP229" t="s">
        <v>324</v>
      </c>
      <c r="GOQ229" t="s">
        <v>324</v>
      </c>
      <c r="GOR229" t="s">
        <v>324</v>
      </c>
      <c r="GOS229" t="s">
        <v>324</v>
      </c>
      <c r="GOT229" t="s">
        <v>324</v>
      </c>
      <c r="GOU229" t="s">
        <v>324</v>
      </c>
      <c r="GOV229" t="s">
        <v>324</v>
      </c>
      <c r="GOW229" t="s">
        <v>324</v>
      </c>
      <c r="GOX229" t="s">
        <v>324</v>
      </c>
      <c r="GOY229" t="s">
        <v>324</v>
      </c>
      <c r="GOZ229" t="s">
        <v>324</v>
      </c>
      <c r="GPA229" t="s">
        <v>324</v>
      </c>
      <c r="GPB229" t="s">
        <v>324</v>
      </c>
      <c r="GPC229" t="s">
        <v>324</v>
      </c>
      <c r="GPD229" t="s">
        <v>324</v>
      </c>
      <c r="GPE229" t="s">
        <v>324</v>
      </c>
      <c r="GPF229" t="s">
        <v>324</v>
      </c>
      <c r="GPG229" t="s">
        <v>324</v>
      </c>
      <c r="GPH229" t="s">
        <v>324</v>
      </c>
      <c r="GPI229" t="s">
        <v>324</v>
      </c>
      <c r="GPJ229" t="s">
        <v>324</v>
      </c>
      <c r="GPK229" t="s">
        <v>324</v>
      </c>
      <c r="GPL229" t="s">
        <v>324</v>
      </c>
      <c r="GPM229" t="s">
        <v>324</v>
      </c>
      <c r="GPN229" t="s">
        <v>324</v>
      </c>
      <c r="GPO229" t="s">
        <v>324</v>
      </c>
      <c r="GPP229" t="s">
        <v>324</v>
      </c>
      <c r="GPQ229" t="s">
        <v>324</v>
      </c>
      <c r="GPR229" t="s">
        <v>324</v>
      </c>
      <c r="GPS229" t="s">
        <v>324</v>
      </c>
      <c r="GPT229" t="s">
        <v>324</v>
      </c>
      <c r="GPU229" t="s">
        <v>324</v>
      </c>
      <c r="GPV229" t="s">
        <v>324</v>
      </c>
      <c r="GPW229" t="s">
        <v>324</v>
      </c>
      <c r="GPX229" t="s">
        <v>324</v>
      </c>
      <c r="GPY229" t="s">
        <v>324</v>
      </c>
      <c r="GPZ229" t="s">
        <v>324</v>
      </c>
      <c r="GQA229" t="s">
        <v>324</v>
      </c>
      <c r="GQB229" t="s">
        <v>324</v>
      </c>
      <c r="GQC229" t="s">
        <v>324</v>
      </c>
      <c r="GQD229" t="s">
        <v>324</v>
      </c>
      <c r="GQE229" t="s">
        <v>324</v>
      </c>
      <c r="GQF229" t="s">
        <v>324</v>
      </c>
      <c r="GQG229" t="s">
        <v>324</v>
      </c>
      <c r="GQH229" t="s">
        <v>324</v>
      </c>
      <c r="GQI229" t="s">
        <v>324</v>
      </c>
      <c r="GQJ229" t="s">
        <v>324</v>
      </c>
      <c r="GQK229" t="s">
        <v>324</v>
      </c>
      <c r="GQL229" t="s">
        <v>324</v>
      </c>
      <c r="GQM229" t="s">
        <v>324</v>
      </c>
      <c r="GQN229" t="s">
        <v>324</v>
      </c>
      <c r="GQO229" t="s">
        <v>324</v>
      </c>
      <c r="GQP229" t="s">
        <v>324</v>
      </c>
      <c r="GQQ229" t="s">
        <v>324</v>
      </c>
      <c r="GQR229" t="s">
        <v>324</v>
      </c>
      <c r="GQS229" t="s">
        <v>324</v>
      </c>
      <c r="GQT229" t="s">
        <v>324</v>
      </c>
      <c r="GQU229" t="s">
        <v>324</v>
      </c>
      <c r="GQV229" t="s">
        <v>324</v>
      </c>
      <c r="GQW229" t="s">
        <v>324</v>
      </c>
      <c r="GQX229" t="s">
        <v>324</v>
      </c>
      <c r="GQY229" t="s">
        <v>324</v>
      </c>
      <c r="GQZ229" t="s">
        <v>324</v>
      </c>
      <c r="GRA229" t="s">
        <v>324</v>
      </c>
      <c r="GRB229" t="s">
        <v>324</v>
      </c>
      <c r="GRC229" t="s">
        <v>324</v>
      </c>
      <c r="GRD229" t="s">
        <v>324</v>
      </c>
      <c r="GRE229" t="s">
        <v>324</v>
      </c>
      <c r="GRF229" t="s">
        <v>324</v>
      </c>
      <c r="GRG229" t="s">
        <v>324</v>
      </c>
      <c r="GRH229" t="s">
        <v>324</v>
      </c>
      <c r="GRI229" t="s">
        <v>324</v>
      </c>
      <c r="GRJ229" t="s">
        <v>324</v>
      </c>
      <c r="GRK229" t="s">
        <v>324</v>
      </c>
      <c r="GRL229" t="s">
        <v>324</v>
      </c>
      <c r="GRM229" t="s">
        <v>324</v>
      </c>
      <c r="GRN229" t="s">
        <v>324</v>
      </c>
      <c r="GRO229" t="s">
        <v>324</v>
      </c>
      <c r="GRP229" t="s">
        <v>324</v>
      </c>
      <c r="GRQ229" t="s">
        <v>324</v>
      </c>
      <c r="GRR229" t="s">
        <v>324</v>
      </c>
      <c r="GRS229" t="s">
        <v>324</v>
      </c>
      <c r="GRT229" t="s">
        <v>324</v>
      </c>
      <c r="GRU229" t="s">
        <v>324</v>
      </c>
      <c r="GRV229" t="s">
        <v>324</v>
      </c>
      <c r="GRW229" t="s">
        <v>324</v>
      </c>
      <c r="GRX229" t="s">
        <v>324</v>
      </c>
      <c r="GRY229" t="s">
        <v>324</v>
      </c>
      <c r="GRZ229" t="s">
        <v>324</v>
      </c>
      <c r="GSA229" t="s">
        <v>324</v>
      </c>
      <c r="GSB229" t="s">
        <v>324</v>
      </c>
      <c r="GSC229" t="s">
        <v>324</v>
      </c>
      <c r="GSD229" t="s">
        <v>324</v>
      </c>
      <c r="GSE229" t="s">
        <v>324</v>
      </c>
      <c r="GSF229" t="s">
        <v>324</v>
      </c>
      <c r="GSG229" t="s">
        <v>324</v>
      </c>
      <c r="GSH229" t="s">
        <v>324</v>
      </c>
      <c r="GSI229" t="s">
        <v>324</v>
      </c>
      <c r="GSJ229" t="s">
        <v>324</v>
      </c>
      <c r="GSK229" t="s">
        <v>324</v>
      </c>
      <c r="GSL229" t="s">
        <v>324</v>
      </c>
      <c r="GSM229" t="s">
        <v>324</v>
      </c>
      <c r="GSN229" t="s">
        <v>324</v>
      </c>
      <c r="GSO229" t="s">
        <v>324</v>
      </c>
      <c r="GSP229" t="s">
        <v>324</v>
      </c>
      <c r="GSQ229" t="s">
        <v>324</v>
      </c>
      <c r="GSR229" t="s">
        <v>324</v>
      </c>
      <c r="GSS229" t="s">
        <v>324</v>
      </c>
      <c r="GST229" t="s">
        <v>324</v>
      </c>
      <c r="GSU229" t="s">
        <v>324</v>
      </c>
      <c r="GSV229" t="s">
        <v>324</v>
      </c>
      <c r="GSW229" t="s">
        <v>324</v>
      </c>
      <c r="GSX229" t="s">
        <v>324</v>
      </c>
      <c r="GSY229" t="s">
        <v>324</v>
      </c>
      <c r="GSZ229" t="s">
        <v>324</v>
      </c>
      <c r="GTA229" t="s">
        <v>324</v>
      </c>
      <c r="GTB229" t="s">
        <v>324</v>
      </c>
      <c r="GTC229" t="s">
        <v>324</v>
      </c>
      <c r="GTD229" t="s">
        <v>324</v>
      </c>
      <c r="GTE229" t="s">
        <v>324</v>
      </c>
      <c r="GTF229" t="s">
        <v>324</v>
      </c>
      <c r="GTG229" t="s">
        <v>324</v>
      </c>
      <c r="GTH229" t="s">
        <v>324</v>
      </c>
      <c r="GTI229" t="s">
        <v>324</v>
      </c>
      <c r="GTJ229" t="s">
        <v>324</v>
      </c>
      <c r="GTK229" t="s">
        <v>324</v>
      </c>
      <c r="GTL229" t="s">
        <v>324</v>
      </c>
      <c r="GTM229" t="s">
        <v>324</v>
      </c>
      <c r="GTN229" t="s">
        <v>324</v>
      </c>
      <c r="GTO229" t="s">
        <v>324</v>
      </c>
      <c r="GTP229" t="s">
        <v>324</v>
      </c>
      <c r="GTQ229" t="s">
        <v>324</v>
      </c>
      <c r="GTR229" t="s">
        <v>324</v>
      </c>
      <c r="GTS229" t="s">
        <v>324</v>
      </c>
      <c r="GTT229" t="s">
        <v>324</v>
      </c>
      <c r="GTU229" t="s">
        <v>324</v>
      </c>
      <c r="GTV229" t="s">
        <v>324</v>
      </c>
      <c r="GTW229" t="s">
        <v>324</v>
      </c>
      <c r="GTX229" t="s">
        <v>324</v>
      </c>
      <c r="GTY229" t="s">
        <v>324</v>
      </c>
      <c r="GTZ229" t="s">
        <v>324</v>
      </c>
      <c r="GUA229" t="s">
        <v>324</v>
      </c>
      <c r="GUB229" t="s">
        <v>324</v>
      </c>
      <c r="GUC229" t="s">
        <v>324</v>
      </c>
      <c r="GUD229" t="s">
        <v>324</v>
      </c>
      <c r="GUE229" t="s">
        <v>324</v>
      </c>
      <c r="GUF229" t="s">
        <v>324</v>
      </c>
      <c r="GUG229" t="s">
        <v>324</v>
      </c>
      <c r="GUH229" t="s">
        <v>324</v>
      </c>
      <c r="GUI229" t="s">
        <v>324</v>
      </c>
      <c r="GUJ229" t="s">
        <v>324</v>
      </c>
      <c r="GUK229" t="s">
        <v>324</v>
      </c>
      <c r="GUL229" t="s">
        <v>324</v>
      </c>
      <c r="GUM229" t="s">
        <v>324</v>
      </c>
      <c r="GUN229" t="s">
        <v>324</v>
      </c>
      <c r="GUO229" t="s">
        <v>324</v>
      </c>
      <c r="GUP229" t="s">
        <v>324</v>
      </c>
      <c r="GUQ229" t="s">
        <v>324</v>
      </c>
      <c r="GUR229" t="s">
        <v>324</v>
      </c>
      <c r="GUS229" t="s">
        <v>324</v>
      </c>
      <c r="GUT229" t="s">
        <v>324</v>
      </c>
      <c r="GUU229" t="s">
        <v>324</v>
      </c>
      <c r="GUV229" t="s">
        <v>324</v>
      </c>
      <c r="GUW229" t="s">
        <v>324</v>
      </c>
      <c r="GUX229" t="s">
        <v>324</v>
      </c>
      <c r="GUY229" t="s">
        <v>324</v>
      </c>
      <c r="GUZ229" t="s">
        <v>324</v>
      </c>
      <c r="GVA229" t="s">
        <v>324</v>
      </c>
      <c r="GVB229" t="s">
        <v>324</v>
      </c>
      <c r="GVC229" t="s">
        <v>324</v>
      </c>
      <c r="GVD229" t="s">
        <v>324</v>
      </c>
      <c r="GVE229" t="s">
        <v>324</v>
      </c>
      <c r="GVF229" t="s">
        <v>324</v>
      </c>
      <c r="GVG229" t="s">
        <v>324</v>
      </c>
      <c r="GVH229" t="s">
        <v>324</v>
      </c>
      <c r="GVI229" t="s">
        <v>324</v>
      </c>
      <c r="GVJ229" t="s">
        <v>324</v>
      </c>
      <c r="GVK229" t="s">
        <v>324</v>
      </c>
      <c r="GVL229" t="s">
        <v>324</v>
      </c>
      <c r="GVM229" t="s">
        <v>324</v>
      </c>
      <c r="GVN229" t="s">
        <v>324</v>
      </c>
      <c r="GVO229" t="s">
        <v>324</v>
      </c>
      <c r="GVP229" t="s">
        <v>324</v>
      </c>
      <c r="GVQ229" t="s">
        <v>324</v>
      </c>
      <c r="GVR229" t="s">
        <v>324</v>
      </c>
      <c r="GVS229" t="s">
        <v>324</v>
      </c>
      <c r="GVT229" t="s">
        <v>324</v>
      </c>
      <c r="GVU229" t="s">
        <v>324</v>
      </c>
      <c r="GVV229" t="s">
        <v>324</v>
      </c>
      <c r="GVW229" t="s">
        <v>324</v>
      </c>
      <c r="GVX229" t="s">
        <v>324</v>
      </c>
      <c r="GVY229" t="s">
        <v>324</v>
      </c>
      <c r="GVZ229" t="s">
        <v>324</v>
      </c>
      <c r="GWA229" t="s">
        <v>324</v>
      </c>
      <c r="GWB229" t="s">
        <v>324</v>
      </c>
      <c r="GWC229" t="s">
        <v>324</v>
      </c>
      <c r="GWD229" t="s">
        <v>324</v>
      </c>
      <c r="GWE229" t="s">
        <v>324</v>
      </c>
      <c r="GWF229" t="s">
        <v>324</v>
      </c>
      <c r="GWG229" t="s">
        <v>324</v>
      </c>
      <c r="GWH229" t="s">
        <v>324</v>
      </c>
      <c r="GWI229" t="s">
        <v>324</v>
      </c>
      <c r="GWJ229" t="s">
        <v>324</v>
      </c>
      <c r="GWK229" t="s">
        <v>324</v>
      </c>
      <c r="GWL229" t="s">
        <v>324</v>
      </c>
      <c r="GWM229" t="s">
        <v>324</v>
      </c>
      <c r="GWN229" t="s">
        <v>324</v>
      </c>
      <c r="GWO229" t="s">
        <v>324</v>
      </c>
      <c r="GWP229" t="s">
        <v>324</v>
      </c>
      <c r="GWQ229" t="s">
        <v>324</v>
      </c>
      <c r="GWR229" t="s">
        <v>324</v>
      </c>
      <c r="GWS229" t="s">
        <v>324</v>
      </c>
      <c r="GWT229" t="s">
        <v>324</v>
      </c>
      <c r="GWU229" t="s">
        <v>324</v>
      </c>
      <c r="GWV229" t="s">
        <v>324</v>
      </c>
      <c r="GWW229" t="s">
        <v>324</v>
      </c>
      <c r="GWX229" t="s">
        <v>324</v>
      </c>
      <c r="GWY229" t="s">
        <v>324</v>
      </c>
      <c r="GWZ229" t="s">
        <v>324</v>
      </c>
      <c r="GXA229" t="s">
        <v>324</v>
      </c>
      <c r="GXB229" t="s">
        <v>324</v>
      </c>
      <c r="GXC229" t="s">
        <v>324</v>
      </c>
      <c r="GXD229" t="s">
        <v>324</v>
      </c>
      <c r="GXE229" t="s">
        <v>324</v>
      </c>
      <c r="GXF229" t="s">
        <v>324</v>
      </c>
      <c r="GXG229" t="s">
        <v>324</v>
      </c>
      <c r="GXH229" t="s">
        <v>324</v>
      </c>
      <c r="GXI229" t="s">
        <v>324</v>
      </c>
      <c r="GXJ229" t="s">
        <v>324</v>
      </c>
      <c r="GXK229" t="s">
        <v>324</v>
      </c>
      <c r="GXL229" t="s">
        <v>324</v>
      </c>
      <c r="GXM229" t="s">
        <v>324</v>
      </c>
      <c r="GXN229" t="s">
        <v>324</v>
      </c>
      <c r="GXO229" t="s">
        <v>324</v>
      </c>
      <c r="GXP229" t="s">
        <v>324</v>
      </c>
      <c r="GXQ229" t="s">
        <v>324</v>
      </c>
      <c r="GXR229" t="s">
        <v>324</v>
      </c>
      <c r="GXS229" t="s">
        <v>324</v>
      </c>
      <c r="GXT229" t="s">
        <v>324</v>
      </c>
      <c r="GXU229" t="s">
        <v>324</v>
      </c>
      <c r="GXV229" t="s">
        <v>324</v>
      </c>
      <c r="GXW229" t="s">
        <v>324</v>
      </c>
      <c r="GXX229" t="s">
        <v>324</v>
      </c>
      <c r="GXY229" t="s">
        <v>324</v>
      </c>
      <c r="GXZ229" t="s">
        <v>324</v>
      </c>
      <c r="GYA229" t="s">
        <v>324</v>
      </c>
      <c r="GYB229" t="s">
        <v>324</v>
      </c>
      <c r="GYC229" t="s">
        <v>324</v>
      </c>
      <c r="GYD229" t="s">
        <v>324</v>
      </c>
      <c r="GYE229" t="s">
        <v>324</v>
      </c>
      <c r="GYF229" t="s">
        <v>324</v>
      </c>
      <c r="GYG229" t="s">
        <v>324</v>
      </c>
      <c r="GYH229" t="s">
        <v>324</v>
      </c>
      <c r="GYI229" t="s">
        <v>324</v>
      </c>
      <c r="GYJ229" t="s">
        <v>324</v>
      </c>
      <c r="GYK229" t="s">
        <v>324</v>
      </c>
      <c r="GYL229" t="s">
        <v>324</v>
      </c>
      <c r="GYM229" t="s">
        <v>324</v>
      </c>
      <c r="GYN229" t="s">
        <v>324</v>
      </c>
      <c r="GYO229" t="s">
        <v>324</v>
      </c>
      <c r="GYP229" t="s">
        <v>324</v>
      </c>
      <c r="GYQ229" t="s">
        <v>324</v>
      </c>
      <c r="GYR229" t="s">
        <v>324</v>
      </c>
      <c r="GYS229" t="s">
        <v>324</v>
      </c>
      <c r="GYT229" t="s">
        <v>324</v>
      </c>
      <c r="GYU229" t="s">
        <v>324</v>
      </c>
      <c r="GYV229" t="s">
        <v>324</v>
      </c>
      <c r="GYW229" t="s">
        <v>324</v>
      </c>
      <c r="GYX229" t="s">
        <v>324</v>
      </c>
      <c r="GYY229" t="s">
        <v>324</v>
      </c>
      <c r="GYZ229" t="s">
        <v>324</v>
      </c>
      <c r="GZA229" t="s">
        <v>324</v>
      </c>
      <c r="GZB229" t="s">
        <v>324</v>
      </c>
      <c r="GZC229" t="s">
        <v>324</v>
      </c>
      <c r="GZD229" t="s">
        <v>324</v>
      </c>
      <c r="GZE229" t="s">
        <v>324</v>
      </c>
      <c r="GZF229" t="s">
        <v>324</v>
      </c>
      <c r="GZG229" t="s">
        <v>324</v>
      </c>
      <c r="GZH229" t="s">
        <v>324</v>
      </c>
      <c r="GZI229" t="s">
        <v>324</v>
      </c>
      <c r="GZJ229" t="s">
        <v>324</v>
      </c>
      <c r="GZK229" t="s">
        <v>324</v>
      </c>
      <c r="GZL229" t="s">
        <v>324</v>
      </c>
      <c r="GZM229" t="s">
        <v>324</v>
      </c>
      <c r="GZN229" t="s">
        <v>324</v>
      </c>
      <c r="GZO229" t="s">
        <v>324</v>
      </c>
      <c r="GZP229" t="s">
        <v>324</v>
      </c>
      <c r="GZQ229" t="s">
        <v>324</v>
      </c>
      <c r="GZR229" t="s">
        <v>324</v>
      </c>
      <c r="GZS229" t="s">
        <v>324</v>
      </c>
      <c r="GZT229" t="s">
        <v>324</v>
      </c>
      <c r="GZU229" t="s">
        <v>324</v>
      </c>
      <c r="GZV229" t="s">
        <v>324</v>
      </c>
      <c r="GZW229" t="s">
        <v>324</v>
      </c>
      <c r="GZX229" t="s">
        <v>324</v>
      </c>
      <c r="GZY229" t="s">
        <v>324</v>
      </c>
      <c r="GZZ229" t="s">
        <v>324</v>
      </c>
      <c r="HAA229" t="s">
        <v>324</v>
      </c>
      <c r="HAB229" t="s">
        <v>324</v>
      </c>
      <c r="HAC229" t="s">
        <v>324</v>
      </c>
      <c r="HAD229" t="s">
        <v>324</v>
      </c>
      <c r="HAE229" t="s">
        <v>324</v>
      </c>
      <c r="HAF229" t="s">
        <v>324</v>
      </c>
      <c r="HAG229" t="s">
        <v>324</v>
      </c>
      <c r="HAH229" t="s">
        <v>324</v>
      </c>
      <c r="HAI229" t="s">
        <v>324</v>
      </c>
      <c r="HAJ229" t="s">
        <v>324</v>
      </c>
      <c r="HAK229" t="s">
        <v>324</v>
      </c>
      <c r="HAL229" t="s">
        <v>324</v>
      </c>
      <c r="HAM229" t="s">
        <v>324</v>
      </c>
      <c r="HAN229" t="s">
        <v>324</v>
      </c>
      <c r="HAO229" t="s">
        <v>324</v>
      </c>
      <c r="HAP229" t="s">
        <v>324</v>
      </c>
      <c r="HAQ229" t="s">
        <v>324</v>
      </c>
      <c r="HAR229" t="s">
        <v>324</v>
      </c>
      <c r="HAS229" t="s">
        <v>324</v>
      </c>
      <c r="HAT229" t="s">
        <v>324</v>
      </c>
      <c r="HAU229" t="s">
        <v>324</v>
      </c>
      <c r="HAV229" t="s">
        <v>324</v>
      </c>
      <c r="HAW229" t="s">
        <v>324</v>
      </c>
      <c r="HAX229" t="s">
        <v>324</v>
      </c>
      <c r="HAY229" t="s">
        <v>324</v>
      </c>
      <c r="HAZ229" t="s">
        <v>324</v>
      </c>
      <c r="HBA229" t="s">
        <v>324</v>
      </c>
      <c r="HBB229" t="s">
        <v>324</v>
      </c>
      <c r="HBC229" t="s">
        <v>324</v>
      </c>
      <c r="HBD229" t="s">
        <v>324</v>
      </c>
      <c r="HBE229" t="s">
        <v>324</v>
      </c>
      <c r="HBF229" t="s">
        <v>324</v>
      </c>
      <c r="HBG229" t="s">
        <v>324</v>
      </c>
      <c r="HBH229" t="s">
        <v>324</v>
      </c>
      <c r="HBI229" t="s">
        <v>324</v>
      </c>
      <c r="HBJ229" t="s">
        <v>324</v>
      </c>
      <c r="HBK229" t="s">
        <v>324</v>
      </c>
      <c r="HBL229" t="s">
        <v>324</v>
      </c>
      <c r="HBM229" t="s">
        <v>324</v>
      </c>
      <c r="HBN229" t="s">
        <v>324</v>
      </c>
      <c r="HBO229" t="s">
        <v>324</v>
      </c>
      <c r="HBP229" t="s">
        <v>324</v>
      </c>
      <c r="HBQ229" t="s">
        <v>324</v>
      </c>
      <c r="HBR229" t="s">
        <v>324</v>
      </c>
      <c r="HBS229" t="s">
        <v>324</v>
      </c>
      <c r="HBT229" t="s">
        <v>324</v>
      </c>
      <c r="HBU229" t="s">
        <v>324</v>
      </c>
      <c r="HBV229" t="s">
        <v>324</v>
      </c>
      <c r="HBW229" t="s">
        <v>324</v>
      </c>
      <c r="HBX229" t="s">
        <v>324</v>
      </c>
      <c r="HBY229" t="s">
        <v>324</v>
      </c>
      <c r="HBZ229" t="s">
        <v>324</v>
      </c>
      <c r="HCA229" t="s">
        <v>324</v>
      </c>
      <c r="HCB229" t="s">
        <v>324</v>
      </c>
      <c r="HCC229" t="s">
        <v>324</v>
      </c>
      <c r="HCD229" t="s">
        <v>324</v>
      </c>
      <c r="HCE229" t="s">
        <v>324</v>
      </c>
      <c r="HCF229" t="s">
        <v>324</v>
      </c>
      <c r="HCG229" t="s">
        <v>324</v>
      </c>
      <c r="HCH229" t="s">
        <v>324</v>
      </c>
      <c r="HCI229" t="s">
        <v>324</v>
      </c>
      <c r="HCJ229" t="s">
        <v>324</v>
      </c>
      <c r="HCK229" t="s">
        <v>324</v>
      </c>
      <c r="HCL229" t="s">
        <v>324</v>
      </c>
      <c r="HCM229" t="s">
        <v>324</v>
      </c>
      <c r="HCN229" t="s">
        <v>324</v>
      </c>
      <c r="HCO229" t="s">
        <v>324</v>
      </c>
      <c r="HCP229" t="s">
        <v>324</v>
      </c>
      <c r="HCQ229" t="s">
        <v>324</v>
      </c>
      <c r="HCR229" t="s">
        <v>324</v>
      </c>
      <c r="HCS229" t="s">
        <v>324</v>
      </c>
      <c r="HCT229" t="s">
        <v>324</v>
      </c>
      <c r="HCU229" t="s">
        <v>324</v>
      </c>
      <c r="HCV229" t="s">
        <v>324</v>
      </c>
      <c r="HCW229" t="s">
        <v>324</v>
      </c>
      <c r="HCX229" t="s">
        <v>324</v>
      </c>
      <c r="HCY229" t="s">
        <v>324</v>
      </c>
      <c r="HCZ229" t="s">
        <v>324</v>
      </c>
      <c r="HDA229" t="s">
        <v>324</v>
      </c>
      <c r="HDB229" t="s">
        <v>324</v>
      </c>
      <c r="HDC229" t="s">
        <v>324</v>
      </c>
      <c r="HDD229" t="s">
        <v>324</v>
      </c>
      <c r="HDE229" t="s">
        <v>324</v>
      </c>
      <c r="HDF229" t="s">
        <v>324</v>
      </c>
      <c r="HDG229" t="s">
        <v>324</v>
      </c>
      <c r="HDH229" t="s">
        <v>324</v>
      </c>
      <c r="HDI229" t="s">
        <v>324</v>
      </c>
      <c r="HDJ229" t="s">
        <v>324</v>
      </c>
      <c r="HDK229" t="s">
        <v>324</v>
      </c>
      <c r="HDL229" t="s">
        <v>324</v>
      </c>
      <c r="HDM229" t="s">
        <v>324</v>
      </c>
      <c r="HDN229" t="s">
        <v>324</v>
      </c>
      <c r="HDO229" t="s">
        <v>324</v>
      </c>
      <c r="HDP229" t="s">
        <v>324</v>
      </c>
      <c r="HDQ229" t="s">
        <v>324</v>
      </c>
      <c r="HDR229" t="s">
        <v>324</v>
      </c>
      <c r="HDS229" t="s">
        <v>324</v>
      </c>
      <c r="HDT229" t="s">
        <v>324</v>
      </c>
      <c r="HDU229" t="s">
        <v>324</v>
      </c>
      <c r="HDV229" t="s">
        <v>324</v>
      </c>
      <c r="HDW229" t="s">
        <v>324</v>
      </c>
      <c r="HDX229" t="s">
        <v>324</v>
      </c>
      <c r="HDY229" t="s">
        <v>324</v>
      </c>
      <c r="HDZ229" t="s">
        <v>324</v>
      </c>
      <c r="HEA229" t="s">
        <v>324</v>
      </c>
      <c r="HEB229" t="s">
        <v>324</v>
      </c>
      <c r="HEC229" t="s">
        <v>324</v>
      </c>
      <c r="HED229" t="s">
        <v>324</v>
      </c>
      <c r="HEE229" t="s">
        <v>324</v>
      </c>
      <c r="HEF229" t="s">
        <v>324</v>
      </c>
      <c r="HEG229" t="s">
        <v>324</v>
      </c>
      <c r="HEH229" t="s">
        <v>324</v>
      </c>
      <c r="HEI229" t="s">
        <v>324</v>
      </c>
      <c r="HEJ229" t="s">
        <v>324</v>
      </c>
      <c r="HEK229" t="s">
        <v>324</v>
      </c>
      <c r="HEL229" t="s">
        <v>324</v>
      </c>
      <c r="HEM229" t="s">
        <v>324</v>
      </c>
      <c r="HEN229" t="s">
        <v>324</v>
      </c>
      <c r="HEO229" t="s">
        <v>324</v>
      </c>
      <c r="HEP229" t="s">
        <v>324</v>
      </c>
      <c r="HEQ229" t="s">
        <v>324</v>
      </c>
      <c r="HER229" t="s">
        <v>324</v>
      </c>
      <c r="HES229" t="s">
        <v>324</v>
      </c>
      <c r="HET229" t="s">
        <v>324</v>
      </c>
      <c r="HEU229" t="s">
        <v>324</v>
      </c>
      <c r="HEV229" t="s">
        <v>324</v>
      </c>
      <c r="HEW229" t="s">
        <v>324</v>
      </c>
      <c r="HEX229" t="s">
        <v>324</v>
      </c>
      <c r="HEY229" t="s">
        <v>324</v>
      </c>
      <c r="HEZ229" t="s">
        <v>324</v>
      </c>
      <c r="HFA229" t="s">
        <v>324</v>
      </c>
      <c r="HFB229" t="s">
        <v>324</v>
      </c>
      <c r="HFC229" t="s">
        <v>324</v>
      </c>
      <c r="HFD229" t="s">
        <v>324</v>
      </c>
      <c r="HFE229" t="s">
        <v>324</v>
      </c>
      <c r="HFF229" t="s">
        <v>324</v>
      </c>
      <c r="HFG229" t="s">
        <v>324</v>
      </c>
      <c r="HFH229" t="s">
        <v>324</v>
      </c>
      <c r="HFI229" t="s">
        <v>324</v>
      </c>
      <c r="HFJ229" t="s">
        <v>324</v>
      </c>
      <c r="HFK229" t="s">
        <v>324</v>
      </c>
      <c r="HFL229" t="s">
        <v>324</v>
      </c>
      <c r="HFM229" t="s">
        <v>324</v>
      </c>
      <c r="HFN229" t="s">
        <v>324</v>
      </c>
      <c r="HFO229" t="s">
        <v>324</v>
      </c>
      <c r="HFP229" t="s">
        <v>324</v>
      </c>
      <c r="HFQ229" t="s">
        <v>324</v>
      </c>
      <c r="HFR229" t="s">
        <v>324</v>
      </c>
      <c r="HFS229" t="s">
        <v>324</v>
      </c>
      <c r="HFT229" t="s">
        <v>324</v>
      </c>
      <c r="HFU229" t="s">
        <v>324</v>
      </c>
      <c r="HFV229" t="s">
        <v>324</v>
      </c>
      <c r="HFW229" t="s">
        <v>324</v>
      </c>
      <c r="HFX229" t="s">
        <v>324</v>
      </c>
      <c r="HFY229" t="s">
        <v>324</v>
      </c>
      <c r="HFZ229" t="s">
        <v>324</v>
      </c>
      <c r="HGA229" t="s">
        <v>324</v>
      </c>
      <c r="HGB229" t="s">
        <v>324</v>
      </c>
      <c r="HGC229" t="s">
        <v>324</v>
      </c>
      <c r="HGD229" t="s">
        <v>324</v>
      </c>
      <c r="HGE229" t="s">
        <v>324</v>
      </c>
      <c r="HGF229" t="s">
        <v>324</v>
      </c>
      <c r="HGG229" t="s">
        <v>324</v>
      </c>
      <c r="HGH229" t="s">
        <v>324</v>
      </c>
      <c r="HGI229" t="s">
        <v>324</v>
      </c>
      <c r="HGJ229" t="s">
        <v>324</v>
      </c>
      <c r="HGK229" t="s">
        <v>324</v>
      </c>
      <c r="HGL229" t="s">
        <v>324</v>
      </c>
      <c r="HGM229" t="s">
        <v>324</v>
      </c>
      <c r="HGN229" t="s">
        <v>324</v>
      </c>
      <c r="HGO229" t="s">
        <v>324</v>
      </c>
      <c r="HGP229" t="s">
        <v>324</v>
      </c>
      <c r="HGQ229" t="s">
        <v>324</v>
      </c>
      <c r="HGR229" t="s">
        <v>324</v>
      </c>
      <c r="HGS229" t="s">
        <v>324</v>
      </c>
      <c r="HGT229" t="s">
        <v>324</v>
      </c>
      <c r="HGU229" t="s">
        <v>324</v>
      </c>
      <c r="HGV229" t="s">
        <v>324</v>
      </c>
      <c r="HGW229" t="s">
        <v>324</v>
      </c>
      <c r="HGX229" t="s">
        <v>324</v>
      </c>
      <c r="HGY229" t="s">
        <v>324</v>
      </c>
      <c r="HGZ229" t="s">
        <v>324</v>
      </c>
      <c r="HHA229" t="s">
        <v>324</v>
      </c>
      <c r="HHB229" t="s">
        <v>324</v>
      </c>
      <c r="HHC229" t="s">
        <v>324</v>
      </c>
      <c r="HHD229" t="s">
        <v>324</v>
      </c>
      <c r="HHE229" t="s">
        <v>324</v>
      </c>
      <c r="HHF229" t="s">
        <v>324</v>
      </c>
      <c r="HHG229" t="s">
        <v>324</v>
      </c>
      <c r="HHH229" t="s">
        <v>324</v>
      </c>
      <c r="HHI229" t="s">
        <v>324</v>
      </c>
      <c r="HHJ229" t="s">
        <v>324</v>
      </c>
      <c r="HHK229" t="s">
        <v>324</v>
      </c>
      <c r="HHL229" t="s">
        <v>324</v>
      </c>
      <c r="HHM229" t="s">
        <v>324</v>
      </c>
      <c r="HHN229" t="s">
        <v>324</v>
      </c>
      <c r="HHO229" t="s">
        <v>324</v>
      </c>
      <c r="HHP229" t="s">
        <v>324</v>
      </c>
      <c r="HHQ229" t="s">
        <v>324</v>
      </c>
      <c r="HHR229" t="s">
        <v>324</v>
      </c>
      <c r="HHS229" t="s">
        <v>324</v>
      </c>
      <c r="HHT229" t="s">
        <v>324</v>
      </c>
      <c r="HHU229" t="s">
        <v>324</v>
      </c>
      <c r="HHV229" t="s">
        <v>324</v>
      </c>
      <c r="HHW229" t="s">
        <v>324</v>
      </c>
      <c r="HHX229" t="s">
        <v>324</v>
      </c>
      <c r="HHY229" t="s">
        <v>324</v>
      </c>
      <c r="HHZ229" t="s">
        <v>324</v>
      </c>
      <c r="HIA229" t="s">
        <v>324</v>
      </c>
      <c r="HIB229" t="s">
        <v>324</v>
      </c>
      <c r="HIC229" t="s">
        <v>324</v>
      </c>
      <c r="HID229" t="s">
        <v>324</v>
      </c>
      <c r="HIE229" t="s">
        <v>324</v>
      </c>
      <c r="HIF229" t="s">
        <v>324</v>
      </c>
      <c r="HIG229" t="s">
        <v>324</v>
      </c>
      <c r="HIH229" t="s">
        <v>324</v>
      </c>
      <c r="HII229" t="s">
        <v>324</v>
      </c>
      <c r="HIJ229" t="s">
        <v>324</v>
      </c>
      <c r="HIK229" t="s">
        <v>324</v>
      </c>
      <c r="HIL229" t="s">
        <v>324</v>
      </c>
      <c r="HIM229" t="s">
        <v>324</v>
      </c>
      <c r="HIN229" t="s">
        <v>324</v>
      </c>
      <c r="HIO229" t="s">
        <v>324</v>
      </c>
      <c r="HIP229" t="s">
        <v>324</v>
      </c>
      <c r="HIQ229" t="s">
        <v>324</v>
      </c>
      <c r="HIR229" t="s">
        <v>324</v>
      </c>
      <c r="HIS229" t="s">
        <v>324</v>
      </c>
      <c r="HIT229" t="s">
        <v>324</v>
      </c>
      <c r="HIU229" t="s">
        <v>324</v>
      </c>
      <c r="HIV229" t="s">
        <v>324</v>
      </c>
      <c r="HIW229" t="s">
        <v>324</v>
      </c>
      <c r="HIX229" t="s">
        <v>324</v>
      </c>
      <c r="HIY229" t="s">
        <v>324</v>
      </c>
      <c r="HIZ229" t="s">
        <v>324</v>
      </c>
      <c r="HJA229" t="s">
        <v>324</v>
      </c>
      <c r="HJB229" t="s">
        <v>324</v>
      </c>
      <c r="HJC229" t="s">
        <v>324</v>
      </c>
      <c r="HJD229" t="s">
        <v>324</v>
      </c>
      <c r="HJE229" t="s">
        <v>324</v>
      </c>
      <c r="HJF229" t="s">
        <v>324</v>
      </c>
      <c r="HJG229" t="s">
        <v>324</v>
      </c>
      <c r="HJH229" t="s">
        <v>324</v>
      </c>
      <c r="HJI229" t="s">
        <v>324</v>
      </c>
      <c r="HJJ229" t="s">
        <v>324</v>
      </c>
      <c r="HJK229" t="s">
        <v>324</v>
      </c>
      <c r="HJL229" t="s">
        <v>324</v>
      </c>
      <c r="HJM229" t="s">
        <v>324</v>
      </c>
      <c r="HJN229" t="s">
        <v>324</v>
      </c>
      <c r="HJO229" t="s">
        <v>324</v>
      </c>
      <c r="HJP229" t="s">
        <v>324</v>
      </c>
      <c r="HJQ229" t="s">
        <v>324</v>
      </c>
      <c r="HJR229" t="s">
        <v>324</v>
      </c>
      <c r="HJS229" t="s">
        <v>324</v>
      </c>
      <c r="HJT229" t="s">
        <v>324</v>
      </c>
      <c r="HJU229" t="s">
        <v>324</v>
      </c>
      <c r="HJV229" t="s">
        <v>324</v>
      </c>
      <c r="HJW229" t="s">
        <v>324</v>
      </c>
      <c r="HJX229" t="s">
        <v>324</v>
      </c>
      <c r="HJY229" t="s">
        <v>324</v>
      </c>
      <c r="HJZ229" t="s">
        <v>324</v>
      </c>
      <c r="HKA229" t="s">
        <v>324</v>
      </c>
      <c r="HKB229" t="s">
        <v>324</v>
      </c>
      <c r="HKC229" t="s">
        <v>324</v>
      </c>
      <c r="HKD229" t="s">
        <v>324</v>
      </c>
      <c r="HKE229" t="s">
        <v>324</v>
      </c>
      <c r="HKF229" t="s">
        <v>324</v>
      </c>
      <c r="HKG229" t="s">
        <v>324</v>
      </c>
      <c r="HKH229" t="s">
        <v>324</v>
      </c>
      <c r="HKI229" t="s">
        <v>324</v>
      </c>
      <c r="HKJ229" t="s">
        <v>324</v>
      </c>
      <c r="HKK229" t="s">
        <v>324</v>
      </c>
      <c r="HKL229" t="s">
        <v>324</v>
      </c>
      <c r="HKM229" t="s">
        <v>324</v>
      </c>
      <c r="HKN229" t="s">
        <v>324</v>
      </c>
      <c r="HKO229" t="s">
        <v>324</v>
      </c>
      <c r="HKP229" t="s">
        <v>324</v>
      </c>
      <c r="HKQ229" t="s">
        <v>324</v>
      </c>
      <c r="HKR229" t="s">
        <v>324</v>
      </c>
      <c r="HKS229" t="s">
        <v>324</v>
      </c>
      <c r="HKT229" t="s">
        <v>324</v>
      </c>
      <c r="HKU229" t="s">
        <v>324</v>
      </c>
      <c r="HKV229" t="s">
        <v>324</v>
      </c>
      <c r="HKW229" t="s">
        <v>324</v>
      </c>
      <c r="HKX229" t="s">
        <v>324</v>
      </c>
      <c r="HKY229" t="s">
        <v>324</v>
      </c>
      <c r="HKZ229" t="s">
        <v>324</v>
      </c>
      <c r="HLA229" t="s">
        <v>324</v>
      </c>
      <c r="HLB229" t="s">
        <v>324</v>
      </c>
      <c r="HLC229" t="s">
        <v>324</v>
      </c>
      <c r="HLD229" t="s">
        <v>324</v>
      </c>
      <c r="HLE229" t="s">
        <v>324</v>
      </c>
      <c r="HLF229" t="s">
        <v>324</v>
      </c>
      <c r="HLG229" t="s">
        <v>324</v>
      </c>
      <c r="HLH229" t="s">
        <v>324</v>
      </c>
      <c r="HLI229" t="s">
        <v>324</v>
      </c>
      <c r="HLJ229" t="s">
        <v>324</v>
      </c>
      <c r="HLK229" t="s">
        <v>324</v>
      </c>
      <c r="HLL229" t="s">
        <v>324</v>
      </c>
      <c r="HLM229" t="s">
        <v>324</v>
      </c>
      <c r="HLN229" t="s">
        <v>324</v>
      </c>
      <c r="HLO229" t="s">
        <v>324</v>
      </c>
      <c r="HLP229" t="s">
        <v>324</v>
      </c>
      <c r="HLQ229" t="s">
        <v>324</v>
      </c>
      <c r="HLR229" t="s">
        <v>324</v>
      </c>
      <c r="HLS229" t="s">
        <v>324</v>
      </c>
      <c r="HLT229" t="s">
        <v>324</v>
      </c>
      <c r="HLU229" t="s">
        <v>324</v>
      </c>
      <c r="HLV229" t="s">
        <v>324</v>
      </c>
      <c r="HLW229" t="s">
        <v>324</v>
      </c>
      <c r="HLX229" t="s">
        <v>324</v>
      </c>
      <c r="HLY229" t="s">
        <v>324</v>
      </c>
      <c r="HLZ229" t="s">
        <v>324</v>
      </c>
      <c r="HMA229" t="s">
        <v>324</v>
      </c>
      <c r="HMB229" t="s">
        <v>324</v>
      </c>
      <c r="HMC229" t="s">
        <v>324</v>
      </c>
      <c r="HMD229" t="s">
        <v>324</v>
      </c>
      <c r="HME229" t="s">
        <v>324</v>
      </c>
      <c r="HMF229" t="s">
        <v>324</v>
      </c>
      <c r="HMG229" t="s">
        <v>324</v>
      </c>
      <c r="HMH229" t="s">
        <v>324</v>
      </c>
      <c r="HMI229" t="s">
        <v>324</v>
      </c>
      <c r="HMJ229" t="s">
        <v>324</v>
      </c>
      <c r="HMK229" t="s">
        <v>324</v>
      </c>
      <c r="HML229" t="s">
        <v>324</v>
      </c>
      <c r="HMM229" t="s">
        <v>324</v>
      </c>
      <c r="HMN229" t="s">
        <v>324</v>
      </c>
      <c r="HMO229" t="s">
        <v>324</v>
      </c>
      <c r="HMP229" t="s">
        <v>324</v>
      </c>
      <c r="HMQ229" t="s">
        <v>324</v>
      </c>
      <c r="HMR229" t="s">
        <v>324</v>
      </c>
      <c r="HMS229" t="s">
        <v>324</v>
      </c>
      <c r="HMT229" t="s">
        <v>324</v>
      </c>
      <c r="HMU229" t="s">
        <v>324</v>
      </c>
      <c r="HMV229" t="s">
        <v>324</v>
      </c>
      <c r="HMW229" t="s">
        <v>324</v>
      </c>
      <c r="HMX229" t="s">
        <v>324</v>
      </c>
      <c r="HMY229" t="s">
        <v>324</v>
      </c>
      <c r="HMZ229" t="s">
        <v>324</v>
      </c>
      <c r="HNA229" t="s">
        <v>324</v>
      </c>
      <c r="HNB229" t="s">
        <v>324</v>
      </c>
      <c r="HNC229" t="s">
        <v>324</v>
      </c>
      <c r="HND229" t="s">
        <v>324</v>
      </c>
      <c r="HNE229" t="s">
        <v>324</v>
      </c>
      <c r="HNF229" t="s">
        <v>324</v>
      </c>
      <c r="HNG229" t="s">
        <v>324</v>
      </c>
      <c r="HNH229" t="s">
        <v>324</v>
      </c>
      <c r="HNI229" t="s">
        <v>324</v>
      </c>
      <c r="HNJ229" t="s">
        <v>324</v>
      </c>
      <c r="HNK229" t="s">
        <v>324</v>
      </c>
      <c r="HNL229" t="s">
        <v>324</v>
      </c>
      <c r="HNM229" t="s">
        <v>324</v>
      </c>
      <c r="HNN229" t="s">
        <v>324</v>
      </c>
      <c r="HNO229" t="s">
        <v>324</v>
      </c>
      <c r="HNP229" t="s">
        <v>324</v>
      </c>
      <c r="HNQ229" t="s">
        <v>324</v>
      </c>
      <c r="HNR229" t="s">
        <v>324</v>
      </c>
      <c r="HNS229" t="s">
        <v>324</v>
      </c>
      <c r="HNT229" t="s">
        <v>324</v>
      </c>
      <c r="HNU229" t="s">
        <v>324</v>
      </c>
      <c r="HNV229" t="s">
        <v>324</v>
      </c>
      <c r="HNW229" t="s">
        <v>324</v>
      </c>
      <c r="HNX229" t="s">
        <v>324</v>
      </c>
      <c r="HNY229" t="s">
        <v>324</v>
      </c>
      <c r="HNZ229" t="s">
        <v>324</v>
      </c>
      <c r="HOA229" t="s">
        <v>324</v>
      </c>
      <c r="HOB229" t="s">
        <v>324</v>
      </c>
      <c r="HOC229" t="s">
        <v>324</v>
      </c>
      <c r="HOD229" t="s">
        <v>324</v>
      </c>
      <c r="HOE229" t="s">
        <v>324</v>
      </c>
      <c r="HOF229" t="s">
        <v>324</v>
      </c>
      <c r="HOG229" t="s">
        <v>324</v>
      </c>
      <c r="HOH229" t="s">
        <v>324</v>
      </c>
      <c r="HOI229" t="s">
        <v>324</v>
      </c>
      <c r="HOJ229" t="s">
        <v>324</v>
      </c>
      <c r="HOK229" t="s">
        <v>324</v>
      </c>
      <c r="HOL229" t="s">
        <v>324</v>
      </c>
      <c r="HOM229" t="s">
        <v>324</v>
      </c>
      <c r="HON229" t="s">
        <v>324</v>
      </c>
      <c r="HOO229" t="s">
        <v>324</v>
      </c>
      <c r="HOP229" t="s">
        <v>324</v>
      </c>
      <c r="HOQ229" t="s">
        <v>324</v>
      </c>
      <c r="HOR229" t="s">
        <v>324</v>
      </c>
      <c r="HOS229" t="s">
        <v>324</v>
      </c>
      <c r="HOT229" t="s">
        <v>324</v>
      </c>
      <c r="HOU229" t="s">
        <v>324</v>
      </c>
      <c r="HOV229" t="s">
        <v>324</v>
      </c>
      <c r="HOW229" t="s">
        <v>324</v>
      </c>
      <c r="HOX229" t="s">
        <v>324</v>
      </c>
      <c r="HOY229" t="s">
        <v>324</v>
      </c>
      <c r="HOZ229" t="s">
        <v>324</v>
      </c>
      <c r="HPA229" t="s">
        <v>324</v>
      </c>
      <c r="HPB229" t="s">
        <v>324</v>
      </c>
      <c r="HPC229" t="s">
        <v>324</v>
      </c>
      <c r="HPD229" t="s">
        <v>324</v>
      </c>
      <c r="HPE229" t="s">
        <v>324</v>
      </c>
      <c r="HPF229" t="s">
        <v>324</v>
      </c>
      <c r="HPG229" t="s">
        <v>324</v>
      </c>
      <c r="HPH229" t="s">
        <v>324</v>
      </c>
      <c r="HPI229" t="s">
        <v>324</v>
      </c>
      <c r="HPJ229" t="s">
        <v>324</v>
      </c>
      <c r="HPK229" t="s">
        <v>324</v>
      </c>
      <c r="HPL229" t="s">
        <v>324</v>
      </c>
      <c r="HPM229" t="s">
        <v>324</v>
      </c>
      <c r="HPN229" t="s">
        <v>324</v>
      </c>
      <c r="HPO229" t="s">
        <v>324</v>
      </c>
      <c r="HPP229" t="s">
        <v>324</v>
      </c>
      <c r="HPQ229" t="s">
        <v>324</v>
      </c>
      <c r="HPR229" t="s">
        <v>324</v>
      </c>
      <c r="HPS229" t="s">
        <v>324</v>
      </c>
      <c r="HPT229" t="s">
        <v>324</v>
      </c>
      <c r="HPU229" t="s">
        <v>324</v>
      </c>
      <c r="HPV229" t="s">
        <v>324</v>
      </c>
      <c r="HPW229" t="s">
        <v>324</v>
      </c>
      <c r="HPX229" t="s">
        <v>324</v>
      </c>
      <c r="HPY229" t="s">
        <v>324</v>
      </c>
      <c r="HPZ229" t="s">
        <v>324</v>
      </c>
      <c r="HQA229" t="s">
        <v>324</v>
      </c>
      <c r="HQB229" t="s">
        <v>324</v>
      </c>
      <c r="HQC229" t="s">
        <v>324</v>
      </c>
      <c r="HQD229" t="s">
        <v>324</v>
      </c>
      <c r="HQE229" t="s">
        <v>324</v>
      </c>
      <c r="HQF229" t="s">
        <v>324</v>
      </c>
      <c r="HQG229" t="s">
        <v>324</v>
      </c>
      <c r="HQH229" t="s">
        <v>324</v>
      </c>
      <c r="HQI229" t="s">
        <v>324</v>
      </c>
      <c r="HQJ229" t="s">
        <v>324</v>
      </c>
      <c r="HQK229" t="s">
        <v>324</v>
      </c>
      <c r="HQL229" t="s">
        <v>324</v>
      </c>
      <c r="HQM229" t="s">
        <v>324</v>
      </c>
      <c r="HQN229" t="s">
        <v>324</v>
      </c>
      <c r="HQO229" t="s">
        <v>324</v>
      </c>
      <c r="HQP229" t="s">
        <v>324</v>
      </c>
      <c r="HQQ229" t="s">
        <v>324</v>
      </c>
      <c r="HQR229" t="s">
        <v>324</v>
      </c>
      <c r="HQS229" t="s">
        <v>324</v>
      </c>
      <c r="HQT229" t="s">
        <v>324</v>
      </c>
      <c r="HQU229" t="s">
        <v>324</v>
      </c>
      <c r="HQV229" t="s">
        <v>324</v>
      </c>
      <c r="HQW229" t="s">
        <v>324</v>
      </c>
      <c r="HQX229" t="s">
        <v>324</v>
      </c>
      <c r="HQY229" t="s">
        <v>324</v>
      </c>
      <c r="HQZ229" t="s">
        <v>324</v>
      </c>
      <c r="HRA229" t="s">
        <v>324</v>
      </c>
      <c r="HRB229" t="s">
        <v>324</v>
      </c>
      <c r="HRC229" t="s">
        <v>324</v>
      </c>
      <c r="HRD229" t="s">
        <v>324</v>
      </c>
      <c r="HRE229" t="s">
        <v>324</v>
      </c>
      <c r="HRF229" t="s">
        <v>324</v>
      </c>
      <c r="HRG229" t="s">
        <v>324</v>
      </c>
      <c r="HRH229" t="s">
        <v>324</v>
      </c>
      <c r="HRI229" t="s">
        <v>324</v>
      </c>
      <c r="HRJ229" t="s">
        <v>324</v>
      </c>
      <c r="HRK229" t="s">
        <v>324</v>
      </c>
      <c r="HRL229" t="s">
        <v>324</v>
      </c>
      <c r="HRM229" t="s">
        <v>324</v>
      </c>
      <c r="HRN229" t="s">
        <v>324</v>
      </c>
      <c r="HRO229" t="s">
        <v>324</v>
      </c>
      <c r="HRP229" t="s">
        <v>324</v>
      </c>
      <c r="HRQ229" t="s">
        <v>324</v>
      </c>
      <c r="HRR229" t="s">
        <v>324</v>
      </c>
      <c r="HRS229" t="s">
        <v>324</v>
      </c>
      <c r="HRT229" t="s">
        <v>324</v>
      </c>
      <c r="HRU229" t="s">
        <v>324</v>
      </c>
      <c r="HRV229" t="s">
        <v>324</v>
      </c>
      <c r="HRW229" t="s">
        <v>324</v>
      </c>
      <c r="HRX229" t="s">
        <v>324</v>
      </c>
      <c r="HRY229" t="s">
        <v>324</v>
      </c>
      <c r="HRZ229" t="s">
        <v>324</v>
      </c>
      <c r="HSA229" t="s">
        <v>324</v>
      </c>
      <c r="HSB229" t="s">
        <v>324</v>
      </c>
      <c r="HSC229" t="s">
        <v>324</v>
      </c>
      <c r="HSD229" t="s">
        <v>324</v>
      </c>
      <c r="HSE229" t="s">
        <v>324</v>
      </c>
      <c r="HSF229" t="s">
        <v>324</v>
      </c>
      <c r="HSG229" t="s">
        <v>324</v>
      </c>
      <c r="HSH229" t="s">
        <v>324</v>
      </c>
      <c r="HSI229" t="s">
        <v>324</v>
      </c>
      <c r="HSJ229" t="s">
        <v>324</v>
      </c>
      <c r="HSK229" t="s">
        <v>324</v>
      </c>
      <c r="HSL229" t="s">
        <v>324</v>
      </c>
      <c r="HSM229" t="s">
        <v>324</v>
      </c>
      <c r="HSN229" t="s">
        <v>324</v>
      </c>
      <c r="HSO229" t="s">
        <v>324</v>
      </c>
      <c r="HSP229" t="s">
        <v>324</v>
      </c>
      <c r="HSQ229" t="s">
        <v>324</v>
      </c>
      <c r="HSR229" t="s">
        <v>324</v>
      </c>
      <c r="HSS229" t="s">
        <v>324</v>
      </c>
      <c r="HST229" t="s">
        <v>324</v>
      </c>
      <c r="HSU229" t="s">
        <v>324</v>
      </c>
      <c r="HSV229" t="s">
        <v>324</v>
      </c>
      <c r="HSW229" t="s">
        <v>324</v>
      </c>
      <c r="HSX229" t="s">
        <v>324</v>
      </c>
      <c r="HSY229" t="s">
        <v>324</v>
      </c>
      <c r="HSZ229" t="s">
        <v>324</v>
      </c>
      <c r="HTA229" t="s">
        <v>324</v>
      </c>
      <c r="HTB229" t="s">
        <v>324</v>
      </c>
      <c r="HTC229" t="s">
        <v>324</v>
      </c>
      <c r="HTD229" t="s">
        <v>324</v>
      </c>
      <c r="HTE229" t="s">
        <v>324</v>
      </c>
      <c r="HTF229" t="s">
        <v>324</v>
      </c>
      <c r="HTG229" t="s">
        <v>324</v>
      </c>
      <c r="HTH229" t="s">
        <v>324</v>
      </c>
      <c r="HTI229" t="s">
        <v>324</v>
      </c>
      <c r="HTJ229" t="s">
        <v>324</v>
      </c>
      <c r="HTK229" t="s">
        <v>324</v>
      </c>
      <c r="HTL229" t="s">
        <v>324</v>
      </c>
      <c r="HTM229" t="s">
        <v>324</v>
      </c>
      <c r="HTN229" t="s">
        <v>324</v>
      </c>
      <c r="HTO229" t="s">
        <v>324</v>
      </c>
      <c r="HTP229" t="s">
        <v>324</v>
      </c>
      <c r="HTQ229" t="s">
        <v>324</v>
      </c>
      <c r="HTR229" t="s">
        <v>324</v>
      </c>
      <c r="HTS229" t="s">
        <v>324</v>
      </c>
      <c r="HTT229" t="s">
        <v>324</v>
      </c>
      <c r="HTU229" t="s">
        <v>324</v>
      </c>
      <c r="HTV229" t="s">
        <v>324</v>
      </c>
      <c r="HTW229" t="s">
        <v>324</v>
      </c>
      <c r="HTX229" t="s">
        <v>324</v>
      </c>
      <c r="HTY229" t="s">
        <v>324</v>
      </c>
      <c r="HTZ229" t="s">
        <v>324</v>
      </c>
      <c r="HUA229" t="s">
        <v>324</v>
      </c>
      <c r="HUB229" t="s">
        <v>324</v>
      </c>
      <c r="HUC229" t="s">
        <v>324</v>
      </c>
      <c r="HUD229" t="s">
        <v>324</v>
      </c>
      <c r="HUE229" t="s">
        <v>324</v>
      </c>
      <c r="HUF229" t="s">
        <v>324</v>
      </c>
      <c r="HUG229" t="s">
        <v>324</v>
      </c>
      <c r="HUH229" t="s">
        <v>324</v>
      </c>
      <c r="HUI229" t="s">
        <v>324</v>
      </c>
      <c r="HUJ229" t="s">
        <v>324</v>
      </c>
      <c r="HUK229" t="s">
        <v>324</v>
      </c>
      <c r="HUL229" t="s">
        <v>324</v>
      </c>
      <c r="HUM229" t="s">
        <v>324</v>
      </c>
      <c r="HUN229" t="s">
        <v>324</v>
      </c>
      <c r="HUO229" t="s">
        <v>324</v>
      </c>
      <c r="HUP229" t="s">
        <v>324</v>
      </c>
      <c r="HUQ229" t="s">
        <v>324</v>
      </c>
      <c r="HUR229" t="s">
        <v>324</v>
      </c>
      <c r="HUS229" t="s">
        <v>324</v>
      </c>
      <c r="HUT229" t="s">
        <v>324</v>
      </c>
      <c r="HUU229" t="s">
        <v>324</v>
      </c>
      <c r="HUV229" t="s">
        <v>324</v>
      </c>
      <c r="HUW229" t="s">
        <v>324</v>
      </c>
      <c r="HUX229" t="s">
        <v>324</v>
      </c>
      <c r="HUY229" t="s">
        <v>324</v>
      </c>
      <c r="HUZ229" t="s">
        <v>324</v>
      </c>
      <c r="HVA229" t="s">
        <v>324</v>
      </c>
      <c r="HVB229" t="s">
        <v>324</v>
      </c>
      <c r="HVC229" t="s">
        <v>324</v>
      </c>
      <c r="HVD229" t="s">
        <v>324</v>
      </c>
      <c r="HVE229" t="s">
        <v>324</v>
      </c>
      <c r="HVF229" t="s">
        <v>324</v>
      </c>
      <c r="HVG229" t="s">
        <v>324</v>
      </c>
      <c r="HVH229" t="s">
        <v>324</v>
      </c>
      <c r="HVI229" t="s">
        <v>324</v>
      </c>
      <c r="HVJ229" t="s">
        <v>324</v>
      </c>
      <c r="HVK229" t="s">
        <v>324</v>
      </c>
      <c r="HVL229" t="s">
        <v>324</v>
      </c>
      <c r="HVM229" t="s">
        <v>324</v>
      </c>
      <c r="HVN229" t="s">
        <v>324</v>
      </c>
      <c r="HVO229" t="s">
        <v>324</v>
      </c>
      <c r="HVP229" t="s">
        <v>324</v>
      </c>
      <c r="HVQ229" t="s">
        <v>324</v>
      </c>
      <c r="HVR229" t="s">
        <v>324</v>
      </c>
      <c r="HVS229" t="s">
        <v>324</v>
      </c>
      <c r="HVT229" t="s">
        <v>324</v>
      </c>
      <c r="HVU229" t="s">
        <v>324</v>
      </c>
      <c r="HVV229" t="s">
        <v>324</v>
      </c>
      <c r="HVW229" t="s">
        <v>324</v>
      </c>
      <c r="HVX229" t="s">
        <v>324</v>
      </c>
      <c r="HVY229" t="s">
        <v>324</v>
      </c>
      <c r="HVZ229" t="s">
        <v>324</v>
      </c>
      <c r="HWA229" t="s">
        <v>324</v>
      </c>
      <c r="HWB229" t="s">
        <v>324</v>
      </c>
      <c r="HWC229" t="s">
        <v>324</v>
      </c>
      <c r="HWD229" t="s">
        <v>324</v>
      </c>
      <c r="HWE229" t="s">
        <v>324</v>
      </c>
      <c r="HWF229" t="s">
        <v>324</v>
      </c>
      <c r="HWG229" t="s">
        <v>324</v>
      </c>
      <c r="HWH229" t="s">
        <v>324</v>
      </c>
      <c r="HWI229" t="s">
        <v>324</v>
      </c>
      <c r="HWJ229" t="s">
        <v>324</v>
      </c>
      <c r="HWK229" t="s">
        <v>324</v>
      </c>
      <c r="HWL229" t="s">
        <v>324</v>
      </c>
      <c r="HWM229" t="s">
        <v>324</v>
      </c>
      <c r="HWN229" t="s">
        <v>324</v>
      </c>
      <c r="HWO229" t="s">
        <v>324</v>
      </c>
      <c r="HWP229" t="s">
        <v>324</v>
      </c>
      <c r="HWQ229" t="s">
        <v>324</v>
      </c>
      <c r="HWR229" t="s">
        <v>324</v>
      </c>
      <c r="HWS229" t="s">
        <v>324</v>
      </c>
      <c r="HWT229" t="s">
        <v>324</v>
      </c>
      <c r="HWU229" t="s">
        <v>324</v>
      </c>
      <c r="HWV229" t="s">
        <v>324</v>
      </c>
      <c r="HWW229" t="s">
        <v>324</v>
      </c>
      <c r="HWX229" t="s">
        <v>324</v>
      </c>
      <c r="HWY229" t="s">
        <v>324</v>
      </c>
      <c r="HWZ229" t="s">
        <v>324</v>
      </c>
      <c r="HXA229" t="s">
        <v>324</v>
      </c>
      <c r="HXB229" t="s">
        <v>324</v>
      </c>
      <c r="HXC229" t="s">
        <v>324</v>
      </c>
      <c r="HXD229" t="s">
        <v>324</v>
      </c>
      <c r="HXE229" t="s">
        <v>324</v>
      </c>
      <c r="HXF229" t="s">
        <v>324</v>
      </c>
      <c r="HXG229" t="s">
        <v>324</v>
      </c>
      <c r="HXH229" t="s">
        <v>324</v>
      </c>
      <c r="HXI229" t="s">
        <v>324</v>
      </c>
      <c r="HXJ229" t="s">
        <v>324</v>
      </c>
      <c r="HXK229" t="s">
        <v>324</v>
      </c>
      <c r="HXL229" t="s">
        <v>324</v>
      </c>
      <c r="HXM229" t="s">
        <v>324</v>
      </c>
      <c r="HXN229" t="s">
        <v>324</v>
      </c>
      <c r="HXO229" t="s">
        <v>324</v>
      </c>
      <c r="HXP229" t="s">
        <v>324</v>
      </c>
      <c r="HXQ229" t="s">
        <v>324</v>
      </c>
      <c r="HXR229" t="s">
        <v>324</v>
      </c>
      <c r="HXS229" t="s">
        <v>324</v>
      </c>
      <c r="HXT229" t="s">
        <v>324</v>
      </c>
      <c r="HXU229" t="s">
        <v>324</v>
      </c>
      <c r="HXV229" t="s">
        <v>324</v>
      </c>
      <c r="HXW229" t="s">
        <v>324</v>
      </c>
      <c r="HXX229" t="s">
        <v>324</v>
      </c>
      <c r="HXY229" t="s">
        <v>324</v>
      </c>
      <c r="HXZ229" t="s">
        <v>324</v>
      </c>
      <c r="HYA229" t="s">
        <v>324</v>
      </c>
      <c r="HYB229" t="s">
        <v>324</v>
      </c>
      <c r="HYC229" t="s">
        <v>324</v>
      </c>
      <c r="HYD229" t="s">
        <v>324</v>
      </c>
      <c r="HYE229" t="s">
        <v>324</v>
      </c>
      <c r="HYF229" t="s">
        <v>324</v>
      </c>
      <c r="HYG229" t="s">
        <v>324</v>
      </c>
      <c r="HYH229" t="s">
        <v>324</v>
      </c>
      <c r="HYI229" t="s">
        <v>324</v>
      </c>
      <c r="HYJ229" t="s">
        <v>324</v>
      </c>
      <c r="HYK229" t="s">
        <v>324</v>
      </c>
      <c r="HYL229" t="s">
        <v>324</v>
      </c>
      <c r="HYM229" t="s">
        <v>324</v>
      </c>
      <c r="HYN229" t="s">
        <v>324</v>
      </c>
      <c r="HYO229" t="s">
        <v>324</v>
      </c>
      <c r="HYP229" t="s">
        <v>324</v>
      </c>
      <c r="HYQ229" t="s">
        <v>324</v>
      </c>
      <c r="HYR229" t="s">
        <v>324</v>
      </c>
      <c r="HYS229" t="s">
        <v>324</v>
      </c>
      <c r="HYT229" t="s">
        <v>324</v>
      </c>
      <c r="HYU229" t="s">
        <v>324</v>
      </c>
      <c r="HYV229" t="s">
        <v>324</v>
      </c>
      <c r="HYW229" t="s">
        <v>324</v>
      </c>
      <c r="HYX229" t="s">
        <v>324</v>
      </c>
      <c r="HYY229" t="s">
        <v>324</v>
      </c>
      <c r="HYZ229" t="s">
        <v>324</v>
      </c>
      <c r="HZA229" t="s">
        <v>324</v>
      </c>
      <c r="HZB229" t="s">
        <v>324</v>
      </c>
      <c r="HZC229" t="s">
        <v>324</v>
      </c>
      <c r="HZD229" t="s">
        <v>324</v>
      </c>
      <c r="HZE229" t="s">
        <v>324</v>
      </c>
      <c r="HZF229" t="s">
        <v>324</v>
      </c>
      <c r="HZG229" t="s">
        <v>324</v>
      </c>
      <c r="HZH229" t="s">
        <v>324</v>
      </c>
      <c r="HZI229" t="s">
        <v>324</v>
      </c>
      <c r="HZJ229" t="s">
        <v>324</v>
      </c>
      <c r="HZK229" t="s">
        <v>324</v>
      </c>
      <c r="HZL229" t="s">
        <v>324</v>
      </c>
      <c r="HZM229" t="s">
        <v>324</v>
      </c>
      <c r="HZN229" t="s">
        <v>324</v>
      </c>
      <c r="HZO229" t="s">
        <v>324</v>
      </c>
      <c r="HZP229" t="s">
        <v>324</v>
      </c>
      <c r="HZQ229" t="s">
        <v>324</v>
      </c>
      <c r="HZR229" t="s">
        <v>324</v>
      </c>
      <c r="HZS229" t="s">
        <v>324</v>
      </c>
      <c r="HZT229" t="s">
        <v>324</v>
      </c>
      <c r="HZU229" t="s">
        <v>324</v>
      </c>
      <c r="HZV229" t="s">
        <v>324</v>
      </c>
      <c r="HZW229" t="s">
        <v>324</v>
      </c>
      <c r="HZX229" t="s">
        <v>324</v>
      </c>
      <c r="HZY229" t="s">
        <v>324</v>
      </c>
      <c r="HZZ229" t="s">
        <v>324</v>
      </c>
      <c r="IAA229" t="s">
        <v>324</v>
      </c>
      <c r="IAB229" t="s">
        <v>324</v>
      </c>
      <c r="IAC229" t="s">
        <v>324</v>
      </c>
      <c r="IAD229" t="s">
        <v>324</v>
      </c>
      <c r="IAE229" t="s">
        <v>324</v>
      </c>
      <c r="IAF229" t="s">
        <v>324</v>
      </c>
      <c r="IAG229" t="s">
        <v>324</v>
      </c>
      <c r="IAH229" t="s">
        <v>324</v>
      </c>
      <c r="IAI229" t="s">
        <v>324</v>
      </c>
      <c r="IAJ229" t="s">
        <v>324</v>
      </c>
      <c r="IAK229" t="s">
        <v>324</v>
      </c>
      <c r="IAL229" t="s">
        <v>324</v>
      </c>
      <c r="IAM229" t="s">
        <v>324</v>
      </c>
      <c r="IAN229" t="s">
        <v>324</v>
      </c>
      <c r="IAO229" t="s">
        <v>324</v>
      </c>
      <c r="IAP229" t="s">
        <v>324</v>
      </c>
      <c r="IAQ229" t="s">
        <v>324</v>
      </c>
      <c r="IAR229" t="s">
        <v>324</v>
      </c>
      <c r="IAS229" t="s">
        <v>324</v>
      </c>
      <c r="IAT229" t="s">
        <v>324</v>
      </c>
      <c r="IAU229" t="s">
        <v>324</v>
      </c>
      <c r="IAV229" t="s">
        <v>324</v>
      </c>
      <c r="IAW229" t="s">
        <v>324</v>
      </c>
      <c r="IAX229" t="s">
        <v>324</v>
      </c>
      <c r="IAY229" t="s">
        <v>324</v>
      </c>
      <c r="IAZ229" t="s">
        <v>324</v>
      </c>
      <c r="IBA229" t="s">
        <v>324</v>
      </c>
      <c r="IBB229" t="s">
        <v>324</v>
      </c>
      <c r="IBC229" t="s">
        <v>324</v>
      </c>
      <c r="IBD229" t="s">
        <v>324</v>
      </c>
      <c r="IBE229" t="s">
        <v>324</v>
      </c>
      <c r="IBF229" t="s">
        <v>324</v>
      </c>
      <c r="IBG229" t="s">
        <v>324</v>
      </c>
      <c r="IBH229" t="s">
        <v>324</v>
      </c>
      <c r="IBI229" t="s">
        <v>324</v>
      </c>
      <c r="IBJ229" t="s">
        <v>324</v>
      </c>
      <c r="IBK229" t="s">
        <v>324</v>
      </c>
      <c r="IBL229" t="s">
        <v>324</v>
      </c>
      <c r="IBM229" t="s">
        <v>324</v>
      </c>
      <c r="IBN229" t="s">
        <v>324</v>
      </c>
      <c r="IBO229" t="s">
        <v>324</v>
      </c>
      <c r="IBP229" t="s">
        <v>324</v>
      </c>
      <c r="IBQ229" t="s">
        <v>324</v>
      </c>
      <c r="IBR229" t="s">
        <v>324</v>
      </c>
      <c r="IBS229" t="s">
        <v>324</v>
      </c>
      <c r="IBT229" t="s">
        <v>324</v>
      </c>
      <c r="IBU229" t="s">
        <v>324</v>
      </c>
      <c r="IBV229" t="s">
        <v>324</v>
      </c>
      <c r="IBW229" t="s">
        <v>324</v>
      </c>
      <c r="IBX229" t="s">
        <v>324</v>
      </c>
      <c r="IBY229" t="s">
        <v>324</v>
      </c>
      <c r="IBZ229" t="s">
        <v>324</v>
      </c>
      <c r="ICA229" t="s">
        <v>324</v>
      </c>
      <c r="ICB229" t="s">
        <v>324</v>
      </c>
      <c r="ICC229" t="s">
        <v>324</v>
      </c>
      <c r="ICD229" t="s">
        <v>324</v>
      </c>
      <c r="ICE229" t="s">
        <v>324</v>
      </c>
      <c r="ICF229" t="s">
        <v>324</v>
      </c>
      <c r="ICG229" t="s">
        <v>324</v>
      </c>
      <c r="ICH229" t="s">
        <v>324</v>
      </c>
      <c r="ICI229" t="s">
        <v>324</v>
      </c>
      <c r="ICJ229" t="s">
        <v>324</v>
      </c>
      <c r="ICK229" t="s">
        <v>324</v>
      </c>
      <c r="ICL229" t="s">
        <v>324</v>
      </c>
      <c r="ICM229" t="s">
        <v>324</v>
      </c>
      <c r="ICN229" t="s">
        <v>324</v>
      </c>
      <c r="ICO229" t="s">
        <v>324</v>
      </c>
      <c r="ICP229" t="s">
        <v>324</v>
      </c>
      <c r="ICQ229" t="s">
        <v>324</v>
      </c>
      <c r="ICR229" t="s">
        <v>324</v>
      </c>
      <c r="ICS229" t="s">
        <v>324</v>
      </c>
      <c r="ICT229" t="s">
        <v>324</v>
      </c>
      <c r="ICU229" t="s">
        <v>324</v>
      </c>
      <c r="ICV229" t="s">
        <v>324</v>
      </c>
      <c r="ICW229" t="s">
        <v>324</v>
      </c>
      <c r="ICX229" t="s">
        <v>324</v>
      </c>
      <c r="ICY229" t="s">
        <v>324</v>
      </c>
      <c r="ICZ229" t="s">
        <v>324</v>
      </c>
      <c r="IDA229" t="s">
        <v>324</v>
      </c>
      <c r="IDB229" t="s">
        <v>324</v>
      </c>
      <c r="IDC229" t="s">
        <v>324</v>
      </c>
      <c r="IDD229" t="s">
        <v>324</v>
      </c>
      <c r="IDE229" t="s">
        <v>324</v>
      </c>
      <c r="IDF229" t="s">
        <v>324</v>
      </c>
      <c r="IDG229" t="s">
        <v>324</v>
      </c>
      <c r="IDH229" t="s">
        <v>324</v>
      </c>
      <c r="IDI229" t="s">
        <v>324</v>
      </c>
      <c r="IDJ229" t="s">
        <v>324</v>
      </c>
      <c r="IDK229" t="s">
        <v>324</v>
      </c>
      <c r="IDL229" t="s">
        <v>324</v>
      </c>
      <c r="IDM229" t="s">
        <v>324</v>
      </c>
      <c r="IDN229" t="s">
        <v>324</v>
      </c>
      <c r="IDO229" t="s">
        <v>324</v>
      </c>
      <c r="IDP229" t="s">
        <v>324</v>
      </c>
      <c r="IDQ229" t="s">
        <v>324</v>
      </c>
      <c r="IDR229" t="s">
        <v>324</v>
      </c>
      <c r="IDS229" t="s">
        <v>324</v>
      </c>
      <c r="IDT229" t="s">
        <v>324</v>
      </c>
      <c r="IDU229" t="s">
        <v>324</v>
      </c>
      <c r="IDV229" t="s">
        <v>324</v>
      </c>
      <c r="IDW229" t="s">
        <v>324</v>
      </c>
      <c r="IDX229" t="s">
        <v>324</v>
      </c>
      <c r="IDY229" t="s">
        <v>324</v>
      </c>
      <c r="IDZ229" t="s">
        <v>324</v>
      </c>
      <c r="IEA229" t="s">
        <v>324</v>
      </c>
      <c r="IEB229" t="s">
        <v>324</v>
      </c>
      <c r="IEC229" t="s">
        <v>324</v>
      </c>
      <c r="IED229" t="s">
        <v>324</v>
      </c>
      <c r="IEE229" t="s">
        <v>324</v>
      </c>
      <c r="IEF229" t="s">
        <v>324</v>
      </c>
      <c r="IEG229" t="s">
        <v>324</v>
      </c>
      <c r="IEH229" t="s">
        <v>324</v>
      </c>
      <c r="IEI229" t="s">
        <v>324</v>
      </c>
      <c r="IEJ229" t="s">
        <v>324</v>
      </c>
      <c r="IEK229" t="s">
        <v>324</v>
      </c>
      <c r="IEL229" t="s">
        <v>324</v>
      </c>
      <c r="IEM229" t="s">
        <v>324</v>
      </c>
      <c r="IEN229" t="s">
        <v>324</v>
      </c>
      <c r="IEO229" t="s">
        <v>324</v>
      </c>
      <c r="IEP229" t="s">
        <v>324</v>
      </c>
      <c r="IEQ229" t="s">
        <v>324</v>
      </c>
      <c r="IER229" t="s">
        <v>324</v>
      </c>
      <c r="IES229" t="s">
        <v>324</v>
      </c>
      <c r="IET229" t="s">
        <v>324</v>
      </c>
      <c r="IEU229" t="s">
        <v>324</v>
      </c>
      <c r="IEV229" t="s">
        <v>324</v>
      </c>
      <c r="IEW229" t="s">
        <v>324</v>
      </c>
      <c r="IEX229" t="s">
        <v>324</v>
      </c>
      <c r="IEY229" t="s">
        <v>324</v>
      </c>
      <c r="IEZ229" t="s">
        <v>324</v>
      </c>
      <c r="IFA229" t="s">
        <v>324</v>
      </c>
      <c r="IFB229" t="s">
        <v>324</v>
      </c>
      <c r="IFC229" t="s">
        <v>324</v>
      </c>
      <c r="IFD229" t="s">
        <v>324</v>
      </c>
      <c r="IFE229" t="s">
        <v>324</v>
      </c>
      <c r="IFF229" t="s">
        <v>324</v>
      </c>
      <c r="IFG229" t="s">
        <v>324</v>
      </c>
      <c r="IFH229" t="s">
        <v>324</v>
      </c>
      <c r="IFI229" t="s">
        <v>324</v>
      </c>
      <c r="IFJ229" t="s">
        <v>324</v>
      </c>
      <c r="IFK229" t="s">
        <v>324</v>
      </c>
      <c r="IFL229" t="s">
        <v>324</v>
      </c>
      <c r="IFM229" t="s">
        <v>324</v>
      </c>
      <c r="IFN229" t="s">
        <v>324</v>
      </c>
      <c r="IFO229" t="s">
        <v>324</v>
      </c>
      <c r="IFP229" t="s">
        <v>324</v>
      </c>
      <c r="IFQ229" t="s">
        <v>324</v>
      </c>
      <c r="IFR229" t="s">
        <v>324</v>
      </c>
      <c r="IFS229" t="s">
        <v>324</v>
      </c>
      <c r="IFT229" t="s">
        <v>324</v>
      </c>
      <c r="IFU229" t="s">
        <v>324</v>
      </c>
      <c r="IFV229" t="s">
        <v>324</v>
      </c>
      <c r="IFW229" t="s">
        <v>324</v>
      </c>
      <c r="IFX229" t="s">
        <v>324</v>
      </c>
      <c r="IFY229" t="s">
        <v>324</v>
      </c>
      <c r="IFZ229" t="s">
        <v>324</v>
      </c>
      <c r="IGA229" t="s">
        <v>324</v>
      </c>
      <c r="IGB229" t="s">
        <v>324</v>
      </c>
      <c r="IGC229" t="s">
        <v>324</v>
      </c>
      <c r="IGD229" t="s">
        <v>324</v>
      </c>
      <c r="IGE229" t="s">
        <v>324</v>
      </c>
      <c r="IGF229" t="s">
        <v>324</v>
      </c>
      <c r="IGG229" t="s">
        <v>324</v>
      </c>
      <c r="IGH229" t="s">
        <v>324</v>
      </c>
      <c r="IGI229" t="s">
        <v>324</v>
      </c>
      <c r="IGJ229" t="s">
        <v>324</v>
      </c>
      <c r="IGK229" t="s">
        <v>324</v>
      </c>
      <c r="IGL229" t="s">
        <v>324</v>
      </c>
      <c r="IGM229" t="s">
        <v>324</v>
      </c>
      <c r="IGN229" t="s">
        <v>324</v>
      </c>
      <c r="IGO229" t="s">
        <v>324</v>
      </c>
      <c r="IGP229" t="s">
        <v>324</v>
      </c>
      <c r="IGQ229" t="s">
        <v>324</v>
      </c>
      <c r="IGR229" t="s">
        <v>324</v>
      </c>
      <c r="IGS229" t="s">
        <v>324</v>
      </c>
      <c r="IGT229" t="s">
        <v>324</v>
      </c>
      <c r="IGU229" t="s">
        <v>324</v>
      </c>
      <c r="IGV229" t="s">
        <v>324</v>
      </c>
      <c r="IGW229" t="s">
        <v>324</v>
      </c>
      <c r="IGX229" t="s">
        <v>324</v>
      </c>
      <c r="IGY229" t="s">
        <v>324</v>
      </c>
      <c r="IGZ229" t="s">
        <v>324</v>
      </c>
      <c r="IHA229" t="s">
        <v>324</v>
      </c>
      <c r="IHB229" t="s">
        <v>324</v>
      </c>
      <c r="IHC229" t="s">
        <v>324</v>
      </c>
      <c r="IHD229" t="s">
        <v>324</v>
      </c>
      <c r="IHE229" t="s">
        <v>324</v>
      </c>
      <c r="IHF229" t="s">
        <v>324</v>
      </c>
      <c r="IHG229" t="s">
        <v>324</v>
      </c>
      <c r="IHH229" t="s">
        <v>324</v>
      </c>
      <c r="IHI229" t="s">
        <v>324</v>
      </c>
      <c r="IHJ229" t="s">
        <v>324</v>
      </c>
      <c r="IHK229" t="s">
        <v>324</v>
      </c>
      <c r="IHL229" t="s">
        <v>324</v>
      </c>
      <c r="IHM229" t="s">
        <v>324</v>
      </c>
      <c r="IHN229" t="s">
        <v>324</v>
      </c>
      <c r="IHO229" t="s">
        <v>324</v>
      </c>
      <c r="IHP229" t="s">
        <v>324</v>
      </c>
      <c r="IHQ229" t="s">
        <v>324</v>
      </c>
      <c r="IHR229" t="s">
        <v>324</v>
      </c>
      <c r="IHS229" t="s">
        <v>324</v>
      </c>
      <c r="IHT229" t="s">
        <v>324</v>
      </c>
      <c r="IHU229" t="s">
        <v>324</v>
      </c>
      <c r="IHV229" t="s">
        <v>324</v>
      </c>
      <c r="IHW229" t="s">
        <v>324</v>
      </c>
      <c r="IHX229" t="s">
        <v>324</v>
      </c>
      <c r="IHY229" t="s">
        <v>324</v>
      </c>
      <c r="IHZ229" t="s">
        <v>324</v>
      </c>
      <c r="IIA229" t="s">
        <v>324</v>
      </c>
      <c r="IIB229" t="s">
        <v>324</v>
      </c>
      <c r="IIC229" t="s">
        <v>324</v>
      </c>
      <c r="IID229" t="s">
        <v>324</v>
      </c>
      <c r="IIE229" t="s">
        <v>324</v>
      </c>
      <c r="IIF229" t="s">
        <v>324</v>
      </c>
      <c r="IIG229" t="s">
        <v>324</v>
      </c>
      <c r="IIH229" t="s">
        <v>324</v>
      </c>
      <c r="III229" t="s">
        <v>324</v>
      </c>
      <c r="IIJ229" t="s">
        <v>324</v>
      </c>
      <c r="IIK229" t="s">
        <v>324</v>
      </c>
      <c r="IIL229" t="s">
        <v>324</v>
      </c>
      <c r="IIM229" t="s">
        <v>324</v>
      </c>
      <c r="IIN229" t="s">
        <v>324</v>
      </c>
      <c r="IIO229" t="s">
        <v>324</v>
      </c>
      <c r="IIP229" t="s">
        <v>324</v>
      </c>
      <c r="IIQ229" t="s">
        <v>324</v>
      </c>
      <c r="IIR229" t="s">
        <v>324</v>
      </c>
      <c r="IIS229" t="s">
        <v>324</v>
      </c>
      <c r="IIT229" t="s">
        <v>324</v>
      </c>
      <c r="IIU229" t="s">
        <v>324</v>
      </c>
      <c r="IIV229" t="s">
        <v>324</v>
      </c>
      <c r="IIW229" t="s">
        <v>324</v>
      </c>
      <c r="IIX229" t="s">
        <v>324</v>
      </c>
      <c r="IIY229" t="s">
        <v>324</v>
      </c>
      <c r="IIZ229" t="s">
        <v>324</v>
      </c>
      <c r="IJA229" t="s">
        <v>324</v>
      </c>
      <c r="IJB229" t="s">
        <v>324</v>
      </c>
      <c r="IJC229" t="s">
        <v>324</v>
      </c>
      <c r="IJD229" t="s">
        <v>324</v>
      </c>
      <c r="IJE229" t="s">
        <v>324</v>
      </c>
      <c r="IJF229" t="s">
        <v>324</v>
      </c>
      <c r="IJG229" t="s">
        <v>324</v>
      </c>
      <c r="IJH229" t="s">
        <v>324</v>
      </c>
      <c r="IJI229" t="s">
        <v>324</v>
      </c>
      <c r="IJJ229" t="s">
        <v>324</v>
      </c>
      <c r="IJK229" t="s">
        <v>324</v>
      </c>
      <c r="IJL229" t="s">
        <v>324</v>
      </c>
      <c r="IJM229" t="s">
        <v>324</v>
      </c>
      <c r="IJN229" t="s">
        <v>324</v>
      </c>
      <c r="IJO229" t="s">
        <v>324</v>
      </c>
      <c r="IJP229" t="s">
        <v>324</v>
      </c>
      <c r="IJQ229" t="s">
        <v>324</v>
      </c>
      <c r="IJR229" t="s">
        <v>324</v>
      </c>
      <c r="IJS229" t="s">
        <v>324</v>
      </c>
      <c r="IJT229" t="s">
        <v>324</v>
      </c>
      <c r="IJU229" t="s">
        <v>324</v>
      </c>
      <c r="IJV229" t="s">
        <v>324</v>
      </c>
      <c r="IJW229" t="s">
        <v>324</v>
      </c>
      <c r="IJX229" t="s">
        <v>324</v>
      </c>
      <c r="IJY229" t="s">
        <v>324</v>
      </c>
      <c r="IJZ229" t="s">
        <v>324</v>
      </c>
      <c r="IKA229" t="s">
        <v>324</v>
      </c>
      <c r="IKB229" t="s">
        <v>324</v>
      </c>
      <c r="IKC229" t="s">
        <v>324</v>
      </c>
      <c r="IKD229" t="s">
        <v>324</v>
      </c>
      <c r="IKE229" t="s">
        <v>324</v>
      </c>
      <c r="IKF229" t="s">
        <v>324</v>
      </c>
      <c r="IKG229" t="s">
        <v>324</v>
      </c>
      <c r="IKH229" t="s">
        <v>324</v>
      </c>
      <c r="IKI229" t="s">
        <v>324</v>
      </c>
      <c r="IKJ229" t="s">
        <v>324</v>
      </c>
      <c r="IKK229" t="s">
        <v>324</v>
      </c>
      <c r="IKL229" t="s">
        <v>324</v>
      </c>
      <c r="IKM229" t="s">
        <v>324</v>
      </c>
      <c r="IKN229" t="s">
        <v>324</v>
      </c>
      <c r="IKO229" t="s">
        <v>324</v>
      </c>
      <c r="IKP229" t="s">
        <v>324</v>
      </c>
      <c r="IKQ229" t="s">
        <v>324</v>
      </c>
      <c r="IKR229" t="s">
        <v>324</v>
      </c>
      <c r="IKS229" t="s">
        <v>324</v>
      </c>
      <c r="IKT229" t="s">
        <v>324</v>
      </c>
      <c r="IKU229" t="s">
        <v>324</v>
      </c>
      <c r="IKV229" t="s">
        <v>324</v>
      </c>
      <c r="IKW229" t="s">
        <v>324</v>
      </c>
      <c r="IKX229" t="s">
        <v>324</v>
      </c>
      <c r="IKY229" t="s">
        <v>324</v>
      </c>
      <c r="IKZ229" t="s">
        <v>324</v>
      </c>
      <c r="ILA229" t="s">
        <v>324</v>
      </c>
      <c r="ILB229" t="s">
        <v>324</v>
      </c>
      <c r="ILC229" t="s">
        <v>324</v>
      </c>
      <c r="ILD229" t="s">
        <v>324</v>
      </c>
      <c r="ILE229" t="s">
        <v>324</v>
      </c>
      <c r="ILF229" t="s">
        <v>324</v>
      </c>
      <c r="ILG229" t="s">
        <v>324</v>
      </c>
      <c r="ILH229" t="s">
        <v>324</v>
      </c>
      <c r="ILI229" t="s">
        <v>324</v>
      </c>
      <c r="ILJ229" t="s">
        <v>324</v>
      </c>
      <c r="ILK229" t="s">
        <v>324</v>
      </c>
      <c r="ILL229" t="s">
        <v>324</v>
      </c>
      <c r="ILM229" t="s">
        <v>324</v>
      </c>
      <c r="ILN229" t="s">
        <v>324</v>
      </c>
      <c r="ILO229" t="s">
        <v>324</v>
      </c>
      <c r="ILP229" t="s">
        <v>324</v>
      </c>
      <c r="ILQ229" t="s">
        <v>324</v>
      </c>
      <c r="ILR229" t="s">
        <v>324</v>
      </c>
      <c r="ILS229" t="s">
        <v>324</v>
      </c>
      <c r="ILT229" t="s">
        <v>324</v>
      </c>
      <c r="ILU229" t="s">
        <v>324</v>
      </c>
      <c r="ILV229" t="s">
        <v>324</v>
      </c>
      <c r="ILW229" t="s">
        <v>324</v>
      </c>
      <c r="ILX229" t="s">
        <v>324</v>
      </c>
      <c r="ILY229" t="s">
        <v>324</v>
      </c>
      <c r="ILZ229" t="s">
        <v>324</v>
      </c>
      <c r="IMA229" t="s">
        <v>324</v>
      </c>
      <c r="IMB229" t="s">
        <v>324</v>
      </c>
      <c r="IMC229" t="s">
        <v>324</v>
      </c>
      <c r="IMD229" t="s">
        <v>324</v>
      </c>
      <c r="IME229" t="s">
        <v>324</v>
      </c>
      <c r="IMF229" t="s">
        <v>324</v>
      </c>
      <c r="IMG229" t="s">
        <v>324</v>
      </c>
      <c r="IMH229" t="s">
        <v>324</v>
      </c>
      <c r="IMI229" t="s">
        <v>324</v>
      </c>
      <c r="IMJ229" t="s">
        <v>324</v>
      </c>
      <c r="IMK229" t="s">
        <v>324</v>
      </c>
      <c r="IML229" t="s">
        <v>324</v>
      </c>
      <c r="IMM229" t="s">
        <v>324</v>
      </c>
      <c r="IMN229" t="s">
        <v>324</v>
      </c>
      <c r="IMO229" t="s">
        <v>324</v>
      </c>
      <c r="IMP229" t="s">
        <v>324</v>
      </c>
      <c r="IMQ229" t="s">
        <v>324</v>
      </c>
      <c r="IMR229" t="s">
        <v>324</v>
      </c>
      <c r="IMS229" t="s">
        <v>324</v>
      </c>
      <c r="IMT229" t="s">
        <v>324</v>
      </c>
      <c r="IMU229" t="s">
        <v>324</v>
      </c>
      <c r="IMV229" t="s">
        <v>324</v>
      </c>
      <c r="IMW229" t="s">
        <v>324</v>
      </c>
      <c r="IMX229" t="s">
        <v>324</v>
      </c>
      <c r="IMY229" t="s">
        <v>324</v>
      </c>
      <c r="IMZ229" t="s">
        <v>324</v>
      </c>
      <c r="INA229" t="s">
        <v>324</v>
      </c>
      <c r="INB229" t="s">
        <v>324</v>
      </c>
      <c r="INC229" t="s">
        <v>324</v>
      </c>
      <c r="IND229" t="s">
        <v>324</v>
      </c>
      <c r="INE229" t="s">
        <v>324</v>
      </c>
      <c r="INF229" t="s">
        <v>324</v>
      </c>
      <c r="ING229" t="s">
        <v>324</v>
      </c>
      <c r="INH229" t="s">
        <v>324</v>
      </c>
      <c r="INI229" t="s">
        <v>324</v>
      </c>
      <c r="INJ229" t="s">
        <v>324</v>
      </c>
      <c r="INK229" t="s">
        <v>324</v>
      </c>
      <c r="INL229" t="s">
        <v>324</v>
      </c>
      <c r="INM229" t="s">
        <v>324</v>
      </c>
      <c r="INN229" t="s">
        <v>324</v>
      </c>
      <c r="INO229" t="s">
        <v>324</v>
      </c>
      <c r="INP229" t="s">
        <v>324</v>
      </c>
      <c r="INQ229" t="s">
        <v>324</v>
      </c>
      <c r="INR229" t="s">
        <v>324</v>
      </c>
      <c r="INS229" t="s">
        <v>324</v>
      </c>
      <c r="INT229" t="s">
        <v>324</v>
      </c>
      <c r="INU229" t="s">
        <v>324</v>
      </c>
      <c r="INV229" t="s">
        <v>324</v>
      </c>
      <c r="INW229" t="s">
        <v>324</v>
      </c>
      <c r="INX229" t="s">
        <v>324</v>
      </c>
      <c r="INY229" t="s">
        <v>324</v>
      </c>
      <c r="INZ229" t="s">
        <v>324</v>
      </c>
      <c r="IOA229" t="s">
        <v>324</v>
      </c>
      <c r="IOB229" t="s">
        <v>324</v>
      </c>
      <c r="IOC229" t="s">
        <v>324</v>
      </c>
      <c r="IOD229" t="s">
        <v>324</v>
      </c>
      <c r="IOE229" t="s">
        <v>324</v>
      </c>
      <c r="IOF229" t="s">
        <v>324</v>
      </c>
      <c r="IOG229" t="s">
        <v>324</v>
      </c>
      <c r="IOH229" t="s">
        <v>324</v>
      </c>
      <c r="IOI229" t="s">
        <v>324</v>
      </c>
      <c r="IOJ229" t="s">
        <v>324</v>
      </c>
      <c r="IOK229" t="s">
        <v>324</v>
      </c>
      <c r="IOL229" t="s">
        <v>324</v>
      </c>
      <c r="IOM229" t="s">
        <v>324</v>
      </c>
      <c r="ION229" t="s">
        <v>324</v>
      </c>
      <c r="IOO229" t="s">
        <v>324</v>
      </c>
      <c r="IOP229" t="s">
        <v>324</v>
      </c>
      <c r="IOQ229" t="s">
        <v>324</v>
      </c>
      <c r="IOR229" t="s">
        <v>324</v>
      </c>
      <c r="IOS229" t="s">
        <v>324</v>
      </c>
      <c r="IOT229" t="s">
        <v>324</v>
      </c>
      <c r="IOU229" t="s">
        <v>324</v>
      </c>
      <c r="IOV229" t="s">
        <v>324</v>
      </c>
      <c r="IOW229" t="s">
        <v>324</v>
      </c>
      <c r="IOX229" t="s">
        <v>324</v>
      </c>
      <c r="IOY229" t="s">
        <v>324</v>
      </c>
      <c r="IOZ229" t="s">
        <v>324</v>
      </c>
      <c r="IPA229" t="s">
        <v>324</v>
      </c>
      <c r="IPB229" t="s">
        <v>324</v>
      </c>
      <c r="IPC229" t="s">
        <v>324</v>
      </c>
      <c r="IPD229" t="s">
        <v>324</v>
      </c>
      <c r="IPE229" t="s">
        <v>324</v>
      </c>
      <c r="IPF229" t="s">
        <v>324</v>
      </c>
      <c r="IPG229" t="s">
        <v>324</v>
      </c>
      <c r="IPH229" t="s">
        <v>324</v>
      </c>
      <c r="IPI229" t="s">
        <v>324</v>
      </c>
      <c r="IPJ229" t="s">
        <v>324</v>
      </c>
      <c r="IPK229" t="s">
        <v>324</v>
      </c>
      <c r="IPL229" t="s">
        <v>324</v>
      </c>
      <c r="IPM229" t="s">
        <v>324</v>
      </c>
      <c r="IPN229" t="s">
        <v>324</v>
      </c>
      <c r="IPO229" t="s">
        <v>324</v>
      </c>
      <c r="IPP229" t="s">
        <v>324</v>
      </c>
      <c r="IPQ229" t="s">
        <v>324</v>
      </c>
      <c r="IPR229" t="s">
        <v>324</v>
      </c>
      <c r="IPS229" t="s">
        <v>324</v>
      </c>
      <c r="IPT229" t="s">
        <v>324</v>
      </c>
      <c r="IPU229" t="s">
        <v>324</v>
      </c>
      <c r="IPV229" t="s">
        <v>324</v>
      </c>
      <c r="IPW229" t="s">
        <v>324</v>
      </c>
      <c r="IPX229" t="s">
        <v>324</v>
      </c>
      <c r="IPY229" t="s">
        <v>324</v>
      </c>
      <c r="IPZ229" t="s">
        <v>324</v>
      </c>
      <c r="IQA229" t="s">
        <v>324</v>
      </c>
      <c r="IQB229" t="s">
        <v>324</v>
      </c>
      <c r="IQC229" t="s">
        <v>324</v>
      </c>
      <c r="IQD229" t="s">
        <v>324</v>
      </c>
      <c r="IQE229" t="s">
        <v>324</v>
      </c>
      <c r="IQF229" t="s">
        <v>324</v>
      </c>
      <c r="IQG229" t="s">
        <v>324</v>
      </c>
      <c r="IQH229" t="s">
        <v>324</v>
      </c>
      <c r="IQI229" t="s">
        <v>324</v>
      </c>
      <c r="IQJ229" t="s">
        <v>324</v>
      </c>
      <c r="IQK229" t="s">
        <v>324</v>
      </c>
      <c r="IQL229" t="s">
        <v>324</v>
      </c>
      <c r="IQM229" t="s">
        <v>324</v>
      </c>
      <c r="IQN229" t="s">
        <v>324</v>
      </c>
      <c r="IQO229" t="s">
        <v>324</v>
      </c>
      <c r="IQP229" t="s">
        <v>324</v>
      </c>
      <c r="IQQ229" t="s">
        <v>324</v>
      </c>
      <c r="IQR229" t="s">
        <v>324</v>
      </c>
      <c r="IQS229" t="s">
        <v>324</v>
      </c>
      <c r="IQT229" t="s">
        <v>324</v>
      </c>
      <c r="IQU229" t="s">
        <v>324</v>
      </c>
      <c r="IQV229" t="s">
        <v>324</v>
      </c>
      <c r="IQW229" t="s">
        <v>324</v>
      </c>
      <c r="IQX229" t="s">
        <v>324</v>
      </c>
      <c r="IQY229" t="s">
        <v>324</v>
      </c>
      <c r="IQZ229" t="s">
        <v>324</v>
      </c>
      <c r="IRA229" t="s">
        <v>324</v>
      </c>
      <c r="IRB229" t="s">
        <v>324</v>
      </c>
      <c r="IRC229" t="s">
        <v>324</v>
      </c>
      <c r="IRD229" t="s">
        <v>324</v>
      </c>
      <c r="IRE229" t="s">
        <v>324</v>
      </c>
      <c r="IRF229" t="s">
        <v>324</v>
      </c>
      <c r="IRG229" t="s">
        <v>324</v>
      </c>
      <c r="IRH229" t="s">
        <v>324</v>
      </c>
      <c r="IRI229" t="s">
        <v>324</v>
      </c>
      <c r="IRJ229" t="s">
        <v>324</v>
      </c>
      <c r="IRK229" t="s">
        <v>324</v>
      </c>
      <c r="IRL229" t="s">
        <v>324</v>
      </c>
      <c r="IRM229" t="s">
        <v>324</v>
      </c>
      <c r="IRN229" t="s">
        <v>324</v>
      </c>
      <c r="IRO229" t="s">
        <v>324</v>
      </c>
      <c r="IRP229" t="s">
        <v>324</v>
      </c>
      <c r="IRQ229" t="s">
        <v>324</v>
      </c>
      <c r="IRR229" t="s">
        <v>324</v>
      </c>
      <c r="IRS229" t="s">
        <v>324</v>
      </c>
      <c r="IRT229" t="s">
        <v>324</v>
      </c>
      <c r="IRU229" t="s">
        <v>324</v>
      </c>
      <c r="IRV229" t="s">
        <v>324</v>
      </c>
      <c r="IRW229" t="s">
        <v>324</v>
      </c>
      <c r="IRX229" t="s">
        <v>324</v>
      </c>
      <c r="IRY229" t="s">
        <v>324</v>
      </c>
      <c r="IRZ229" t="s">
        <v>324</v>
      </c>
      <c r="ISA229" t="s">
        <v>324</v>
      </c>
      <c r="ISB229" t="s">
        <v>324</v>
      </c>
      <c r="ISC229" t="s">
        <v>324</v>
      </c>
      <c r="ISD229" t="s">
        <v>324</v>
      </c>
      <c r="ISE229" t="s">
        <v>324</v>
      </c>
      <c r="ISF229" t="s">
        <v>324</v>
      </c>
      <c r="ISG229" t="s">
        <v>324</v>
      </c>
      <c r="ISH229" t="s">
        <v>324</v>
      </c>
      <c r="ISI229" t="s">
        <v>324</v>
      </c>
      <c r="ISJ229" t="s">
        <v>324</v>
      </c>
      <c r="ISK229" t="s">
        <v>324</v>
      </c>
      <c r="ISL229" t="s">
        <v>324</v>
      </c>
      <c r="ISM229" t="s">
        <v>324</v>
      </c>
      <c r="ISN229" t="s">
        <v>324</v>
      </c>
      <c r="ISO229" t="s">
        <v>324</v>
      </c>
      <c r="ISP229" t="s">
        <v>324</v>
      </c>
      <c r="ISQ229" t="s">
        <v>324</v>
      </c>
      <c r="ISR229" t="s">
        <v>324</v>
      </c>
      <c r="ISS229" t="s">
        <v>324</v>
      </c>
      <c r="IST229" t="s">
        <v>324</v>
      </c>
      <c r="ISU229" t="s">
        <v>324</v>
      </c>
      <c r="ISV229" t="s">
        <v>324</v>
      </c>
      <c r="ISW229" t="s">
        <v>324</v>
      </c>
      <c r="ISX229" t="s">
        <v>324</v>
      </c>
      <c r="ISY229" t="s">
        <v>324</v>
      </c>
      <c r="ISZ229" t="s">
        <v>324</v>
      </c>
      <c r="ITA229" t="s">
        <v>324</v>
      </c>
      <c r="ITB229" t="s">
        <v>324</v>
      </c>
      <c r="ITC229" t="s">
        <v>324</v>
      </c>
      <c r="ITD229" t="s">
        <v>324</v>
      </c>
      <c r="ITE229" t="s">
        <v>324</v>
      </c>
      <c r="ITF229" t="s">
        <v>324</v>
      </c>
      <c r="ITG229" t="s">
        <v>324</v>
      </c>
      <c r="ITH229" t="s">
        <v>324</v>
      </c>
      <c r="ITI229" t="s">
        <v>324</v>
      </c>
      <c r="ITJ229" t="s">
        <v>324</v>
      </c>
      <c r="ITK229" t="s">
        <v>324</v>
      </c>
      <c r="ITL229" t="s">
        <v>324</v>
      </c>
      <c r="ITM229" t="s">
        <v>324</v>
      </c>
      <c r="ITN229" t="s">
        <v>324</v>
      </c>
      <c r="ITO229" t="s">
        <v>324</v>
      </c>
      <c r="ITP229" t="s">
        <v>324</v>
      </c>
      <c r="ITQ229" t="s">
        <v>324</v>
      </c>
      <c r="ITR229" t="s">
        <v>324</v>
      </c>
      <c r="ITS229" t="s">
        <v>324</v>
      </c>
      <c r="ITT229" t="s">
        <v>324</v>
      </c>
      <c r="ITU229" t="s">
        <v>324</v>
      </c>
      <c r="ITV229" t="s">
        <v>324</v>
      </c>
      <c r="ITW229" t="s">
        <v>324</v>
      </c>
      <c r="ITX229" t="s">
        <v>324</v>
      </c>
      <c r="ITY229" t="s">
        <v>324</v>
      </c>
      <c r="ITZ229" t="s">
        <v>324</v>
      </c>
      <c r="IUA229" t="s">
        <v>324</v>
      </c>
      <c r="IUB229" t="s">
        <v>324</v>
      </c>
      <c r="IUC229" t="s">
        <v>324</v>
      </c>
      <c r="IUD229" t="s">
        <v>324</v>
      </c>
      <c r="IUE229" t="s">
        <v>324</v>
      </c>
      <c r="IUF229" t="s">
        <v>324</v>
      </c>
      <c r="IUG229" t="s">
        <v>324</v>
      </c>
      <c r="IUH229" t="s">
        <v>324</v>
      </c>
      <c r="IUI229" t="s">
        <v>324</v>
      </c>
      <c r="IUJ229" t="s">
        <v>324</v>
      </c>
      <c r="IUK229" t="s">
        <v>324</v>
      </c>
      <c r="IUL229" t="s">
        <v>324</v>
      </c>
      <c r="IUM229" t="s">
        <v>324</v>
      </c>
      <c r="IUN229" t="s">
        <v>324</v>
      </c>
      <c r="IUO229" t="s">
        <v>324</v>
      </c>
      <c r="IUP229" t="s">
        <v>324</v>
      </c>
      <c r="IUQ229" t="s">
        <v>324</v>
      </c>
      <c r="IUR229" t="s">
        <v>324</v>
      </c>
      <c r="IUS229" t="s">
        <v>324</v>
      </c>
      <c r="IUT229" t="s">
        <v>324</v>
      </c>
      <c r="IUU229" t="s">
        <v>324</v>
      </c>
      <c r="IUV229" t="s">
        <v>324</v>
      </c>
      <c r="IUW229" t="s">
        <v>324</v>
      </c>
      <c r="IUX229" t="s">
        <v>324</v>
      </c>
      <c r="IUY229" t="s">
        <v>324</v>
      </c>
      <c r="IUZ229" t="s">
        <v>324</v>
      </c>
      <c r="IVA229" t="s">
        <v>324</v>
      </c>
      <c r="IVB229" t="s">
        <v>324</v>
      </c>
      <c r="IVC229" t="s">
        <v>324</v>
      </c>
      <c r="IVD229" t="s">
        <v>324</v>
      </c>
      <c r="IVE229" t="s">
        <v>324</v>
      </c>
      <c r="IVF229" t="s">
        <v>324</v>
      </c>
      <c r="IVG229" t="s">
        <v>324</v>
      </c>
      <c r="IVH229" t="s">
        <v>324</v>
      </c>
      <c r="IVI229" t="s">
        <v>324</v>
      </c>
      <c r="IVJ229" t="s">
        <v>324</v>
      </c>
      <c r="IVK229" t="s">
        <v>324</v>
      </c>
      <c r="IVL229" t="s">
        <v>324</v>
      </c>
      <c r="IVM229" t="s">
        <v>324</v>
      </c>
      <c r="IVN229" t="s">
        <v>324</v>
      </c>
      <c r="IVO229" t="s">
        <v>324</v>
      </c>
      <c r="IVP229" t="s">
        <v>324</v>
      </c>
      <c r="IVQ229" t="s">
        <v>324</v>
      </c>
      <c r="IVR229" t="s">
        <v>324</v>
      </c>
      <c r="IVS229" t="s">
        <v>324</v>
      </c>
      <c r="IVT229" t="s">
        <v>324</v>
      </c>
      <c r="IVU229" t="s">
        <v>324</v>
      </c>
      <c r="IVV229" t="s">
        <v>324</v>
      </c>
      <c r="IVW229" t="s">
        <v>324</v>
      </c>
      <c r="IVX229" t="s">
        <v>324</v>
      </c>
      <c r="IVY229" t="s">
        <v>324</v>
      </c>
      <c r="IVZ229" t="s">
        <v>324</v>
      </c>
      <c r="IWA229" t="s">
        <v>324</v>
      </c>
      <c r="IWB229" t="s">
        <v>324</v>
      </c>
      <c r="IWC229" t="s">
        <v>324</v>
      </c>
      <c r="IWD229" t="s">
        <v>324</v>
      </c>
      <c r="IWE229" t="s">
        <v>324</v>
      </c>
      <c r="IWF229" t="s">
        <v>324</v>
      </c>
      <c r="IWG229" t="s">
        <v>324</v>
      </c>
      <c r="IWH229" t="s">
        <v>324</v>
      </c>
      <c r="IWI229" t="s">
        <v>324</v>
      </c>
      <c r="IWJ229" t="s">
        <v>324</v>
      </c>
      <c r="IWK229" t="s">
        <v>324</v>
      </c>
      <c r="IWL229" t="s">
        <v>324</v>
      </c>
      <c r="IWM229" t="s">
        <v>324</v>
      </c>
      <c r="IWN229" t="s">
        <v>324</v>
      </c>
      <c r="IWO229" t="s">
        <v>324</v>
      </c>
      <c r="IWP229" t="s">
        <v>324</v>
      </c>
      <c r="IWQ229" t="s">
        <v>324</v>
      </c>
      <c r="IWR229" t="s">
        <v>324</v>
      </c>
      <c r="IWS229" t="s">
        <v>324</v>
      </c>
      <c r="IWT229" t="s">
        <v>324</v>
      </c>
      <c r="IWU229" t="s">
        <v>324</v>
      </c>
      <c r="IWV229" t="s">
        <v>324</v>
      </c>
      <c r="IWW229" t="s">
        <v>324</v>
      </c>
      <c r="IWX229" t="s">
        <v>324</v>
      </c>
      <c r="IWY229" t="s">
        <v>324</v>
      </c>
      <c r="IWZ229" t="s">
        <v>324</v>
      </c>
      <c r="IXA229" t="s">
        <v>324</v>
      </c>
      <c r="IXB229" t="s">
        <v>324</v>
      </c>
      <c r="IXC229" t="s">
        <v>324</v>
      </c>
      <c r="IXD229" t="s">
        <v>324</v>
      </c>
      <c r="IXE229" t="s">
        <v>324</v>
      </c>
      <c r="IXF229" t="s">
        <v>324</v>
      </c>
      <c r="IXG229" t="s">
        <v>324</v>
      </c>
      <c r="IXH229" t="s">
        <v>324</v>
      </c>
      <c r="IXI229" t="s">
        <v>324</v>
      </c>
      <c r="IXJ229" t="s">
        <v>324</v>
      </c>
      <c r="IXK229" t="s">
        <v>324</v>
      </c>
      <c r="IXL229" t="s">
        <v>324</v>
      </c>
      <c r="IXM229" t="s">
        <v>324</v>
      </c>
      <c r="IXN229" t="s">
        <v>324</v>
      </c>
      <c r="IXO229" t="s">
        <v>324</v>
      </c>
      <c r="IXP229" t="s">
        <v>324</v>
      </c>
      <c r="IXQ229" t="s">
        <v>324</v>
      </c>
      <c r="IXR229" t="s">
        <v>324</v>
      </c>
      <c r="IXS229" t="s">
        <v>324</v>
      </c>
      <c r="IXT229" t="s">
        <v>324</v>
      </c>
      <c r="IXU229" t="s">
        <v>324</v>
      </c>
      <c r="IXV229" t="s">
        <v>324</v>
      </c>
      <c r="IXW229" t="s">
        <v>324</v>
      </c>
      <c r="IXX229" t="s">
        <v>324</v>
      </c>
      <c r="IXY229" t="s">
        <v>324</v>
      </c>
      <c r="IXZ229" t="s">
        <v>324</v>
      </c>
      <c r="IYA229" t="s">
        <v>324</v>
      </c>
      <c r="IYB229" t="s">
        <v>324</v>
      </c>
      <c r="IYC229" t="s">
        <v>324</v>
      </c>
      <c r="IYD229" t="s">
        <v>324</v>
      </c>
      <c r="IYE229" t="s">
        <v>324</v>
      </c>
      <c r="IYF229" t="s">
        <v>324</v>
      </c>
      <c r="IYG229" t="s">
        <v>324</v>
      </c>
      <c r="IYH229" t="s">
        <v>324</v>
      </c>
      <c r="IYI229" t="s">
        <v>324</v>
      </c>
      <c r="IYJ229" t="s">
        <v>324</v>
      </c>
      <c r="IYK229" t="s">
        <v>324</v>
      </c>
      <c r="IYL229" t="s">
        <v>324</v>
      </c>
      <c r="IYM229" t="s">
        <v>324</v>
      </c>
      <c r="IYN229" t="s">
        <v>324</v>
      </c>
      <c r="IYO229" t="s">
        <v>324</v>
      </c>
      <c r="IYP229" t="s">
        <v>324</v>
      </c>
      <c r="IYQ229" t="s">
        <v>324</v>
      </c>
      <c r="IYR229" t="s">
        <v>324</v>
      </c>
      <c r="IYS229" t="s">
        <v>324</v>
      </c>
      <c r="IYT229" t="s">
        <v>324</v>
      </c>
      <c r="IYU229" t="s">
        <v>324</v>
      </c>
      <c r="IYV229" t="s">
        <v>324</v>
      </c>
      <c r="IYW229" t="s">
        <v>324</v>
      </c>
      <c r="IYX229" t="s">
        <v>324</v>
      </c>
      <c r="IYY229" t="s">
        <v>324</v>
      </c>
      <c r="IYZ229" t="s">
        <v>324</v>
      </c>
      <c r="IZA229" t="s">
        <v>324</v>
      </c>
      <c r="IZB229" t="s">
        <v>324</v>
      </c>
      <c r="IZC229" t="s">
        <v>324</v>
      </c>
      <c r="IZD229" t="s">
        <v>324</v>
      </c>
      <c r="IZE229" t="s">
        <v>324</v>
      </c>
      <c r="IZF229" t="s">
        <v>324</v>
      </c>
      <c r="IZG229" t="s">
        <v>324</v>
      </c>
      <c r="IZH229" t="s">
        <v>324</v>
      </c>
      <c r="IZI229" t="s">
        <v>324</v>
      </c>
      <c r="IZJ229" t="s">
        <v>324</v>
      </c>
      <c r="IZK229" t="s">
        <v>324</v>
      </c>
      <c r="IZL229" t="s">
        <v>324</v>
      </c>
      <c r="IZM229" t="s">
        <v>324</v>
      </c>
      <c r="IZN229" t="s">
        <v>324</v>
      </c>
      <c r="IZO229" t="s">
        <v>324</v>
      </c>
      <c r="IZP229" t="s">
        <v>324</v>
      </c>
      <c r="IZQ229" t="s">
        <v>324</v>
      </c>
      <c r="IZR229" t="s">
        <v>324</v>
      </c>
      <c r="IZS229" t="s">
        <v>324</v>
      </c>
      <c r="IZT229" t="s">
        <v>324</v>
      </c>
      <c r="IZU229" t="s">
        <v>324</v>
      </c>
      <c r="IZV229" t="s">
        <v>324</v>
      </c>
      <c r="IZW229" t="s">
        <v>324</v>
      </c>
      <c r="IZX229" t="s">
        <v>324</v>
      </c>
      <c r="IZY229" t="s">
        <v>324</v>
      </c>
      <c r="IZZ229" t="s">
        <v>324</v>
      </c>
      <c r="JAA229" t="s">
        <v>324</v>
      </c>
      <c r="JAB229" t="s">
        <v>324</v>
      </c>
      <c r="JAC229" t="s">
        <v>324</v>
      </c>
      <c r="JAD229" t="s">
        <v>324</v>
      </c>
      <c r="JAE229" t="s">
        <v>324</v>
      </c>
      <c r="JAF229" t="s">
        <v>324</v>
      </c>
      <c r="JAG229" t="s">
        <v>324</v>
      </c>
      <c r="JAH229" t="s">
        <v>324</v>
      </c>
      <c r="JAI229" t="s">
        <v>324</v>
      </c>
      <c r="JAJ229" t="s">
        <v>324</v>
      </c>
      <c r="JAK229" t="s">
        <v>324</v>
      </c>
      <c r="JAL229" t="s">
        <v>324</v>
      </c>
      <c r="JAM229" t="s">
        <v>324</v>
      </c>
      <c r="JAN229" t="s">
        <v>324</v>
      </c>
      <c r="JAO229" t="s">
        <v>324</v>
      </c>
      <c r="JAP229" t="s">
        <v>324</v>
      </c>
      <c r="JAQ229" t="s">
        <v>324</v>
      </c>
      <c r="JAR229" t="s">
        <v>324</v>
      </c>
      <c r="JAS229" t="s">
        <v>324</v>
      </c>
      <c r="JAT229" t="s">
        <v>324</v>
      </c>
      <c r="JAU229" t="s">
        <v>324</v>
      </c>
      <c r="JAV229" t="s">
        <v>324</v>
      </c>
      <c r="JAW229" t="s">
        <v>324</v>
      </c>
      <c r="JAX229" t="s">
        <v>324</v>
      </c>
      <c r="JAY229" t="s">
        <v>324</v>
      </c>
      <c r="JAZ229" t="s">
        <v>324</v>
      </c>
      <c r="JBA229" t="s">
        <v>324</v>
      </c>
      <c r="JBB229" t="s">
        <v>324</v>
      </c>
      <c r="JBC229" t="s">
        <v>324</v>
      </c>
      <c r="JBD229" t="s">
        <v>324</v>
      </c>
      <c r="JBE229" t="s">
        <v>324</v>
      </c>
      <c r="JBF229" t="s">
        <v>324</v>
      </c>
      <c r="JBG229" t="s">
        <v>324</v>
      </c>
      <c r="JBH229" t="s">
        <v>324</v>
      </c>
      <c r="JBI229" t="s">
        <v>324</v>
      </c>
      <c r="JBJ229" t="s">
        <v>324</v>
      </c>
      <c r="JBK229" t="s">
        <v>324</v>
      </c>
      <c r="JBL229" t="s">
        <v>324</v>
      </c>
      <c r="JBM229" t="s">
        <v>324</v>
      </c>
      <c r="JBN229" t="s">
        <v>324</v>
      </c>
      <c r="JBO229" t="s">
        <v>324</v>
      </c>
      <c r="JBP229" t="s">
        <v>324</v>
      </c>
      <c r="JBQ229" t="s">
        <v>324</v>
      </c>
      <c r="JBR229" t="s">
        <v>324</v>
      </c>
      <c r="JBS229" t="s">
        <v>324</v>
      </c>
      <c r="JBT229" t="s">
        <v>324</v>
      </c>
      <c r="JBU229" t="s">
        <v>324</v>
      </c>
      <c r="JBV229" t="s">
        <v>324</v>
      </c>
      <c r="JBW229" t="s">
        <v>324</v>
      </c>
      <c r="JBX229" t="s">
        <v>324</v>
      </c>
      <c r="JBY229" t="s">
        <v>324</v>
      </c>
      <c r="JBZ229" t="s">
        <v>324</v>
      </c>
      <c r="JCA229" t="s">
        <v>324</v>
      </c>
      <c r="JCB229" t="s">
        <v>324</v>
      </c>
      <c r="JCC229" t="s">
        <v>324</v>
      </c>
      <c r="JCD229" t="s">
        <v>324</v>
      </c>
      <c r="JCE229" t="s">
        <v>324</v>
      </c>
      <c r="JCF229" t="s">
        <v>324</v>
      </c>
      <c r="JCG229" t="s">
        <v>324</v>
      </c>
      <c r="JCH229" t="s">
        <v>324</v>
      </c>
      <c r="JCI229" t="s">
        <v>324</v>
      </c>
      <c r="JCJ229" t="s">
        <v>324</v>
      </c>
      <c r="JCK229" t="s">
        <v>324</v>
      </c>
      <c r="JCL229" t="s">
        <v>324</v>
      </c>
      <c r="JCM229" t="s">
        <v>324</v>
      </c>
      <c r="JCN229" t="s">
        <v>324</v>
      </c>
      <c r="JCO229" t="s">
        <v>324</v>
      </c>
      <c r="JCP229" t="s">
        <v>324</v>
      </c>
      <c r="JCQ229" t="s">
        <v>324</v>
      </c>
      <c r="JCR229" t="s">
        <v>324</v>
      </c>
      <c r="JCS229" t="s">
        <v>324</v>
      </c>
      <c r="JCT229" t="s">
        <v>324</v>
      </c>
      <c r="JCU229" t="s">
        <v>324</v>
      </c>
      <c r="JCV229" t="s">
        <v>324</v>
      </c>
      <c r="JCW229" t="s">
        <v>324</v>
      </c>
      <c r="JCX229" t="s">
        <v>324</v>
      </c>
      <c r="JCY229" t="s">
        <v>324</v>
      </c>
      <c r="JCZ229" t="s">
        <v>324</v>
      </c>
      <c r="JDA229" t="s">
        <v>324</v>
      </c>
      <c r="JDB229" t="s">
        <v>324</v>
      </c>
      <c r="JDC229" t="s">
        <v>324</v>
      </c>
      <c r="JDD229" t="s">
        <v>324</v>
      </c>
      <c r="JDE229" t="s">
        <v>324</v>
      </c>
      <c r="JDF229" t="s">
        <v>324</v>
      </c>
      <c r="JDG229" t="s">
        <v>324</v>
      </c>
      <c r="JDH229" t="s">
        <v>324</v>
      </c>
      <c r="JDI229" t="s">
        <v>324</v>
      </c>
      <c r="JDJ229" t="s">
        <v>324</v>
      </c>
      <c r="JDK229" t="s">
        <v>324</v>
      </c>
      <c r="JDL229" t="s">
        <v>324</v>
      </c>
      <c r="JDM229" t="s">
        <v>324</v>
      </c>
      <c r="JDN229" t="s">
        <v>324</v>
      </c>
      <c r="JDO229" t="s">
        <v>324</v>
      </c>
      <c r="JDP229" t="s">
        <v>324</v>
      </c>
      <c r="JDQ229" t="s">
        <v>324</v>
      </c>
      <c r="JDR229" t="s">
        <v>324</v>
      </c>
      <c r="JDS229" t="s">
        <v>324</v>
      </c>
      <c r="JDT229" t="s">
        <v>324</v>
      </c>
      <c r="JDU229" t="s">
        <v>324</v>
      </c>
      <c r="JDV229" t="s">
        <v>324</v>
      </c>
      <c r="JDW229" t="s">
        <v>324</v>
      </c>
      <c r="JDX229" t="s">
        <v>324</v>
      </c>
      <c r="JDY229" t="s">
        <v>324</v>
      </c>
      <c r="JDZ229" t="s">
        <v>324</v>
      </c>
      <c r="JEA229" t="s">
        <v>324</v>
      </c>
      <c r="JEB229" t="s">
        <v>324</v>
      </c>
      <c r="JEC229" t="s">
        <v>324</v>
      </c>
      <c r="JED229" t="s">
        <v>324</v>
      </c>
      <c r="JEE229" t="s">
        <v>324</v>
      </c>
      <c r="JEF229" t="s">
        <v>324</v>
      </c>
      <c r="JEG229" t="s">
        <v>324</v>
      </c>
      <c r="JEH229" t="s">
        <v>324</v>
      </c>
      <c r="JEI229" t="s">
        <v>324</v>
      </c>
      <c r="JEJ229" t="s">
        <v>324</v>
      </c>
      <c r="JEK229" t="s">
        <v>324</v>
      </c>
      <c r="JEL229" t="s">
        <v>324</v>
      </c>
      <c r="JEM229" t="s">
        <v>324</v>
      </c>
      <c r="JEN229" t="s">
        <v>324</v>
      </c>
      <c r="JEO229" t="s">
        <v>324</v>
      </c>
      <c r="JEP229" t="s">
        <v>324</v>
      </c>
      <c r="JEQ229" t="s">
        <v>324</v>
      </c>
      <c r="JER229" t="s">
        <v>324</v>
      </c>
      <c r="JES229" t="s">
        <v>324</v>
      </c>
      <c r="JET229" t="s">
        <v>324</v>
      </c>
      <c r="JEU229" t="s">
        <v>324</v>
      </c>
      <c r="JEV229" t="s">
        <v>324</v>
      </c>
      <c r="JEW229" t="s">
        <v>324</v>
      </c>
      <c r="JEX229" t="s">
        <v>324</v>
      </c>
      <c r="JEY229" t="s">
        <v>324</v>
      </c>
      <c r="JEZ229" t="s">
        <v>324</v>
      </c>
      <c r="JFA229" t="s">
        <v>324</v>
      </c>
      <c r="JFB229" t="s">
        <v>324</v>
      </c>
      <c r="JFC229" t="s">
        <v>324</v>
      </c>
      <c r="JFD229" t="s">
        <v>324</v>
      </c>
      <c r="JFE229" t="s">
        <v>324</v>
      </c>
      <c r="JFF229" t="s">
        <v>324</v>
      </c>
      <c r="JFG229" t="s">
        <v>324</v>
      </c>
      <c r="JFH229" t="s">
        <v>324</v>
      </c>
      <c r="JFI229" t="s">
        <v>324</v>
      </c>
      <c r="JFJ229" t="s">
        <v>324</v>
      </c>
      <c r="JFK229" t="s">
        <v>324</v>
      </c>
      <c r="JFL229" t="s">
        <v>324</v>
      </c>
      <c r="JFM229" t="s">
        <v>324</v>
      </c>
      <c r="JFN229" t="s">
        <v>324</v>
      </c>
      <c r="JFO229" t="s">
        <v>324</v>
      </c>
      <c r="JFP229" t="s">
        <v>324</v>
      </c>
      <c r="JFQ229" t="s">
        <v>324</v>
      </c>
      <c r="JFR229" t="s">
        <v>324</v>
      </c>
      <c r="JFS229" t="s">
        <v>324</v>
      </c>
      <c r="JFT229" t="s">
        <v>324</v>
      </c>
      <c r="JFU229" t="s">
        <v>324</v>
      </c>
      <c r="JFV229" t="s">
        <v>324</v>
      </c>
      <c r="JFW229" t="s">
        <v>324</v>
      </c>
      <c r="JFX229" t="s">
        <v>324</v>
      </c>
      <c r="JFY229" t="s">
        <v>324</v>
      </c>
      <c r="JFZ229" t="s">
        <v>324</v>
      </c>
      <c r="JGA229" t="s">
        <v>324</v>
      </c>
      <c r="JGB229" t="s">
        <v>324</v>
      </c>
      <c r="JGC229" t="s">
        <v>324</v>
      </c>
      <c r="JGD229" t="s">
        <v>324</v>
      </c>
      <c r="JGE229" t="s">
        <v>324</v>
      </c>
      <c r="JGF229" t="s">
        <v>324</v>
      </c>
      <c r="JGG229" t="s">
        <v>324</v>
      </c>
      <c r="JGH229" t="s">
        <v>324</v>
      </c>
      <c r="JGI229" t="s">
        <v>324</v>
      </c>
      <c r="JGJ229" t="s">
        <v>324</v>
      </c>
      <c r="JGK229" t="s">
        <v>324</v>
      </c>
      <c r="JGL229" t="s">
        <v>324</v>
      </c>
      <c r="JGM229" t="s">
        <v>324</v>
      </c>
      <c r="JGN229" t="s">
        <v>324</v>
      </c>
      <c r="JGO229" t="s">
        <v>324</v>
      </c>
      <c r="JGP229" t="s">
        <v>324</v>
      </c>
      <c r="JGQ229" t="s">
        <v>324</v>
      </c>
      <c r="JGR229" t="s">
        <v>324</v>
      </c>
      <c r="JGS229" t="s">
        <v>324</v>
      </c>
      <c r="JGT229" t="s">
        <v>324</v>
      </c>
      <c r="JGU229" t="s">
        <v>324</v>
      </c>
      <c r="JGV229" t="s">
        <v>324</v>
      </c>
      <c r="JGW229" t="s">
        <v>324</v>
      </c>
      <c r="JGX229" t="s">
        <v>324</v>
      </c>
      <c r="JGY229" t="s">
        <v>324</v>
      </c>
      <c r="JGZ229" t="s">
        <v>324</v>
      </c>
      <c r="JHA229" t="s">
        <v>324</v>
      </c>
      <c r="JHB229" t="s">
        <v>324</v>
      </c>
      <c r="JHC229" t="s">
        <v>324</v>
      </c>
      <c r="JHD229" t="s">
        <v>324</v>
      </c>
      <c r="JHE229" t="s">
        <v>324</v>
      </c>
      <c r="JHF229" t="s">
        <v>324</v>
      </c>
      <c r="JHG229" t="s">
        <v>324</v>
      </c>
      <c r="JHH229" t="s">
        <v>324</v>
      </c>
      <c r="JHI229" t="s">
        <v>324</v>
      </c>
      <c r="JHJ229" t="s">
        <v>324</v>
      </c>
      <c r="JHK229" t="s">
        <v>324</v>
      </c>
      <c r="JHL229" t="s">
        <v>324</v>
      </c>
      <c r="JHM229" t="s">
        <v>324</v>
      </c>
      <c r="JHN229" t="s">
        <v>324</v>
      </c>
      <c r="JHO229" t="s">
        <v>324</v>
      </c>
      <c r="JHP229" t="s">
        <v>324</v>
      </c>
      <c r="JHQ229" t="s">
        <v>324</v>
      </c>
      <c r="JHR229" t="s">
        <v>324</v>
      </c>
      <c r="JHS229" t="s">
        <v>324</v>
      </c>
      <c r="JHT229" t="s">
        <v>324</v>
      </c>
      <c r="JHU229" t="s">
        <v>324</v>
      </c>
      <c r="JHV229" t="s">
        <v>324</v>
      </c>
      <c r="JHW229" t="s">
        <v>324</v>
      </c>
      <c r="JHX229" t="s">
        <v>324</v>
      </c>
      <c r="JHY229" t="s">
        <v>324</v>
      </c>
      <c r="JHZ229" t="s">
        <v>324</v>
      </c>
      <c r="JIA229" t="s">
        <v>324</v>
      </c>
      <c r="JIB229" t="s">
        <v>324</v>
      </c>
      <c r="JIC229" t="s">
        <v>324</v>
      </c>
      <c r="JID229" t="s">
        <v>324</v>
      </c>
      <c r="JIE229" t="s">
        <v>324</v>
      </c>
      <c r="JIF229" t="s">
        <v>324</v>
      </c>
      <c r="JIG229" t="s">
        <v>324</v>
      </c>
      <c r="JIH229" t="s">
        <v>324</v>
      </c>
      <c r="JII229" t="s">
        <v>324</v>
      </c>
      <c r="JIJ229" t="s">
        <v>324</v>
      </c>
      <c r="JIK229" t="s">
        <v>324</v>
      </c>
      <c r="JIL229" t="s">
        <v>324</v>
      </c>
      <c r="JIM229" t="s">
        <v>324</v>
      </c>
      <c r="JIN229" t="s">
        <v>324</v>
      </c>
      <c r="JIO229" t="s">
        <v>324</v>
      </c>
      <c r="JIP229" t="s">
        <v>324</v>
      </c>
      <c r="JIQ229" t="s">
        <v>324</v>
      </c>
      <c r="JIR229" t="s">
        <v>324</v>
      </c>
      <c r="JIS229" t="s">
        <v>324</v>
      </c>
      <c r="JIT229" t="s">
        <v>324</v>
      </c>
      <c r="JIU229" t="s">
        <v>324</v>
      </c>
      <c r="JIV229" t="s">
        <v>324</v>
      </c>
      <c r="JIW229" t="s">
        <v>324</v>
      </c>
      <c r="JIX229" t="s">
        <v>324</v>
      </c>
      <c r="JIY229" t="s">
        <v>324</v>
      </c>
      <c r="JIZ229" t="s">
        <v>324</v>
      </c>
      <c r="JJA229" t="s">
        <v>324</v>
      </c>
      <c r="JJB229" t="s">
        <v>324</v>
      </c>
      <c r="JJC229" t="s">
        <v>324</v>
      </c>
      <c r="JJD229" t="s">
        <v>324</v>
      </c>
      <c r="JJE229" t="s">
        <v>324</v>
      </c>
      <c r="JJF229" t="s">
        <v>324</v>
      </c>
      <c r="JJG229" t="s">
        <v>324</v>
      </c>
      <c r="JJH229" t="s">
        <v>324</v>
      </c>
      <c r="JJI229" t="s">
        <v>324</v>
      </c>
      <c r="JJJ229" t="s">
        <v>324</v>
      </c>
      <c r="JJK229" t="s">
        <v>324</v>
      </c>
      <c r="JJL229" t="s">
        <v>324</v>
      </c>
      <c r="JJM229" t="s">
        <v>324</v>
      </c>
      <c r="JJN229" t="s">
        <v>324</v>
      </c>
      <c r="JJO229" t="s">
        <v>324</v>
      </c>
      <c r="JJP229" t="s">
        <v>324</v>
      </c>
      <c r="JJQ229" t="s">
        <v>324</v>
      </c>
      <c r="JJR229" t="s">
        <v>324</v>
      </c>
      <c r="JJS229" t="s">
        <v>324</v>
      </c>
      <c r="JJT229" t="s">
        <v>324</v>
      </c>
      <c r="JJU229" t="s">
        <v>324</v>
      </c>
      <c r="JJV229" t="s">
        <v>324</v>
      </c>
      <c r="JJW229" t="s">
        <v>324</v>
      </c>
      <c r="JJX229" t="s">
        <v>324</v>
      </c>
      <c r="JJY229" t="s">
        <v>324</v>
      </c>
      <c r="JJZ229" t="s">
        <v>324</v>
      </c>
      <c r="JKA229" t="s">
        <v>324</v>
      </c>
      <c r="JKB229" t="s">
        <v>324</v>
      </c>
      <c r="JKC229" t="s">
        <v>324</v>
      </c>
      <c r="JKD229" t="s">
        <v>324</v>
      </c>
      <c r="JKE229" t="s">
        <v>324</v>
      </c>
      <c r="JKF229" t="s">
        <v>324</v>
      </c>
      <c r="JKG229" t="s">
        <v>324</v>
      </c>
      <c r="JKH229" t="s">
        <v>324</v>
      </c>
      <c r="JKI229" t="s">
        <v>324</v>
      </c>
      <c r="JKJ229" t="s">
        <v>324</v>
      </c>
      <c r="JKK229" t="s">
        <v>324</v>
      </c>
      <c r="JKL229" t="s">
        <v>324</v>
      </c>
      <c r="JKM229" t="s">
        <v>324</v>
      </c>
      <c r="JKN229" t="s">
        <v>324</v>
      </c>
      <c r="JKO229" t="s">
        <v>324</v>
      </c>
      <c r="JKP229" t="s">
        <v>324</v>
      </c>
      <c r="JKQ229" t="s">
        <v>324</v>
      </c>
      <c r="JKR229" t="s">
        <v>324</v>
      </c>
      <c r="JKS229" t="s">
        <v>324</v>
      </c>
      <c r="JKT229" t="s">
        <v>324</v>
      </c>
      <c r="JKU229" t="s">
        <v>324</v>
      </c>
      <c r="JKV229" t="s">
        <v>324</v>
      </c>
      <c r="JKW229" t="s">
        <v>324</v>
      </c>
      <c r="JKX229" t="s">
        <v>324</v>
      </c>
      <c r="JKY229" t="s">
        <v>324</v>
      </c>
      <c r="JKZ229" t="s">
        <v>324</v>
      </c>
      <c r="JLA229" t="s">
        <v>324</v>
      </c>
      <c r="JLB229" t="s">
        <v>324</v>
      </c>
      <c r="JLC229" t="s">
        <v>324</v>
      </c>
      <c r="JLD229" t="s">
        <v>324</v>
      </c>
      <c r="JLE229" t="s">
        <v>324</v>
      </c>
      <c r="JLF229" t="s">
        <v>324</v>
      </c>
      <c r="JLG229" t="s">
        <v>324</v>
      </c>
      <c r="JLH229" t="s">
        <v>324</v>
      </c>
      <c r="JLI229" t="s">
        <v>324</v>
      </c>
      <c r="JLJ229" t="s">
        <v>324</v>
      </c>
      <c r="JLK229" t="s">
        <v>324</v>
      </c>
      <c r="JLL229" t="s">
        <v>324</v>
      </c>
      <c r="JLM229" t="s">
        <v>324</v>
      </c>
      <c r="JLN229" t="s">
        <v>324</v>
      </c>
      <c r="JLO229" t="s">
        <v>324</v>
      </c>
      <c r="JLP229" t="s">
        <v>324</v>
      </c>
      <c r="JLQ229" t="s">
        <v>324</v>
      </c>
      <c r="JLR229" t="s">
        <v>324</v>
      </c>
      <c r="JLS229" t="s">
        <v>324</v>
      </c>
      <c r="JLT229" t="s">
        <v>324</v>
      </c>
      <c r="JLU229" t="s">
        <v>324</v>
      </c>
      <c r="JLV229" t="s">
        <v>324</v>
      </c>
      <c r="JLW229" t="s">
        <v>324</v>
      </c>
      <c r="JLX229" t="s">
        <v>324</v>
      </c>
      <c r="JLY229" t="s">
        <v>324</v>
      </c>
      <c r="JLZ229" t="s">
        <v>324</v>
      </c>
      <c r="JMA229" t="s">
        <v>324</v>
      </c>
      <c r="JMB229" t="s">
        <v>324</v>
      </c>
      <c r="JMC229" t="s">
        <v>324</v>
      </c>
      <c r="JMD229" t="s">
        <v>324</v>
      </c>
      <c r="JME229" t="s">
        <v>324</v>
      </c>
      <c r="JMF229" t="s">
        <v>324</v>
      </c>
      <c r="JMG229" t="s">
        <v>324</v>
      </c>
      <c r="JMH229" t="s">
        <v>324</v>
      </c>
      <c r="JMI229" t="s">
        <v>324</v>
      </c>
      <c r="JMJ229" t="s">
        <v>324</v>
      </c>
      <c r="JMK229" t="s">
        <v>324</v>
      </c>
      <c r="JML229" t="s">
        <v>324</v>
      </c>
      <c r="JMM229" t="s">
        <v>324</v>
      </c>
      <c r="JMN229" t="s">
        <v>324</v>
      </c>
      <c r="JMO229" t="s">
        <v>324</v>
      </c>
      <c r="JMP229" t="s">
        <v>324</v>
      </c>
      <c r="JMQ229" t="s">
        <v>324</v>
      </c>
      <c r="JMR229" t="s">
        <v>324</v>
      </c>
      <c r="JMS229" t="s">
        <v>324</v>
      </c>
      <c r="JMT229" t="s">
        <v>324</v>
      </c>
      <c r="JMU229" t="s">
        <v>324</v>
      </c>
      <c r="JMV229" t="s">
        <v>324</v>
      </c>
      <c r="JMW229" t="s">
        <v>324</v>
      </c>
      <c r="JMX229" t="s">
        <v>324</v>
      </c>
      <c r="JMY229" t="s">
        <v>324</v>
      </c>
      <c r="JMZ229" t="s">
        <v>324</v>
      </c>
      <c r="JNA229" t="s">
        <v>324</v>
      </c>
      <c r="JNB229" t="s">
        <v>324</v>
      </c>
      <c r="JNC229" t="s">
        <v>324</v>
      </c>
      <c r="JND229" t="s">
        <v>324</v>
      </c>
      <c r="JNE229" t="s">
        <v>324</v>
      </c>
      <c r="JNF229" t="s">
        <v>324</v>
      </c>
      <c r="JNG229" t="s">
        <v>324</v>
      </c>
      <c r="JNH229" t="s">
        <v>324</v>
      </c>
      <c r="JNI229" t="s">
        <v>324</v>
      </c>
      <c r="JNJ229" t="s">
        <v>324</v>
      </c>
      <c r="JNK229" t="s">
        <v>324</v>
      </c>
      <c r="JNL229" t="s">
        <v>324</v>
      </c>
      <c r="JNM229" t="s">
        <v>324</v>
      </c>
      <c r="JNN229" t="s">
        <v>324</v>
      </c>
      <c r="JNO229" t="s">
        <v>324</v>
      </c>
      <c r="JNP229" t="s">
        <v>324</v>
      </c>
      <c r="JNQ229" t="s">
        <v>324</v>
      </c>
      <c r="JNR229" t="s">
        <v>324</v>
      </c>
      <c r="JNS229" t="s">
        <v>324</v>
      </c>
      <c r="JNT229" t="s">
        <v>324</v>
      </c>
      <c r="JNU229" t="s">
        <v>324</v>
      </c>
      <c r="JNV229" t="s">
        <v>324</v>
      </c>
      <c r="JNW229" t="s">
        <v>324</v>
      </c>
      <c r="JNX229" t="s">
        <v>324</v>
      </c>
      <c r="JNY229" t="s">
        <v>324</v>
      </c>
      <c r="JNZ229" t="s">
        <v>324</v>
      </c>
      <c r="JOA229" t="s">
        <v>324</v>
      </c>
      <c r="JOB229" t="s">
        <v>324</v>
      </c>
      <c r="JOC229" t="s">
        <v>324</v>
      </c>
      <c r="JOD229" t="s">
        <v>324</v>
      </c>
      <c r="JOE229" t="s">
        <v>324</v>
      </c>
      <c r="JOF229" t="s">
        <v>324</v>
      </c>
      <c r="JOG229" t="s">
        <v>324</v>
      </c>
      <c r="JOH229" t="s">
        <v>324</v>
      </c>
      <c r="JOI229" t="s">
        <v>324</v>
      </c>
      <c r="JOJ229" t="s">
        <v>324</v>
      </c>
      <c r="JOK229" t="s">
        <v>324</v>
      </c>
      <c r="JOL229" t="s">
        <v>324</v>
      </c>
      <c r="JOM229" t="s">
        <v>324</v>
      </c>
      <c r="JON229" t="s">
        <v>324</v>
      </c>
      <c r="JOO229" t="s">
        <v>324</v>
      </c>
      <c r="JOP229" t="s">
        <v>324</v>
      </c>
      <c r="JOQ229" t="s">
        <v>324</v>
      </c>
      <c r="JOR229" t="s">
        <v>324</v>
      </c>
      <c r="JOS229" t="s">
        <v>324</v>
      </c>
      <c r="JOT229" t="s">
        <v>324</v>
      </c>
      <c r="JOU229" t="s">
        <v>324</v>
      </c>
      <c r="JOV229" t="s">
        <v>324</v>
      </c>
      <c r="JOW229" t="s">
        <v>324</v>
      </c>
      <c r="JOX229" t="s">
        <v>324</v>
      </c>
      <c r="JOY229" t="s">
        <v>324</v>
      </c>
      <c r="JOZ229" t="s">
        <v>324</v>
      </c>
      <c r="JPA229" t="s">
        <v>324</v>
      </c>
      <c r="JPB229" t="s">
        <v>324</v>
      </c>
      <c r="JPC229" t="s">
        <v>324</v>
      </c>
      <c r="JPD229" t="s">
        <v>324</v>
      </c>
      <c r="JPE229" t="s">
        <v>324</v>
      </c>
      <c r="JPF229" t="s">
        <v>324</v>
      </c>
      <c r="JPG229" t="s">
        <v>324</v>
      </c>
      <c r="JPH229" t="s">
        <v>324</v>
      </c>
      <c r="JPI229" t="s">
        <v>324</v>
      </c>
      <c r="JPJ229" t="s">
        <v>324</v>
      </c>
      <c r="JPK229" t="s">
        <v>324</v>
      </c>
      <c r="JPL229" t="s">
        <v>324</v>
      </c>
      <c r="JPM229" t="s">
        <v>324</v>
      </c>
      <c r="JPN229" t="s">
        <v>324</v>
      </c>
      <c r="JPO229" t="s">
        <v>324</v>
      </c>
      <c r="JPP229" t="s">
        <v>324</v>
      </c>
      <c r="JPQ229" t="s">
        <v>324</v>
      </c>
      <c r="JPR229" t="s">
        <v>324</v>
      </c>
      <c r="JPS229" t="s">
        <v>324</v>
      </c>
      <c r="JPT229" t="s">
        <v>324</v>
      </c>
      <c r="JPU229" t="s">
        <v>324</v>
      </c>
      <c r="JPV229" t="s">
        <v>324</v>
      </c>
      <c r="JPW229" t="s">
        <v>324</v>
      </c>
      <c r="JPX229" t="s">
        <v>324</v>
      </c>
      <c r="JPY229" t="s">
        <v>324</v>
      </c>
      <c r="JPZ229" t="s">
        <v>324</v>
      </c>
      <c r="JQA229" t="s">
        <v>324</v>
      </c>
      <c r="JQB229" t="s">
        <v>324</v>
      </c>
      <c r="JQC229" t="s">
        <v>324</v>
      </c>
      <c r="JQD229" t="s">
        <v>324</v>
      </c>
      <c r="JQE229" t="s">
        <v>324</v>
      </c>
      <c r="JQF229" t="s">
        <v>324</v>
      </c>
      <c r="JQG229" t="s">
        <v>324</v>
      </c>
      <c r="JQH229" t="s">
        <v>324</v>
      </c>
      <c r="JQI229" t="s">
        <v>324</v>
      </c>
      <c r="JQJ229" t="s">
        <v>324</v>
      </c>
      <c r="JQK229" t="s">
        <v>324</v>
      </c>
      <c r="JQL229" t="s">
        <v>324</v>
      </c>
      <c r="JQM229" t="s">
        <v>324</v>
      </c>
      <c r="JQN229" t="s">
        <v>324</v>
      </c>
      <c r="JQO229" t="s">
        <v>324</v>
      </c>
      <c r="JQP229" t="s">
        <v>324</v>
      </c>
      <c r="JQQ229" t="s">
        <v>324</v>
      </c>
      <c r="JQR229" t="s">
        <v>324</v>
      </c>
      <c r="JQS229" t="s">
        <v>324</v>
      </c>
      <c r="JQT229" t="s">
        <v>324</v>
      </c>
      <c r="JQU229" t="s">
        <v>324</v>
      </c>
      <c r="JQV229" t="s">
        <v>324</v>
      </c>
      <c r="JQW229" t="s">
        <v>324</v>
      </c>
      <c r="JQX229" t="s">
        <v>324</v>
      </c>
      <c r="JQY229" t="s">
        <v>324</v>
      </c>
      <c r="JQZ229" t="s">
        <v>324</v>
      </c>
      <c r="JRA229" t="s">
        <v>324</v>
      </c>
      <c r="JRB229" t="s">
        <v>324</v>
      </c>
      <c r="JRC229" t="s">
        <v>324</v>
      </c>
      <c r="JRD229" t="s">
        <v>324</v>
      </c>
      <c r="JRE229" t="s">
        <v>324</v>
      </c>
      <c r="JRF229" t="s">
        <v>324</v>
      </c>
      <c r="JRG229" t="s">
        <v>324</v>
      </c>
      <c r="JRH229" t="s">
        <v>324</v>
      </c>
      <c r="JRI229" t="s">
        <v>324</v>
      </c>
      <c r="JRJ229" t="s">
        <v>324</v>
      </c>
      <c r="JRK229" t="s">
        <v>324</v>
      </c>
      <c r="JRL229" t="s">
        <v>324</v>
      </c>
      <c r="JRM229" t="s">
        <v>324</v>
      </c>
      <c r="JRN229" t="s">
        <v>324</v>
      </c>
      <c r="JRO229" t="s">
        <v>324</v>
      </c>
      <c r="JRP229" t="s">
        <v>324</v>
      </c>
      <c r="JRQ229" t="s">
        <v>324</v>
      </c>
      <c r="JRR229" t="s">
        <v>324</v>
      </c>
      <c r="JRS229" t="s">
        <v>324</v>
      </c>
      <c r="JRT229" t="s">
        <v>324</v>
      </c>
      <c r="JRU229" t="s">
        <v>324</v>
      </c>
      <c r="JRV229" t="s">
        <v>324</v>
      </c>
      <c r="JRW229" t="s">
        <v>324</v>
      </c>
      <c r="JRX229" t="s">
        <v>324</v>
      </c>
      <c r="JRY229" t="s">
        <v>324</v>
      </c>
      <c r="JRZ229" t="s">
        <v>324</v>
      </c>
      <c r="JSA229" t="s">
        <v>324</v>
      </c>
      <c r="JSB229" t="s">
        <v>324</v>
      </c>
      <c r="JSC229" t="s">
        <v>324</v>
      </c>
      <c r="JSD229" t="s">
        <v>324</v>
      </c>
      <c r="JSE229" t="s">
        <v>324</v>
      </c>
      <c r="JSF229" t="s">
        <v>324</v>
      </c>
      <c r="JSG229" t="s">
        <v>324</v>
      </c>
      <c r="JSH229" t="s">
        <v>324</v>
      </c>
      <c r="JSI229" t="s">
        <v>324</v>
      </c>
      <c r="JSJ229" t="s">
        <v>324</v>
      </c>
      <c r="JSK229" t="s">
        <v>324</v>
      </c>
      <c r="JSL229" t="s">
        <v>324</v>
      </c>
      <c r="JSM229" t="s">
        <v>324</v>
      </c>
      <c r="JSN229" t="s">
        <v>324</v>
      </c>
      <c r="JSO229" t="s">
        <v>324</v>
      </c>
      <c r="JSP229" t="s">
        <v>324</v>
      </c>
      <c r="JSQ229" t="s">
        <v>324</v>
      </c>
      <c r="JSR229" t="s">
        <v>324</v>
      </c>
      <c r="JSS229" t="s">
        <v>324</v>
      </c>
      <c r="JST229" t="s">
        <v>324</v>
      </c>
      <c r="JSU229" t="s">
        <v>324</v>
      </c>
      <c r="JSV229" t="s">
        <v>324</v>
      </c>
      <c r="JSW229" t="s">
        <v>324</v>
      </c>
      <c r="JSX229" t="s">
        <v>324</v>
      </c>
      <c r="JSY229" t="s">
        <v>324</v>
      </c>
      <c r="JSZ229" t="s">
        <v>324</v>
      </c>
      <c r="JTA229" t="s">
        <v>324</v>
      </c>
      <c r="JTB229" t="s">
        <v>324</v>
      </c>
      <c r="JTC229" t="s">
        <v>324</v>
      </c>
      <c r="JTD229" t="s">
        <v>324</v>
      </c>
      <c r="JTE229" t="s">
        <v>324</v>
      </c>
      <c r="JTF229" t="s">
        <v>324</v>
      </c>
      <c r="JTG229" t="s">
        <v>324</v>
      </c>
      <c r="JTH229" t="s">
        <v>324</v>
      </c>
      <c r="JTI229" t="s">
        <v>324</v>
      </c>
      <c r="JTJ229" t="s">
        <v>324</v>
      </c>
      <c r="JTK229" t="s">
        <v>324</v>
      </c>
      <c r="JTL229" t="s">
        <v>324</v>
      </c>
      <c r="JTM229" t="s">
        <v>324</v>
      </c>
      <c r="JTN229" t="s">
        <v>324</v>
      </c>
      <c r="JTO229" t="s">
        <v>324</v>
      </c>
      <c r="JTP229" t="s">
        <v>324</v>
      </c>
      <c r="JTQ229" t="s">
        <v>324</v>
      </c>
      <c r="JTR229" t="s">
        <v>324</v>
      </c>
      <c r="JTS229" t="s">
        <v>324</v>
      </c>
      <c r="JTT229" t="s">
        <v>324</v>
      </c>
      <c r="JTU229" t="s">
        <v>324</v>
      </c>
      <c r="JTV229" t="s">
        <v>324</v>
      </c>
      <c r="JTW229" t="s">
        <v>324</v>
      </c>
      <c r="JTX229" t="s">
        <v>324</v>
      </c>
      <c r="JTY229" t="s">
        <v>324</v>
      </c>
      <c r="JTZ229" t="s">
        <v>324</v>
      </c>
      <c r="JUA229" t="s">
        <v>324</v>
      </c>
      <c r="JUB229" t="s">
        <v>324</v>
      </c>
      <c r="JUC229" t="s">
        <v>324</v>
      </c>
      <c r="JUD229" t="s">
        <v>324</v>
      </c>
      <c r="JUE229" t="s">
        <v>324</v>
      </c>
      <c r="JUF229" t="s">
        <v>324</v>
      </c>
      <c r="JUG229" t="s">
        <v>324</v>
      </c>
      <c r="JUH229" t="s">
        <v>324</v>
      </c>
      <c r="JUI229" t="s">
        <v>324</v>
      </c>
      <c r="JUJ229" t="s">
        <v>324</v>
      </c>
      <c r="JUK229" t="s">
        <v>324</v>
      </c>
      <c r="JUL229" t="s">
        <v>324</v>
      </c>
      <c r="JUM229" t="s">
        <v>324</v>
      </c>
      <c r="JUN229" t="s">
        <v>324</v>
      </c>
      <c r="JUO229" t="s">
        <v>324</v>
      </c>
      <c r="JUP229" t="s">
        <v>324</v>
      </c>
      <c r="JUQ229" t="s">
        <v>324</v>
      </c>
      <c r="JUR229" t="s">
        <v>324</v>
      </c>
      <c r="JUS229" t="s">
        <v>324</v>
      </c>
      <c r="JUT229" t="s">
        <v>324</v>
      </c>
      <c r="JUU229" t="s">
        <v>324</v>
      </c>
      <c r="JUV229" t="s">
        <v>324</v>
      </c>
      <c r="JUW229" t="s">
        <v>324</v>
      </c>
      <c r="JUX229" t="s">
        <v>324</v>
      </c>
      <c r="JUY229" t="s">
        <v>324</v>
      </c>
      <c r="JUZ229" t="s">
        <v>324</v>
      </c>
      <c r="JVA229" t="s">
        <v>324</v>
      </c>
      <c r="JVB229" t="s">
        <v>324</v>
      </c>
      <c r="JVC229" t="s">
        <v>324</v>
      </c>
      <c r="JVD229" t="s">
        <v>324</v>
      </c>
      <c r="JVE229" t="s">
        <v>324</v>
      </c>
      <c r="JVF229" t="s">
        <v>324</v>
      </c>
      <c r="JVG229" t="s">
        <v>324</v>
      </c>
      <c r="JVH229" t="s">
        <v>324</v>
      </c>
      <c r="JVI229" t="s">
        <v>324</v>
      </c>
      <c r="JVJ229" t="s">
        <v>324</v>
      </c>
      <c r="JVK229" t="s">
        <v>324</v>
      </c>
      <c r="JVL229" t="s">
        <v>324</v>
      </c>
      <c r="JVM229" t="s">
        <v>324</v>
      </c>
      <c r="JVN229" t="s">
        <v>324</v>
      </c>
      <c r="JVO229" t="s">
        <v>324</v>
      </c>
      <c r="JVP229" t="s">
        <v>324</v>
      </c>
      <c r="JVQ229" t="s">
        <v>324</v>
      </c>
      <c r="JVR229" t="s">
        <v>324</v>
      </c>
      <c r="JVS229" t="s">
        <v>324</v>
      </c>
      <c r="JVT229" t="s">
        <v>324</v>
      </c>
      <c r="JVU229" t="s">
        <v>324</v>
      </c>
      <c r="JVV229" t="s">
        <v>324</v>
      </c>
      <c r="JVW229" t="s">
        <v>324</v>
      </c>
      <c r="JVX229" t="s">
        <v>324</v>
      </c>
      <c r="JVY229" t="s">
        <v>324</v>
      </c>
      <c r="JVZ229" t="s">
        <v>324</v>
      </c>
      <c r="JWA229" t="s">
        <v>324</v>
      </c>
      <c r="JWB229" t="s">
        <v>324</v>
      </c>
      <c r="JWC229" t="s">
        <v>324</v>
      </c>
      <c r="JWD229" t="s">
        <v>324</v>
      </c>
      <c r="JWE229" t="s">
        <v>324</v>
      </c>
      <c r="JWF229" t="s">
        <v>324</v>
      </c>
      <c r="JWG229" t="s">
        <v>324</v>
      </c>
      <c r="JWH229" t="s">
        <v>324</v>
      </c>
      <c r="JWI229" t="s">
        <v>324</v>
      </c>
      <c r="JWJ229" t="s">
        <v>324</v>
      </c>
      <c r="JWK229" t="s">
        <v>324</v>
      </c>
      <c r="JWL229" t="s">
        <v>324</v>
      </c>
      <c r="JWM229" t="s">
        <v>324</v>
      </c>
      <c r="JWN229" t="s">
        <v>324</v>
      </c>
      <c r="JWO229" t="s">
        <v>324</v>
      </c>
      <c r="JWP229" t="s">
        <v>324</v>
      </c>
      <c r="JWQ229" t="s">
        <v>324</v>
      </c>
      <c r="JWR229" t="s">
        <v>324</v>
      </c>
      <c r="JWS229" t="s">
        <v>324</v>
      </c>
      <c r="JWT229" t="s">
        <v>324</v>
      </c>
      <c r="JWU229" t="s">
        <v>324</v>
      </c>
      <c r="JWV229" t="s">
        <v>324</v>
      </c>
      <c r="JWW229" t="s">
        <v>324</v>
      </c>
      <c r="JWX229" t="s">
        <v>324</v>
      </c>
      <c r="JWY229" t="s">
        <v>324</v>
      </c>
      <c r="JWZ229" t="s">
        <v>324</v>
      </c>
      <c r="JXA229" t="s">
        <v>324</v>
      </c>
      <c r="JXB229" t="s">
        <v>324</v>
      </c>
      <c r="JXC229" t="s">
        <v>324</v>
      </c>
      <c r="JXD229" t="s">
        <v>324</v>
      </c>
      <c r="JXE229" t="s">
        <v>324</v>
      </c>
      <c r="JXF229" t="s">
        <v>324</v>
      </c>
      <c r="JXG229" t="s">
        <v>324</v>
      </c>
      <c r="JXH229" t="s">
        <v>324</v>
      </c>
      <c r="JXI229" t="s">
        <v>324</v>
      </c>
      <c r="JXJ229" t="s">
        <v>324</v>
      </c>
      <c r="JXK229" t="s">
        <v>324</v>
      </c>
      <c r="JXL229" t="s">
        <v>324</v>
      </c>
      <c r="JXM229" t="s">
        <v>324</v>
      </c>
      <c r="JXN229" t="s">
        <v>324</v>
      </c>
      <c r="JXO229" t="s">
        <v>324</v>
      </c>
      <c r="JXP229" t="s">
        <v>324</v>
      </c>
      <c r="JXQ229" t="s">
        <v>324</v>
      </c>
      <c r="JXR229" t="s">
        <v>324</v>
      </c>
      <c r="JXS229" t="s">
        <v>324</v>
      </c>
      <c r="JXT229" t="s">
        <v>324</v>
      </c>
      <c r="JXU229" t="s">
        <v>324</v>
      </c>
      <c r="JXV229" t="s">
        <v>324</v>
      </c>
      <c r="JXW229" t="s">
        <v>324</v>
      </c>
      <c r="JXX229" t="s">
        <v>324</v>
      </c>
      <c r="JXY229" t="s">
        <v>324</v>
      </c>
      <c r="JXZ229" t="s">
        <v>324</v>
      </c>
      <c r="JYA229" t="s">
        <v>324</v>
      </c>
      <c r="JYB229" t="s">
        <v>324</v>
      </c>
      <c r="JYC229" t="s">
        <v>324</v>
      </c>
      <c r="JYD229" t="s">
        <v>324</v>
      </c>
      <c r="JYE229" t="s">
        <v>324</v>
      </c>
      <c r="JYF229" t="s">
        <v>324</v>
      </c>
      <c r="JYG229" t="s">
        <v>324</v>
      </c>
      <c r="JYH229" t="s">
        <v>324</v>
      </c>
      <c r="JYI229" t="s">
        <v>324</v>
      </c>
      <c r="JYJ229" t="s">
        <v>324</v>
      </c>
      <c r="JYK229" t="s">
        <v>324</v>
      </c>
      <c r="JYL229" t="s">
        <v>324</v>
      </c>
      <c r="JYM229" t="s">
        <v>324</v>
      </c>
      <c r="JYN229" t="s">
        <v>324</v>
      </c>
      <c r="JYO229" t="s">
        <v>324</v>
      </c>
      <c r="JYP229" t="s">
        <v>324</v>
      </c>
      <c r="JYQ229" t="s">
        <v>324</v>
      </c>
      <c r="JYR229" t="s">
        <v>324</v>
      </c>
      <c r="JYS229" t="s">
        <v>324</v>
      </c>
      <c r="JYT229" t="s">
        <v>324</v>
      </c>
      <c r="JYU229" t="s">
        <v>324</v>
      </c>
      <c r="JYV229" t="s">
        <v>324</v>
      </c>
      <c r="JYW229" t="s">
        <v>324</v>
      </c>
      <c r="JYX229" t="s">
        <v>324</v>
      </c>
      <c r="JYY229" t="s">
        <v>324</v>
      </c>
      <c r="JYZ229" t="s">
        <v>324</v>
      </c>
      <c r="JZA229" t="s">
        <v>324</v>
      </c>
      <c r="JZB229" t="s">
        <v>324</v>
      </c>
      <c r="JZC229" t="s">
        <v>324</v>
      </c>
      <c r="JZD229" t="s">
        <v>324</v>
      </c>
      <c r="JZE229" t="s">
        <v>324</v>
      </c>
      <c r="JZF229" t="s">
        <v>324</v>
      </c>
      <c r="JZG229" t="s">
        <v>324</v>
      </c>
      <c r="JZH229" t="s">
        <v>324</v>
      </c>
      <c r="JZI229" t="s">
        <v>324</v>
      </c>
      <c r="JZJ229" t="s">
        <v>324</v>
      </c>
      <c r="JZK229" t="s">
        <v>324</v>
      </c>
      <c r="JZL229" t="s">
        <v>324</v>
      </c>
      <c r="JZM229" t="s">
        <v>324</v>
      </c>
      <c r="JZN229" t="s">
        <v>324</v>
      </c>
      <c r="JZO229" t="s">
        <v>324</v>
      </c>
      <c r="JZP229" t="s">
        <v>324</v>
      </c>
      <c r="JZQ229" t="s">
        <v>324</v>
      </c>
      <c r="JZR229" t="s">
        <v>324</v>
      </c>
      <c r="JZS229" t="s">
        <v>324</v>
      </c>
      <c r="JZT229" t="s">
        <v>324</v>
      </c>
      <c r="JZU229" t="s">
        <v>324</v>
      </c>
      <c r="JZV229" t="s">
        <v>324</v>
      </c>
      <c r="JZW229" t="s">
        <v>324</v>
      </c>
      <c r="JZX229" t="s">
        <v>324</v>
      </c>
      <c r="JZY229" t="s">
        <v>324</v>
      </c>
      <c r="JZZ229" t="s">
        <v>324</v>
      </c>
      <c r="KAA229" t="s">
        <v>324</v>
      </c>
      <c r="KAB229" t="s">
        <v>324</v>
      </c>
      <c r="KAC229" t="s">
        <v>324</v>
      </c>
      <c r="KAD229" t="s">
        <v>324</v>
      </c>
      <c r="KAE229" t="s">
        <v>324</v>
      </c>
      <c r="KAF229" t="s">
        <v>324</v>
      </c>
      <c r="KAG229" t="s">
        <v>324</v>
      </c>
      <c r="KAH229" t="s">
        <v>324</v>
      </c>
      <c r="KAI229" t="s">
        <v>324</v>
      </c>
      <c r="KAJ229" t="s">
        <v>324</v>
      </c>
      <c r="KAK229" t="s">
        <v>324</v>
      </c>
      <c r="KAL229" t="s">
        <v>324</v>
      </c>
      <c r="KAM229" t="s">
        <v>324</v>
      </c>
      <c r="KAN229" t="s">
        <v>324</v>
      </c>
      <c r="KAO229" t="s">
        <v>324</v>
      </c>
      <c r="KAP229" t="s">
        <v>324</v>
      </c>
      <c r="KAQ229" t="s">
        <v>324</v>
      </c>
      <c r="KAR229" t="s">
        <v>324</v>
      </c>
      <c r="KAS229" t="s">
        <v>324</v>
      </c>
      <c r="KAT229" t="s">
        <v>324</v>
      </c>
      <c r="KAU229" t="s">
        <v>324</v>
      </c>
      <c r="KAV229" t="s">
        <v>324</v>
      </c>
      <c r="KAW229" t="s">
        <v>324</v>
      </c>
      <c r="KAX229" t="s">
        <v>324</v>
      </c>
      <c r="KAY229" t="s">
        <v>324</v>
      </c>
      <c r="KAZ229" t="s">
        <v>324</v>
      </c>
      <c r="KBA229" t="s">
        <v>324</v>
      </c>
      <c r="KBB229" t="s">
        <v>324</v>
      </c>
      <c r="KBC229" t="s">
        <v>324</v>
      </c>
      <c r="KBD229" t="s">
        <v>324</v>
      </c>
      <c r="KBE229" t="s">
        <v>324</v>
      </c>
      <c r="KBF229" t="s">
        <v>324</v>
      </c>
      <c r="KBG229" t="s">
        <v>324</v>
      </c>
      <c r="KBH229" t="s">
        <v>324</v>
      </c>
      <c r="KBI229" t="s">
        <v>324</v>
      </c>
      <c r="KBJ229" t="s">
        <v>324</v>
      </c>
      <c r="KBK229" t="s">
        <v>324</v>
      </c>
      <c r="KBL229" t="s">
        <v>324</v>
      </c>
      <c r="KBM229" t="s">
        <v>324</v>
      </c>
      <c r="KBN229" t="s">
        <v>324</v>
      </c>
      <c r="KBO229" t="s">
        <v>324</v>
      </c>
      <c r="KBP229" t="s">
        <v>324</v>
      </c>
      <c r="KBQ229" t="s">
        <v>324</v>
      </c>
      <c r="KBR229" t="s">
        <v>324</v>
      </c>
      <c r="KBS229" t="s">
        <v>324</v>
      </c>
      <c r="KBT229" t="s">
        <v>324</v>
      </c>
      <c r="KBU229" t="s">
        <v>324</v>
      </c>
      <c r="KBV229" t="s">
        <v>324</v>
      </c>
      <c r="KBW229" t="s">
        <v>324</v>
      </c>
      <c r="KBX229" t="s">
        <v>324</v>
      </c>
      <c r="KBY229" t="s">
        <v>324</v>
      </c>
      <c r="KBZ229" t="s">
        <v>324</v>
      </c>
      <c r="KCA229" t="s">
        <v>324</v>
      </c>
      <c r="KCB229" t="s">
        <v>324</v>
      </c>
      <c r="KCC229" t="s">
        <v>324</v>
      </c>
      <c r="KCD229" t="s">
        <v>324</v>
      </c>
      <c r="KCE229" t="s">
        <v>324</v>
      </c>
      <c r="KCF229" t="s">
        <v>324</v>
      </c>
      <c r="KCG229" t="s">
        <v>324</v>
      </c>
      <c r="KCH229" t="s">
        <v>324</v>
      </c>
      <c r="KCI229" t="s">
        <v>324</v>
      </c>
      <c r="KCJ229" t="s">
        <v>324</v>
      </c>
      <c r="KCK229" t="s">
        <v>324</v>
      </c>
      <c r="KCL229" t="s">
        <v>324</v>
      </c>
      <c r="KCM229" t="s">
        <v>324</v>
      </c>
      <c r="KCN229" t="s">
        <v>324</v>
      </c>
      <c r="KCO229" t="s">
        <v>324</v>
      </c>
      <c r="KCP229" t="s">
        <v>324</v>
      </c>
      <c r="KCQ229" t="s">
        <v>324</v>
      </c>
      <c r="KCR229" t="s">
        <v>324</v>
      </c>
      <c r="KCS229" t="s">
        <v>324</v>
      </c>
      <c r="KCT229" t="s">
        <v>324</v>
      </c>
      <c r="KCU229" t="s">
        <v>324</v>
      </c>
      <c r="KCV229" t="s">
        <v>324</v>
      </c>
      <c r="KCW229" t="s">
        <v>324</v>
      </c>
      <c r="KCX229" t="s">
        <v>324</v>
      </c>
      <c r="KCY229" t="s">
        <v>324</v>
      </c>
      <c r="KCZ229" t="s">
        <v>324</v>
      </c>
      <c r="KDA229" t="s">
        <v>324</v>
      </c>
      <c r="KDB229" t="s">
        <v>324</v>
      </c>
      <c r="KDC229" t="s">
        <v>324</v>
      </c>
      <c r="KDD229" t="s">
        <v>324</v>
      </c>
      <c r="KDE229" t="s">
        <v>324</v>
      </c>
      <c r="KDF229" t="s">
        <v>324</v>
      </c>
      <c r="KDG229" t="s">
        <v>324</v>
      </c>
      <c r="KDH229" t="s">
        <v>324</v>
      </c>
      <c r="KDI229" t="s">
        <v>324</v>
      </c>
      <c r="KDJ229" t="s">
        <v>324</v>
      </c>
      <c r="KDK229" t="s">
        <v>324</v>
      </c>
      <c r="KDL229" t="s">
        <v>324</v>
      </c>
      <c r="KDM229" t="s">
        <v>324</v>
      </c>
      <c r="KDN229" t="s">
        <v>324</v>
      </c>
      <c r="KDO229" t="s">
        <v>324</v>
      </c>
      <c r="KDP229" t="s">
        <v>324</v>
      </c>
      <c r="KDQ229" t="s">
        <v>324</v>
      </c>
      <c r="KDR229" t="s">
        <v>324</v>
      </c>
      <c r="KDS229" t="s">
        <v>324</v>
      </c>
      <c r="KDT229" t="s">
        <v>324</v>
      </c>
      <c r="KDU229" t="s">
        <v>324</v>
      </c>
      <c r="KDV229" t="s">
        <v>324</v>
      </c>
      <c r="KDW229" t="s">
        <v>324</v>
      </c>
      <c r="KDX229" t="s">
        <v>324</v>
      </c>
      <c r="KDY229" t="s">
        <v>324</v>
      </c>
      <c r="KDZ229" t="s">
        <v>324</v>
      </c>
      <c r="KEA229" t="s">
        <v>324</v>
      </c>
      <c r="KEB229" t="s">
        <v>324</v>
      </c>
      <c r="KEC229" t="s">
        <v>324</v>
      </c>
      <c r="KED229" t="s">
        <v>324</v>
      </c>
      <c r="KEE229" t="s">
        <v>324</v>
      </c>
      <c r="KEF229" t="s">
        <v>324</v>
      </c>
      <c r="KEG229" t="s">
        <v>324</v>
      </c>
      <c r="KEH229" t="s">
        <v>324</v>
      </c>
      <c r="KEI229" t="s">
        <v>324</v>
      </c>
      <c r="KEJ229" t="s">
        <v>324</v>
      </c>
      <c r="KEK229" t="s">
        <v>324</v>
      </c>
      <c r="KEL229" t="s">
        <v>324</v>
      </c>
      <c r="KEM229" t="s">
        <v>324</v>
      </c>
      <c r="KEN229" t="s">
        <v>324</v>
      </c>
      <c r="KEO229" t="s">
        <v>324</v>
      </c>
      <c r="KEP229" t="s">
        <v>324</v>
      </c>
      <c r="KEQ229" t="s">
        <v>324</v>
      </c>
      <c r="KER229" t="s">
        <v>324</v>
      </c>
      <c r="KES229" t="s">
        <v>324</v>
      </c>
      <c r="KET229" t="s">
        <v>324</v>
      </c>
      <c r="KEU229" t="s">
        <v>324</v>
      </c>
      <c r="KEV229" t="s">
        <v>324</v>
      </c>
      <c r="KEW229" t="s">
        <v>324</v>
      </c>
      <c r="KEX229" t="s">
        <v>324</v>
      </c>
      <c r="KEY229" t="s">
        <v>324</v>
      </c>
      <c r="KEZ229" t="s">
        <v>324</v>
      </c>
      <c r="KFA229" t="s">
        <v>324</v>
      </c>
      <c r="KFB229" t="s">
        <v>324</v>
      </c>
      <c r="KFC229" t="s">
        <v>324</v>
      </c>
      <c r="KFD229" t="s">
        <v>324</v>
      </c>
      <c r="KFE229" t="s">
        <v>324</v>
      </c>
      <c r="KFF229" t="s">
        <v>324</v>
      </c>
      <c r="KFG229" t="s">
        <v>324</v>
      </c>
      <c r="KFH229" t="s">
        <v>324</v>
      </c>
      <c r="KFI229" t="s">
        <v>324</v>
      </c>
      <c r="KFJ229" t="s">
        <v>324</v>
      </c>
      <c r="KFK229" t="s">
        <v>324</v>
      </c>
      <c r="KFL229" t="s">
        <v>324</v>
      </c>
      <c r="KFM229" t="s">
        <v>324</v>
      </c>
      <c r="KFN229" t="s">
        <v>324</v>
      </c>
      <c r="KFO229" t="s">
        <v>324</v>
      </c>
      <c r="KFP229" t="s">
        <v>324</v>
      </c>
      <c r="KFQ229" t="s">
        <v>324</v>
      </c>
      <c r="KFR229" t="s">
        <v>324</v>
      </c>
      <c r="KFS229" t="s">
        <v>324</v>
      </c>
      <c r="KFT229" t="s">
        <v>324</v>
      </c>
      <c r="KFU229" t="s">
        <v>324</v>
      </c>
      <c r="KFV229" t="s">
        <v>324</v>
      </c>
      <c r="KFW229" t="s">
        <v>324</v>
      </c>
      <c r="KFX229" t="s">
        <v>324</v>
      </c>
      <c r="KFY229" t="s">
        <v>324</v>
      </c>
      <c r="KFZ229" t="s">
        <v>324</v>
      </c>
      <c r="KGA229" t="s">
        <v>324</v>
      </c>
      <c r="KGB229" t="s">
        <v>324</v>
      </c>
      <c r="KGC229" t="s">
        <v>324</v>
      </c>
      <c r="KGD229" t="s">
        <v>324</v>
      </c>
      <c r="KGE229" t="s">
        <v>324</v>
      </c>
      <c r="KGF229" t="s">
        <v>324</v>
      </c>
      <c r="KGG229" t="s">
        <v>324</v>
      </c>
      <c r="KGH229" t="s">
        <v>324</v>
      </c>
      <c r="KGI229" t="s">
        <v>324</v>
      </c>
      <c r="KGJ229" t="s">
        <v>324</v>
      </c>
      <c r="KGK229" t="s">
        <v>324</v>
      </c>
      <c r="KGL229" t="s">
        <v>324</v>
      </c>
      <c r="KGM229" t="s">
        <v>324</v>
      </c>
      <c r="KGN229" t="s">
        <v>324</v>
      </c>
      <c r="KGO229" t="s">
        <v>324</v>
      </c>
      <c r="KGP229" t="s">
        <v>324</v>
      </c>
      <c r="KGQ229" t="s">
        <v>324</v>
      </c>
      <c r="KGR229" t="s">
        <v>324</v>
      </c>
      <c r="KGS229" t="s">
        <v>324</v>
      </c>
      <c r="KGT229" t="s">
        <v>324</v>
      </c>
      <c r="KGU229" t="s">
        <v>324</v>
      </c>
      <c r="KGV229" t="s">
        <v>324</v>
      </c>
      <c r="KGW229" t="s">
        <v>324</v>
      </c>
      <c r="KGX229" t="s">
        <v>324</v>
      </c>
      <c r="KGY229" t="s">
        <v>324</v>
      </c>
      <c r="KGZ229" t="s">
        <v>324</v>
      </c>
      <c r="KHA229" t="s">
        <v>324</v>
      </c>
      <c r="KHB229" t="s">
        <v>324</v>
      </c>
      <c r="KHC229" t="s">
        <v>324</v>
      </c>
      <c r="KHD229" t="s">
        <v>324</v>
      </c>
      <c r="KHE229" t="s">
        <v>324</v>
      </c>
      <c r="KHF229" t="s">
        <v>324</v>
      </c>
      <c r="KHG229" t="s">
        <v>324</v>
      </c>
      <c r="KHH229" t="s">
        <v>324</v>
      </c>
      <c r="KHI229" t="s">
        <v>324</v>
      </c>
      <c r="KHJ229" t="s">
        <v>324</v>
      </c>
      <c r="KHK229" t="s">
        <v>324</v>
      </c>
      <c r="KHL229" t="s">
        <v>324</v>
      </c>
      <c r="KHM229" t="s">
        <v>324</v>
      </c>
      <c r="KHN229" t="s">
        <v>324</v>
      </c>
      <c r="KHO229" t="s">
        <v>324</v>
      </c>
      <c r="KHP229" t="s">
        <v>324</v>
      </c>
      <c r="KHQ229" t="s">
        <v>324</v>
      </c>
      <c r="KHR229" t="s">
        <v>324</v>
      </c>
      <c r="KHS229" t="s">
        <v>324</v>
      </c>
      <c r="KHT229" t="s">
        <v>324</v>
      </c>
      <c r="KHU229" t="s">
        <v>324</v>
      </c>
      <c r="KHV229" t="s">
        <v>324</v>
      </c>
      <c r="KHW229" t="s">
        <v>324</v>
      </c>
      <c r="KHX229" t="s">
        <v>324</v>
      </c>
      <c r="KHY229" t="s">
        <v>324</v>
      </c>
      <c r="KHZ229" t="s">
        <v>324</v>
      </c>
      <c r="KIA229" t="s">
        <v>324</v>
      </c>
      <c r="KIB229" t="s">
        <v>324</v>
      </c>
      <c r="KIC229" t="s">
        <v>324</v>
      </c>
      <c r="KID229" t="s">
        <v>324</v>
      </c>
      <c r="KIE229" t="s">
        <v>324</v>
      </c>
      <c r="KIF229" t="s">
        <v>324</v>
      </c>
      <c r="KIG229" t="s">
        <v>324</v>
      </c>
      <c r="KIH229" t="s">
        <v>324</v>
      </c>
      <c r="KII229" t="s">
        <v>324</v>
      </c>
      <c r="KIJ229" t="s">
        <v>324</v>
      </c>
      <c r="KIK229" t="s">
        <v>324</v>
      </c>
      <c r="KIL229" t="s">
        <v>324</v>
      </c>
      <c r="KIM229" t="s">
        <v>324</v>
      </c>
      <c r="KIN229" t="s">
        <v>324</v>
      </c>
      <c r="KIO229" t="s">
        <v>324</v>
      </c>
      <c r="KIP229" t="s">
        <v>324</v>
      </c>
      <c r="KIQ229" t="s">
        <v>324</v>
      </c>
      <c r="KIR229" t="s">
        <v>324</v>
      </c>
      <c r="KIS229" t="s">
        <v>324</v>
      </c>
      <c r="KIT229" t="s">
        <v>324</v>
      </c>
      <c r="KIU229" t="s">
        <v>324</v>
      </c>
      <c r="KIV229" t="s">
        <v>324</v>
      </c>
      <c r="KIW229" t="s">
        <v>324</v>
      </c>
      <c r="KIX229" t="s">
        <v>324</v>
      </c>
      <c r="KIY229" t="s">
        <v>324</v>
      </c>
      <c r="KIZ229" t="s">
        <v>324</v>
      </c>
      <c r="KJA229" t="s">
        <v>324</v>
      </c>
      <c r="KJB229" t="s">
        <v>324</v>
      </c>
      <c r="KJC229" t="s">
        <v>324</v>
      </c>
      <c r="KJD229" t="s">
        <v>324</v>
      </c>
      <c r="KJE229" t="s">
        <v>324</v>
      </c>
      <c r="KJF229" t="s">
        <v>324</v>
      </c>
      <c r="KJG229" t="s">
        <v>324</v>
      </c>
      <c r="KJH229" t="s">
        <v>324</v>
      </c>
      <c r="KJI229" t="s">
        <v>324</v>
      </c>
      <c r="KJJ229" t="s">
        <v>324</v>
      </c>
      <c r="KJK229" t="s">
        <v>324</v>
      </c>
      <c r="KJL229" t="s">
        <v>324</v>
      </c>
      <c r="KJM229" t="s">
        <v>324</v>
      </c>
      <c r="KJN229" t="s">
        <v>324</v>
      </c>
      <c r="KJO229" t="s">
        <v>324</v>
      </c>
      <c r="KJP229" t="s">
        <v>324</v>
      </c>
      <c r="KJQ229" t="s">
        <v>324</v>
      </c>
      <c r="KJR229" t="s">
        <v>324</v>
      </c>
      <c r="KJS229" t="s">
        <v>324</v>
      </c>
      <c r="KJT229" t="s">
        <v>324</v>
      </c>
      <c r="KJU229" t="s">
        <v>324</v>
      </c>
      <c r="KJV229" t="s">
        <v>324</v>
      </c>
      <c r="KJW229" t="s">
        <v>324</v>
      </c>
      <c r="KJX229" t="s">
        <v>324</v>
      </c>
      <c r="KJY229" t="s">
        <v>324</v>
      </c>
      <c r="KJZ229" t="s">
        <v>324</v>
      </c>
      <c r="KKA229" t="s">
        <v>324</v>
      </c>
      <c r="KKB229" t="s">
        <v>324</v>
      </c>
      <c r="KKC229" t="s">
        <v>324</v>
      </c>
      <c r="KKD229" t="s">
        <v>324</v>
      </c>
      <c r="KKE229" t="s">
        <v>324</v>
      </c>
      <c r="KKF229" t="s">
        <v>324</v>
      </c>
      <c r="KKG229" t="s">
        <v>324</v>
      </c>
      <c r="KKH229" t="s">
        <v>324</v>
      </c>
      <c r="KKI229" t="s">
        <v>324</v>
      </c>
      <c r="KKJ229" t="s">
        <v>324</v>
      </c>
      <c r="KKK229" t="s">
        <v>324</v>
      </c>
      <c r="KKL229" t="s">
        <v>324</v>
      </c>
      <c r="KKM229" t="s">
        <v>324</v>
      </c>
      <c r="KKN229" t="s">
        <v>324</v>
      </c>
      <c r="KKO229" t="s">
        <v>324</v>
      </c>
      <c r="KKP229" t="s">
        <v>324</v>
      </c>
      <c r="KKQ229" t="s">
        <v>324</v>
      </c>
      <c r="KKR229" t="s">
        <v>324</v>
      </c>
      <c r="KKS229" t="s">
        <v>324</v>
      </c>
      <c r="KKT229" t="s">
        <v>324</v>
      </c>
      <c r="KKU229" t="s">
        <v>324</v>
      </c>
      <c r="KKV229" t="s">
        <v>324</v>
      </c>
      <c r="KKW229" t="s">
        <v>324</v>
      </c>
      <c r="KKX229" t="s">
        <v>324</v>
      </c>
      <c r="KKY229" t="s">
        <v>324</v>
      </c>
      <c r="KKZ229" t="s">
        <v>324</v>
      </c>
      <c r="KLA229" t="s">
        <v>324</v>
      </c>
      <c r="KLB229" t="s">
        <v>324</v>
      </c>
      <c r="KLC229" t="s">
        <v>324</v>
      </c>
      <c r="KLD229" t="s">
        <v>324</v>
      </c>
      <c r="KLE229" t="s">
        <v>324</v>
      </c>
      <c r="KLF229" t="s">
        <v>324</v>
      </c>
      <c r="KLG229" t="s">
        <v>324</v>
      </c>
      <c r="KLH229" t="s">
        <v>324</v>
      </c>
      <c r="KLI229" t="s">
        <v>324</v>
      </c>
      <c r="KLJ229" t="s">
        <v>324</v>
      </c>
      <c r="KLK229" t="s">
        <v>324</v>
      </c>
      <c r="KLL229" t="s">
        <v>324</v>
      </c>
      <c r="KLM229" t="s">
        <v>324</v>
      </c>
      <c r="KLN229" t="s">
        <v>324</v>
      </c>
      <c r="KLO229" t="s">
        <v>324</v>
      </c>
      <c r="KLP229" t="s">
        <v>324</v>
      </c>
      <c r="KLQ229" t="s">
        <v>324</v>
      </c>
      <c r="KLR229" t="s">
        <v>324</v>
      </c>
      <c r="KLS229" t="s">
        <v>324</v>
      </c>
      <c r="KLT229" t="s">
        <v>324</v>
      </c>
      <c r="KLU229" t="s">
        <v>324</v>
      </c>
      <c r="KLV229" t="s">
        <v>324</v>
      </c>
      <c r="KLW229" t="s">
        <v>324</v>
      </c>
      <c r="KLX229" t="s">
        <v>324</v>
      </c>
      <c r="KLY229" t="s">
        <v>324</v>
      </c>
      <c r="KLZ229" t="s">
        <v>324</v>
      </c>
      <c r="KMA229" t="s">
        <v>324</v>
      </c>
      <c r="KMB229" t="s">
        <v>324</v>
      </c>
      <c r="KMC229" t="s">
        <v>324</v>
      </c>
      <c r="KMD229" t="s">
        <v>324</v>
      </c>
      <c r="KME229" t="s">
        <v>324</v>
      </c>
      <c r="KMF229" t="s">
        <v>324</v>
      </c>
      <c r="KMG229" t="s">
        <v>324</v>
      </c>
      <c r="KMH229" t="s">
        <v>324</v>
      </c>
      <c r="KMI229" t="s">
        <v>324</v>
      </c>
      <c r="KMJ229" t="s">
        <v>324</v>
      </c>
      <c r="KMK229" t="s">
        <v>324</v>
      </c>
      <c r="KML229" t="s">
        <v>324</v>
      </c>
      <c r="KMM229" t="s">
        <v>324</v>
      </c>
      <c r="KMN229" t="s">
        <v>324</v>
      </c>
      <c r="KMO229" t="s">
        <v>324</v>
      </c>
      <c r="KMP229" t="s">
        <v>324</v>
      </c>
      <c r="KMQ229" t="s">
        <v>324</v>
      </c>
      <c r="KMR229" t="s">
        <v>324</v>
      </c>
      <c r="KMS229" t="s">
        <v>324</v>
      </c>
      <c r="KMT229" t="s">
        <v>324</v>
      </c>
      <c r="KMU229" t="s">
        <v>324</v>
      </c>
      <c r="KMV229" t="s">
        <v>324</v>
      </c>
      <c r="KMW229" t="s">
        <v>324</v>
      </c>
      <c r="KMX229" t="s">
        <v>324</v>
      </c>
      <c r="KMY229" t="s">
        <v>324</v>
      </c>
      <c r="KMZ229" t="s">
        <v>324</v>
      </c>
      <c r="KNA229" t="s">
        <v>324</v>
      </c>
      <c r="KNB229" t="s">
        <v>324</v>
      </c>
      <c r="KNC229" t="s">
        <v>324</v>
      </c>
      <c r="KND229" t="s">
        <v>324</v>
      </c>
      <c r="KNE229" t="s">
        <v>324</v>
      </c>
      <c r="KNF229" t="s">
        <v>324</v>
      </c>
      <c r="KNG229" t="s">
        <v>324</v>
      </c>
      <c r="KNH229" t="s">
        <v>324</v>
      </c>
      <c r="KNI229" t="s">
        <v>324</v>
      </c>
      <c r="KNJ229" t="s">
        <v>324</v>
      </c>
      <c r="KNK229" t="s">
        <v>324</v>
      </c>
      <c r="KNL229" t="s">
        <v>324</v>
      </c>
      <c r="KNM229" t="s">
        <v>324</v>
      </c>
      <c r="KNN229" t="s">
        <v>324</v>
      </c>
      <c r="KNO229" t="s">
        <v>324</v>
      </c>
      <c r="KNP229" t="s">
        <v>324</v>
      </c>
      <c r="KNQ229" t="s">
        <v>324</v>
      </c>
      <c r="KNR229" t="s">
        <v>324</v>
      </c>
      <c r="KNS229" t="s">
        <v>324</v>
      </c>
      <c r="KNT229" t="s">
        <v>324</v>
      </c>
      <c r="KNU229" t="s">
        <v>324</v>
      </c>
      <c r="KNV229" t="s">
        <v>324</v>
      </c>
      <c r="KNW229" t="s">
        <v>324</v>
      </c>
      <c r="KNX229" t="s">
        <v>324</v>
      </c>
      <c r="KNY229" t="s">
        <v>324</v>
      </c>
      <c r="KNZ229" t="s">
        <v>324</v>
      </c>
      <c r="KOA229" t="s">
        <v>324</v>
      </c>
      <c r="KOB229" t="s">
        <v>324</v>
      </c>
      <c r="KOC229" t="s">
        <v>324</v>
      </c>
      <c r="KOD229" t="s">
        <v>324</v>
      </c>
      <c r="KOE229" t="s">
        <v>324</v>
      </c>
      <c r="KOF229" t="s">
        <v>324</v>
      </c>
      <c r="KOG229" t="s">
        <v>324</v>
      </c>
      <c r="KOH229" t="s">
        <v>324</v>
      </c>
      <c r="KOI229" t="s">
        <v>324</v>
      </c>
      <c r="KOJ229" t="s">
        <v>324</v>
      </c>
      <c r="KOK229" t="s">
        <v>324</v>
      </c>
      <c r="KOL229" t="s">
        <v>324</v>
      </c>
      <c r="KOM229" t="s">
        <v>324</v>
      </c>
      <c r="KON229" t="s">
        <v>324</v>
      </c>
      <c r="KOO229" t="s">
        <v>324</v>
      </c>
      <c r="KOP229" t="s">
        <v>324</v>
      </c>
      <c r="KOQ229" t="s">
        <v>324</v>
      </c>
      <c r="KOR229" t="s">
        <v>324</v>
      </c>
      <c r="KOS229" t="s">
        <v>324</v>
      </c>
      <c r="KOT229" t="s">
        <v>324</v>
      </c>
      <c r="KOU229" t="s">
        <v>324</v>
      </c>
      <c r="KOV229" t="s">
        <v>324</v>
      </c>
      <c r="KOW229" t="s">
        <v>324</v>
      </c>
      <c r="KOX229" t="s">
        <v>324</v>
      </c>
      <c r="KOY229" t="s">
        <v>324</v>
      </c>
      <c r="KOZ229" t="s">
        <v>324</v>
      </c>
      <c r="KPA229" t="s">
        <v>324</v>
      </c>
      <c r="KPB229" t="s">
        <v>324</v>
      </c>
      <c r="KPC229" t="s">
        <v>324</v>
      </c>
      <c r="KPD229" t="s">
        <v>324</v>
      </c>
      <c r="KPE229" t="s">
        <v>324</v>
      </c>
      <c r="KPF229" t="s">
        <v>324</v>
      </c>
      <c r="KPG229" t="s">
        <v>324</v>
      </c>
      <c r="KPH229" t="s">
        <v>324</v>
      </c>
      <c r="KPI229" t="s">
        <v>324</v>
      </c>
      <c r="KPJ229" t="s">
        <v>324</v>
      </c>
      <c r="KPK229" t="s">
        <v>324</v>
      </c>
      <c r="KPL229" t="s">
        <v>324</v>
      </c>
      <c r="KPM229" t="s">
        <v>324</v>
      </c>
      <c r="KPN229" t="s">
        <v>324</v>
      </c>
      <c r="KPO229" t="s">
        <v>324</v>
      </c>
      <c r="KPP229" t="s">
        <v>324</v>
      </c>
      <c r="KPQ229" t="s">
        <v>324</v>
      </c>
      <c r="KPR229" t="s">
        <v>324</v>
      </c>
      <c r="KPS229" t="s">
        <v>324</v>
      </c>
      <c r="KPT229" t="s">
        <v>324</v>
      </c>
      <c r="KPU229" t="s">
        <v>324</v>
      </c>
      <c r="KPV229" t="s">
        <v>324</v>
      </c>
      <c r="KPW229" t="s">
        <v>324</v>
      </c>
      <c r="KPX229" t="s">
        <v>324</v>
      </c>
      <c r="KPY229" t="s">
        <v>324</v>
      </c>
      <c r="KPZ229" t="s">
        <v>324</v>
      </c>
      <c r="KQA229" t="s">
        <v>324</v>
      </c>
      <c r="KQB229" t="s">
        <v>324</v>
      </c>
      <c r="KQC229" t="s">
        <v>324</v>
      </c>
      <c r="KQD229" t="s">
        <v>324</v>
      </c>
      <c r="KQE229" t="s">
        <v>324</v>
      </c>
      <c r="KQF229" t="s">
        <v>324</v>
      </c>
      <c r="KQG229" t="s">
        <v>324</v>
      </c>
      <c r="KQH229" t="s">
        <v>324</v>
      </c>
      <c r="KQI229" t="s">
        <v>324</v>
      </c>
      <c r="KQJ229" t="s">
        <v>324</v>
      </c>
      <c r="KQK229" t="s">
        <v>324</v>
      </c>
      <c r="KQL229" t="s">
        <v>324</v>
      </c>
      <c r="KQM229" t="s">
        <v>324</v>
      </c>
      <c r="KQN229" t="s">
        <v>324</v>
      </c>
      <c r="KQO229" t="s">
        <v>324</v>
      </c>
      <c r="KQP229" t="s">
        <v>324</v>
      </c>
      <c r="KQQ229" t="s">
        <v>324</v>
      </c>
      <c r="KQR229" t="s">
        <v>324</v>
      </c>
      <c r="KQS229" t="s">
        <v>324</v>
      </c>
      <c r="KQT229" t="s">
        <v>324</v>
      </c>
      <c r="KQU229" t="s">
        <v>324</v>
      </c>
      <c r="KQV229" t="s">
        <v>324</v>
      </c>
      <c r="KQW229" t="s">
        <v>324</v>
      </c>
      <c r="KQX229" t="s">
        <v>324</v>
      </c>
      <c r="KQY229" t="s">
        <v>324</v>
      </c>
      <c r="KQZ229" t="s">
        <v>324</v>
      </c>
      <c r="KRA229" t="s">
        <v>324</v>
      </c>
      <c r="KRB229" t="s">
        <v>324</v>
      </c>
      <c r="KRC229" t="s">
        <v>324</v>
      </c>
      <c r="KRD229" t="s">
        <v>324</v>
      </c>
      <c r="KRE229" t="s">
        <v>324</v>
      </c>
      <c r="KRF229" t="s">
        <v>324</v>
      </c>
      <c r="KRG229" t="s">
        <v>324</v>
      </c>
      <c r="KRH229" t="s">
        <v>324</v>
      </c>
      <c r="KRI229" t="s">
        <v>324</v>
      </c>
      <c r="KRJ229" t="s">
        <v>324</v>
      </c>
      <c r="KRK229" t="s">
        <v>324</v>
      </c>
      <c r="KRL229" t="s">
        <v>324</v>
      </c>
      <c r="KRM229" t="s">
        <v>324</v>
      </c>
      <c r="KRN229" t="s">
        <v>324</v>
      </c>
      <c r="KRO229" t="s">
        <v>324</v>
      </c>
      <c r="KRP229" t="s">
        <v>324</v>
      </c>
      <c r="KRQ229" t="s">
        <v>324</v>
      </c>
      <c r="KRR229" t="s">
        <v>324</v>
      </c>
      <c r="KRS229" t="s">
        <v>324</v>
      </c>
      <c r="KRT229" t="s">
        <v>324</v>
      </c>
      <c r="KRU229" t="s">
        <v>324</v>
      </c>
      <c r="KRV229" t="s">
        <v>324</v>
      </c>
      <c r="KRW229" t="s">
        <v>324</v>
      </c>
      <c r="KRX229" t="s">
        <v>324</v>
      </c>
      <c r="KRY229" t="s">
        <v>324</v>
      </c>
      <c r="KRZ229" t="s">
        <v>324</v>
      </c>
      <c r="KSA229" t="s">
        <v>324</v>
      </c>
      <c r="KSB229" t="s">
        <v>324</v>
      </c>
      <c r="KSC229" t="s">
        <v>324</v>
      </c>
      <c r="KSD229" t="s">
        <v>324</v>
      </c>
      <c r="KSE229" t="s">
        <v>324</v>
      </c>
      <c r="KSF229" t="s">
        <v>324</v>
      </c>
      <c r="KSG229" t="s">
        <v>324</v>
      </c>
      <c r="KSH229" t="s">
        <v>324</v>
      </c>
      <c r="KSI229" t="s">
        <v>324</v>
      </c>
      <c r="KSJ229" t="s">
        <v>324</v>
      </c>
      <c r="KSK229" t="s">
        <v>324</v>
      </c>
      <c r="KSL229" t="s">
        <v>324</v>
      </c>
      <c r="KSM229" t="s">
        <v>324</v>
      </c>
      <c r="KSN229" t="s">
        <v>324</v>
      </c>
      <c r="KSO229" t="s">
        <v>324</v>
      </c>
      <c r="KSP229" t="s">
        <v>324</v>
      </c>
      <c r="KSQ229" t="s">
        <v>324</v>
      </c>
      <c r="KSR229" t="s">
        <v>324</v>
      </c>
      <c r="KSS229" t="s">
        <v>324</v>
      </c>
      <c r="KST229" t="s">
        <v>324</v>
      </c>
      <c r="KSU229" t="s">
        <v>324</v>
      </c>
      <c r="KSV229" t="s">
        <v>324</v>
      </c>
      <c r="KSW229" t="s">
        <v>324</v>
      </c>
      <c r="KSX229" t="s">
        <v>324</v>
      </c>
      <c r="KSY229" t="s">
        <v>324</v>
      </c>
      <c r="KSZ229" t="s">
        <v>324</v>
      </c>
      <c r="KTA229" t="s">
        <v>324</v>
      </c>
      <c r="KTB229" t="s">
        <v>324</v>
      </c>
      <c r="KTC229" t="s">
        <v>324</v>
      </c>
      <c r="KTD229" t="s">
        <v>324</v>
      </c>
      <c r="KTE229" t="s">
        <v>324</v>
      </c>
      <c r="KTF229" t="s">
        <v>324</v>
      </c>
      <c r="KTG229" t="s">
        <v>324</v>
      </c>
      <c r="KTH229" t="s">
        <v>324</v>
      </c>
      <c r="KTI229" t="s">
        <v>324</v>
      </c>
      <c r="KTJ229" t="s">
        <v>324</v>
      </c>
      <c r="KTK229" t="s">
        <v>324</v>
      </c>
      <c r="KTL229" t="s">
        <v>324</v>
      </c>
      <c r="KTM229" t="s">
        <v>324</v>
      </c>
      <c r="KTN229" t="s">
        <v>324</v>
      </c>
      <c r="KTO229" t="s">
        <v>324</v>
      </c>
      <c r="KTP229" t="s">
        <v>324</v>
      </c>
      <c r="KTQ229" t="s">
        <v>324</v>
      </c>
      <c r="KTR229" t="s">
        <v>324</v>
      </c>
      <c r="KTS229" t="s">
        <v>324</v>
      </c>
      <c r="KTT229" t="s">
        <v>324</v>
      </c>
      <c r="KTU229" t="s">
        <v>324</v>
      </c>
      <c r="KTV229" t="s">
        <v>324</v>
      </c>
      <c r="KTW229" t="s">
        <v>324</v>
      </c>
      <c r="KTX229" t="s">
        <v>324</v>
      </c>
      <c r="KTY229" t="s">
        <v>324</v>
      </c>
      <c r="KTZ229" t="s">
        <v>324</v>
      </c>
      <c r="KUA229" t="s">
        <v>324</v>
      </c>
      <c r="KUB229" t="s">
        <v>324</v>
      </c>
      <c r="KUC229" t="s">
        <v>324</v>
      </c>
      <c r="KUD229" t="s">
        <v>324</v>
      </c>
      <c r="KUE229" t="s">
        <v>324</v>
      </c>
      <c r="KUF229" t="s">
        <v>324</v>
      </c>
      <c r="KUG229" t="s">
        <v>324</v>
      </c>
      <c r="KUH229" t="s">
        <v>324</v>
      </c>
      <c r="KUI229" t="s">
        <v>324</v>
      </c>
      <c r="KUJ229" t="s">
        <v>324</v>
      </c>
      <c r="KUK229" t="s">
        <v>324</v>
      </c>
      <c r="KUL229" t="s">
        <v>324</v>
      </c>
      <c r="KUM229" t="s">
        <v>324</v>
      </c>
      <c r="KUN229" t="s">
        <v>324</v>
      </c>
      <c r="KUO229" t="s">
        <v>324</v>
      </c>
      <c r="KUP229" t="s">
        <v>324</v>
      </c>
      <c r="KUQ229" t="s">
        <v>324</v>
      </c>
      <c r="KUR229" t="s">
        <v>324</v>
      </c>
      <c r="KUS229" t="s">
        <v>324</v>
      </c>
      <c r="KUT229" t="s">
        <v>324</v>
      </c>
      <c r="KUU229" t="s">
        <v>324</v>
      </c>
      <c r="KUV229" t="s">
        <v>324</v>
      </c>
      <c r="KUW229" t="s">
        <v>324</v>
      </c>
      <c r="KUX229" t="s">
        <v>324</v>
      </c>
      <c r="KUY229" t="s">
        <v>324</v>
      </c>
      <c r="KUZ229" t="s">
        <v>324</v>
      </c>
      <c r="KVA229" t="s">
        <v>324</v>
      </c>
      <c r="KVB229" t="s">
        <v>324</v>
      </c>
      <c r="KVC229" t="s">
        <v>324</v>
      </c>
      <c r="KVD229" t="s">
        <v>324</v>
      </c>
      <c r="KVE229" t="s">
        <v>324</v>
      </c>
      <c r="KVF229" t="s">
        <v>324</v>
      </c>
      <c r="KVG229" t="s">
        <v>324</v>
      </c>
      <c r="KVH229" t="s">
        <v>324</v>
      </c>
      <c r="KVI229" t="s">
        <v>324</v>
      </c>
      <c r="KVJ229" t="s">
        <v>324</v>
      </c>
      <c r="KVK229" t="s">
        <v>324</v>
      </c>
      <c r="KVL229" t="s">
        <v>324</v>
      </c>
      <c r="KVM229" t="s">
        <v>324</v>
      </c>
      <c r="KVN229" t="s">
        <v>324</v>
      </c>
      <c r="KVO229" t="s">
        <v>324</v>
      </c>
      <c r="KVP229" t="s">
        <v>324</v>
      </c>
      <c r="KVQ229" t="s">
        <v>324</v>
      </c>
      <c r="KVR229" t="s">
        <v>324</v>
      </c>
      <c r="KVS229" t="s">
        <v>324</v>
      </c>
      <c r="KVT229" t="s">
        <v>324</v>
      </c>
      <c r="KVU229" t="s">
        <v>324</v>
      </c>
      <c r="KVV229" t="s">
        <v>324</v>
      </c>
      <c r="KVW229" t="s">
        <v>324</v>
      </c>
      <c r="KVX229" t="s">
        <v>324</v>
      </c>
      <c r="KVY229" t="s">
        <v>324</v>
      </c>
      <c r="KVZ229" t="s">
        <v>324</v>
      </c>
      <c r="KWA229" t="s">
        <v>324</v>
      </c>
      <c r="KWB229" t="s">
        <v>324</v>
      </c>
      <c r="KWC229" t="s">
        <v>324</v>
      </c>
      <c r="KWD229" t="s">
        <v>324</v>
      </c>
      <c r="KWE229" t="s">
        <v>324</v>
      </c>
      <c r="KWF229" t="s">
        <v>324</v>
      </c>
      <c r="KWG229" t="s">
        <v>324</v>
      </c>
      <c r="KWH229" t="s">
        <v>324</v>
      </c>
      <c r="KWI229" t="s">
        <v>324</v>
      </c>
      <c r="KWJ229" t="s">
        <v>324</v>
      </c>
      <c r="KWK229" t="s">
        <v>324</v>
      </c>
      <c r="KWL229" t="s">
        <v>324</v>
      </c>
      <c r="KWM229" t="s">
        <v>324</v>
      </c>
      <c r="KWN229" t="s">
        <v>324</v>
      </c>
      <c r="KWO229" t="s">
        <v>324</v>
      </c>
      <c r="KWP229" t="s">
        <v>324</v>
      </c>
      <c r="KWQ229" t="s">
        <v>324</v>
      </c>
      <c r="KWR229" t="s">
        <v>324</v>
      </c>
      <c r="KWS229" t="s">
        <v>324</v>
      </c>
      <c r="KWT229" t="s">
        <v>324</v>
      </c>
      <c r="KWU229" t="s">
        <v>324</v>
      </c>
      <c r="KWV229" t="s">
        <v>324</v>
      </c>
      <c r="KWW229" t="s">
        <v>324</v>
      </c>
      <c r="KWX229" t="s">
        <v>324</v>
      </c>
      <c r="KWY229" t="s">
        <v>324</v>
      </c>
      <c r="KWZ229" t="s">
        <v>324</v>
      </c>
      <c r="KXA229" t="s">
        <v>324</v>
      </c>
      <c r="KXB229" t="s">
        <v>324</v>
      </c>
      <c r="KXC229" t="s">
        <v>324</v>
      </c>
      <c r="KXD229" t="s">
        <v>324</v>
      </c>
      <c r="KXE229" t="s">
        <v>324</v>
      </c>
      <c r="KXF229" t="s">
        <v>324</v>
      </c>
      <c r="KXG229" t="s">
        <v>324</v>
      </c>
      <c r="KXH229" t="s">
        <v>324</v>
      </c>
      <c r="KXI229" t="s">
        <v>324</v>
      </c>
      <c r="KXJ229" t="s">
        <v>324</v>
      </c>
      <c r="KXK229" t="s">
        <v>324</v>
      </c>
      <c r="KXL229" t="s">
        <v>324</v>
      </c>
      <c r="KXM229" t="s">
        <v>324</v>
      </c>
      <c r="KXN229" t="s">
        <v>324</v>
      </c>
      <c r="KXO229" t="s">
        <v>324</v>
      </c>
      <c r="KXP229" t="s">
        <v>324</v>
      </c>
      <c r="KXQ229" t="s">
        <v>324</v>
      </c>
      <c r="KXR229" t="s">
        <v>324</v>
      </c>
      <c r="KXS229" t="s">
        <v>324</v>
      </c>
      <c r="KXT229" t="s">
        <v>324</v>
      </c>
      <c r="KXU229" t="s">
        <v>324</v>
      </c>
      <c r="KXV229" t="s">
        <v>324</v>
      </c>
      <c r="KXW229" t="s">
        <v>324</v>
      </c>
      <c r="KXX229" t="s">
        <v>324</v>
      </c>
      <c r="KXY229" t="s">
        <v>324</v>
      </c>
      <c r="KXZ229" t="s">
        <v>324</v>
      </c>
      <c r="KYA229" t="s">
        <v>324</v>
      </c>
      <c r="KYB229" t="s">
        <v>324</v>
      </c>
      <c r="KYC229" t="s">
        <v>324</v>
      </c>
      <c r="KYD229" t="s">
        <v>324</v>
      </c>
      <c r="KYE229" t="s">
        <v>324</v>
      </c>
      <c r="KYF229" t="s">
        <v>324</v>
      </c>
      <c r="KYG229" t="s">
        <v>324</v>
      </c>
      <c r="KYH229" t="s">
        <v>324</v>
      </c>
      <c r="KYI229" t="s">
        <v>324</v>
      </c>
      <c r="KYJ229" t="s">
        <v>324</v>
      </c>
      <c r="KYK229" t="s">
        <v>324</v>
      </c>
      <c r="KYL229" t="s">
        <v>324</v>
      </c>
      <c r="KYM229" t="s">
        <v>324</v>
      </c>
      <c r="KYN229" t="s">
        <v>324</v>
      </c>
      <c r="KYO229" t="s">
        <v>324</v>
      </c>
      <c r="KYP229" t="s">
        <v>324</v>
      </c>
      <c r="KYQ229" t="s">
        <v>324</v>
      </c>
      <c r="KYR229" t="s">
        <v>324</v>
      </c>
      <c r="KYS229" t="s">
        <v>324</v>
      </c>
      <c r="KYT229" t="s">
        <v>324</v>
      </c>
      <c r="KYU229" t="s">
        <v>324</v>
      </c>
      <c r="KYV229" t="s">
        <v>324</v>
      </c>
      <c r="KYW229" t="s">
        <v>324</v>
      </c>
      <c r="KYX229" t="s">
        <v>324</v>
      </c>
      <c r="KYY229" t="s">
        <v>324</v>
      </c>
      <c r="KYZ229" t="s">
        <v>324</v>
      </c>
      <c r="KZA229" t="s">
        <v>324</v>
      </c>
      <c r="KZB229" t="s">
        <v>324</v>
      </c>
      <c r="KZC229" t="s">
        <v>324</v>
      </c>
      <c r="KZD229" t="s">
        <v>324</v>
      </c>
      <c r="KZE229" t="s">
        <v>324</v>
      </c>
      <c r="KZF229" t="s">
        <v>324</v>
      </c>
      <c r="KZG229" t="s">
        <v>324</v>
      </c>
      <c r="KZH229" t="s">
        <v>324</v>
      </c>
      <c r="KZI229" t="s">
        <v>324</v>
      </c>
      <c r="KZJ229" t="s">
        <v>324</v>
      </c>
      <c r="KZK229" t="s">
        <v>324</v>
      </c>
      <c r="KZL229" t="s">
        <v>324</v>
      </c>
      <c r="KZM229" t="s">
        <v>324</v>
      </c>
      <c r="KZN229" t="s">
        <v>324</v>
      </c>
      <c r="KZO229" t="s">
        <v>324</v>
      </c>
      <c r="KZP229" t="s">
        <v>324</v>
      </c>
      <c r="KZQ229" t="s">
        <v>324</v>
      </c>
      <c r="KZR229" t="s">
        <v>324</v>
      </c>
      <c r="KZS229" t="s">
        <v>324</v>
      </c>
      <c r="KZT229" t="s">
        <v>324</v>
      </c>
      <c r="KZU229" t="s">
        <v>324</v>
      </c>
      <c r="KZV229" t="s">
        <v>324</v>
      </c>
      <c r="KZW229" t="s">
        <v>324</v>
      </c>
      <c r="KZX229" t="s">
        <v>324</v>
      </c>
      <c r="KZY229" t="s">
        <v>324</v>
      </c>
      <c r="KZZ229" t="s">
        <v>324</v>
      </c>
      <c r="LAA229" t="s">
        <v>324</v>
      </c>
      <c r="LAB229" t="s">
        <v>324</v>
      </c>
      <c r="LAC229" t="s">
        <v>324</v>
      </c>
      <c r="LAD229" t="s">
        <v>324</v>
      </c>
      <c r="LAE229" t="s">
        <v>324</v>
      </c>
      <c r="LAF229" t="s">
        <v>324</v>
      </c>
      <c r="LAG229" t="s">
        <v>324</v>
      </c>
      <c r="LAH229" t="s">
        <v>324</v>
      </c>
      <c r="LAI229" t="s">
        <v>324</v>
      </c>
      <c r="LAJ229" t="s">
        <v>324</v>
      </c>
      <c r="LAK229" t="s">
        <v>324</v>
      </c>
      <c r="LAL229" t="s">
        <v>324</v>
      </c>
      <c r="LAM229" t="s">
        <v>324</v>
      </c>
      <c r="LAN229" t="s">
        <v>324</v>
      </c>
      <c r="LAO229" t="s">
        <v>324</v>
      </c>
      <c r="LAP229" t="s">
        <v>324</v>
      </c>
      <c r="LAQ229" t="s">
        <v>324</v>
      </c>
      <c r="LAR229" t="s">
        <v>324</v>
      </c>
      <c r="LAS229" t="s">
        <v>324</v>
      </c>
      <c r="LAT229" t="s">
        <v>324</v>
      </c>
      <c r="LAU229" t="s">
        <v>324</v>
      </c>
      <c r="LAV229" t="s">
        <v>324</v>
      </c>
      <c r="LAW229" t="s">
        <v>324</v>
      </c>
      <c r="LAX229" t="s">
        <v>324</v>
      </c>
      <c r="LAY229" t="s">
        <v>324</v>
      </c>
      <c r="LAZ229" t="s">
        <v>324</v>
      </c>
      <c r="LBA229" t="s">
        <v>324</v>
      </c>
      <c r="LBB229" t="s">
        <v>324</v>
      </c>
      <c r="LBC229" t="s">
        <v>324</v>
      </c>
      <c r="LBD229" t="s">
        <v>324</v>
      </c>
      <c r="LBE229" t="s">
        <v>324</v>
      </c>
      <c r="LBF229" t="s">
        <v>324</v>
      </c>
      <c r="LBG229" t="s">
        <v>324</v>
      </c>
      <c r="LBH229" t="s">
        <v>324</v>
      </c>
      <c r="LBI229" t="s">
        <v>324</v>
      </c>
      <c r="LBJ229" t="s">
        <v>324</v>
      </c>
      <c r="LBK229" t="s">
        <v>324</v>
      </c>
      <c r="LBL229" t="s">
        <v>324</v>
      </c>
      <c r="LBM229" t="s">
        <v>324</v>
      </c>
      <c r="LBN229" t="s">
        <v>324</v>
      </c>
      <c r="LBO229" t="s">
        <v>324</v>
      </c>
      <c r="LBP229" t="s">
        <v>324</v>
      </c>
      <c r="LBQ229" t="s">
        <v>324</v>
      </c>
      <c r="LBR229" t="s">
        <v>324</v>
      </c>
      <c r="LBS229" t="s">
        <v>324</v>
      </c>
      <c r="LBT229" t="s">
        <v>324</v>
      </c>
      <c r="LBU229" t="s">
        <v>324</v>
      </c>
      <c r="LBV229" t="s">
        <v>324</v>
      </c>
      <c r="LBW229" t="s">
        <v>324</v>
      </c>
      <c r="LBX229" t="s">
        <v>324</v>
      </c>
      <c r="LBY229" t="s">
        <v>324</v>
      </c>
      <c r="LBZ229" t="s">
        <v>324</v>
      </c>
      <c r="LCA229" t="s">
        <v>324</v>
      </c>
      <c r="LCB229" t="s">
        <v>324</v>
      </c>
      <c r="LCC229" t="s">
        <v>324</v>
      </c>
      <c r="LCD229" t="s">
        <v>324</v>
      </c>
      <c r="LCE229" t="s">
        <v>324</v>
      </c>
      <c r="LCF229" t="s">
        <v>324</v>
      </c>
      <c r="LCG229" t="s">
        <v>324</v>
      </c>
      <c r="LCH229" t="s">
        <v>324</v>
      </c>
      <c r="LCI229" t="s">
        <v>324</v>
      </c>
      <c r="LCJ229" t="s">
        <v>324</v>
      </c>
      <c r="LCK229" t="s">
        <v>324</v>
      </c>
      <c r="LCL229" t="s">
        <v>324</v>
      </c>
      <c r="LCM229" t="s">
        <v>324</v>
      </c>
      <c r="LCN229" t="s">
        <v>324</v>
      </c>
      <c r="LCO229" t="s">
        <v>324</v>
      </c>
      <c r="LCP229" t="s">
        <v>324</v>
      </c>
      <c r="LCQ229" t="s">
        <v>324</v>
      </c>
      <c r="LCR229" t="s">
        <v>324</v>
      </c>
      <c r="LCS229" t="s">
        <v>324</v>
      </c>
      <c r="LCT229" t="s">
        <v>324</v>
      </c>
      <c r="LCU229" t="s">
        <v>324</v>
      </c>
      <c r="LCV229" t="s">
        <v>324</v>
      </c>
      <c r="LCW229" t="s">
        <v>324</v>
      </c>
      <c r="LCX229" t="s">
        <v>324</v>
      </c>
      <c r="LCY229" t="s">
        <v>324</v>
      </c>
      <c r="LCZ229" t="s">
        <v>324</v>
      </c>
      <c r="LDA229" t="s">
        <v>324</v>
      </c>
      <c r="LDB229" t="s">
        <v>324</v>
      </c>
      <c r="LDC229" t="s">
        <v>324</v>
      </c>
      <c r="LDD229" t="s">
        <v>324</v>
      </c>
      <c r="LDE229" t="s">
        <v>324</v>
      </c>
      <c r="LDF229" t="s">
        <v>324</v>
      </c>
      <c r="LDG229" t="s">
        <v>324</v>
      </c>
      <c r="LDH229" t="s">
        <v>324</v>
      </c>
      <c r="LDI229" t="s">
        <v>324</v>
      </c>
      <c r="LDJ229" t="s">
        <v>324</v>
      </c>
      <c r="LDK229" t="s">
        <v>324</v>
      </c>
      <c r="LDL229" t="s">
        <v>324</v>
      </c>
      <c r="LDM229" t="s">
        <v>324</v>
      </c>
      <c r="LDN229" t="s">
        <v>324</v>
      </c>
      <c r="LDO229" t="s">
        <v>324</v>
      </c>
      <c r="LDP229" t="s">
        <v>324</v>
      </c>
      <c r="LDQ229" t="s">
        <v>324</v>
      </c>
      <c r="LDR229" t="s">
        <v>324</v>
      </c>
      <c r="LDS229" t="s">
        <v>324</v>
      </c>
      <c r="LDT229" t="s">
        <v>324</v>
      </c>
      <c r="LDU229" t="s">
        <v>324</v>
      </c>
      <c r="LDV229" t="s">
        <v>324</v>
      </c>
      <c r="LDW229" t="s">
        <v>324</v>
      </c>
      <c r="LDX229" t="s">
        <v>324</v>
      </c>
      <c r="LDY229" t="s">
        <v>324</v>
      </c>
      <c r="LDZ229" t="s">
        <v>324</v>
      </c>
      <c r="LEA229" t="s">
        <v>324</v>
      </c>
      <c r="LEB229" t="s">
        <v>324</v>
      </c>
      <c r="LEC229" t="s">
        <v>324</v>
      </c>
      <c r="LED229" t="s">
        <v>324</v>
      </c>
      <c r="LEE229" t="s">
        <v>324</v>
      </c>
      <c r="LEF229" t="s">
        <v>324</v>
      </c>
      <c r="LEG229" t="s">
        <v>324</v>
      </c>
      <c r="LEH229" t="s">
        <v>324</v>
      </c>
      <c r="LEI229" t="s">
        <v>324</v>
      </c>
      <c r="LEJ229" t="s">
        <v>324</v>
      </c>
      <c r="LEK229" t="s">
        <v>324</v>
      </c>
      <c r="LEL229" t="s">
        <v>324</v>
      </c>
      <c r="LEM229" t="s">
        <v>324</v>
      </c>
      <c r="LEN229" t="s">
        <v>324</v>
      </c>
      <c r="LEO229" t="s">
        <v>324</v>
      </c>
      <c r="LEP229" t="s">
        <v>324</v>
      </c>
      <c r="LEQ229" t="s">
        <v>324</v>
      </c>
      <c r="LER229" t="s">
        <v>324</v>
      </c>
      <c r="LES229" t="s">
        <v>324</v>
      </c>
      <c r="LET229" t="s">
        <v>324</v>
      </c>
      <c r="LEU229" t="s">
        <v>324</v>
      </c>
      <c r="LEV229" t="s">
        <v>324</v>
      </c>
      <c r="LEW229" t="s">
        <v>324</v>
      </c>
      <c r="LEX229" t="s">
        <v>324</v>
      </c>
      <c r="LEY229" t="s">
        <v>324</v>
      </c>
      <c r="LEZ229" t="s">
        <v>324</v>
      </c>
      <c r="LFA229" t="s">
        <v>324</v>
      </c>
      <c r="LFB229" t="s">
        <v>324</v>
      </c>
      <c r="LFC229" t="s">
        <v>324</v>
      </c>
      <c r="LFD229" t="s">
        <v>324</v>
      </c>
      <c r="LFE229" t="s">
        <v>324</v>
      </c>
      <c r="LFF229" t="s">
        <v>324</v>
      </c>
      <c r="LFG229" t="s">
        <v>324</v>
      </c>
      <c r="LFH229" t="s">
        <v>324</v>
      </c>
      <c r="LFI229" t="s">
        <v>324</v>
      </c>
      <c r="LFJ229" t="s">
        <v>324</v>
      </c>
      <c r="LFK229" t="s">
        <v>324</v>
      </c>
      <c r="LFL229" t="s">
        <v>324</v>
      </c>
      <c r="LFM229" t="s">
        <v>324</v>
      </c>
      <c r="LFN229" t="s">
        <v>324</v>
      </c>
      <c r="LFO229" t="s">
        <v>324</v>
      </c>
      <c r="LFP229" t="s">
        <v>324</v>
      </c>
      <c r="LFQ229" t="s">
        <v>324</v>
      </c>
      <c r="LFR229" t="s">
        <v>324</v>
      </c>
      <c r="LFS229" t="s">
        <v>324</v>
      </c>
      <c r="LFT229" t="s">
        <v>324</v>
      </c>
      <c r="LFU229" t="s">
        <v>324</v>
      </c>
      <c r="LFV229" t="s">
        <v>324</v>
      </c>
      <c r="LFW229" t="s">
        <v>324</v>
      </c>
      <c r="LFX229" t="s">
        <v>324</v>
      </c>
      <c r="LFY229" t="s">
        <v>324</v>
      </c>
      <c r="LFZ229" t="s">
        <v>324</v>
      </c>
      <c r="LGA229" t="s">
        <v>324</v>
      </c>
      <c r="LGB229" t="s">
        <v>324</v>
      </c>
      <c r="LGC229" t="s">
        <v>324</v>
      </c>
      <c r="LGD229" t="s">
        <v>324</v>
      </c>
      <c r="LGE229" t="s">
        <v>324</v>
      </c>
      <c r="LGF229" t="s">
        <v>324</v>
      </c>
      <c r="LGG229" t="s">
        <v>324</v>
      </c>
      <c r="LGH229" t="s">
        <v>324</v>
      </c>
      <c r="LGI229" t="s">
        <v>324</v>
      </c>
      <c r="LGJ229" t="s">
        <v>324</v>
      </c>
      <c r="LGK229" t="s">
        <v>324</v>
      </c>
      <c r="LGL229" t="s">
        <v>324</v>
      </c>
      <c r="LGM229" t="s">
        <v>324</v>
      </c>
      <c r="LGN229" t="s">
        <v>324</v>
      </c>
      <c r="LGO229" t="s">
        <v>324</v>
      </c>
      <c r="LGP229" t="s">
        <v>324</v>
      </c>
      <c r="LGQ229" t="s">
        <v>324</v>
      </c>
      <c r="LGR229" t="s">
        <v>324</v>
      </c>
      <c r="LGS229" t="s">
        <v>324</v>
      </c>
      <c r="LGT229" t="s">
        <v>324</v>
      </c>
      <c r="LGU229" t="s">
        <v>324</v>
      </c>
      <c r="LGV229" t="s">
        <v>324</v>
      </c>
      <c r="LGW229" t="s">
        <v>324</v>
      </c>
      <c r="LGX229" t="s">
        <v>324</v>
      </c>
      <c r="LGY229" t="s">
        <v>324</v>
      </c>
      <c r="LGZ229" t="s">
        <v>324</v>
      </c>
      <c r="LHA229" t="s">
        <v>324</v>
      </c>
      <c r="LHB229" t="s">
        <v>324</v>
      </c>
      <c r="LHC229" t="s">
        <v>324</v>
      </c>
      <c r="LHD229" t="s">
        <v>324</v>
      </c>
      <c r="LHE229" t="s">
        <v>324</v>
      </c>
      <c r="LHF229" t="s">
        <v>324</v>
      </c>
      <c r="LHG229" t="s">
        <v>324</v>
      </c>
      <c r="LHH229" t="s">
        <v>324</v>
      </c>
      <c r="LHI229" t="s">
        <v>324</v>
      </c>
      <c r="LHJ229" t="s">
        <v>324</v>
      </c>
      <c r="LHK229" t="s">
        <v>324</v>
      </c>
      <c r="LHL229" t="s">
        <v>324</v>
      </c>
      <c r="LHM229" t="s">
        <v>324</v>
      </c>
      <c r="LHN229" t="s">
        <v>324</v>
      </c>
      <c r="LHO229" t="s">
        <v>324</v>
      </c>
      <c r="LHP229" t="s">
        <v>324</v>
      </c>
      <c r="LHQ229" t="s">
        <v>324</v>
      </c>
      <c r="LHR229" t="s">
        <v>324</v>
      </c>
      <c r="LHS229" t="s">
        <v>324</v>
      </c>
      <c r="LHT229" t="s">
        <v>324</v>
      </c>
      <c r="LHU229" t="s">
        <v>324</v>
      </c>
      <c r="LHV229" t="s">
        <v>324</v>
      </c>
      <c r="LHW229" t="s">
        <v>324</v>
      </c>
      <c r="LHX229" t="s">
        <v>324</v>
      </c>
      <c r="LHY229" t="s">
        <v>324</v>
      </c>
      <c r="LHZ229" t="s">
        <v>324</v>
      </c>
      <c r="LIA229" t="s">
        <v>324</v>
      </c>
      <c r="LIB229" t="s">
        <v>324</v>
      </c>
      <c r="LIC229" t="s">
        <v>324</v>
      </c>
      <c r="LID229" t="s">
        <v>324</v>
      </c>
      <c r="LIE229" t="s">
        <v>324</v>
      </c>
      <c r="LIF229" t="s">
        <v>324</v>
      </c>
      <c r="LIG229" t="s">
        <v>324</v>
      </c>
      <c r="LIH229" t="s">
        <v>324</v>
      </c>
      <c r="LII229" t="s">
        <v>324</v>
      </c>
      <c r="LIJ229" t="s">
        <v>324</v>
      </c>
      <c r="LIK229" t="s">
        <v>324</v>
      </c>
      <c r="LIL229" t="s">
        <v>324</v>
      </c>
      <c r="LIM229" t="s">
        <v>324</v>
      </c>
      <c r="LIN229" t="s">
        <v>324</v>
      </c>
      <c r="LIO229" t="s">
        <v>324</v>
      </c>
      <c r="LIP229" t="s">
        <v>324</v>
      </c>
      <c r="LIQ229" t="s">
        <v>324</v>
      </c>
      <c r="LIR229" t="s">
        <v>324</v>
      </c>
      <c r="LIS229" t="s">
        <v>324</v>
      </c>
      <c r="LIT229" t="s">
        <v>324</v>
      </c>
      <c r="LIU229" t="s">
        <v>324</v>
      </c>
      <c r="LIV229" t="s">
        <v>324</v>
      </c>
      <c r="LIW229" t="s">
        <v>324</v>
      </c>
      <c r="LIX229" t="s">
        <v>324</v>
      </c>
      <c r="LIY229" t="s">
        <v>324</v>
      </c>
      <c r="LIZ229" t="s">
        <v>324</v>
      </c>
      <c r="LJA229" t="s">
        <v>324</v>
      </c>
      <c r="LJB229" t="s">
        <v>324</v>
      </c>
      <c r="LJC229" t="s">
        <v>324</v>
      </c>
      <c r="LJD229" t="s">
        <v>324</v>
      </c>
      <c r="LJE229" t="s">
        <v>324</v>
      </c>
      <c r="LJF229" t="s">
        <v>324</v>
      </c>
      <c r="LJG229" t="s">
        <v>324</v>
      </c>
      <c r="LJH229" t="s">
        <v>324</v>
      </c>
      <c r="LJI229" t="s">
        <v>324</v>
      </c>
      <c r="LJJ229" t="s">
        <v>324</v>
      </c>
      <c r="LJK229" t="s">
        <v>324</v>
      </c>
      <c r="LJL229" t="s">
        <v>324</v>
      </c>
      <c r="LJM229" t="s">
        <v>324</v>
      </c>
      <c r="LJN229" t="s">
        <v>324</v>
      </c>
      <c r="LJO229" t="s">
        <v>324</v>
      </c>
      <c r="LJP229" t="s">
        <v>324</v>
      </c>
      <c r="LJQ229" t="s">
        <v>324</v>
      </c>
      <c r="LJR229" t="s">
        <v>324</v>
      </c>
      <c r="LJS229" t="s">
        <v>324</v>
      </c>
      <c r="LJT229" t="s">
        <v>324</v>
      </c>
      <c r="LJU229" t="s">
        <v>324</v>
      </c>
      <c r="LJV229" t="s">
        <v>324</v>
      </c>
      <c r="LJW229" t="s">
        <v>324</v>
      </c>
      <c r="LJX229" t="s">
        <v>324</v>
      </c>
      <c r="LJY229" t="s">
        <v>324</v>
      </c>
      <c r="LJZ229" t="s">
        <v>324</v>
      </c>
      <c r="LKA229" t="s">
        <v>324</v>
      </c>
      <c r="LKB229" t="s">
        <v>324</v>
      </c>
      <c r="LKC229" t="s">
        <v>324</v>
      </c>
      <c r="LKD229" t="s">
        <v>324</v>
      </c>
      <c r="LKE229" t="s">
        <v>324</v>
      </c>
      <c r="LKF229" t="s">
        <v>324</v>
      </c>
      <c r="LKG229" t="s">
        <v>324</v>
      </c>
      <c r="LKH229" t="s">
        <v>324</v>
      </c>
      <c r="LKI229" t="s">
        <v>324</v>
      </c>
      <c r="LKJ229" t="s">
        <v>324</v>
      </c>
      <c r="LKK229" t="s">
        <v>324</v>
      </c>
      <c r="LKL229" t="s">
        <v>324</v>
      </c>
      <c r="LKM229" t="s">
        <v>324</v>
      </c>
      <c r="LKN229" t="s">
        <v>324</v>
      </c>
      <c r="LKO229" t="s">
        <v>324</v>
      </c>
      <c r="LKP229" t="s">
        <v>324</v>
      </c>
      <c r="LKQ229" t="s">
        <v>324</v>
      </c>
      <c r="LKR229" t="s">
        <v>324</v>
      </c>
      <c r="LKS229" t="s">
        <v>324</v>
      </c>
      <c r="LKT229" t="s">
        <v>324</v>
      </c>
      <c r="LKU229" t="s">
        <v>324</v>
      </c>
      <c r="LKV229" t="s">
        <v>324</v>
      </c>
      <c r="LKW229" t="s">
        <v>324</v>
      </c>
      <c r="LKX229" t="s">
        <v>324</v>
      </c>
      <c r="LKY229" t="s">
        <v>324</v>
      </c>
      <c r="LKZ229" t="s">
        <v>324</v>
      </c>
      <c r="LLA229" t="s">
        <v>324</v>
      </c>
      <c r="LLB229" t="s">
        <v>324</v>
      </c>
      <c r="LLC229" t="s">
        <v>324</v>
      </c>
      <c r="LLD229" t="s">
        <v>324</v>
      </c>
      <c r="LLE229" t="s">
        <v>324</v>
      </c>
      <c r="LLF229" t="s">
        <v>324</v>
      </c>
      <c r="LLG229" t="s">
        <v>324</v>
      </c>
      <c r="LLH229" t="s">
        <v>324</v>
      </c>
      <c r="LLI229" t="s">
        <v>324</v>
      </c>
      <c r="LLJ229" t="s">
        <v>324</v>
      </c>
      <c r="LLK229" t="s">
        <v>324</v>
      </c>
      <c r="LLL229" t="s">
        <v>324</v>
      </c>
      <c r="LLM229" t="s">
        <v>324</v>
      </c>
      <c r="LLN229" t="s">
        <v>324</v>
      </c>
      <c r="LLO229" t="s">
        <v>324</v>
      </c>
      <c r="LLP229" t="s">
        <v>324</v>
      </c>
      <c r="LLQ229" t="s">
        <v>324</v>
      </c>
      <c r="LLR229" t="s">
        <v>324</v>
      </c>
      <c r="LLS229" t="s">
        <v>324</v>
      </c>
      <c r="LLT229" t="s">
        <v>324</v>
      </c>
      <c r="LLU229" t="s">
        <v>324</v>
      </c>
      <c r="LLV229" t="s">
        <v>324</v>
      </c>
      <c r="LLW229" t="s">
        <v>324</v>
      </c>
      <c r="LLX229" t="s">
        <v>324</v>
      </c>
      <c r="LLY229" t="s">
        <v>324</v>
      </c>
      <c r="LLZ229" t="s">
        <v>324</v>
      </c>
      <c r="LMA229" t="s">
        <v>324</v>
      </c>
      <c r="LMB229" t="s">
        <v>324</v>
      </c>
      <c r="LMC229" t="s">
        <v>324</v>
      </c>
      <c r="LMD229" t="s">
        <v>324</v>
      </c>
      <c r="LME229" t="s">
        <v>324</v>
      </c>
      <c r="LMF229" t="s">
        <v>324</v>
      </c>
      <c r="LMG229" t="s">
        <v>324</v>
      </c>
      <c r="LMH229" t="s">
        <v>324</v>
      </c>
      <c r="LMI229" t="s">
        <v>324</v>
      </c>
      <c r="LMJ229" t="s">
        <v>324</v>
      </c>
      <c r="LMK229" t="s">
        <v>324</v>
      </c>
      <c r="LML229" t="s">
        <v>324</v>
      </c>
      <c r="LMM229" t="s">
        <v>324</v>
      </c>
      <c r="LMN229" t="s">
        <v>324</v>
      </c>
      <c r="LMO229" t="s">
        <v>324</v>
      </c>
      <c r="LMP229" t="s">
        <v>324</v>
      </c>
      <c r="LMQ229" t="s">
        <v>324</v>
      </c>
      <c r="LMR229" t="s">
        <v>324</v>
      </c>
      <c r="LMS229" t="s">
        <v>324</v>
      </c>
      <c r="LMT229" t="s">
        <v>324</v>
      </c>
      <c r="LMU229" t="s">
        <v>324</v>
      </c>
      <c r="LMV229" t="s">
        <v>324</v>
      </c>
      <c r="LMW229" t="s">
        <v>324</v>
      </c>
      <c r="LMX229" t="s">
        <v>324</v>
      </c>
      <c r="LMY229" t="s">
        <v>324</v>
      </c>
      <c r="LMZ229" t="s">
        <v>324</v>
      </c>
      <c r="LNA229" t="s">
        <v>324</v>
      </c>
      <c r="LNB229" t="s">
        <v>324</v>
      </c>
      <c r="LNC229" t="s">
        <v>324</v>
      </c>
      <c r="LND229" t="s">
        <v>324</v>
      </c>
      <c r="LNE229" t="s">
        <v>324</v>
      </c>
      <c r="LNF229" t="s">
        <v>324</v>
      </c>
      <c r="LNG229" t="s">
        <v>324</v>
      </c>
      <c r="LNH229" t="s">
        <v>324</v>
      </c>
      <c r="LNI229" t="s">
        <v>324</v>
      </c>
      <c r="LNJ229" t="s">
        <v>324</v>
      </c>
      <c r="LNK229" t="s">
        <v>324</v>
      </c>
      <c r="LNL229" t="s">
        <v>324</v>
      </c>
      <c r="LNM229" t="s">
        <v>324</v>
      </c>
      <c r="LNN229" t="s">
        <v>324</v>
      </c>
      <c r="LNO229" t="s">
        <v>324</v>
      </c>
      <c r="LNP229" t="s">
        <v>324</v>
      </c>
      <c r="LNQ229" t="s">
        <v>324</v>
      </c>
      <c r="LNR229" t="s">
        <v>324</v>
      </c>
      <c r="LNS229" t="s">
        <v>324</v>
      </c>
      <c r="LNT229" t="s">
        <v>324</v>
      </c>
      <c r="LNU229" t="s">
        <v>324</v>
      </c>
      <c r="LNV229" t="s">
        <v>324</v>
      </c>
      <c r="LNW229" t="s">
        <v>324</v>
      </c>
      <c r="LNX229" t="s">
        <v>324</v>
      </c>
      <c r="LNY229" t="s">
        <v>324</v>
      </c>
      <c r="LNZ229" t="s">
        <v>324</v>
      </c>
      <c r="LOA229" t="s">
        <v>324</v>
      </c>
      <c r="LOB229" t="s">
        <v>324</v>
      </c>
      <c r="LOC229" t="s">
        <v>324</v>
      </c>
      <c r="LOD229" t="s">
        <v>324</v>
      </c>
      <c r="LOE229" t="s">
        <v>324</v>
      </c>
      <c r="LOF229" t="s">
        <v>324</v>
      </c>
      <c r="LOG229" t="s">
        <v>324</v>
      </c>
      <c r="LOH229" t="s">
        <v>324</v>
      </c>
      <c r="LOI229" t="s">
        <v>324</v>
      </c>
      <c r="LOJ229" t="s">
        <v>324</v>
      </c>
      <c r="LOK229" t="s">
        <v>324</v>
      </c>
      <c r="LOL229" t="s">
        <v>324</v>
      </c>
      <c r="LOM229" t="s">
        <v>324</v>
      </c>
      <c r="LON229" t="s">
        <v>324</v>
      </c>
      <c r="LOO229" t="s">
        <v>324</v>
      </c>
      <c r="LOP229" t="s">
        <v>324</v>
      </c>
      <c r="LOQ229" t="s">
        <v>324</v>
      </c>
      <c r="LOR229" t="s">
        <v>324</v>
      </c>
      <c r="LOS229" t="s">
        <v>324</v>
      </c>
      <c r="LOT229" t="s">
        <v>324</v>
      </c>
      <c r="LOU229" t="s">
        <v>324</v>
      </c>
      <c r="LOV229" t="s">
        <v>324</v>
      </c>
      <c r="LOW229" t="s">
        <v>324</v>
      </c>
      <c r="LOX229" t="s">
        <v>324</v>
      </c>
      <c r="LOY229" t="s">
        <v>324</v>
      </c>
      <c r="LOZ229" t="s">
        <v>324</v>
      </c>
      <c r="LPA229" t="s">
        <v>324</v>
      </c>
      <c r="LPB229" t="s">
        <v>324</v>
      </c>
      <c r="LPC229" t="s">
        <v>324</v>
      </c>
      <c r="LPD229" t="s">
        <v>324</v>
      </c>
      <c r="LPE229" t="s">
        <v>324</v>
      </c>
      <c r="LPF229" t="s">
        <v>324</v>
      </c>
      <c r="LPG229" t="s">
        <v>324</v>
      </c>
      <c r="LPH229" t="s">
        <v>324</v>
      </c>
      <c r="LPI229" t="s">
        <v>324</v>
      </c>
      <c r="LPJ229" t="s">
        <v>324</v>
      </c>
      <c r="LPK229" t="s">
        <v>324</v>
      </c>
      <c r="LPL229" t="s">
        <v>324</v>
      </c>
      <c r="LPM229" t="s">
        <v>324</v>
      </c>
      <c r="LPN229" t="s">
        <v>324</v>
      </c>
      <c r="LPO229" t="s">
        <v>324</v>
      </c>
      <c r="LPP229" t="s">
        <v>324</v>
      </c>
      <c r="LPQ229" t="s">
        <v>324</v>
      </c>
      <c r="LPR229" t="s">
        <v>324</v>
      </c>
      <c r="LPS229" t="s">
        <v>324</v>
      </c>
      <c r="LPT229" t="s">
        <v>324</v>
      </c>
      <c r="LPU229" t="s">
        <v>324</v>
      </c>
      <c r="LPV229" t="s">
        <v>324</v>
      </c>
      <c r="LPW229" t="s">
        <v>324</v>
      </c>
      <c r="LPX229" t="s">
        <v>324</v>
      </c>
      <c r="LPY229" t="s">
        <v>324</v>
      </c>
      <c r="LPZ229" t="s">
        <v>324</v>
      </c>
      <c r="LQA229" t="s">
        <v>324</v>
      </c>
      <c r="LQB229" t="s">
        <v>324</v>
      </c>
      <c r="LQC229" t="s">
        <v>324</v>
      </c>
      <c r="LQD229" t="s">
        <v>324</v>
      </c>
      <c r="LQE229" t="s">
        <v>324</v>
      </c>
      <c r="LQF229" t="s">
        <v>324</v>
      </c>
      <c r="LQG229" t="s">
        <v>324</v>
      </c>
      <c r="LQH229" t="s">
        <v>324</v>
      </c>
      <c r="LQI229" t="s">
        <v>324</v>
      </c>
      <c r="LQJ229" t="s">
        <v>324</v>
      </c>
      <c r="LQK229" t="s">
        <v>324</v>
      </c>
      <c r="LQL229" t="s">
        <v>324</v>
      </c>
      <c r="LQM229" t="s">
        <v>324</v>
      </c>
      <c r="LQN229" t="s">
        <v>324</v>
      </c>
      <c r="LQO229" t="s">
        <v>324</v>
      </c>
      <c r="LQP229" t="s">
        <v>324</v>
      </c>
      <c r="LQQ229" t="s">
        <v>324</v>
      </c>
      <c r="LQR229" t="s">
        <v>324</v>
      </c>
      <c r="LQS229" t="s">
        <v>324</v>
      </c>
      <c r="LQT229" t="s">
        <v>324</v>
      </c>
      <c r="LQU229" t="s">
        <v>324</v>
      </c>
      <c r="LQV229" t="s">
        <v>324</v>
      </c>
      <c r="LQW229" t="s">
        <v>324</v>
      </c>
      <c r="LQX229" t="s">
        <v>324</v>
      </c>
      <c r="LQY229" t="s">
        <v>324</v>
      </c>
      <c r="LQZ229" t="s">
        <v>324</v>
      </c>
      <c r="LRA229" t="s">
        <v>324</v>
      </c>
      <c r="LRB229" t="s">
        <v>324</v>
      </c>
      <c r="LRC229" t="s">
        <v>324</v>
      </c>
      <c r="LRD229" t="s">
        <v>324</v>
      </c>
      <c r="LRE229" t="s">
        <v>324</v>
      </c>
      <c r="LRF229" t="s">
        <v>324</v>
      </c>
      <c r="LRG229" t="s">
        <v>324</v>
      </c>
      <c r="LRH229" t="s">
        <v>324</v>
      </c>
      <c r="LRI229" t="s">
        <v>324</v>
      </c>
      <c r="LRJ229" t="s">
        <v>324</v>
      </c>
      <c r="LRK229" t="s">
        <v>324</v>
      </c>
      <c r="LRL229" t="s">
        <v>324</v>
      </c>
      <c r="LRM229" t="s">
        <v>324</v>
      </c>
      <c r="LRN229" t="s">
        <v>324</v>
      </c>
      <c r="LRO229" t="s">
        <v>324</v>
      </c>
      <c r="LRP229" t="s">
        <v>324</v>
      </c>
      <c r="LRQ229" t="s">
        <v>324</v>
      </c>
      <c r="LRR229" t="s">
        <v>324</v>
      </c>
      <c r="LRS229" t="s">
        <v>324</v>
      </c>
      <c r="LRT229" t="s">
        <v>324</v>
      </c>
      <c r="LRU229" t="s">
        <v>324</v>
      </c>
      <c r="LRV229" t="s">
        <v>324</v>
      </c>
      <c r="LRW229" t="s">
        <v>324</v>
      </c>
      <c r="LRX229" t="s">
        <v>324</v>
      </c>
      <c r="LRY229" t="s">
        <v>324</v>
      </c>
      <c r="LRZ229" t="s">
        <v>324</v>
      </c>
      <c r="LSA229" t="s">
        <v>324</v>
      </c>
      <c r="LSB229" t="s">
        <v>324</v>
      </c>
      <c r="LSC229" t="s">
        <v>324</v>
      </c>
      <c r="LSD229" t="s">
        <v>324</v>
      </c>
      <c r="LSE229" t="s">
        <v>324</v>
      </c>
      <c r="LSF229" t="s">
        <v>324</v>
      </c>
      <c r="LSG229" t="s">
        <v>324</v>
      </c>
      <c r="LSH229" t="s">
        <v>324</v>
      </c>
      <c r="LSI229" t="s">
        <v>324</v>
      </c>
      <c r="LSJ229" t="s">
        <v>324</v>
      </c>
      <c r="LSK229" t="s">
        <v>324</v>
      </c>
      <c r="LSL229" t="s">
        <v>324</v>
      </c>
      <c r="LSM229" t="s">
        <v>324</v>
      </c>
      <c r="LSN229" t="s">
        <v>324</v>
      </c>
      <c r="LSO229" t="s">
        <v>324</v>
      </c>
      <c r="LSP229" t="s">
        <v>324</v>
      </c>
      <c r="LSQ229" t="s">
        <v>324</v>
      </c>
      <c r="LSR229" t="s">
        <v>324</v>
      </c>
      <c r="LSS229" t="s">
        <v>324</v>
      </c>
      <c r="LST229" t="s">
        <v>324</v>
      </c>
      <c r="LSU229" t="s">
        <v>324</v>
      </c>
      <c r="LSV229" t="s">
        <v>324</v>
      </c>
      <c r="LSW229" t="s">
        <v>324</v>
      </c>
      <c r="LSX229" t="s">
        <v>324</v>
      </c>
      <c r="LSY229" t="s">
        <v>324</v>
      </c>
      <c r="LSZ229" t="s">
        <v>324</v>
      </c>
      <c r="LTA229" t="s">
        <v>324</v>
      </c>
      <c r="LTB229" t="s">
        <v>324</v>
      </c>
      <c r="LTC229" t="s">
        <v>324</v>
      </c>
      <c r="LTD229" t="s">
        <v>324</v>
      </c>
      <c r="LTE229" t="s">
        <v>324</v>
      </c>
      <c r="LTF229" t="s">
        <v>324</v>
      </c>
      <c r="LTG229" t="s">
        <v>324</v>
      </c>
      <c r="LTH229" t="s">
        <v>324</v>
      </c>
      <c r="LTI229" t="s">
        <v>324</v>
      </c>
      <c r="LTJ229" t="s">
        <v>324</v>
      </c>
      <c r="LTK229" t="s">
        <v>324</v>
      </c>
      <c r="LTL229" t="s">
        <v>324</v>
      </c>
      <c r="LTM229" t="s">
        <v>324</v>
      </c>
      <c r="LTN229" t="s">
        <v>324</v>
      </c>
      <c r="LTO229" t="s">
        <v>324</v>
      </c>
      <c r="LTP229" t="s">
        <v>324</v>
      </c>
      <c r="LTQ229" t="s">
        <v>324</v>
      </c>
      <c r="LTR229" t="s">
        <v>324</v>
      </c>
      <c r="LTS229" t="s">
        <v>324</v>
      </c>
      <c r="LTT229" t="s">
        <v>324</v>
      </c>
      <c r="LTU229" t="s">
        <v>324</v>
      </c>
      <c r="LTV229" t="s">
        <v>324</v>
      </c>
      <c r="LTW229" t="s">
        <v>324</v>
      </c>
      <c r="LTX229" t="s">
        <v>324</v>
      </c>
      <c r="LTY229" t="s">
        <v>324</v>
      </c>
      <c r="LTZ229" t="s">
        <v>324</v>
      </c>
      <c r="LUA229" t="s">
        <v>324</v>
      </c>
      <c r="LUB229" t="s">
        <v>324</v>
      </c>
      <c r="LUC229" t="s">
        <v>324</v>
      </c>
      <c r="LUD229" t="s">
        <v>324</v>
      </c>
      <c r="LUE229" t="s">
        <v>324</v>
      </c>
      <c r="LUF229" t="s">
        <v>324</v>
      </c>
      <c r="LUG229" t="s">
        <v>324</v>
      </c>
      <c r="LUH229" t="s">
        <v>324</v>
      </c>
      <c r="LUI229" t="s">
        <v>324</v>
      </c>
      <c r="LUJ229" t="s">
        <v>324</v>
      </c>
      <c r="LUK229" t="s">
        <v>324</v>
      </c>
      <c r="LUL229" t="s">
        <v>324</v>
      </c>
      <c r="LUM229" t="s">
        <v>324</v>
      </c>
      <c r="LUN229" t="s">
        <v>324</v>
      </c>
      <c r="LUO229" t="s">
        <v>324</v>
      </c>
      <c r="LUP229" t="s">
        <v>324</v>
      </c>
      <c r="LUQ229" t="s">
        <v>324</v>
      </c>
      <c r="LUR229" t="s">
        <v>324</v>
      </c>
      <c r="LUS229" t="s">
        <v>324</v>
      </c>
      <c r="LUT229" t="s">
        <v>324</v>
      </c>
      <c r="LUU229" t="s">
        <v>324</v>
      </c>
      <c r="LUV229" t="s">
        <v>324</v>
      </c>
      <c r="LUW229" t="s">
        <v>324</v>
      </c>
      <c r="LUX229" t="s">
        <v>324</v>
      </c>
      <c r="LUY229" t="s">
        <v>324</v>
      </c>
      <c r="LUZ229" t="s">
        <v>324</v>
      </c>
      <c r="LVA229" t="s">
        <v>324</v>
      </c>
      <c r="LVB229" t="s">
        <v>324</v>
      </c>
      <c r="LVC229" t="s">
        <v>324</v>
      </c>
      <c r="LVD229" t="s">
        <v>324</v>
      </c>
      <c r="LVE229" t="s">
        <v>324</v>
      </c>
      <c r="LVF229" t="s">
        <v>324</v>
      </c>
      <c r="LVG229" t="s">
        <v>324</v>
      </c>
      <c r="LVH229" t="s">
        <v>324</v>
      </c>
      <c r="LVI229" t="s">
        <v>324</v>
      </c>
      <c r="LVJ229" t="s">
        <v>324</v>
      </c>
      <c r="LVK229" t="s">
        <v>324</v>
      </c>
      <c r="LVL229" t="s">
        <v>324</v>
      </c>
      <c r="LVM229" t="s">
        <v>324</v>
      </c>
      <c r="LVN229" t="s">
        <v>324</v>
      </c>
      <c r="LVO229" t="s">
        <v>324</v>
      </c>
      <c r="LVP229" t="s">
        <v>324</v>
      </c>
      <c r="LVQ229" t="s">
        <v>324</v>
      </c>
      <c r="LVR229" t="s">
        <v>324</v>
      </c>
      <c r="LVS229" t="s">
        <v>324</v>
      </c>
      <c r="LVT229" t="s">
        <v>324</v>
      </c>
      <c r="LVU229" t="s">
        <v>324</v>
      </c>
      <c r="LVV229" t="s">
        <v>324</v>
      </c>
      <c r="LVW229" t="s">
        <v>324</v>
      </c>
      <c r="LVX229" t="s">
        <v>324</v>
      </c>
      <c r="LVY229" t="s">
        <v>324</v>
      </c>
      <c r="LVZ229" t="s">
        <v>324</v>
      </c>
      <c r="LWA229" t="s">
        <v>324</v>
      </c>
      <c r="LWB229" t="s">
        <v>324</v>
      </c>
      <c r="LWC229" t="s">
        <v>324</v>
      </c>
      <c r="LWD229" t="s">
        <v>324</v>
      </c>
      <c r="LWE229" t="s">
        <v>324</v>
      </c>
      <c r="LWF229" t="s">
        <v>324</v>
      </c>
      <c r="LWG229" t="s">
        <v>324</v>
      </c>
      <c r="LWH229" t="s">
        <v>324</v>
      </c>
      <c r="LWI229" t="s">
        <v>324</v>
      </c>
      <c r="LWJ229" t="s">
        <v>324</v>
      </c>
      <c r="LWK229" t="s">
        <v>324</v>
      </c>
      <c r="LWL229" t="s">
        <v>324</v>
      </c>
      <c r="LWM229" t="s">
        <v>324</v>
      </c>
      <c r="LWN229" t="s">
        <v>324</v>
      </c>
      <c r="LWO229" t="s">
        <v>324</v>
      </c>
      <c r="LWP229" t="s">
        <v>324</v>
      </c>
      <c r="LWQ229" t="s">
        <v>324</v>
      </c>
      <c r="LWR229" t="s">
        <v>324</v>
      </c>
      <c r="LWS229" t="s">
        <v>324</v>
      </c>
      <c r="LWT229" t="s">
        <v>324</v>
      </c>
      <c r="LWU229" t="s">
        <v>324</v>
      </c>
      <c r="LWV229" t="s">
        <v>324</v>
      </c>
      <c r="LWW229" t="s">
        <v>324</v>
      </c>
      <c r="LWX229" t="s">
        <v>324</v>
      </c>
      <c r="LWY229" t="s">
        <v>324</v>
      </c>
      <c r="LWZ229" t="s">
        <v>324</v>
      </c>
      <c r="LXA229" t="s">
        <v>324</v>
      </c>
      <c r="LXB229" t="s">
        <v>324</v>
      </c>
      <c r="LXC229" t="s">
        <v>324</v>
      </c>
      <c r="LXD229" t="s">
        <v>324</v>
      </c>
      <c r="LXE229" t="s">
        <v>324</v>
      </c>
      <c r="LXF229" t="s">
        <v>324</v>
      </c>
      <c r="LXG229" t="s">
        <v>324</v>
      </c>
      <c r="LXH229" t="s">
        <v>324</v>
      </c>
      <c r="LXI229" t="s">
        <v>324</v>
      </c>
      <c r="LXJ229" t="s">
        <v>324</v>
      </c>
      <c r="LXK229" t="s">
        <v>324</v>
      </c>
      <c r="LXL229" t="s">
        <v>324</v>
      </c>
      <c r="LXM229" t="s">
        <v>324</v>
      </c>
      <c r="LXN229" t="s">
        <v>324</v>
      </c>
      <c r="LXO229" t="s">
        <v>324</v>
      </c>
      <c r="LXP229" t="s">
        <v>324</v>
      </c>
      <c r="LXQ229" t="s">
        <v>324</v>
      </c>
      <c r="LXR229" t="s">
        <v>324</v>
      </c>
      <c r="LXS229" t="s">
        <v>324</v>
      </c>
      <c r="LXT229" t="s">
        <v>324</v>
      </c>
      <c r="LXU229" t="s">
        <v>324</v>
      </c>
      <c r="LXV229" t="s">
        <v>324</v>
      </c>
      <c r="LXW229" t="s">
        <v>324</v>
      </c>
      <c r="LXX229" t="s">
        <v>324</v>
      </c>
      <c r="LXY229" t="s">
        <v>324</v>
      </c>
      <c r="LXZ229" t="s">
        <v>324</v>
      </c>
      <c r="LYA229" t="s">
        <v>324</v>
      </c>
      <c r="LYB229" t="s">
        <v>324</v>
      </c>
      <c r="LYC229" t="s">
        <v>324</v>
      </c>
      <c r="LYD229" t="s">
        <v>324</v>
      </c>
      <c r="LYE229" t="s">
        <v>324</v>
      </c>
      <c r="LYF229" t="s">
        <v>324</v>
      </c>
      <c r="LYG229" t="s">
        <v>324</v>
      </c>
      <c r="LYH229" t="s">
        <v>324</v>
      </c>
      <c r="LYI229" t="s">
        <v>324</v>
      </c>
      <c r="LYJ229" t="s">
        <v>324</v>
      </c>
      <c r="LYK229" t="s">
        <v>324</v>
      </c>
      <c r="LYL229" t="s">
        <v>324</v>
      </c>
      <c r="LYM229" t="s">
        <v>324</v>
      </c>
      <c r="LYN229" t="s">
        <v>324</v>
      </c>
      <c r="LYO229" t="s">
        <v>324</v>
      </c>
      <c r="LYP229" t="s">
        <v>324</v>
      </c>
      <c r="LYQ229" t="s">
        <v>324</v>
      </c>
      <c r="LYR229" t="s">
        <v>324</v>
      </c>
      <c r="LYS229" t="s">
        <v>324</v>
      </c>
      <c r="LYT229" t="s">
        <v>324</v>
      </c>
      <c r="LYU229" t="s">
        <v>324</v>
      </c>
      <c r="LYV229" t="s">
        <v>324</v>
      </c>
      <c r="LYW229" t="s">
        <v>324</v>
      </c>
      <c r="LYX229" t="s">
        <v>324</v>
      </c>
      <c r="LYY229" t="s">
        <v>324</v>
      </c>
      <c r="LYZ229" t="s">
        <v>324</v>
      </c>
      <c r="LZA229" t="s">
        <v>324</v>
      </c>
      <c r="LZB229" t="s">
        <v>324</v>
      </c>
      <c r="LZC229" t="s">
        <v>324</v>
      </c>
      <c r="LZD229" t="s">
        <v>324</v>
      </c>
      <c r="LZE229" t="s">
        <v>324</v>
      </c>
      <c r="LZF229" t="s">
        <v>324</v>
      </c>
      <c r="LZG229" t="s">
        <v>324</v>
      </c>
      <c r="LZH229" t="s">
        <v>324</v>
      </c>
      <c r="LZI229" t="s">
        <v>324</v>
      </c>
      <c r="LZJ229" t="s">
        <v>324</v>
      </c>
      <c r="LZK229" t="s">
        <v>324</v>
      </c>
      <c r="LZL229" t="s">
        <v>324</v>
      </c>
      <c r="LZM229" t="s">
        <v>324</v>
      </c>
      <c r="LZN229" t="s">
        <v>324</v>
      </c>
      <c r="LZO229" t="s">
        <v>324</v>
      </c>
      <c r="LZP229" t="s">
        <v>324</v>
      </c>
      <c r="LZQ229" t="s">
        <v>324</v>
      </c>
      <c r="LZR229" t="s">
        <v>324</v>
      </c>
      <c r="LZS229" t="s">
        <v>324</v>
      </c>
      <c r="LZT229" t="s">
        <v>324</v>
      </c>
      <c r="LZU229" t="s">
        <v>324</v>
      </c>
      <c r="LZV229" t="s">
        <v>324</v>
      </c>
      <c r="LZW229" t="s">
        <v>324</v>
      </c>
      <c r="LZX229" t="s">
        <v>324</v>
      </c>
      <c r="LZY229" t="s">
        <v>324</v>
      </c>
      <c r="LZZ229" t="s">
        <v>324</v>
      </c>
      <c r="MAA229" t="s">
        <v>324</v>
      </c>
      <c r="MAB229" t="s">
        <v>324</v>
      </c>
      <c r="MAC229" t="s">
        <v>324</v>
      </c>
      <c r="MAD229" t="s">
        <v>324</v>
      </c>
      <c r="MAE229" t="s">
        <v>324</v>
      </c>
      <c r="MAF229" t="s">
        <v>324</v>
      </c>
      <c r="MAG229" t="s">
        <v>324</v>
      </c>
      <c r="MAH229" t="s">
        <v>324</v>
      </c>
      <c r="MAI229" t="s">
        <v>324</v>
      </c>
      <c r="MAJ229" t="s">
        <v>324</v>
      </c>
      <c r="MAK229" t="s">
        <v>324</v>
      </c>
      <c r="MAL229" t="s">
        <v>324</v>
      </c>
      <c r="MAM229" t="s">
        <v>324</v>
      </c>
      <c r="MAN229" t="s">
        <v>324</v>
      </c>
      <c r="MAO229" t="s">
        <v>324</v>
      </c>
      <c r="MAP229" t="s">
        <v>324</v>
      </c>
      <c r="MAQ229" t="s">
        <v>324</v>
      </c>
      <c r="MAR229" t="s">
        <v>324</v>
      </c>
      <c r="MAS229" t="s">
        <v>324</v>
      </c>
      <c r="MAT229" t="s">
        <v>324</v>
      </c>
      <c r="MAU229" t="s">
        <v>324</v>
      </c>
      <c r="MAV229" t="s">
        <v>324</v>
      </c>
      <c r="MAW229" t="s">
        <v>324</v>
      </c>
      <c r="MAX229" t="s">
        <v>324</v>
      </c>
      <c r="MAY229" t="s">
        <v>324</v>
      </c>
      <c r="MAZ229" t="s">
        <v>324</v>
      </c>
      <c r="MBA229" t="s">
        <v>324</v>
      </c>
      <c r="MBB229" t="s">
        <v>324</v>
      </c>
      <c r="MBC229" t="s">
        <v>324</v>
      </c>
      <c r="MBD229" t="s">
        <v>324</v>
      </c>
      <c r="MBE229" t="s">
        <v>324</v>
      </c>
      <c r="MBF229" t="s">
        <v>324</v>
      </c>
      <c r="MBG229" t="s">
        <v>324</v>
      </c>
      <c r="MBH229" t="s">
        <v>324</v>
      </c>
      <c r="MBI229" t="s">
        <v>324</v>
      </c>
      <c r="MBJ229" t="s">
        <v>324</v>
      </c>
      <c r="MBK229" t="s">
        <v>324</v>
      </c>
      <c r="MBL229" t="s">
        <v>324</v>
      </c>
      <c r="MBM229" t="s">
        <v>324</v>
      </c>
      <c r="MBN229" t="s">
        <v>324</v>
      </c>
      <c r="MBO229" t="s">
        <v>324</v>
      </c>
      <c r="MBP229" t="s">
        <v>324</v>
      </c>
      <c r="MBQ229" t="s">
        <v>324</v>
      </c>
      <c r="MBR229" t="s">
        <v>324</v>
      </c>
      <c r="MBS229" t="s">
        <v>324</v>
      </c>
      <c r="MBT229" t="s">
        <v>324</v>
      </c>
      <c r="MBU229" t="s">
        <v>324</v>
      </c>
      <c r="MBV229" t="s">
        <v>324</v>
      </c>
      <c r="MBW229" t="s">
        <v>324</v>
      </c>
      <c r="MBX229" t="s">
        <v>324</v>
      </c>
      <c r="MBY229" t="s">
        <v>324</v>
      </c>
      <c r="MBZ229" t="s">
        <v>324</v>
      </c>
      <c r="MCA229" t="s">
        <v>324</v>
      </c>
      <c r="MCB229" t="s">
        <v>324</v>
      </c>
      <c r="MCC229" t="s">
        <v>324</v>
      </c>
      <c r="MCD229" t="s">
        <v>324</v>
      </c>
      <c r="MCE229" t="s">
        <v>324</v>
      </c>
      <c r="MCF229" t="s">
        <v>324</v>
      </c>
      <c r="MCG229" t="s">
        <v>324</v>
      </c>
      <c r="MCH229" t="s">
        <v>324</v>
      </c>
      <c r="MCI229" t="s">
        <v>324</v>
      </c>
      <c r="MCJ229" t="s">
        <v>324</v>
      </c>
      <c r="MCK229" t="s">
        <v>324</v>
      </c>
      <c r="MCL229" t="s">
        <v>324</v>
      </c>
      <c r="MCM229" t="s">
        <v>324</v>
      </c>
      <c r="MCN229" t="s">
        <v>324</v>
      </c>
      <c r="MCO229" t="s">
        <v>324</v>
      </c>
      <c r="MCP229" t="s">
        <v>324</v>
      </c>
      <c r="MCQ229" t="s">
        <v>324</v>
      </c>
      <c r="MCR229" t="s">
        <v>324</v>
      </c>
      <c r="MCS229" t="s">
        <v>324</v>
      </c>
      <c r="MCT229" t="s">
        <v>324</v>
      </c>
      <c r="MCU229" t="s">
        <v>324</v>
      </c>
      <c r="MCV229" t="s">
        <v>324</v>
      </c>
      <c r="MCW229" t="s">
        <v>324</v>
      </c>
      <c r="MCX229" t="s">
        <v>324</v>
      </c>
      <c r="MCY229" t="s">
        <v>324</v>
      </c>
      <c r="MCZ229" t="s">
        <v>324</v>
      </c>
      <c r="MDA229" t="s">
        <v>324</v>
      </c>
      <c r="MDB229" t="s">
        <v>324</v>
      </c>
      <c r="MDC229" t="s">
        <v>324</v>
      </c>
      <c r="MDD229" t="s">
        <v>324</v>
      </c>
      <c r="MDE229" t="s">
        <v>324</v>
      </c>
      <c r="MDF229" t="s">
        <v>324</v>
      </c>
      <c r="MDG229" t="s">
        <v>324</v>
      </c>
      <c r="MDH229" t="s">
        <v>324</v>
      </c>
      <c r="MDI229" t="s">
        <v>324</v>
      </c>
      <c r="MDJ229" t="s">
        <v>324</v>
      </c>
      <c r="MDK229" t="s">
        <v>324</v>
      </c>
      <c r="MDL229" t="s">
        <v>324</v>
      </c>
      <c r="MDM229" t="s">
        <v>324</v>
      </c>
      <c r="MDN229" t="s">
        <v>324</v>
      </c>
      <c r="MDO229" t="s">
        <v>324</v>
      </c>
      <c r="MDP229" t="s">
        <v>324</v>
      </c>
      <c r="MDQ229" t="s">
        <v>324</v>
      </c>
      <c r="MDR229" t="s">
        <v>324</v>
      </c>
      <c r="MDS229" t="s">
        <v>324</v>
      </c>
      <c r="MDT229" t="s">
        <v>324</v>
      </c>
      <c r="MDU229" t="s">
        <v>324</v>
      </c>
      <c r="MDV229" t="s">
        <v>324</v>
      </c>
      <c r="MDW229" t="s">
        <v>324</v>
      </c>
      <c r="MDX229" t="s">
        <v>324</v>
      </c>
      <c r="MDY229" t="s">
        <v>324</v>
      </c>
      <c r="MDZ229" t="s">
        <v>324</v>
      </c>
      <c r="MEA229" t="s">
        <v>324</v>
      </c>
      <c r="MEB229" t="s">
        <v>324</v>
      </c>
      <c r="MEC229" t="s">
        <v>324</v>
      </c>
      <c r="MED229" t="s">
        <v>324</v>
      </c>
      <c r="MEE229" t="s">
        <v>324</v>
      </c>
      <c r="MEF229" t="s">
        <v>324</v>
      </c>
      <c r="MEG229" t="s">
        <v>324</v>
      </c>
      <c r="MEH229" t="s">
        <v>324</v>
      </c>
      <c r="MEI229" t="s">
        <v>324</v>
      </c>
      <c r="MEJ229" t="s">
        <v>324</v>
      </c>
      <c r="MEK229" t="s">
        <v>324</v>
      </c>
      <c r="MEL229" t="s">
        <v>324</v>
      </c>
      <c r="MEM229" t="s">
        <v>324</v>
      </c>
      <c r="MEN229" t="s">
        <v>324</v>
      </c>
      <c r="MEO229" t="s">
        <v>324</v>
      </c>
      <c r="MEP229" t="s">
        <v>324</v>
      </c>
      <c r="MEQ229" t="s">
        <v>324</v>
      </c>
      <c r="MER229" t="s">
        <v>324</v>
      </c>
      <c r="MES229" t="s">
        <v>324</v>
      </c>
      <c r="MET229" t="s">
        <v>324</v>
      </c>
      <c r="MEU229" t="s">
        <v>324</v>
      </c>
      <c r="MEV229" t="s">
        <v>324</v>
      </c>
      <c r="MEW229" t="s">
        <v>324</v>
      </c>
      <c r="MEX229" t="s">
        <v>324</v>
      </c>
      <c r="MEY229" t="s">
        <v>324</v>
      </c>
      <c r="MEZ229" t="s">
        <v>324</v>
      </c>
      <c r="MFA229" t="s">
        <v>324</v>
      </c>
      <c r="MFB229" t="s">
        <v>324</v>
      </c>
      <c r="MFC229" t="s">
        <v>324</v>
      </c>
      <c r="MFD229" t="s">
        <v>324</v>
      </c>
      <c r="MFE229" t="s">
        <v>324</v>
      </c>
      <c r="MFF229" t="s">
        <v>324</v>
      </c>
      <c r="MFG229" t="s">
        <v>324</v>
      </c>
      <c r="MFH229" t="s">
        <v>324</v>
      </c>
      <c r="MFI229" t="s">
        <v>324</v>
      </c>
      <c r="MFJ229" t="s">
        <v>324</v>
      </c>
      <c r="MFK229" t="s">
        <v>324</v>
      </c>
      <c r="MFL229" t="s">
        <v>324</v>
      </c>
      <c r="MFM229" t="s">
        <v>324</v>
      </c>
      <c r="MFN229" t="s">
        <v>324</v>
      </c>
      <c r="MFO229" t="s">
        <v>324</v>
      </c>
      <c r="MFP229" t="s">
        <v>324</v>
      </c>
      <c r="MFQ229" t="s">
        <v>324</v>
      </c>
      <c r="MFR229" t="s">
        <v>324</v>
      </c>
      <c r="MFS229" t="s">
        <v>324</v>
      </c>
      <c r="MFT229" t="s">
        <v>324</v>
      </c>
      <c r="MFU229" t="s">
        <v>324</v>
      </c>
      <c r="MFV229" t="s">
        <v>324</v>
      </c>
      <c r="MFW229" t="s">
        <v>324</v>
      </c>
      <c r="MFX229" t="s">
        <v>324</v>
      </c>
      <c r="MFY229" t="s">
        <v>324</v>
      </c>
      <c r="MFZ229" t="s">
        <v>324</v>
      </c>
      <c r="MGA229" t="s">
        <v>324</v>
      </c>
      <c r="MGB229" t="s">
        <v>324</v>
      </c>
      <c r="MGC229" t="s">
        <v>324</v>
      </c>
      <c r="MGD229" t="s">
        <v>324</v>
      </c>
      <c r="MGE229" t="s">
        <v>324</v>
      </c>
      <c r="MGF229" t="s">
        <v>324</v>
      </c>
      <c r="MGG229" t="s">
        <v>324</v>
      </c>
      <c r="MGH229" t="s">
        <v>324</v>
      </c>
      <c r="MGI229" t="s">
        <v>324</v>
      </c>
      <c r="MGJ229" t="s">
        <v>324</v>
      </c>
      <c r="MGK229" t="s">
        <v>324</v>
      </c>
      <c r="MGL229" t="s">
        <v>324</v>
      </c>
      <c r="MGM229" t="s">
        <v>324</v>
      </c>
      <c r="MGN229" t="s">
        <v>324</v>
      </c>
      <c r="MGO229" t="s">
        <v>324</v>
      </c>
      <c r="MGP229" t="s">
        <v>324</v>
      </c>
      <c r="MGQ229" t="s">
        <v>324</v>
      </c>
      <c r="MGR229" t="s">
        <v>324</v>
      </c>
      <c r="MGS229" t="s">
        <v>324</v>
      </c>
      <c r="MGT229" t="s">
        <v>324</v>
      </c>
      <c r="MGU229" t="s">
        <v>324</v>
      </c>
      <c r="MGV229" t="s">
        <v>324</v>
      </c>
      <c r="MGW229" t="s">
        <v>324</v>
      </c>
      <c r="MGX229" t="s">
        <v>324</v>
      </c>
      <c r="MGY229" t="s">
        <v>324</v>
      </c>
      <c r="MGZ229" t="s">
        <v>324</v>
      </c>
      <c r="MHA229" t="s">
        <v>324</v>
      </c>
      <c r="MHB229" t="s">
        <v>324</v>
      </c>
      <c r="MHC229" t="s">
        <v>324</v>
      </c>
      <c r="MHD229" t="s">
        <v>324</v>
      </c>
      <c r="MHE229" t="s">
        <v>324</v>
      </c>
      <c r="MHF229" t="s">
        <v>324</v>
      </c>
      <c r="MHG229" t="s">
        <v>324</v>
      </c>
      <c r="MHH229" t="s">
        <v>324</v>
      </c>
      <c r="MHI229" t="s">
        <v>324</v>
      </c>
      <c r="MHJ229" t="s">
        <v>324</v>
      </c>
      <c r="MHK229" t="s">
        <v>324</v>
      </c>
      <c r="MHL229" t="s">
        <v>324</v>
      </c>
      <c r="MHM229" t="s">
        <v>324</v>
      </c>
      <c r="MHN229" t="s">
        <v>324</v>
      </c>
      <c r="MHO229" t="s">
        <v>324</v>
      </c>
      <c r="MHP229" t="s">
        <v>324</v>
      </c>
      <c r="MHQ229" t="s">
        <v>324</v>
      </c>
      <c r="MHR229" t="s">
        <v>324</v>
      </c>
      <c r="MHS229" t="s">
        <v>324</v>
      </c>
      <c r="MHT229" t="s">
        <v>324</v>
      </c>
      <c r="MHU229" t="s">
        <v>324</v>
      </c>
      <c r="MHV229" t="s">
        <v>324</v>
      </c>
      <c r="MHW229" t="s">
        <v>324</v>
      </c>
      <c r="MHX229" t="s">
        <v>324</v>
      </c>
      <c r="MHY229" t="s">
        <v>324</v>
      </c>
      <c r="MHZ229" t="s">
        <v>324</v>
      </c>
      <c r="MIA229" t="s">
        <v>324</v>
      </c>
      <c r="MIB229" t="s">
        <v>324</v>
      </c>
      <c r="MIC229" t="s">
        <v>324</v>
      </c>
      <c r="MID229" t="s">
        <v>324</v>
      </c>
      <c r="MIE229" t="s">
        <v>324</v>
      </c>
      <c r="MIF229" t="s">
        <v>324</v>
      </c>
      <c r="MIG229" t="s">
        <v>324</v>
      </c>
      <c r="MIH229" t="s">
        <v>324</v>
      </c>
      <c r="MII229" t="s">
        <v>324</v>
      </c>
      <c r="MIJ229" t="s">
        <v>324</v>
      </c>
      <c r="MIK229" t="s">
        <v>324</v>
      </c>
      <c r="MIL229" t="s">
        <v>324</v>
      </c>
      <c r="MIM229" t="s">
        <v>324</v>
      </c>
      <c r="MIN229" t="s">
        <v>324</v>
      </c>
      <c r="MIO229" t="s">
        <v>324</v>
      </c>
      <c r="MIP229" t="s">
        <v>324</v>
      </c>
      <c r="MIQ229" t="s">
        <v>324</v>
      </c>
      <c r="MIR229" t="s">
        <v>324</v>
      </c>
      <c r="MIS229" t="s">
        <v>324</v>
      </c>
      <c r="MIT229" t="s">
        <v>324</v>
      </c>
      <c r="MIU229" t="s">
        <v>324</v>
      </c>
      <c r="MIV229" t="s">
        <v>324</v>
      </c>
      <c r="MIW229" t="s">
        <v>324</v>
      </c>
      <c r="MIX229" t="s">
        <v>324</v>
      </c>
      <c r="MIY229" t="s">
        <v>324</v>
      </c>
      <c r="MIZ229" t="s">
        <v>324</v>
      </c>
      <c r="MJA229" t="s">
        <v>324</v>
      </c>
      <c r="MJB229" t="s">
        <v>324</v>
      </c>
      <c r="MJC229" t="s">
        <v>324</v>
      </c>
      <c r="MJD229" t="s">
        <v>324</v>
      </c>
      <c r="MJE229" t="s">
        <v>324</v>
      </c>
      <c r="MJF229" t="s">
        <v>324</v>
      </c>
      <c r="MJG229" t="s">
        <v>324</v>
      </c>
      <c r="MJH229" t="s">
        <v>324</v>
      </c>
      <c r="MJI229" t="s">
        <v>324</v>
      </c>
      <c r="MJJ229" t="s">
        <v>324</v>
      </c>
      <c r="MJK229" t="s">
        <v>324</v>
      </c>
      <c r="MJL229" t="s">
        <v>324</v>
      </c>
      <c r="MJM229" t="s">
        <v>324</v>
      </c>
      <c r="MJN229" t="s">
        <v>324</v>
      </c>
      <c r="MJO229" t="s">
        <v>324</v>
      </c>
      <c r="MJP229" t="s">
        <v>324</v>
      </c>
      <c r="MJQ229" t="s">
        <v>324</v>
      </c>
      <c r="MJR229" t="s">
        <v>324</v>
      </c>
      <c r="MJS229" t="s">
        <v>324</v>
      </c>
      <c r="MJT229" t="s">
        <v>324</v>
      </c>
      <c r="MJU229" t="s">
        <v>324</v>
      </c>
      <c r="MJV229" t="s">
        <v>324</v>
      </c>
      <c r="MJW229" t="s">
        <v>324</v>
      </c>
      <c r="MJX229" t="s">
        <v>324</v>
      </c>
      <c r="MJY229" t="s">
        <v>324</v>
      </c>
      <c r="MJZ229" t="s">
        <v>324</v>
      </c>
      <c r="MKA229" t="s">
        <v>324</v>
      </c>
      <c r="MKB229" t="s">
        <v>324</v>
      </c>
      <c r="MKC229" t="s">
        <v>324</v>
      </c>
      <c r="MKD229" t="s">
        <v>324</v>
      </c>
      <c r="MKE229" t="s">
        <v>324</v>
      </c>
      <c r="MKF229" t="s">
        <v>324</v>
      </c>
      <c r="MKG229" t="s">
        <v>324</v>
      </c>
      <c r="MKH229" t="s">
        <v>324</v>
      </c>
      <c r="MKI229" t="s">
        <v>324</v>
      </c>
      <c r="MKJ229" t="s">
        <v>324</v>
      </c>
      <c r="MKK229" t="s">
        <v>324</v>
      </c>
      <c r="MKL229" t="s">
        <v>324</v>
      </c>
      <c r="MKM229" t="s">
        <v>324</v>
      </c>
      <c r="MKN229" t="s">
        <v>324</v>
      </c>
      <c r="MKO229" t="s">
        <v>324</v>
      </c>
      <c r="MKP229" t="s">
        <v>324</v>
      </c>
      <c r="MKQ229" t="s">
        <v>324</v>
      </c>
      <c r="MKR229" t="s">
        <v>324</v>
      </c>
      <c r="MKS229" t="s">
        <v>324</v>
      </c>
      <c r="MKT229" t="s">
        <v>324</v>
      </c>
      <c r="MKU229" t="s">
        <v>324</v>
      </c>
      <c r="MKV229" t="s">
        <v>324</v>
      </c>
      <c r="MKW229" t="s">
        <v>324</v>
      </c>
      <c r="MKX229" t="s">
        <v>324</v>
      </c>
      <c r="MKY229" t="s">
        <v>324</v>
      </c>
      <c r="MKZ229" t="s">
        <v>324</v>
      </c>
      <c r="MLA229" t="s">
        <v>324</v>
      </c>
      <c r="MLB229" t="s">
        <v>324</v>
      </c>
      <c r="MLC229" t="s">
        <v>324</v>
      </c>
      <c r="MLD229" t="s">
        <v>324</v>
      </c>
      <c r="MLE229" t="s">
        <v>324</v>
      </c>
      <c r="MLF229" t="s">
        <v>324</v>
      </c>
      <c r="MLG229" t="s">
        <v>324</v>
      </c>
      <c r="MLH229" t="s">
        <v>324</v>
      </c>
      <c r="MLI229" t="s">
        <v>324</v>
      </c>
      <c r="MLJ229" t="s">
        <v>324</v>
      </c>
      <c r="MLK229" t="s">
        <v>324</v>
      </c>
      <c r="MLL229" t="s">
        <v>324</v>
      </c>
      <c r="MLM229" t="s">
        <v>324</v>
      </c>
      <c r="MLN229" t="s">
        <v>324</v>
      </c>
      <c r="MLO229" t="s">
        <v>324</v>
      </c>
      <c r="MLP229" t="s">
        <v>324</v>
      </c>
      <c r="MLQ229" t="s">
        <v>324</v>
      </c>
      <c r="MLR229" t="s">
        <v>324</v>
      </c>
      <c r="MLS229" t="s">
        <v>324</v>
      </c>
      <c r="MLT229" t="s">
        <v>324</v>
      </c>
      <c r="MLU229" t="s">
        <v>324</v>
      </c>
      <c r="MLV229" t="s">
        <v>324</v>
      </c>
      <c r="MLW229" t="s">
        <v>324</v>
      </c>
      <c r="MLX229" t="s">
        <v>324</v>
      </c>
      <c r="MLY229" t="s">
        <v>324</v>
      </c>
      <c r="MLZ229" t="s">
        <v>324</v>
      </c>
      <c r="MMA229" t="s">
        <v>324</v>
      </c>
      <c r="MMB229" t="s">
        <v>324</v>
      </c>
      <c r="MMC229" t="s">
        <v>324</v>
      </c>
      <c r="MMD229" t="s">
        <v>324</v>
      </c>
      <c r="MME229" t="s">
        <v>324</v>
      </c>
      <c r="MMF229" t="s">
        <v>324</v>
      </c>
      <c r="MMG229" t="s">
        <v>324</v>
      </c>
      <c r="MMH229" t="s">
        <v>324</v>
      </c>
      <c r="MMI229" t="s">
        <v>324</v>
      </c>
      <c r="MMJ229" t="s">
        <v>324</v>
      </c>
      <c r="MMK229" t="s">
        <v>324</v>
      </c>
      <c r="MML229" t="s">
        <v>324</v>
      </c>
      <c r="MMM229" t="s">
        <v>324</v>
      </c>
      <c r="MMN229" t="s">
        <v>324</v>
      </c>
      <c r="MMO229" t="s">
        <v>324</v>
      </c>
      <c r="MMP229" t="s">
        <v>324</v>
      </c>
      <c r="MMQ229" t="s">
        <v>324</v>
      </c>
      <c r="MMR229" t="s">
        <v>324</v>
      </c>
      <c r="MMS229" t="s">
        <v>324</v>
      </c>
      <c r="MMT229" t="s">
        <v>324</v>
      </c>
      <c r="MMU229" t="s">
        <v>324</v>
      </c>
      <c r="MMV229" t="s">
        <v>324</v>
      </c>
      <c r="MMW229" t="s">
        <v>324</v>
      </c>
      <c r="MMX229" t="s">
        <v>324</v>
      </c>
      <c r="MMY229" t="s">
        <v>324</v>
      </c>
      <c r="MMZ229" t="s">
        <v>324</v>
      </c>
      <c r="MNA229" t="s">
        <v>324</v>
      </c>
      <c r="MNB229" t="s">
        <v>324</v>
      </c>
      <c r="MNC229" t="s">
        <v>324</v>
      </c>
      <c r="MND229" t="s">
        <v>324</v>
      </c>
      <c r="MNE229" t="s">
        <v>324</v>
      </c>
      <c r="MNF229" t="s">
        <v>324</v>
      </c>
      <c r="MNG229" t="s">
        <v>324</v>
      </c>
      <c r="MNH229" t="s">
        <v>324</v>
      </c>
      <c r="MNI229" t="s">
        <v>324</v>
      </c>
      <c r="MNJ229" t="s">
        <v>324</v>
      </c>
      <c r="MNK229" t="s">
        <v>324</v>
      </c>
      <c r="MNL229" t="s">
        <v>324</v>
      </c>
      <c r="MNM229" t="s">
        <v>324</v>
      </c>
      <c r="MNN229" t="s">
        <v>324</v>
      </c>
      <c r="MNO229" t="s">
        <v>324</v>
      </c>
      <c r="MNP229" t="s">
        <v>324</v>
      </c>
      <c r="MNQ229" t="s">
        <v>324</v>
      </c>
      <c r="MNR229" t="s">
        <v>324</v>
      </c>
      <c r="MNS229" t="s">
        <v>324</v>
      </c>
      <c r="MNT229" t="s">
        <v>324</v>
      </c>
      <c r="MNU229" t="s">
        <v>324</v>
      </c>
      <c r="MNV229" t="s">
        <v>324</v>
      </c>
      <c r="MNW229" t="s">
        <v>324</v>
      </c>
      <c r="MNX229" t="s">
        <v>324</v>
      </c>
      <c r="MNY229" t="s">
        <v>324</v>
      </c>
      <c r="MNZ229" t="s">
        <v>324</v>
      </c>
      <c r="MOA229" t="s">
        <v>324</v>
      </c>
      <c r="MOB229" t="s">
        <v>324</v>
      </c>
      <c r="MOC229" t="s">
        <v>324</v>
      </c>
      <c r="MOD229" t="s">
        <v>324</v>
      </c>
      <c r="MOE229" t="s">
        <v>324</v>
      </c>
      <c r="MOF229" t="s">
        <v>324</v>
      </c>
      <c r="MOG229" t="s">
        <v>324</v>
      </c>
      <c r="MOH229" t="s">
        <v>324</v>
      </c>
      <c r="MOI229" t="s">
        <v>324</v>
      </c>
      <c r="MOJ229" t="s">
        <v>324</v>
      </c>
      <c r="MOK229" t="s">
        <v>324</v>
      </c>
      <c r="MOL229" t="s">
        <v>324</v>
      </c>
      <c r="MOM229" t="s">
        <v>324</v>
      </c>
      <c r="MON229" t="s">
        <v>324</v>
      </c>
      <c r="MOO229" t="s">
        <v>324</v>
      </c>
      <c r="MOP229" t="s">
        <v>324</v>
      </c>
      <c r="MOQ229" t="s">
        <v>324</v>
      </c>
      <c r="MOR229" t="s">
        <v>324</v>
      </c>
      <c r="MOS229" t="s">
        <v>324</v>
      </c>
      <c r="MOT229" t="s">
        <v>324</v>
      </c>
      <c r="MOU229" t="s">
        <v>324</v>
      </c>
      <c r="MOV229" t="s">
        <v>324</v>
      </c>
      <c r="MOW229" t="s">
        <v>324</v>
      </c>
      <c r="MOX229" t="s">
        <v>324</v>
      </c>
      <c r="MOY229" t="s">
        <v>324</v>
      </c>
      <c r="MOZ229" t="s">
        <v>324</v>
      </c>
      <c r="MPA229" t="s">
        <v>324</v>
      </c>
      <c r="MPB229" t="s">
        <v>324</v>
      </c>
      <c r="MPC229" t="s">
        <v>324</v>
      </c>
      <c r="MPD229" t="s">
        <v>324</v>
      </c>
      <c r="MPE229" t="s">
        <v>324</v>
      </c>
      <c r="MPF229" t="s">
        <v>324</v>
      </c>
      <c r="MPG229" t="s">
        <v>324</v>
      </c>
      <c r="MPH229" t="s">
        <v>324</v>
      </c>
      <c r="MPI229" t="s">
        <v>324</v>
      </c>
      <c r="MPJ229" t="s">
        <v>324</v>
      </c>
      <c r="MPK229" t="s">
        <v>324</v>
      </c>
      <c r="MPL229" t="s">
        <v>324</v>
      </c>
      <c r="MPM229" t="s">
        <v>324</v>
      </c>
      <c r="MPN229" t="s">
        <v>324</v>
      </c>
      <c r="MPO229" t="s">
        <v>324</v>
      </c>
      <c r="MPP229" t="s">
        <v>324</v>
      </c>
      <c r="MPQ229" t="s">
        <v>324</v>
      </c>
      <c r="MPR229" t="s">
        <v>324</v>
      </c>
      <c r="MPS229" t="s">
        <v>324</v>
      </c>
      <c r="MPT229" t="s">
        <v>324</v>
      </c>
      <c r="MPU229" t="s">
        <v>324</v>
      </c>
      <c r="MPV229" t="s">
        <v>324</v>
      </c>
      <c r="MPW229" t="s">
        <v>324</v>
      </c>
      <c r="MPX229" t="s">
        <v>324</v>
      </c>
      <c r="MPY229" t="s">
        <v>324</v>
      </c>
      <c r="MPZ229" t="s">
        <v>324</v>
      </c>
      <c r="MQA229" t="s">
        <v>324</v>
      </c>
      <c r="MQB229" t="s">
        <v>324</v>
      </c>
      <c r="MQC229" t="s">
        <v>324</v>
      </c>
      <c r="MQD229" t="s">
        <v>324</v>
      </c>
      <c r="MQE229" t="s">
        <v>324</v>
      </c>
      <c r="MQF229" t="s">
        <v>324</v>
      </c>
      <c r="MQG229" t="s">
        <v>324</v>
      </c>
      <c r="MQH229" t="s">
        <v>324</v>
      </c>
      <c r="MQI229" t="s">
        <v>324</v>
      </c>
      <c r="MQJ229" t="s">
        <v>324</v>
      </c>
      <c r="MQK229" t="s">
        <v>324</v>
      </c>
      <c r="MQL229" t="s">
        <v>324</v>
      </c>
      <c r="MQM229" t="s">
        <v>324</v>
      </c>
      <c r="MQN229" t="s">
        <v>324</v>
      </c>
      <c r="MQO229" t="s">
        <v>324</v>
      </c>
      <c r="MQP229" t="s">
        <v>324</v>
      </c>
      <c r="MQQ229" t="s">
        <v>324</v>
      </c>
      <c r="MQR229" t="s">
        <v>324</v>
      </c>
      <c r="MQS229" t="s">
        <v>324</v>
      </c>
      <c r="MQT229" t="s">
        <v>324</v>
      </c>
      <c r="MQU229" t="s">
        <v>324</v>
      </c>
      <c r="MQV229" t="s">
        <v>324</v>
      </c>
      <c r="MQW229" t="s">
        <v>324</v>
      </c>
      <c r="MQX229" t="s">
        <v>324</v>
      </c>
      <c r="MQY229" t="s">
        <v>324</v>
      </c>
      <c r="MQZ229" t="s">
        <v>324</v>
      </c>
      <c r="MRA229" t="s">
        <v>324</v>
      </c>
      <c r="MRB229" t="s">
        <v>324</v>
      </c>
      <c r="MRC229" t="s">
        <v>324</v>
      </c>
      <c r="MRD229" t="s">
        <v>324</v>
      </c>
      <c r="MRE229" t="s">
        <v>324</v>
      </c>
      <c r="MRF229" t="s">
        <v>324</v>
      </c>
      <c r="MRG229" t="s">
        <v>324</v>
      </c>
      <c r="MRH229" t="s">
        <v>324</v>
      </c>
      <c r="MRI229" t="s">
        <v>324</v>
      </c>
      <c r="MRJ229" t="s">
        <v>324</v>
      </c>
      <c r="MRK229" t="s">
        <v>324</v>
      </c>
      <c r="MRL229" t="s">
        <v>324</v>
      </c>
      <c r="MRM229" t="s">
        <v>324</v>
      </c>
      <c r="MRN229" t="s">
        <v>324</v>
      </c>
      <c r="MRO229" t="s">
        <v>324</v>
      </c>
      <c r="MRP229" t="s">
        <v>324</v>
      </c>
      <c r="MRQ229" t="s">
        <v>324</v>
      </c>
      <c r="MRR229" t="s">
        <v>324</v>
      </c>
      <c r="MRS229" t="s">
        <v>324</v>
      </c>
      <c r="MRT229" t="s">
        <v>324</v>
      </c>
      <c r="MRU229" t="s">
        <v>324</v>
      </c>
      <c r="MRV229" t="s">
        <v>324</v>
      </c>
      <c r="MRW229" t="s">
        <v>324</v>
      </c>
      <c r="MRX229" t="s">
        <v>324</v>
      </c>
      <c r="MRY229" t="s">
        <v>324</v>
      </c>
      <c r="MRZ229" t="s">
        <v>324</v>
      </c>
      <c r="MSA229" t="s">
        <v>324</v>
      </c>
      <c r="MSB229" t="s">
        <v>324</v>
      </c>
      <c r="MSC229" t="s">
        <v>324</v>
      </c>
      <c r="MSD229" t="s">
        <v>324</v>
      </c>
      <c r="MSE229" t="s">
        <v>324</v>
      </c>
      <c r="MSF229" t="s">
        <v>324</v>
      </c>
      <c r="MSG229" t="s">
        <v>324</v>
      </c>
      <c r="MSH229" t="s">
        <v>324</v>
      </c>
      <c r="MSI229" t="s">
        <v>324</v>
      </c>
      <c r="MSJ229" t="s">
        <v>324</v>
      </c>
      <c r="MSK229" t="s">
        <v>324</v>
      </c>
      <c r="MSL229" t="s">
        <v>324</v>
      </c>
      <c r="MSM229" t="s">
        <v>324</v>
      </c>
      <c r="MSN229" t="s">
        <v>324</v>
      </c>
      <c r="MSO229" t="s">
        <v>324</v>
      </c>
      <c r="MSP229" t="s">
        <v>324</v>
      </c>
      <c r="MSQ229" t="s">
        <v>324</v>
      </c>
      <c r="MSR229" t="s">
        <v>324</v>
      </c>
      <c r="MSS229" t="s">
        <v>324</v>
      </c>
      <c r="MST229" t="s">
        <v>324</v>
      </c>
      <c r="MSU229" t="s">
        <v>324</v>
      </c>
      <c r="MSV229" t="s">
        <v>324</v>
      </c>
      <c r="MSW229" t="s">
        <v>324</v>
      </c>
      <c r="MSX229" t="s">
        <v>324</v>
      </c>
      <c r="MSY229" t="s">
        <v>324</v>
      </c>
      <c r="MSZ229" t="s">
        <v>324</v>
      </c>
      <c r="MTA229" t="s">
        <v>324</v>
      </c>
      <c r="MTB229" t="s">
        <v>324</v>
      </c>
      <c r="MTC229" t="s">
        <v>324</v>
      </c>
      <c r="MTD229" t="s">
        <v>324</v>
      </c>
      <c r="MTE229" t="s">
        <v>324</v>
      </c>
      <c r="MTF229" t="s">
        <v>324</v>
      </c>
      <c r="MTG229" t="s">
        <v>324</v>
      </c>
      <c r="MTH229" t="s">
        <v>324</v>
      </c>
      <c r="MTI229" t="s">
        <v>324</v>
      </c>
      <c r="MTJ229" t="s">
        <v>324</v>
      </c>
      <c r="MTK229" t="s">
        <v>324</v>
      </c>
      <c r="MTL229" t="s">
        <v>324</v>
      </c>
      <c r="MTM229" t="s">
        <v>324</v>
      </c>
      <c r="MTN229" t="s">
        <v>324</v>
      </c>
      <c r="MTO229" t="s">
        <v>324</v>
      </c>
      <c r="MTP229" t="s">
        <v>324</v>
      </c>
      <c r="MTQ229" t="s">
        <v>324</v>
      </c>
      <c r="MTR229" t="s">
        <v>324</v>
      </c>
      <c r="MTS229" t="s">
        <v>324</v>
      </c>
      <c r="MTT229" t="s">
        <v>324</v>
      </c>
      <c r="MTU229" t="s">
        <v>324</v>
      </c>
      <c r="MTV229" t="s">
        <v>324</v>
      </c>
      <c r="MTW229" t="s">
        <v>324</v>
      </c>
      <c r="MTX229" t="s">
        <v>324</v>
      </c>
      <c r="MTY229" t="s">
        <v>324</v>
      </c>
      <c r="MTZ229" t="s">
        <v>324</v>
      </c>
      <c r="MUA229" t="s">
        <v>324</v>
      </c>
      <c r="MUB229" t="s">
        <v>324</v>
      </c>
      <c r="MUC229" t="s">
        <v>324</v>
      </c>
      <c r="MUD229" t="s">
        <v>324</v>
      </c>
      <c r="MUE229" t="s">
        <v>324</v>
      </c>
      <c r="MUF229" t="s">
        <v>324</v>
      </c>
      <c r="MUG229" t="s">
        <v>324</v>
      </c>
      <c r="MUH229" t="s">
        <v>324</v>
      </c>
      <c r="MUI229" t="s">
        <v>324</v>
      </c>
      <c r="MUJ229" t="s">
        <v>324</v>
      </c>
      <c r="MUK229" t="s">
        <v>324</v>
      </c>
      <c r="MUL229" t="s">
        <v>324</v>
      </c>
      <c r="MUM229" t="s">
        <v>324</v>
      </c>
      <c r="MUN229" t="s">
        <v>324</v>
      </c>
      <c r="MUO229" t="s">
        <v>324</v>
      </c>
      <c r="MUP229" t="s">
        <v>324</v>
      </c>
      <c r="MUQ229" t="s">
        <v>324</v>
      </c>
      <c r="MUR229" t="s">
        <v>324</v>
      </c>
      <c r="MUS229" t="s">
        <v>324</v>
      </c>
      <c r="MUT229" t="s">
        <v>324</v>
      </c>
      <c r="MUU229" t="s">
        <v>324</v>
      </c>
      <c r="MUV229" t="s">
        <v>324</v>
      </c>
      <c r="MUW229" t="s">
        <v>324</v>
      </c>
      <c r="MUX229" t="s">
        <v>324</v>
      </c>
      <c r="MUY229" t="s">
        <v>324</v>
      </c>
      <c r="MUZ229" t="s">
        <v>324</v>
      </c>
      <c r="MVA229" t="s">
        <v>324</v>
      </c>
      <c r="MVB229" t="s">
        <v>324</v>
      </c>
      <c r="MVC229" t="s">
        <v>324</v>
      </c>
      <c r="MVD229" t="s">
        <v>324</v>
      </c>
      <c r="MVE229" t="s">
        <v>324</v>
      </c>
      <c r="MVF229" t="s">
        <v>324</v>
      </c>
      <c r="MVG229" t="s">
        <v>324</v>
      </c>
      <c r="MVH229" t="s">
        <v>324</v>
      </c>
      <c r="MVI229" t="s">
        <v>324</v>
      </c>
      <c r="MVJ229" t="s">
        <v>324</v>
      </c>
      <c r="MVK229" t="s">
        <v>324</v>
      </c>
      <c r="MVL229" t="s">
        <v>324</v>
      </c>
      <c r="MVM229" t="s">
        <v>324</v>
      </c>
      <c r="MVN229" t="s">
        <v>324</v>
      </c>
      <c r="MVO229" t="s">
        <v>324</v>
      </c>
      <c r="MVP229" t="s">
        <v>324</v>
      </c>
      <c r="MVQ229" t="s">
        <v>324</v>
      </c>
      <c r="MVR229" t="s">
        <v>324</v>
      </c>
      <c r="MVS229" t="s">
        <v>324</v>
      </c>
      <c r="MVT229" t="s">
        <v>324</v>
      </c>
      <c r="MVU229" t="s">
        <v>324</v>
      </c>
      <c r="MVV229" t="s">
        <v>324</v>
      </c>
      <c r="MVW229" t="s">
        <v>324</v>
      </c>
      <c r="MVX229" t="s">
        <v>324</v>
      </c>
      <c r="MVY229" t="s">
        <v>324</v>
      </c>
      <c r="MVZ229" t="s">
        <v>324</v>
      </c>
      <c r="MWA229" t="s">
        <v>324</v>
      </c>
      <c r="MWB229" t="s">
        <v>324</v>
      </c>
      <c r="MWC229" t="s">
        <v>324</v>
      </c>
      <c r="MWD229" t="s">
        <v>324</v>
      </c>
      <c r="MWE229" t="s">
        <v>324</v>
      </c>
      <c r="MWF229" t="s">
        <v>324</v>
      </c>
      <c r="MWG229" t="s">
        <v>324</v>
      </c>
      <c r="MWH229" t="s">
        <v>324</v>
      </c>
      <c r="MWI229" t="s">
        <v>324</v>
      </c>
      <c r="MWJ229" t="s">
        <v>324</v>
      </c>
      <c r="MWK229" t="s">
        <v>324</v>
      </c>
      <c r="MWL229" t="s">
        <v>324</v>
      </c>
      <c r="MWM229" t="s">
        <v>324</v>
      </c>
      <c r="MWN229" t="s">
        <v>324</v>
      </c>
      <c r="MWO229" t="s">
        <v>324</v>
      </c>
      <c r="MWP229" t="s">
        <v>324</v>
      </c>
      <c r="MWQ229" t="s">
        <v>324</v>
      </c>
      <c r="MWR229" t="s">
        <v>324</v>
      </c>
      <c r="MWS229" t="s">
        <v>324</v>
      </c>
      <c r="MWT229" t="s">
        <v>324</v>
      </c>
      <c r="MWU229" t="s">
        <v>324</v>
      </c>
      <c r="MWV229" t="s">
        <v>324</v>
      </c>
      <c r="MWW229" t="s">
        <v>324</v>
      </c>
      <c r="MWX229" t="s">
        <v>324</v>
      </c>
      <c r="MWY229" t="s">
        <v>324</v>
      </c>
      <c r="MWZ229" t="s">
        <v>324</v>
      </c>
      <c r="MXA229" t="s">
        <v>324</v>
      </c>
      <c r="MXB229" t="s">
        <v>324</v>
      </c>
      <c r="MXC229" t="s">
        <v>324</v>
      </c>
      <c r="MXD229" t="s">
        <v>324</v>
      </c>
      <c r="MXE229" t="s">
        <v>324</v>
      </c>
      <c r="MXF229" t="s">
        <v>324</v>
      </c>
      <c r="MXG229" t="s">
        <v>324</v>
      </c>
      <c r="MXH229" t="s">
        <v>324</v>
      </c>
      <c r="MXI229" t="s">
        <v>324</v>
      </c>
      <c r="MXJ229" t="s">
        <v>324</v>
      </c>
      <c r="MXK229" t="s">
        <v>324</v>
      </c>
      <c r="MXL229" t="s">
        <v>324</v>
      </c>
      <c r="MXM229" t="s">
        <v>324</v>
      </c>
      <c r="MXN229" t="s">
        <v>324</v>
      </c>
      <c r="MXO229" t="s">
        <v>324</v>
      </c>
      <c r="MXP229" t="s">
        <v>324</v>
      </c>
      <c r="MXQ229" t="s">
        <v>324</v>
      </c>
      <c r="MXR229" t="s">
        <v>324</v>
      </c>
      <c r="MXS229" t="s">
        <v>324</v>
      </c>
      <c r="MXT229" t="s">
        <v>324</v>
      </c>
      <c r="MXU229" t="s">
        <v>324</v>
      </c>
      <c r="MXV229" t="s">
        <v>324</v>
      </c>
      <c r="MXW229" t="s">
        <v>324</v>
      </c>
      <c r="MXX229" t="s">
        <v>324</v>
      </c>
      <c r="MXY229" t="s">
        <v>324</v>
      </c>
      <c r="MXZ229" t="s">
        <v>324</v>
      </c>
      <c r="MYA229" t="s">
        <v>324</v>
      </c>
      <c r="MYB229" t="s">
        <v>324</v>
      </c>
      <c r="MYC229" t="s">
        <v>324</v>
      </c>
      <c r="MYD229" t="s">
        <v>324</v>
      </c>
      <c r="MYE229" t="s">
        <v>324</v>
      </c>
      <c r="MYF229" t="s">
        <v>324</v>
      </c>
      <c r="MYG229" t="s">
        <v>324</v>
      </c>
      <c r="MYH229" t="s">
        <v>324</v>
      </c>
      <c r="MYI229" t="s">
        <v>324</v>
      </c>
      <c r="MYJ229" t="s">
        <v>324</v>
      </c>
      <c r="MYK229" t="s">
        <v>324</v>
      </c>
      <c r="MYL229" t="s">
        <v>324</v>
      </c>
      <c r="MYM229" t="s">
        <v>324</v>
      </c>
      <c r="MYN229" t="s">
        <v>324</v>
      </c>
      <c r="MYO229" t="s">
        <v>324</v>
      </c>
      <c r="MYP229" t="s">
        <v>324</v>
      </c>
      <c r="MYQ229" t="s">
        <v>324</v>
      </c>
      <c r="MYR229" t="s">
        <v>324</v>
      </c>
      <c r="MYS229" t="s">
        <v>324</v>
      </c>
      <c r="MYT229" t="s">
        <v>324</v>
      </c>
      <c r="MYU229" t="s">
        <v>324</v>
      </c>
      <c r="MYV229" t="s">
        <v>324</v>
      </c>
      <c r="MYW229" t="s">
        <v>324</v>
      </c>
      <c r="MYX229" t="s">
        <v>324</v>
      </c>
      <c r="MYY229" t="s">
        <v>324</v>
      </c>
      <c r="MYZ229" t="s">
        <v>324</v>
      </c>
      <c r="MZA229" t="s">
        <v>324</v>
      </c>
      <c r="MZB229" t="s">
        <v>324</v>
      </c>
      <c r="MZC229" t="s">
        <v>324</v>
      </c>
      <c r="MZD229" t="s">
        <v>324</v>
      </c>
      <c r="MZE229" t="s">
        <v>324</v>
      </c>
      <c r="MZF229" t="s">
        <v>324</v>
      </c>
      <c r="MZG229" t="s">
        <v>324</v>
      </c>
      <c r="MZH229" t="s">
        <v>324</v>
      </c>
      <c r="MZI229" t="s">
        <v>324</v>
      </c>
      <c r="MZJ229" t="s">
        <v>324</v>
      </c>
      <c r="MZK229" t="s">
        <v>324</v>
      </c>
      <c r="MZL229" t="s">
        <v>324</v>
      </c>
      <c r="MZM229" t="s">
        <v>324</v>
      </c>
      <c r="MZN229" t="s">
        <v>324</v>
      </c>
      <c r="MZO229" t="s">
        <v>324</v>
      </c>
      <c r="MZP229" t="s">
        <v>324</v>
      </c>
      <c r="MZQ229" t="s">
        <v>324</v>
      </c>
      <c r="MZR229" t="s">
        <v>324</v>
      </c>
      <c r="MZS229" t="s">
        <v>324</v>
      </c>
      <c r="MZT229" t="s">
        <v>324</v>
      </c>
      <c r="MZU229" t="s">
        <v>324</v>
      </c>
      <c r="MZV229" t="s">
        <v>324</v>
      </c>
      <c r="MZW229" t="s">
        <v>324</v>
      </c>
      <c r="MZX229" t="s">
        <v>324</v>
      </c>
      <c r="MZY229" t="s">
        <v>324</v>
      </c>
      <c r="MZZ229" t="s">
        <v>324</v>
      </c>
      <c r="NAA229" t="s">
        <v>324</v>
      </c>
      <c r="NAB229" t="s">
        <v>324</v>
      </c>
      <c r="NAC229" t="s">
        <v>324</v>
      </c>
      <c r="NAD229" t="s">
        <v>324</v>
      </c>
      <c r="NAE229" t="s">
        <v>324</v>
      </c>
      <c r="NAF229" t="s">
        <v>324</v>
      </c>
      <c r="NAG229" t="s">
        <v>324</v>
      </c>
      <c r="NAH229" t="s">
        <v>324</v>
      </c>
      <c r="NAI229" t="s">
        <v>324</v>
      </c>
      <c r="NAJ229" t="s">
        <v>324</v>
      </c>
      <c r="NAK229" t="s">
        <v>324</v>
      </c>
      <c r="NAL229" t="s">
        <v>324</v>
      </c>
      <c r="NAM229" t="s">
        <v>324</v>
      </c>
      <c r="NAN229" t="s">
        <v>324</v>
      </c>
      <c r="NAO229" t="s">
        <v>324</v>
      </c>
      <c r="NAP229" t="s">
        <v>324</v>
      </c>
      <c r="NAQ229" t="s">
        <v>324</v>
      </c>
      <c r="NAR229" t="s">
        <v>324</v>
      </c>
      <c r="NAS229" t="s">
        <v>324</v>
      </c>
      <c r="NAT229" t="s">
        <v>324</v>
      </c>
      <c r="NAU229" t="s">
        <v>324</v>
      </c>
      <c r="NAV229" t="s">
        <v>324</v>
      </c>
      <c r="NAW229" t="s">
        <v>324</v>
      </c>
      <c r="NAX229" t="s">
        <v>324</v>
      </c>
      <c r="NAY229" t="s">
        <v>324</v>
      </c>
      <c r="NAZ229" t="s">
        <v>324</v>
      </c>
      <c r="NBA229" t="s">
        <v>324</v>
      </c>
      <c r="NBB229" t="s">
        <v>324</v>
      </c>
      <c r="NBC229" t="s">
        <v>324</v>
      </c>
      <c r="NBD229" t="s">
        <v>324</v>
      </c>
      <c r="NBE229" t="s">
        <v>324</v>
      </c>
      <c r="NBF229" t="s">
        <v>324</v>
      </c>
      <c r="NBG229" t="s">
        <v>324</v>
      </c>
      <c r="NBH229" t="s">
        <v>324</v>
      </c>
      <c r="NBI229" t="s">
        <v>324</v>
      </c>
      <c r="NBJ229" t="s">
        <v>324</v>
      </c>
      <c r="NBK229" t="s">
        <v>324</v>
      </c>
      <c r="NBL229" t="s">
        <v>324</v>
      </c>
      <c r="NBM229" t="s">
        <v>324</v>
      </c>
      <c r="NBN229" t="s">
        <v>324</v>
      </c>
      <c r="NBO229" t="s">
        <v>324</v>
      </c>
      <c r="NBP229" t="s">
        <v>324</v>
      </c>
      <c r="NBQ229" t="s">
        <v>324</v>
      </c>
      <c r="NBR229" t="s">
        <v>324</v>
      </c>
      <c r="NBS229" t="s">
        <v>324</v>
      </c>
      <c r="NBT229" t="s">
        <v>324</v>
      </c>
      <c r="NBU229" t="s">
        <v>324</v>
      </c>
      <c r="NBV229" t="s">
        <v>324</v>
      </c>
      <c r="NBW229" t="s">
        <v>324</v>
      </c>
      <c r="NBX229" t="s">
        <v>324</v>
      </c>
      <c r="NBY229" t="s">
        <v>324</v>
      </c>
      <c r="NBZ229" t="s">
        <v>324</v>
      </c>
      <c r="NCA229" t="s">
        <v>324</v>
      </c>
      <c r="NCB229" t="s">
        <v>324</v>
      </c>
      <c r="NCC229" t="s">
        <v>324</v>
      </c>
      <c r="NCD229" t="s">
        <v>324</v>
      </c>
      <c r="NCE229" t="s">
        <v>324</v>
      </c>
      <c r="NCF229" t="s">
        <v>324</v>
      </c>
      <c r="NCG229" t="s">
        <v>324</v>
      </c>
      <c r="NCH229" t="s">
        <v>324</v>
      </c>
      <c r="NCI229" t="s">
        <v>324</v>
      </c>
      <c r="NCJ229" t="s">
        <v>324</v>
      </c>
      <c r="NCK229" t="s">
        <v>324</v>
      </c>
      <c r="NCL229" t="s">
        <v>324</v>
      </c>
      <c r="NCM229" t="s">
        <v>324</v>
      </c>
      <c r="NCN229" t="s">
        <v>324</v>
      </c>
      <c r="NCO229" t="s">
        <v>324</v>
      </c>
      <c r="NCP229" t="s">
        <v>324</v>
      </c>
      <c r="NCQ229" t="s">
        <v>324</v>
      </c>
      <c r="NCR229" t="s">
        <v>324</v>
      </c>
      <c r="NCS229" t="s">
        <v>324</v>
      </c>
      <c r="NCT229" t="s">
        <v>324</v>
      </c>
      <c r="NCU229" t="s">
        <v>324</v>
      </c>
      <c r="NCV229" t="s">
        <v>324</v>
      </c>
      <c r="NCW229" t="s">
        <v>324</v>
      </c>
      <c r="NCX229" t="s">
        <v>324</v>
      </c>
      <c r="NCY229" t="s">
        <v>324</v>
      </c>
      <c r="NCZ229" t="s">
        <v>324</v>
      </c>
      <c r="NDA229" t="s">
        <v>324</v>
      </c>
      <c r="NDB229" t="s">
        <v>324</v>
      </c>
      <c r="NDC229" t="s">
        <v>324</v>
      </c>
      <c r="NDD229" t="s">
        <v>324</v>
      </c>
      <c r="NDE229" t="s">
        <v>324</v>
      </c>
      <c r="NDF229" t="s">
        <v>324</v>
      </c>
      <c r="NDG229" t="s">
        <v>324</v>
      </c>
      <c r="NDH229" t="s">
        <v>324</v>
      </c>
      <c r="NDI229" t="s">
        <v>324</v>
      </c>
      <c r="NDJ229" t="s">
        <v>324</v>
      </c>
      <c r="NDK229" t="s">
        <v>324</v>
      </c>
      <c r="NDL229" t="s">
        <v>324</v>
      </c>
      <c r="NDM229" t="s">
        <v>324</v>
      </c>
      <c r="NDN229" t="s">
        <v>324</v>
      </c>
      <c r="NDO229" t="s">
        <v>324</v>
      </c>
      <c r="NDP229" t="s">
        <v>324</v>
      </c>
      <c r="NDQ229" t="s">
        <v>324</v>
      </c>
      <c r="NDR229" t="s">
        <v>324</v>
      </c>
      <c r="NDS229" t="s">
        <v>324</v>
      </c>
      <c r="NDT229" t="s">
        <v>324</v>
      </c>
      <c r="NDU229" t="s">
        <v>324</v>
      </c>
      <c r="NDV229" t="s">
        <v>324</v>
      </c>
      <c r="NDW229" t="s">
        <v>324</v>
      </c>
      <c r="NDX229" t="s">
        <v>324</v>
      </c>
      <c r="NDY229" t="s">
        <v>324</v>
      </c>
      <c r="NDZ229" t="s">
        <v>324</v>
      </c>
      <c r="NEA229" t="s">
        <v>324</v>
      </c>
      <c r="NEB229" t="s">
        <v>324</v>
      </c>
      <c r="NEC229" t="s">
        <v>324</v>
      </c>
      <c r="NED229" t="s">
        <v>324</v>
      </c>
      <c r="NEE229" t="s">
        <v>324</v>
      </c>
      <c r="NEF229" t="s">
        <v>324</v>
      </c>
      <c r="NEG229" t="s">
        <v>324</v>
      </c>
      <c r="NEH229" t="s">
        <v>324</v>
      </c>
      <c r="NEI229" t="s">
        <v>324</v>
      </c>
      <c r="NEJ229" t="s">
        <v>324</v>
      </c>
      <c r="NEK229" t="s">
        <v>324</v>
      </c>
      <c r="NEL229" t="s">
        <v>324</v>
      </c>
      <c r="NEM229" t="s">
        <v>324</v>
      </c>
      <c r="NEN229" t="s">
        <v>324</v>
      </c>
      <c r="NEO229" t="s">
        <v>324</v>
      </c>
      <c r="NEP229" t="s">
        <v>324</v>
      </c>
      <c r="NEQ229" t="s">
        <v>324</v>
      </c>
      <c r="NER229" t="s">
        <v>324</v>
      </c>
      <c r="NES229" t="s">
        <v>324</v>
      </c>
      <c r="NET229" t="s">
        <v>324</v>
      </c>
      <c r="NEU229" t="s">
        <v>324</v>
      </c>
      <c r="NEV229" t="s">
        <v>324</v>
      </c>
      <c r="NEW229" t="s">
        <v>324</v>
      </c>
      <c r="NEX229" t="s">
        <v>324</v>
      </c>
      <c r="NEY229" t="s">
        <v>324</v>
      </c>
      <c r="NEZ229" t="s">
        <v>324</v>
      </c>
      <c r="NFA229" t="s">
        <v>324</v>
      </c>
      <c r="NFB229" t="s">
        <v>324</v>
      </c>
      <c r="NFC229" t="s">
        <v>324</v>
      </c>
      <c r="NFD229" t="s">
        <v>324</v>
      </c>
      <c r="NFE229" t="s">
        <v>324</v>
      </c>
      <c r="NFF229" t="s">
        <v>324</v>
      </c>
      <c r="NFG229" t="s">
        <v>324</v>
      </c>
      <c r="NFH229" t="s">
        <v>324</v>
      </c>
      <c r="NFI229" t="s">
        <v>324</v>
      </c>
      <c r="NFJ229" t="s">
        <v>324</v>
      </c>
      <c r="NFK229" t="s">
        <v>324</v>
      </c>
      <c r="NFL229" t="s">
        <v>324</v>
      </c>
      <c r="NFM229" t="s">
        <v>324</v>
      </c>
      <c r="NFN229" t="s">
        <v>324</v>
      </c>
      <c r="NFO229" t="s">
        <v>324</v>
      </c>
      <c r="NFP229" t="s">
        <v>324</v>
      </c>
      <c r="NFQ229" t="s">
        <v>324</v>
      </c>
      <c r="NFR229" t="s">
        <v>324</v>
      </c>
      <c r="NFS229" t="s">
        <v>324</v>
      </c>
      <c r="NFT229" t="s">
        <v>324</v>
      </c>
      <c r="NFU229" t="s">
        <v>324</v>
      </c>
      <c r="NFV229" t="s">
        <v>324</v>
      </c>
      <c r="NFW229" t="s">
        <v>324</v>
      </c>
      <c r="NFX229" t="s">
        <v>324</v>
      </c>
      <c r="NFY229" t="s">
        <v>324</v>
      </c>
      <c r="NFZ229" t="s">
        <v>324</v>
      </c>
      <c r="NGA229" t="s">
        <v>324</v>
      </c>
      <c r="NGB229" t="s">
        <v>324</v>
      </c>
      <c r="NGC229" t="s">
        <v>324</v>
      </c>
      <c r="NGD229" t="s">
        <v>324</v>
      </c>
      <c r="NGE229" t="s">
        <v>324</v>
      </c>
      <c r="NGF229" t="s">
        <v>324</v>
      </c>
      <c r="NGG229" t="s">
        <v>324</v>
      </c>
      <c r="NGH229" t="s">
        <v>324</v>
      </c>
      <c r="NGI229" t="s">
        <v>324</v>
      </c>
      <c r="NGJ229" t="s">
        <v>324</v>
      </c>
      <c r="NGK229" t="s">
        <v>324</v>
      </c>
      <c r="NGL229" t="s">
        <v>324</v>
      </c>
      <c r="NGM229" t="s">
        <v>324</v>
      </c>
      <c r="NGN229" t="s">
        <v>324</v>
      </c>
      <c r="NGO229" t="s">
        <v>324</v>
      </c>
      <c r="NGP229" t="s">
        <v>324</v>
      </c>
      <c r="NGQ229" t="s">
        <v>324</v>
      </c>
      <c r="NGR229" t="s">
        <v>324</v>
      </c>
      <c r="NGS229" t="s">
        <v>324</v>
      </c>
      <c r="NGT229" t="s">
        <v>324</v>
      </c>
      <c r="NGU229" t="s">
        <v>324</v>
      </c>
      <c r="NGV229" t="s">
        <v>324</v>
      </c>
      <c r="NGW229" t="s">
        <v>324</v>
      </c>
      <c r="NGX229" t="s">
        <v>324</v>
      </c>
      <c r="NGY229" t="s">
        <v>324</v>
      </c>
      <c r="NGZ229" t="s">
        <v>324</v>
      </c>
      <c r="NHA229" t="s">
        <v>324</v>
      </c>
      <c r="NHB229" t="s">
        <v>324</v>
      </c>
      <c r="NHC229" t="s">
        <v>324</v>
      </c>
      <c r="NHD229" t="s">
        <v>324</v>
      </c>
      <c r="NHE229" t="s">
        <v>324</v>
      </c>
      <c r="NHF229" t="s">
        <v>324</v>
      </c>
      <c r="NHG229" t="s">
        <v>324</v>
      </c>
      <c r="NHH229" t="s">
        <v>324</v>
      </c>
      <c r="NHI229" t="s">
        <v>324</v>
      </c>
      <c r="NHJ229" t="s">
        <v>324</v>
      </c>
      <c r="NHK229" t="s">
        <v>324</v>
      </c>
      <c r="NHL229" t="s">
        <v>324</v>
      </c>
      <c r="NHM229" t="s">
        <v>324</v>
      </c>
      <c r="NHN229" t="s">
        <v>324</v>
      </c>
      <c r="NHO229" t="s">
        <v>324</v>
      </c>
      <c r="NHP229" t="s">
        <v>324</v>
      </c>
      <c r="NHQ229" t="s">
        <v>324</v>
      </c>
      <c r="NHR229" t="s">
        <v>324</v>
      </c>
      <c r="NHS229" t="s">
        <v>324</v>
      </c>
      <c r="NHT229" t="s">
        <v>324</v>
      </c>
      <c r="NHU229" t="s">
        <v>324</v>
      </c>
      <c r="NHV229" t="s">
        <v>324</v>
      </c>
      <c r="NHW229" t="s">
        <v>324</v>
      </c>
      <c r="NHX229" t="s">
        <v>324</v>
      </c>
      <c r="NHY229" t="s">
        <v>324</v>
      </c>
      <c r="NHZ229" t="s">
        <v>324</v>
      </c>
      <c r="NIA229" t="s">
        <v>324</v>
      </c>
      <c r="NIB229" t="s">
        <v>324</v>
      </c>
      <c r="NIC229" t="s">
        <v>324</v>
      </c>
      <c r="NID229" t="s">
        <v>324</v>
      </c>
      <c r="NIE229" t="s">
        <v>324</v>
      </c>
      <c r="NIF229" t="s">
        <v>324</v>
      </c>
      <c r="NIG229" t="s">
        <v>324</v>
      </c>
      <c r="NIH229" t="s">
        <v>324</v>
      </c>
      <c r="NII229" t="s">
        <v>324</v>
      </c>
      <c r="NIJ229" t="s">
        <v>324</v>
      </c>
      <c r="NIK229" t="s">
        <v>324</v>
      </c>
      <c r="NIL229" t="s">
        <v>324</v>
      </c>
      <c r="NIM229" t="s">
        <v>324</v>
      </c>
      <c r="NIN229" t="s">
        <v>324</v>
      </c>
      <c r="NIO229" t="s">
        <v>324</v>
      </c>
      <c r="NIP229" t="s">
        <v>324</v>
      </c>
      <c r="NIQ229" t="s">
        <v>324</v>
      </c>
      <c r="NIR229" t="s">
        <v>324</v>
      </c>
      <c r="NIS229" t="s">
        <v>324</v>
      </c>
      <c r="NIT229" t="s">
        <v>324</v>
      </c>
      <c r="NIU229" t="s">
        <v>324</v>
      </c>
      <c r="NIV229" t="s">
        <v>324</v>
      </c>
      <c r="NIW229" t="s">
        <v>324</v>
      </c>
      <c r="NIX229" t="s">
        <v>324</v>
      </c>
      <c r="NIY229" t="s">
        <v>324</v>
      </c>
      <c r="NIZ229" t="s">
        <v>324</v>
      </c>
      <c r="NJA229" t="s">
        <v>324</v>
      </c>
      <c r="NJB229" t="s">
        <v>324</v>
      </c>
      <c r="NJC229" t="s">
        <v>324</v>
      </c>
      <c r="NJD229" t="s">
        <v>324</v>
      </c>
      <c r="NJE229" t="s">
        <v>324</v>
      </c>
      <c r="NJF229" t="s">
        <v>324</v>
      </c>
      <c r="NJG229" t="s">
        <v>324</v>
      </c>
      <c r="NJH229" t="s">
        <v>324</v>
      </c>
      <c r="NJI229" t="s">
        <v>324</v>
      </c>
      <c r="NJJ229" t="s">
        <v>324</v>
      </c>
      <c r="NJK229" t="s">
        <v>324</v>
      </c>
      <c r="NJL229" t="s">
        <v>324</v>
      </c>
      <c r="NJM229" t="s">
        <v>324</v>
      </c>
      <c r="NJN229" t="s">
        <v>324</v>
      </c>
      <c r="NJO229" t="s">
        <v>324</v>
      </c>
      <c r="NJP229" t="s">
        <v>324</v>
      </c>
      <c r="NJQ229" t="s">
        <v>324</v>
      </c>
      <c r="NJR229" t="s">
        <v>324</v>
      </c>
      <c r="NJS229" t="s">
        <v>324</v>
      </c>
      <c r="NJT229" t="s">
        <v>324</v>
      </c>
      <c r="NJU229" t="s">
        <v>324</v>
      </c>
      <c r="NJV229" t="s">
        <v>324</v>
      </c>
      <c r="NJW229" t="s">
        <v>324</v>
      </c>
      <c r="NJX229" t="s">
        <v>324</v>
      </c>
      <c r="NJY229" t="s">
        <v>324</v>
      </c>
      <c r="NJZ229" t="s">
        <v>324</v>
      </c>
      <c r="NKA229" t="s">
        <v>324</v>
      </c>
      <c r="NKB229" t="s">
        <v>324</v>
      </c>
      <c r="NKC229" t="s">
        <v>324</v>
      </c>
      <c r="NKD229" t="s">
        <v>324</v>
      </c>
      <c r="NKE229" t="s">
        <v>324</v>
      </c>
      <c r="NKF229" t="s">
        <v>324</v>
      </c>
      <c r="NKG229" t="s">
        <v>324</v>
      </c>
      <c r="NKH229" t="s">
        <v>324</v>
      </c>
      <c r="NKI229" t="s">
        <v>324</v>
      </c>
      <c r="NKJ229" t="s">
        <v>324</v>
      </c>
      <c r="NKK229" t="s">
        <v>324</v>
      </c>
      <c r="NKL229" t="s">
        <v>324</v>
      </c>
      <c r="NKM229" t="s">
        <v>324</v>
      </c>
      <c r="NKN229" t="s">
        <v>324</v>
      </c>
      <c r="NKO229" t="s">
        <v>324</v>
      </c>
      <c r="NKP229" t="s">
        <v>324</v>
      </c>
      <c r="NKQ229" t="s">
        <v>324</v>
      </c>
      <c r="NKR229" t="s">
        <v>324</v>
      </c>
      <c r="NKS229" t="s">
        <v>324</v>
      </c>
      <c r="NKT229" t="s">
        <v>324</v>
      </c>
      <c r="NKU229" t="s">
        <v>324</v>
      </c>
      <c r="NKV229" t="s">
        <v>324</v>
      </c>
      <c r="NKW229" t="s">
        <v>324</v>
      </c>
      <c r="NKX229" t="s">
        <v>324</v>
      </c>
      <c r="NKY229" t="s">
        <v>324</v>
      </c>
      <c r="NKZ229" t="s">
        <v>324</v>
      </c>
      <c r="NLA229" t="s">
        <v>324</v>
      </c>
      <c r="NLB229" t="s">
        <v>324</v>
      </c>
      <c r="NLC229" t="s">
        <v>324</v>
      </c>
      <c r="NLD229" t="s">
        <v>324</v>
      </c>
      <c r="NLE229" t="s">
        <v>324</v>
      </c>
      <c r="NLF229" t="s">
        <v>324</v>
      </c>
      <c r="NLG229" t="s">
        <v>324</v>
      </c>
      <c r="NLH229" t="s">
        <v>324</v>
      </c>
      <c r="NLI229" t="s">
        <v>324</v>
      </c>
      <c r="NLJ229" t="s">
        <v>324</v>
      </c>
      <c r="NLK229" t="s">
        <v>324</v>
      </c>
      <c r="NLL229" t="s">
        <v>324</v>
      </c>
      <c r="NLM229" t="s">
        <v>324</v>
      </c>
      <c r="NLN229" t="s">
        <v>324</v>
      </c>
      <c r="NLO229" t="s">
        <v>324</v>
      </c>
      <c r="NLP229" t="s">
        <v>324</v>
      </c>
      <c r="NLQ229" t="s">
        <v>324</v>
      </c>
      <c r="NLR229" t="s">
        <v>324</v>
      </c>
      <c r="NLS229" t="s">
        <v>324</v>
      </c>
      <c r="NLT229" t="s">
        <v>324</v>
      </c>
      <c r="NLU229" t="s">
        <v>324</v>
      </c>
      <c r="NLV229" t="s">
        <v>324</v>
      </c>
      <c r="NLW229" t="s">
        <v>324</v>
      </c>
      <c r="NLX229" t="s">
        <v>324</v>
      </c>
      <c r="NLY229" t="s">
        <v>324</v>
      </c>
      <c r="NLZ229" t="s">
        <v>324</v>
      </c>
      <c r="NMA229" t="s">
        <v>324</v>
      </c>
      <c r="NMB229" t="s">
        <v>324</v>
      </c>
      <c r="NMC229" t="s">
        <v>324</v>
      </c>
      <c r="NMD229" t="s">
        <v>324</v>
      </c>
      <c r="NME229" t="s">
        <v>324</v>
      </c>
      <c r="NMF229" t="s">
        <v>324</v>
      </c>
      <c r="NMG229" t="s">
        <v>324</v>
      </c>
      <c r="NMH229" t="s">
        <v>324</v>
      </c>
      <c r="NMI229" t="s">
        <v>324</v>
      </c>
      <c r="NMJ229" t="s">
        <v>324</v>
      </c>
      <c r="NMK229" t="s">
        <v>324</v>
      </c>
      <c r="NML229" t="s">
        <v>324</v>
      </c>
      <c r="NMM229" t="s">
        <v>324</v>
      </c>
      <c r="NMN229" t="s">
        <v>324</v>
      </c>
      <c r="NMO229" t="s">
        <v>324</v>
      </c>
      <c r="NMP229" t="s">
        <v>324</v>
      </c>
      <c r="NMQ229" t="s">
        <v>324</v>
      </c>
      <c r="NMR229" t="s">
        <v>324</v>
      </c>
      <c r="NMS229" t="s">
        <v>324</v>
      </c>
      <c r="NMT229" t="s">
        <v>324</v>
      </c>
      <c r="NMU229" t="s">
        <v>324</v>
      </c>
      <c r="NMV229" t="s">
        <v>324</v>
      </c>
      <c r="NMW229" t="s">
        <v>324</v>
      </c>
      <c r="NMX229" t="s">
        <v>324</v>
      </c>
      <c r="NMY229" t="s">
        <v>324</v>
      </c>
      <c r="NMZ229" t="s">
        <v>324</v>
      </c>
      <c r="NNA229" t="s">
        <v>324</v>
      </c>
      <c r="NNB229" t="s">
        <v>324</v>
      </c>
      <c r="NNC229" t="s">
        <v>324</v>
      </c>
      <c r="NND229" t="s">
        <v>324</v>
      </c>
      <c r="NNE229" t="s">
        <v>324</v>
      </c>
      <c r="NNF229" t="s">
        <v>324</v>
      </c>
      <c r="NNG229" t="s">
        <v>324</v>
      </c>
      <c r="NNH229" t="s">
        <v>324</v>
      </c>
      <c r="NNI229" t="s">
        <v>324</v>
      </c>
      <c r="NNJ229" t="s">
        <v>324</v>
      </c>
      <c r="NNK229" t="s">
        <v>324</v>
      </c>
      <c r="NNL229" t="s">
        <v>324</v>
      </c>
      <c r="NNM229" t="s">
        <v>324</v>
      </c>
      <c r="NNN229" t="s">
        <v>324</v>
      </c>
      <c r="NNO229" t="s">
        <v>324</v>
      </c>
      <c r="NNP229" t="s">
        <v>324</v>
      </c>
      <c r="NNQ229" t="s">
        <v>324</v>
      </c>
      <c r="NNR229" t="s">
        <v>324</v>
      </c>
      <c r="NNS229" t="s">
        <v>324</v>
      </c>
      <c r="NNT229" t="s">
        <v>324</v>
      </c>
      <c r="NNU229" t="s">
        <v>324</v>
      </c>
      <c r="NNV229" t="s">
        <v>324</v>
      </c>
      <c r="NNW229" t="s">
        <v>324</v>
      </c>
      <c r="NNX229" t="s">
        <v>324</v>
      </c>
      <c r="NNY229" t="s">
        <v>324</v>
      </c>
      <c r="NNZ229" t="s">
        <v>324</v>
      </c>
      <c r="NOA229" t="s">
        <v>324</v>
      </c>
      <c r="NOB229" t="s">
        <v>324</v>
      </c>
      <c r="NOC229" t="s">
        <v>324</v>
      </c>
      <c r="NOD229" t="s">
        <v>324</v>
      </c>
      <c r="NOE229" t="s">
        <v>324</v>
      </c>
      <c r="NOF229" t="s">
        <v>324</v>
      </c>
      <c r="NOG229" t="s">
        <v>324</v>
      </c>
      <c r="NOH229" t="s">
        <v>324</v>
      </c>
      <c r="NOI229" t="s">
        <v>324</v>
      </c>
      <c r="NOJ229" t="s">
        <v>324</v>
      </c>
      <c r="NOK229" t="s">
        <v>324</v>
      </c>
      <c r="NOL229" t="s">
        <v>324</v>
      </c>
      <c r="NOM229" t="s">
        <v>324</v>
      </c>
      <c r="NON229" t="s">
        <v>324</v>
      </c>
      <c r="NOO229" t="s">
        <v>324</v>
      </c>
      <c r="NOP229" t="s">
        <v>324</v>
      </c>
      <c r="NOQ229" t="s">
        <v>324</v>
      </c>
      <c r="NOR229" t="s">
        <v>324</v>
      </c>
      <c r="NOS229" t="s">
        <v>324</v>
      </c>
      <c r="NOT229" t="s">
        <v>324</v>
      </c>
      <c r="NOU229" t="s">
        <v>324</v>
      </c>
      <c r="NOV229" t="s">
        <v>324</v>
      </c>
      <c r="NOW229" t="s">
        <v>324</v>
      </c>
      <c r="NOX229" t="s">
        <v>324</v>
      </c>
      <c r="NOY229" t="s">
        <v>324</v>
      </c>
      <c r="NOZ229" t="s">
        <v>324</v>
      </c>
      <c r="NPA229" t="s">
        <v>324</v>
      </c>
      <c r="NPB229" t="s">
        <v>324</v>
      </c>
      <c r="NPC229" t="s">
        <v>324</v>
      </c>
      <c r="NPD229" t="s">
        <v>324</v>
      </c>
      <c r="NPE229" t="s">
        <v>324</v>
      </c>
      <c r="NPF229" t="s">
        <v>324</v>
      </c>
      <c r="NPG229" t="s">
        <v>324</v>
      </c>
      <c r="NPH229" t="s">
        <v>324</v>
      </c>
      <c r="NPI229" t="s">
        <v>324</v>
      </c>
      <c r="NPJ229" t="s">
        <v>324</v>
      </c>
      <c r="NPK229" t="s">
        <v>324</v>
      </c>
      <c r="NPL229" t="s">
        <v>324</v>
      </c>
      <c r="NPM229" t="s">
        <v>324</v>
      </c>
      <c r="NPN229" t="s">
        <v>324</v>
      </c>
      <c r="NPO229" t="s">
        <v>324</v>
      </c>
      <c r="NPP229" t="s">
        <v>324</v>
      </c>
      <c r="NPQ229" t="s">
        <v>324</v>
      </c>
      <c r="NPR229" t="s">
        <v>324</v>
      </c>
      <c r="NPS229" t="s">
        <v>324</v>
      </c>
      <c r="NPT229" t="s">
        <v>324</v>
      </c>
      <c r="NPU229" t="s">
        <v>324</v>
      </c>
      <c r="NPV229" t="s">
        <v>324</v>
      </c>
      <c r="NPW229" t="s">
        <v>324</v>
      </c>
      <c r="NPX229" t="s">
        <v>324</v>
      </c>
      <c r="NPY229" t="s">
        <v>324</v>
      </c>
      <c r="NPZ229" t="s">
        <v>324</v>
      </c>
      <c r="NQA229" t="s">
        <v>324</v>
      </c>
      <c r="NQB229" t="s">
        <v>324</v>
      </c>
      <c r="NQC229" t="s">
        <v>324</v>
      </c>
      <c r="NQD229" t="s">
        <v>324</v>
      </c>
      <c r="NQE229" t="s">
        <v>324</v>
      </c>
      <c r="NQF229" t="s">
        <v>324</v>
      </c>
      <c r="NQG229" t="s">
        <v>324</v>
      </c>
      <c r="NQH229" t="s">
        <v>324</v>
      </c>
      <c r="NQI229" t="s">
        <v>324</v>
      </c>
      <c r="NQJ229" t="s">
        <v>324</v>
      </c>
      <c r="NQK229" t="s">
        <v>324</v>
      </c>
      <c r="NQL229" t="s">
        <v>324</v>
      </c>
      <c r="NQM229" t="s">
        <v>324</v>
      </c>
      <c r="NQN229" t="s">
        <v>324</v>
      </c>
      <c r="NQO229" t="s">
        <v>324</v>
      </c>
      <c r="NQP229" t="s">
        <v>324</v>
      </c>
      <c r="NQQ229" t="s">
        <v>324</v>
      </c>
      <c r="NQR229" t="s">
        <v>324</v>
      </c>
      <c r="NQS229" t="s">
        <v>324</v>
      </c>
      <c r="NQT229" t="s">
        <v>324</v>
      </c>
      <c r="NQU229" t="s">
        <v>324</v>
      </c>
      <c r="NQV229" t="s">
        <v>324</v>
      </c>
      <c r="NQW229" t="s">
        <v>324</v>
      </c>
      <c r="NQX229" t="s">
        <v>324</v>
      </c>
      <c r="NQY229" t="s">
        <v>324</v>
      </c>
      <c r="NQZ229" t="s">
        <v>324</v>
      </c>
      <c r="NRA229" t="s">
        <v>324</v>
      </c>
      <c r="NRB229" t="s">
        <v>324</v>
      </c>
      <c r="NRC229" t="s">
        <v>324</v>
      </c>
      <c r="NRD229" t="s">
        <v>324</v>
      </c>
      <c r="NRE229" t="s">
        <v>324</v>
      </c>
      <c r="NRF229" t="s">
        <v>324</v>
      </c>
      <c r="NRG229" t="s">
        <v>324</v>
      </c>
      <c r="NRH229" t="s">
        <v>324</v>
      </c>
      <c r="NRI229" t="s">
        <v>324</v>
      </c>
      <c r="NRJ229" t="s">
        <v>324</v>
      </c>
      <c r="NRK229" t="s">
        <v>324</v>
      </c>
      <c r="NRL229" t="s">
        <v>324</v>
      </c>
      <c r="NRM229" t="s">
        <v>324</v>
      </c>
      <c r="NRN229" t="s">
        <v>324</v>
      </c>
      <c r="NRO229" t="s">
        <v>324</v>
      </c>
      <c r="NRP229" t="s">
        <v>324</v>
      </c>
      <c r="NRQ229" t="s">
        <v>324</v>
      </c>
      <c r="NRR229" t="s">
        <v>324</v>
      </c>
      <c r="NRS229" t="s">
        <v>324</v>
      </c>
      <c r="NRT229" t="s">
        <v>324</v>
      </c>
      <c r="NRU229" t="s">
        <v>324</v>
      </c>
      <c r="NRV229" t="s">
        <v>324</v>
      </c>
      <c r="NRW229" t="s">
        <v>324</v>
      </c>
      <c r="NRX229" t="s">
        <v>324</v>
      </c>
      <c r="NRY229" t="s">
        <v>324</v>
      </c>
      <c r="NRZ229" t="s">
        <v>324</v>
      </c>
      <c r="NSA229" t="s">
        <v>324</v>
      </c>
      <c r="NSB229" t="s">
        <v>324</v>
      </c>
      <c r="NSC229" t="s">
        <v>324</v>
      </c>
      <c r="NSD229" t="s">
        <v>324</v>
      </c>
      <c r="NSE229" t="s">
        <v>324</v>
      </c>
      <c r="NSF229" t="s">
        <v>324</v>
      </c>
      <c r="NSG229" t="s">
        <v>324</v>
      </c>
      <c r="NSH229" t="s">
        <v>324</v>
      </c>
      <c r="NSI229" t="s">
        <v>324</v>
      </c>
      <c r="NSJ229" t="s">
        <v>324</v>
      </c>
      <c r="NSK229" t="s">
        <v>324</v>
      </c>
      <c r="NSL229" t="s">
        <v>324</v>
      </c>
      <c r="NSM229" t="s">
        <v>324</v>
      </c>
      <c r="NSN229" t="s">
        <v>324</v>
      </c>
      <c r="NSO229" t="s">
        <v>324</v>
      </c>
      <c r="NSP229" t="s">
        <v>324</v>
      </c>
      <c r="NSQ229" t="s">
        <v>324</v>
      </c>
      <c r="NSR229" t="s">
        <v>324</v>
      </c>
      <c r="NSS229" t="s">
        <v>324</v>
      </c>
      <c r="NST229" t="s">
        <v>324</v>
      </c>
      <c r="NSU229" t="s">
        <v>324</v>
      </c>
      <c r="NSV229" t="s">
        <v>324</v>
      </c>
      <c r="NSW229" t="s">
        <v>324</v>
      </c>
      <c r="NSX229" t="s">
        <v>324</v>
      </c>
      <c r="NSY229" t="s">
        <v>324</v>
      </c>
      <c r="NSZ229" t="s">
        <v>324</v>
      </c>
      <c r="NTA229" t="s">
        <v>324</v>
      </c>
      <c r="NTB229" t="s">
        <v>324</v>
      </c>
      <c r="NTC229" t="s">
        <v>324</v>
      </c>
      <c r="NTD229" t="s">
        <v>324</v>
      </c>
      <c r="NTE229" t="s">
        <v>324</v>
      </c>
      <c r="NTF229" t="s">
        <v>324</v>
      </c>
      <c r="NTG229" t="s">
        <v>324</v>
      </c>
      <c r="NTH229" t="s">
        <v>324</v>
      </c>
      <c r="NTI229" t="s">
        <v>324</v>
      </c>
      <c r="NTJ229" t="s">
        <v>324</v>
      </c>
      <c r="NTK229" t="s">
        <v>324</v>
      </c>
      <c r="NTL229" t="s">
        <v>324</v>
      </c>
      <c r="NTM229" t="s">
        <v>324</v>
      </c>
      <c r="NTN229" t="s">
        <v>324</v>
      </c>
      <c r="NTO229" t="s">
        <v>324</v>
      </c>
      <c r="NTP229" t="s">
        <v>324</v>
      </c>
      <c r="NTQ229" t="s">
        <v>324</v>
      </c>
      <c r="NTR229" t="s">
        <v>324</v>
      </c>
      <c r="NTS229" t="s">
        <v>324</v>
      </c>
      <c r="NTT229" t="s">
        <v>324</v>
      </c>
      <c r="NTU229" t="s">
        <v>324</v>
      </c>
      <c r="NTV229" t="s">
        <v>324</v>
      </c>
      <c r="NTW229" t="s">
        <v>324</v>
      </c>
      <c r="NTX229" t="s">
        <v>324</v>
      </c>
      <c r="NTY229" t="s">
        <v>324</v>
      </c>
      <c r="NTZ229" t="s">
        <v>324</v>
      </c>
      <c r="NUA229" t="s">
        <v>324</v>
      </c>
      <c r="NUB229" t="s">
        <v>324</v>
      </c>
      <c r="NUC229" t="s">
        <v>324</v>
      </c>
      <c r="NUD229" t="s">
        <v>324</v>
      </c>
      <c r="NUE229" t="s">
        <v>324</v>
      </c>
      <c r="NUF229" t="s">
        <v>324</v>
      </c>
      <c r="NUG229" t="s">
        <v>324</v>
      </c>
      <c r="NUH229" t="s">
        <v>324</v>
      </c>
      <c r="NUI229" t="s">
        <v>324</v>
      </c>
      <c r="NUJ229" t="s">
        <v>324</v>
      </c>
      <c r="NUK229" t="s">
        <v>324</v>
      </c>
      <c r="NUL229" t="s">
        <v>324</v>
      </c>
      <c r="NUM229" t="s">
        <v>324</v>
      </c>
      <c r="NUN229" t="s">
        <v>324</v>
      </c>
      <c r="NUO229" t="s">
        <v>324</v>
      </c>
      <c r="NUP229" t="s">
        <v>324</v>
      </c>
      <c r="NUQ229" t="s">
        <v>324</v>
      </c>
      <c r="NUR229" t="s">
        <v>324</v>
      </c>
      <c r="NUS229" t="s">
        <v>324</v>
      </c>
      <c r="NUT229" t="s">
        <v>324</v>
      </c>
      <c r="NUU229" t="s">
        <v>324</v>
      </c>
      <c r="NUV229" t="s">
        <v>324</v>
      </c>
      <c r="NUW229" t="s">
        <v>324</v>
      </c>
      <c r="NUX229" t="s">
        <v>324</v>
      </c>
      <c r="NUY229" t="s">
        <v>324</v>
      </c>
      <c r="NUZ229" t="s">
        <v>324</v>
      </c>
      <c r="NVA229" t="s">
        <v>324</v>
      </c>
      <c r="NVB229" t="s">
        <v>324</v>
      </c>
      <c r="NVC229" t="s">
        <v>324</v>
      </c>
      <c r="NVD229" t="s">
        <v>324</v>
      </c>
      <c r="NVE229" t="s">
        <v>324</v>
      </c>
      <c r="NVF229" t="s">
        <v>324</v>
      </c>
      <c r="NVG229" t="s">
        <v>324</v>
      </c>
      <c r="NVH229" t="s">
        <v>324</v>
      </c>
      <c r="NVI229" t="s">
        <v>324</v>
      </c>
      <c r="NVJ229" t="s">
        <v>324</v>
      </c>
      <c r="NVK229" t="s">
        <v>324</v>
      </c>
      <c r="NVL229" t="s">
        <v>324</v>
      </c>
      <c r="NVM229" t="s">
        <v>324</v>
      </c>
      <c r="NVN229" t="s">
        <v>324</v>
      </c>
      <c r="NVO229" t="s">
        <v>324</v>
      </c>
      <c r="NVP229" t="s">
        <v>324</v>
      </c>
      <c r="NVQ229" t="s">
        <v>324</v>
      </c>
      <c r="NVR229" t="s">
        <v>324</v>
      </c>
      <c r="NVS229" t="s">
        <v>324</v>
      </c>
      <c r="NVT229" t="s">
        <v>324</v>
      </c>
      <c r="NVU229" t="s">
        <v>324</v>
      </c>
      <c r="NVV229" t="s">
        <v>324</v>
      </c>
      <c r="NVW229" t="s">
        <v>324</v>
      </c>
      <c r="NVX229" t="s">
        <v>324</v>
      </c>
      <c r="NVY229" t="s">
        <v>324</v>
      </c>
      <c r="NVZ229" t="s">
        <v>324</v>
      </c>
      <c r="NWA229" t="s">
        <v>324</v>
      </c>
      <c r="NWB229" t="s">
        <v>324</v>
      </c>
      <c r="NWC229" t="s">
        <v>324</v>
      </c>
      <c r="NWD229" t="s">
        <v>324</v>
      </c>
      <c r="NWE229" t="s">
        <v>324</v>
      </c>
      <c r="NWF229" t="s">
        <v>324</v>
      </c>
      <c r="NWG229" t="s">
        <v>324</v>
      </c>
      <c r="NWH229" t="s">
        <v>324</v>
      </c>
      <c r="NWI229" t="s">
        <v>324</v>
      </c>
      <c r="NWJ229" t="s">
        <v>324</v>
      </c>
      <c r="NWK229" t="s">
        <v>324</v>
      </c>
      <c r="NWL229" t="s">
        <v>324</v>
      </c>
      <c r="NWM229" t="s">
        <v>324</v>
      </c>
      <c r="NWN229" t="s">
        <v>324</v>
      </c>
      <c r="NWO229" t="s">
        <v>324</v>
      </c>
      <c r="NWP229" t="s">
        <v>324</v>
      </c>
      <c r="NWQ229" t="s">
        <v>324</v>
      </c>
      <c r="NWR229" t="s">
        <v>324</v>
      </c>
      <c r="NWS229" t="s">
        <v>324</v>
      </c>
      <c r="NWT229" t="s">
        <v>324</v>
      </c>
      <c r="NWU229" t="s">
        <v>324</v>
      </c>
      <c r="NWV229" t="s">
        <v>324</v>
      </c>
      <c r="NWW229" t="s">
        <v>324</v>
      </c>
      <c r="NWX229" t="s">
        <v>324</v>
      </c>
      <c r="NWY229" t="s">
        <v>324</v>
      </c>
      <c r="NWZ229" t="s">
        <v>324</v>
      </c>
      <c r="NXA229" t="s">
        <v>324</v>
      </c>
      <c r="NXB229" t="s">
        <v>324</v>
      </c>
      <c r="NXC229" t="s">
        <v>324</v>
      </c>
      <c r="NXD229" t="s">
        <v>324</v>
      </c>
      <c r="NXE229" t="s">
        <v>324</v>
      </c>
      <c r="NXF229" t="s">
        <v>324</v>
      </c>
      <c r="NXG229" t="s">
        <v>324</v>
      </c>
      <c r="NXH229" t="s">
        <v>324</v>
      </c>
      <c r="NXI229" t="s">
        <v>324</v>
      </c>
      <c r="NXJ229" t="s">
        <v>324</v>
      </c>
      <c r="NXK229" t="s">
        <v>324</v>
      </c>
      <c r="NXL229" t="s">
        <v>324</v>
      </c>
      <c r="NXM229" t="s">
        <v>324</v>
      </c>
      <c r="NXN229" t="s">
        <v>324</v>
      </c>
      <c r="NXO229" t="s">
        <v>324</v>
      </c>
      <c r="NXP229" t="s">
        <v>324</v>
      </c>
      <c r="NXQ229" t="s">
        <v>324</v>
      </c>
      <c r="NXR229" t="s">
        <v>324</v>
      </c>
      <c r="NXS229" t="s">
        <v>324</v>
      </c>
      <c r="NXT229" t="s">
        <v>324</v>
      </c>
      <c r="NXU229" t="s">
        <v>324</v>
      </c>
      <c r="NXV229" t="s">
        <v>324</v>
      </c>
      <c r="NXW229" t="s">
        <v>324</v>
      </c>
      <c r="NXX229" t="s">
        <v>324</v>
      </c>
      <c r="NXY229" t="s">
        <v>324</v>
      </c>
      <c r="NXZ229" t="s">
        <v>324</v>
      </c>
      <c r="NYA229" t="s">
        <v>324</v>
      </c>
      <c r="NYB229" t="s">
        <v>324</v>
      </c>
      <c r="NYC229" t="s">
        <v>324</v>
      </c>
      <c r="NYD229" t="s">
        <v>324</v>
      </c>
      <c r="NYE229" t="s">
        <v>324</v>
      </c>
      <c r="NYF229" t="s">
        <v>324</v>
      </c>
      <c r="NYG229" t="s">
        <v>324</v>
      </c>
      <c r="NYH229" t="s">
        <v>324</v>
      </c>
      <c r="NYI229" t="s">
        <v>324</v>
      </c>
      <c r="NYJ229" t="s">
        <v>324</v>
      </c>
      <c r="NYK229" t="s">
        <v>324</v>
      </c>
      <c r="NYL229" t="s">
        <v>324</v>
      </c>
      <c r="NYM229" t="s">
        <v>324</v>
      </c>
      <c r="NYN229" t="s">
        <v>324</v>
      </c>
      <c r="NYO229" t="s">
        <v>324</v>
      </c>
      <c r="NYP229" t="s">
        <v>324</v>
      </c>
      <c r="NYQ229" t="s">
        <v>324</v>
      </c>
      <c r="NYR229" t="s">
        <v>324</v>
      </c>
      <c r="NYS229" t="s">
        <v>324</v>
      </c>
      <c r="NYT229" t="s">
        <v>324</v>
      </c>
      <c r="NYU229" t="s">
        <v>324</v>
      </c>
      <c r="NYV229" t="s">
        <v>324</v>
      </c>
      <c r="NYW229" t="s">
        <v>324</v>
      </c>
      <c r="NYX229" t="s">
        <v>324</v>
      </c>
      <c r="NYY229" t="s">
        <v>324</v>
      </c>
      <c r="NYZ229" t="s">
        <v>324</v>
      </c>
      <c r="NZA229" t="s">
        <v>324</v>
      </c>
      <c r="NZB229" t="s">
        <v>324</v>
      </c>
      <c r="NZC229" t="s">
        <v>324</v>
      </c>
      <c r="NZD229" t="s">
        <v>324</v>
      </c>
      <c r="NZE229" t="s">
        <v>324</v>
      </c>
      <c r="NZF229" t="s">
        <v>324</v>
      </c>
      <c r="NZG229" t="s">
        <v>324</v>
      </c>
      <c r="NZH229" t="s">
        <v>324</v>
      </c>
      <c r="NZI229" t="s">
        <v>324</v>
      </c>
      <c r="NZJ229" t="s">
        <v>324</v>
      </c>
      <c r="NZK229" t="s">
        <v>324</v>
      </c>
      <c r="NZL229" t="s">
        <v>324</v>
      </c>
      <c r="NZM229" t="s">
        <v>324</v>
      </c>
      <c r="NZN229" t="s">
        <v>324</v>
      </c>
      <c r="NZO229" t="s">
        <v>324</v>
      </c>
      <c r="NZP229" t="s">
        <v>324</v>
      </c>
      <c r="NZQ229" t="s">
        <v>324</v>
      </c>
      <c r="NZR229" t="s">
        <v>324</v>
      </c>
      <c r="NZS229" t="s">
        <v>324</v>
      </c>
      <c r="NZT229" t="s">
        <v>324</v>
      </c>
      <c r="NZU229" t="s">
        <v>324</v>
      </c>
      <c r="NZV229" t="s">
        <v>324</v>
      </c>
      <c r="NZW229" t="s">
        <v>324</v>
      </c>
      <c r="NZX229" t="s">
        <v>324</v>
      </c>
      <c r="NZY229" t="s">
        <v>324</v>
      </c>
      <c r="NZZ229" t="s">
        <v>324</v>
      </c>
      <c r="OAA229" t="s">
        <v>324</v>
      </c>
      <c r="OAB229" t="s">
        <v>324</v>
      </c>
      <c r="OAC229" t="s">
        <v>324</v>
      </c>
      <c r="OAD229" t="s">
        <v>324</v>
      </c>
      <c r="OAE229" t="s">
        <v>324</v>
      </c>
      <c r="OAF229" t="s">
        <v>324</v>
      </c>
      <c r="OAG229" t="s">
        <v>324</v>
      </c>
      <c r="OAH229" t="s">
        <v>324</v>
      </c>
      <c r="OAI229" t="s">
        <v>324</v>
      </c>
      <c r="OAJ229" t="s">
        <v>324</v>
      </c>
      <c r="OAK229" t="s">
        <v>324</v>
      </c>
      <c r="OAL229" t="s">
        <v>324</v>
      </c>
      <c r="OAM229" t="s">
        <v>324</v>
      </c>
      <c r="OAN229" t="s">
        <v>324</v>
      </c>
      <c r="OAO229" t="s">
        <v>324</v>
      </c>
      <c r="OAP229" t="s">
        <v>324</v>
      </c>
      <c r="OAQ229" t="s">
        <v>324</v>
      </c>
      <c r="OAR229" t="s">
        <v>324</v>
      </c>
      <c r="OAS229" t="s">
        <v>324</v>
      </c>
      <c r="OAT229" t="s">
        <v>324</v>
      </c>
      <c r="OAU229" t="s">
        <v>324</v>
      </c>
      <c r="OAV229" t="s">
        <v>324</v>
      </c>
      <c r="OAW229" t="s">
        <v>324</v>
      </c>
      <c r="OAX229" t="s">
        <v>324</v>
      </c>
      <c r="OAY229" t="s">
        <v>324</v>
      </c>
      <c r="OAZ229" t="s">
        <v>324</v>
      </c>
      <c r="OBA229" t="s">
        <v>324</v>
      </c>
      <c r="OBB229" t="s">
        <v>324</v>
      </c>
      <c r="OBC229" t="s">
        <v>324</v>
      </c>
      <c r="OBD229" t="s">
        <v>324</v>
      </c>
      <c r="OBE229" t="s">
        <v>324</v>
      </c>
      <c r="OBF229" t="s">
        <v>324</v>
      </c>
      <c r="OBG229" t="s">
        <v>324</v>
      </c>
      <c r="OBH229" t="s">
        <v>324</v>
      </c>
      <c r="OBI229" t="s">
        <v>324</v>
      </c>
      <c r="OBJ229" t="s">
        <v>324</v>
      </c>
      <c r="OBK229" t="s">
        <v>324</v>
      </c>
      <c r="OBL229" t="s">
        <v>324</v>
      </c>
      <c r="OBM229" t="s">
        <v>324</v>
      </c>
      <c r="OBN229" t="s">
        <v>324</v>
      </c>
      <c r="OBO229" t="s">
        <v>324</v>
      </c>
      <c r="OBP229" t="s">
        <v>324</v>
      </c>
      <c r="OBQ229" t="s">
        <v>324</v>
      </c>
      <c r="OBR229" t="s">
        <v>324</v>
      </c>
      <c r="OBS229" t="s">
        <v>324</v>
      </c>
      <c r="OBT229" t="s">
        <v>324</v>
      </c>
      <c r="OBU229" t="s">
        <v>324</v>
      </c>
      <c r="OBV229" t="s">
        <v>324</v>
      </c>
      <c r="OBW229" t="s">
        <v>324</v>
      </c>
      <c r="OBX229" t="s">
        <v>324</v>
      </c>
      <c r="OBY229" t="s">
        <v>324</v>
      </c>
      <c r="OBZ229" t="s">
        <v>324</v>
      </c>
      <c r="OCA229" t="s">
        <v>324</v>
      </c>
      <c r="OCB229" t="s">
        <v>324</v>
      </c>
      <c r="OCC229" t="s">
        <v>324</v>
      </c>
      <c r="OCD229" t="s">
        <v>324</v>
      </c>
      <c r="OCE229" t="s">
        <v>324</v>
      </c>
      <c r="OCF229" t="s">
        <v>324</v>
      </c>
      <c r="OCG229" t="s">
        <v>324</v>
      </c>
      <c r="OCH229" t="s">
        <v>324</v>
      </c>
      <c r="OCI229" t="s">
        <v>324</v>
      </c>
      <c r="OCJ229" t="s">
        <v>324</v>
      </c>
      <c r="OCK229" t="s">
        <v>324</v>
      </c>
      <c r="OCL229" t="s">
        <v>324</v>
      </c>
      <c r="OCM229" t="s">
        <v>324</v>
      </c>
      <c r="OCN229" t="s">
        <v>324</v>
      </c>
      <c r="OCO229" t="s">
        <v>324</v>
      </c>
      <c r="OCP229" t="s">
        <v>324</v>
      </c>
      <c r="OCQ229" t="s">
        <v>324</v>
      </c>
      <c r="OCR229" t="s">
        <v>324</v>
      </c>
      <c r="OCS229" t="s">
        <v>324</v>
      </c>
      <c r="OCT229" t="s">
        <v>324</v>
      </c>
      <c r="OCU229" t="s">
        <v>324</v>
      </c>
      <c r="OCV229" t="s">
        <v>324</v>
      </c>
      <c r="OCW229" t="s">
        <v>324</v>
      </c>
      <c r="OCX229" t="s">
        <v>324</v>
      </c>
      <c r="OCY229" t="s">
        <v>324</v>
      </c>
      <c r="OCZ229" t="s">
        <v>324</v>
      </c>
      <c r="ODA229" t="s">
        <v>324</v>
      </c>
      <c r="ODB229" t="s">
        <v>324</v>
      </c>
      <c r="ODC229" t="s">
        <v>324</v>
      </c>
      <c r="ODD229" t="s">
        <v>324</v>
      </c>
      <c r="ODE229" t="s">
        <v>324</v>
      </c>
      <c r="ODF229" t="s">
        <v>324</v>
      </c>
      <c r="ODG229" t="s">
        <v>324</v>
      </c>
      <c r="ODH229" t="s">
        <v>324</v>
      </c>
      <c r="ODI229" t="s">
        <v>324</v>
      </c>
      <c r="ODJ229" t="s">
        <v>324</v>
      </c>
      <c r="ODK229" t="s">
        <v>324</v>
      </c>
      <c r="ODL229" t="s">
        <v>324</v>
      </c>
      <c r="ODM229" t="s">
        <v>324</v>
      </c>
      <c r="ODN229" t="s">
        <v>324</v>
      </c>
      <c r="ODO229" t="s">
        <v>324</v>
      </c>
      <c r="ODP229" t="s">
        <v>324</v>
      </c>
      <c r="ODQ229" t="s">
        <v>324</v>
      </c>
      <c r="ODR229" t="s">
        <v>324</v>
      </c>
      <c r="ODS229" t="s">
        <v>324</v>
      </c>
      <c r="ODT229" t="s">
        <v>324</v>
      </c>
      <c r="ODU229" t="s">
        <v>324</v>
      </c>
      <c r="ODV229" t="s">
        <v>324</v>
      </c>
      <c r="ODW229" t="s">
        <v>324</v>
      </c>
      <c r="ODX229" t="s">
        <v>324</v>
      </c>
      <c r="ODY229" t="s">
        <v>324</v>
      </c>
      <c r="ODZ229" t="s">
        <v>324</v>
      </c>
      <c r="OEA229" t="s">
        <v>324</v>
      </c>
      <c r="OEB229" t="s">
        <v>324</v>
      </c>
      <c r="OEC229" t="s">
        <v>324</v>
      </c>
      <c r="OED229" t="s">
        <v>324</v>
      </c>
      <c r="OEE229" t="s">
        <v>324</v>
      </c>
      <c r="OEF229" t="s">
        <v>324</v>
      </c>
      <c r="OEG229" t="s">
        <v>324</v>
      </c>
      <c r="OEH229" t="s">
        <v>324</v>
      </c>
      <c r="OEI229" t="s">
        <v>324</v>
      </c>
      <c r="OEJ229" t="s">
        <v>324</v>
      </c>
      <c r="OEK229" t="s">
        <v>324</v>
      </c>
      <c r="OEL229" t="s">
        <v>324</v>
      </c>
      <c r="OEM229" t="s">
        <v>324</v>
      </c>
      <c r="OEN229" t="s">
        <v>324</v>
      </c>
      <c r="OEO229" t="s">
        <v>324</v>
      </c>
      <c r="OEP229" t="s">
        <v>324</v>
      </c>
      <c r="OEQ229" t="s">
        <v>324</v>
      </c>
      <c r="OER229" t="s">
        <v>324</v>
      </c>
      <c r="OES229" t="s">
        <v>324</v>
      </c>
      <c r="OET229" t="s">
        <v>324</v>
      </c>
      <c r="OEU229" t="s">
        <v>324</v>
      </c>
      <c r="OEV229" t="s">
        <v>324</v>
      </c>
      <c r="OEW229" t="s">
        <v>324</v>
      </c>
      <c r="OEX229" t="s">
        <v>324</v>
      </c>
      <c r="OEY229" t="s">
        <v>324</v>
      </c>
      <c r="OEZ229" t="s">
        <v>324</v>
      </c>
      <c r="OFA229" t="s">
        <v>324</v>
      </c>
      <c r="OFB229" t="s">
        <v>324</v>
      </c>
      <c r="OFC229" t="s">
        <v>324</v>
      </c>
      <c r="OFD229" t="s">
        <v>324</v>
      </c>
      <c r="OFE229" t="s">
        <v>324</v>
      </c>
      <c r="OFF229" t="s">
        <v>324</v>
      </c>
      <c r="OFG229" t="s">
        <v>324</v>
      </c>
      <c r="OFH229" t="s">
        <v>324</v>
      </c>
      <c r="OFI229" t="s">
        <v>324</v>
      </c>
      <c r="OFJ229" t="s">
        <v>324</v>
      </c>
      <c r="OFK229" t="s">
        <v>324</v>
      </c>
      <c r="OFL229" t="s">
        <v>324</v>
      </c>
      <c r="OFM229" t="s">
        <v>324</v>
      </c>
      <c r="OFN229" t="s">
        <v>324</v>
      </c>
      <c r="OFO229" t="s">
        <v>324</v>
      </c>
      <c r="OFP229" t="s">
        <v>324</v>
      </c>
      <c r="OFQ229" t="s">
        <v>324</v>
      </c>
      <c r="OFR229" t="s">
        <v>324</v>
      </c>
      <c r="OFS229" t="s">
        <v>324</v>
      </c>
      <c r="OFT229" t="s">
        <v>324</v>
      </c>
      <c r="OFU229" t="s">
        <v>324</v>
      </c>
      <c r="OFV229" t="s">
        <v>324</v>
      </c>
      <c r="OFW229" t="s">
        <v>324</v>
      </c>
      <c r="OFX229" t="s">
        <v>324</v>
      </c>
      <c r="OFY229" t="s">
        <v>324</v>
      </c>
      <c r="OFZ229" t="s">
        <v>324</v>
      </c>
      <c r="OGA229" t="s">
        <v>324</v>
      </c>
      <c r="OGB229" t="s">
        <v>324</v>
      </c>
      <c r="OGC229" t="s">
        <v>324</v>
      </c>
      <c r="OGD229" t="s">
        <v>324</v>
      </c>
      <c r="OGE229" t="s">
        <v>324</v>
      </c>
      <c r="OGF229" t="s">
        <v>324</v>
      </c>
      <c r="OGG229" t="s">
        <v>324</v>
      </c>
      <c r="OGH229" t="s">
        <v>324</v>
      </c>
      <c r="OGI229" t="s">
        <v>324</v>
      </c>
      <c r="OGJ229" t="s">
        <v>324</v>
      </c>
      <c r="OGK229" t="s">
        <v>324</v>
      </c>
      <c r="OGL229" t="s">
        <v>324</v>
      </c>
      <c r="OGM229" t="s">
        <v>324</v>
      </c>
      <c r="OGN229" t="s">
        <v>324</v>
      </c>
      <c r="OGO229" t="s">
        <v>324</v>
      </c>
      <c r="OGP229" t="s">
        <v>324</v>
      </c>
      <c r="OGQ229" t="s">
        <v>324</v>
      </c>
      <c r="OGR229" t="s">
        <v>324</v>
      </c>
      <c r="OGS229" t="s">
        <v>324</v>
      </c>
      <c r="OGT229" t="s">
        <v>324</v>
      </c>
      <c r="OGU229" t="s">
        <v>324</v>
      </c>
      <c r="OGV229" t="s">
        <v>324</v>
      </c>
      <c r="OGW229" t="s">
        <v>324</v>
      </c>
      <c r="OGX229" t="s">
        <v>324</v>
      </c>
      <c r="OGY229" t="s">
        <v>324</v>
      </c>
      <c r="OGZ229" t="s">
        <v>324</v>
      </c>
      <c r="OHA229" t="s">
        <v>324</v>
      </c>
      <c r="OHB229" t="s">
        <v>324</v>
      </c>
      <c r="OHC229" t="s">
        <v>324</v>
      </c>
      <c r="OHD229" t="s">
        <v>324</v>
      </c>
      <c r="OHE229" t="s">
        <v>324</v>
      </c>
      <c r="OHF229" t="s">
        <v>324</v>
      </c>
      <c r="OHG229" t="s">
        <v>324</v>
      </c>
      <c r="OHH229" t="s">
        <v>324</v>
      </c>
      <c r="OHI229" t="s">
        <v>324</v>
      </c>
      <c r="OHJ229" t="s">
        <v>324</v>
      </c>
      <c r="OHK229" t="s">
        <v>324</v>
      </c>
      <c r="OHL229" t="s">
        <v>324</v>
      </c>
      <c r="OHM229" t="s">
        <v>324</v>
      </c>
      <c r="OHN229" t="s">
        <v>324</v>
      </c>
      <c r="OHO229" t="s">
        <v>324</v>
      </c>
      <c r="OHP229" t="s">
        <v>324</v>
      </c>
      <c r="OHQ229" t="s">
        <v>324</v>
      </c>
      <c r="OHR229" t="s">
        <v>324</v>
      </c>
      <c r="OHS229" t="s">
        <v>324</v>
      </c>
      <c r="OHT229" t="s">
        <v>324</v>
      </c>
      <c r="OHU229" t="s">
        <v>324</v>
      </c>
      <c r="OHV229" t="s">
        <v>324</v>
      </c>
      <c r="OHW229" t="s">
        <v>324</v>
      </c>
      <c r="OHX229" t="s">
        <v>324</v>
      </c>
      <c r="OHY229" t="s">
        <v>324</v>
      </c>
      <c r="OHZ229" t="s">
        <v>324</v>
      </c>
      <c r="OIA229" t="s">
        <v>324</v>
      </c>
      <c r="OIB229" t="s">
        <v>324</v>
      </c>
      <c r="OIC229" t="s">
        <v>324</v>
      </c>
      <c r="OID229" t="s">
        <v>324</v>
      </c>
      <c r="OIE229" t="s">
        <v>324</v>
      </c>
      <c r="OIF229" t="s">
        <v>324</v>
      </c>
      <c r="OIG229" t="s">
        <v>324</v>
      </c>
      <c r="OIH229" t="s">
        <v>324</v>
      </c>
      <c r="OII229" t="s">
        <v>324</v>
      </c>
      <c r="OIJ229" t="s">
        <v>324</v>
      </c>
      <c r="OIK229" t="s">
        <v>324</v>
      </c>
      <c r="OIL229" t="s">
        <v>324</v>
      </c>
      <c r="OIM229" t="s">
        <v>324</v>
      </c>
      <c r="OIN229" t="s">
        <v>324</v>
      </c>
      <c r="OIO229" t="s">
        <v>324</v>
      </c>
      <c r="OIP229" t="s">
        <v>324</v>
      </c>
      <c r="OIQ229" t="s">
        <v>324</v>
      </c>
      <c r="OIR229" t="s">
        <v>324</v>
      </c>
      <c r="OIS229" t="s">
        <v>324</v>
      </c>
      <c r="OIT229" t="s">
        <v>324</v>
      </c>
      <c r="OIU229" t="s">
        <v>324</v>
      </c>
      <c r="OIV229" t="s">
        <v>324</v>
      </c>
      <c r="OIW229" t="s">
        <v>324</v>
      </c>
      <c r="OIX229" t="s">
        <v>324</v>
      </c>
      <c r="OIY229" t="s">
        <v>324</v>
      </c>
      <c r="OIZ229" t="s">
        <v>324</v>
      </c>
      <c r="OJA229" t="s">
        <v>324</v>
      </c>
      <c r="OJB229" t="s">
        <v>324</v>
      </c>
      <c r="OJC229" t="s">
        <v>324</v>
      </c>
      <c r="OJD229" t="s">
        <v>324</v>
      </c>
      <c r="OJE229" t="s">
        <v>324</v>
      </c>
      <c r="OJF229" t="s">
        <v>324</v>
      </c>
      <c r="OJG229" t="s">
        <v>324</v>
      </c>
      <c r="OJH229" t="s">
        <v>324</v>
      </c>
      <c r="OJI229" t="s">
        <v>324</v>
      </c>
      <c r="OJJ229" t="s">
        <v>324</v>
      </c>
      <c r="OJK229" t="s">
        <v>324</v>
      </c>
      <c r="OJL229" t="s">
        <v>324</v>
      </c>
      <c r="OJM229" t="s">
        <v>324</v>
      </c>
      <c r="OJN229" t="s">
        <v>324</v>
      </c>
      <c r="OJO229" t="s">
        <v>324</v>
      </c>
      <c r="OJP229" t="s">
        <v>324</v>
      </c>
      <c r="OJQ229" t="s">
        <v>324</v>
      </c>
      <c r="OJR229" t="s">
        <v>324</v>
      </c>
      <c r="OJS229" t="s">
        <v>324</v>
      </c>
      <c r="OJT229" t="s">
        <v>324</v>
      </c>
      <c r="OJU229" t="s">
        <v>324</v>
      </c>
      <c r="OJV229" t="s">
        <v>324</v>
      </c>
      <c r="OJW229" t="s">
        <v>324</v>
      </c>
      <c r="OJX229" t="s">
        <v>324</v>
      </c>
      <c r="OJY229" t="s">
        <v>324</v>
      </c>
      <c r="OJZ229" t="s">
        <v>324</v>
      </c>
      <c r="OKA229" t="s">
        <v>324</v>
      </c>
      <c r="OKB229" t="s">
        <v>324</v>
      </c>
      <c r="OKC229" t="s">
        <v>324</v>
      </c>
      <c r="OKD229" t="s">
        <v>324</v>
      </c>
      <c r="OKE229" t="s">
        <v>324</v>
      </c>
      <c r="OKF229" t="s">
        <v>324</v>
      </c>
      <c r="OKG229" t="s">
        <v>324</v>
      </c>
      <c r="OKH229" t="s">
        <v>324</v>
      </c>
      <c r="OKI229" t="s">
        <v>324</v>
      </c>
      <c r="OKJ229" t="s">
        <v>324</v>
      </c>
      <c r="OKK229" t="s">
        <v>324</v>
      </c>
      <c r="OKL229" t="s">
        <v>324</v>
      </c>
      <c r="OKM229" t="s">
        <v>324</v>
      </c>
      <c r="OKN229" t="s">
        <v>324</v>
      </c>
      <c r="OKO229" t="s">
        <v>324</v>
      </c>
      <c r="OKP229" t="s">
        <v>324</v>
      </c>
      <c r="OKQ229" t="s">
        <v>324</v>
      </c>
      <c r="OKR229" t="s">
        <v>324</v>
      </c>
      <c r="OKS229" t="s">
        <v>324</v>
      </c>
      <c r="OKT229" t="s">
        <v>324</v>
      </c>
      <c r="OKU229" t="s">
        <v>324</v>
      </c>
      <c r="OKV229" t="s">
        <v>324</v>
      </c>
      <c r="OKW229" t="s">
        <v>324</v>
      </c>
      <c r="OKX229" t="s">
        <v>324</v>
      </c>
      <c r="OKY229" t="s">
        <v>324</v>
      </c>
      <c r="OKZ229" t="s">
        <v>324</v>
      </c>
      <c r="OLA229" t="s">
        <v>324</v>
      </c>
      <c r="OLB229" t="s">
        <v>324</v>
      </c>
      <c r="OLC229" t="s">
        <v>324</v>
      </c>
      <c r="OLD229" t="s">
        <v>324</v>
      </c>
      <c r="OLE229" t="s">
        <v>324</v>
      </c>
      <c r="OLF229" t="s">
        <v>324</v>
      </c>
      <c r="OLG229" t="s">
        <v>324</v>
      </c>
      <c r="OLH229" t="s">
        <v>324</v>
      </c>
      <c r="OLI229" t="s">
        <v>324</v>
      </c>
      <c r="OLJ229" t="s">
        <v>324</v>
      </c>
      <c r="OLK229" t="s">
        <v>324</v>
      </c>
      <c r="OLL229" t="s">
        <v>324</v>
      </c>
      <c r="OLM229" t="s">
        <v>324</v>
      </c>
      <c r="OLN229" t="s">
        <v>324</v>
      </c>
      <c r="OLO229" t="s">
        <v>324</v>
      </c>
      <c r="OLP229" t="s">
        <v>324</v>
      </c>
      <c r="OLQ229" t="s">
        <v>324</v>
      </c>
      <c r="OLR229" t="s">
        <v>324</v>
      </c>
      <c r="OLS229" t="s">
        <v>324</v>
      </c>
      <c r="OLT229" t="s">
        <v>324</v>
      </c>
      <c r="OLU229" t="s">
        <v>324</v>
      </c>
      <c r="OLV229" t="s">
        <v>324</v>
      </c>
      <c r="OLW229" t="s">
        <v>324</v>
      </c>
      <c r="OLX229" t="s">
        <v>324</v>
      </c>
      <c r="OLY229" t="s">
        <v>324</v>
      </c>
      <c r="OLZ229" t="s">
        <v>324</v>
      </c>
      <c r="OMA229" t="s">
        <v>324</v>
      </c>
      <c r="OMB229" t="s">
        <v>324</v>
      </c>
      <c r="OMC229" t="s">
        <v>324</v>
      </c>
      <c r="OMD229" t="s">
        <v>324</v>
      </c>
      <c r="OME229" t="s">
        <v>324</v>
      </c>
      <c r="OMF229" t="s">
        <v>324</v>
      </c>
      <c r="OMG229" t="s">
        <v>324</v>
      </c>
      <c r="OMH229" t="s">
        <v>324</v>
      </c>
      <c r="OMI229" t="s">
        <v>324</v>
      </c>
      <c r="OMJ229" t="s">
        <v>324</v>
      </c>
      <c r="OMK229" t="s">
        <v>324</v>
      </c>
      <c r="OML229" t="s">
        <v>324</v>
      </c>
      <c r="OMM229" t="s">
        <v>324</v>
      </c>
      <c r="OMN229" t="s">
        <v>324</v>
      </c>
      <c r="OMO229" t="s">
        <v>324</v>
      </c>
      <c r="OMP229" t="s">
        <v>324</v>
      </c>
      <c r="OMQ229" t="s">
        <v>324</v>
      </c>
      <c r="OMR229" t="s">
        <v>324</v>
      </c>
      <c r="OMS229" t="s">
        <v>324</v>
      </c>
      <c r="OMT229" t="s">
        <v>324</v>
      </c>
      <c r="OMU229" t="s">
        <v>324</v>
      </c>
      <c r="OMV229" t="s">
        <v>324</v>
      </c>
      <c r="OMW229" t="s">
        <v>324</v>
      </c>
      <c r="OMX229" t="s">
        <v>324</v>
      </c>
      <c r="OMY229" t="s">
        <v>324</v>
      </c>
      <c r="OMZ229" t="s">
        <v>324</v>
      </c>
      <c r="ONA229" t="s">
        <v>324</v>
      </c>
      <c r="ONB229" t="s">
        <v>324</v>
      </c>
      <c r="ONC229" t="s">
        <v>324</v>
      </c>
      <c r="OND229" t="s">
        <v>324</v>
      </c>
      <c r="ONE229" t="s">
        <v>324</v>
      </c>
      <c r="ONF229" t="s">
        <v>324</v>
      </c>
      <c r="ONG229" t="s">
        <v>324</v>
      </c>
      <c r="ONH229" t="s">
        <v>324</v>
      </c>
      <c r="ONI229" t="s">
        <v>324</v>
      </c>
      <c r="ONJ229" t="s">
        <v>324</v>
      </c>
      <c r="ONK229" t="s">
        <v>324</v>
      </c>
      <c r="ONL229" t="s">
        <v>324</v>
      </c>
      <c r="ONM229" t="s">
        <v>324</v>
      </c>
      <c r="ONN229" t="s">
        <v>324</v>
      </c>
      <c r="ONO229" t="s">
        <v>324</v>
      </c>
      <c r="ONP229" t="s">
        <v>324</v>
      </c>
      <c r="ONQ229" t="s">
        <v>324</v>
      </c>
      <c r="ONR229" t="s">
        <v>324</v>
      </c>
      <c r="ONS229" t="s">
        <v>324</v>
      </c>
      <c r="ONT229" t="s">
        <v>324</v>
      </c>
      <c r="ONU229" t="s">
        <v>324</v>
      </c>
      <c r="ONV229" t="s">
        <v>324</v>
      </c>
      <c r="ONW229" t="s">
        <v>324</v>
      </c>
      <c r="ONX229" t="s">
        <v>324</v>
      </c>
      <c r="ONY229" t="s">
        <v>324</v>
      </c>
      <c r="ONZ229" t="s">
        <v>324</v>
      </c>
      <c r="OOA229" t="s">
        <v>324</v>
      </c>
      <c r="OOB229" t="s">
        <v>324</v>
      </c>
      <c r="OOC229" t="s">
        <v>324</v>
      </c>
      <c r="OOD229" t="s">
        <v>324</v>
      </c>
      <c r="OOE229" t="s">
        <v>324</v>
      </c>
      <c r="OOF229" t="s">
        <v>324</v>
      </c>
      <c r="OOG229" t="s">
        <v>324</v>
      </c>
      <c r="OOH229" t="s">
        <v>324</v>
      </c>
      <c r="OOI229" t="s">
        <v>324</v>
      </c>
      <c r="OOJ229" t="s">
        <v>324</v>
      </c>
      <c r="OOK229" t="s">
        <v>324</v>
      </c>
      <c r="OOL229" t="s">
        <v>324</v>
      </c>
      <c r="OOM229" t="s">
        <v>324</v>
      </c>
      <c r="OON229" t="s">
        <v>324</v>
      </c>
      <c r="OOO229" t="s">
        <v>324</v>
      </c>
      <c r="OOP229" t="s">
        <v>324</v>
      </c>
      <c r="OOQ229" t="s">
        <v>324</v>
      </c>
      <c r="OOR229" t="s">
        <v>324</v>
      </c>
      <c r="OOS229" t="s">
        <v>324</v>
      </c>
      <c r="OOT229" t="s">
        <v>324</v>
      </c>
      <c r="OOU229" t="s">
        <v>324</v>
      </c>
      <c r="OOV229" t="s">
        <v>324</v>
      </c>
      <c r="OOW229" t="s">
        <v>324</v>
      </c>
      <c r="OOX229" t="s">
        <v>324</v>
      </c>
      <c r="OOY229" t="s">
        <v>324</v>
      </c>
      <c r="OOZ229" t="s">
        <v>324</v>
      </c>
      <c r="OPA229" t="s">
        <v>324</v>
      </c>
      <c r="OPB229" t="s">
        <v>324</v>
      </c>
      <c r="OPC229" t="s">
        <v>324</v>
      </c>
      <c r="OPD229" t="s">
        <v>324</v>
      </c>
      <c r="OPE229" t="s">
        <v>324</v>
      </c>
      <c r="OPF229" t="s">
        <v>324</v>
      </c>
      <c r="OPG229" t="s">
        <v>324</v>
      </c>
      <c r="OPH229" t="s">
        <v>324</v>
      </c>
      <c r="OPI229" t="s">
        <v>324</v>
      </c>
      <c r="OPJ229" t="s">
        <v>324</v>
      </c>
      <c r="OPK229" t="s">
        <v>324</v>
      </c>
      <c r="OPL229" t="s">
        <v>324</v>
      </c>
      <c r="OPM229" t="s">
        <v>324</v>
      </c>
      <c r="OPN229" t="s">
        <v>324</v>
      </c>
      <c r="OPO229" t="s">
        <v>324</v>
      </c>
      <c r="OPP229" t="s">
        <v>324</v>
      </c>
      <c r="OPQ229" t="s">
        <v>324</v>
      </c>
      <c r="OPR229" t="s">
        <v>324</v>
      </c>
      <c r="OPS229" t="s">
        <v>324</v>
      </c>
      <c r="OPT229" t="s">
        <v>324</v>
      </c>
      <c r="OPU229" t="s">
        <v>324</v>
      </c>
      <c r="OPV229" t="s">
        <v>324</v>
      </c>
      <c r="OPW229" t="s">
        <v>324</v>
      </c>
      <c r="OPX229" t="s">
        <v>324</v>
      </c>
      <c r="OPY229" t="s">
        <v>324</v>
      </c>
      <c r="OPZ229" t="s">
        <v>324</v>
      </c>
      <c r="OQA229" t="s">
        <v>324</v>
      </c>
      <c r="OQB229" t="s">
        <v>324</v>
      </c>
      <c r="OQC229" t="s">
        <v>324</v>
      </c>
      <c r="OQD229" t="s">
        <v>324</v>
      </c>
      <c r="OQE229" t="s">
        <v>324</v>
      </c>
      <c r="OQF229" t="s">
        <v>324</v>
      </c>
      <c r="OQG229" t="s">
        <v>324</v>
      </c>
      <c r="OQH229" t="s">
        <v>324</v>
      </c>
      <c r="OQI229" t="s">
        <v>324</v>
      </c>
      <c r="OQJ229" t="s">
        <v>324</v>
      </c>
      <c r="OQK229" t="s">
        <v>324</v>
      </c>
      <c r="OQL229" t="s">
        <v>324</v>
      </c>
      <c r="OQM229" t="s">
        <v>324</v>
      </c>
      <c r="OQN229" t="s">
        <v>324</v>
      </c>
      <c r="OQO229" t="s">
        <v>324</v>
      </c>
      <c r="OQP229" t="s">
        <v>324</v>
      </c>
      <c r="OQQ229" t="s">
        <v>324</v>
      </c>
      <c r="OQR229" t="s">
        <v>324</v>
      </c>
      <c r="OQS229" t="s">
        <v>324</v>
      </c>
      <c r="OQT229" t="s">
        <v>324</v>
      </c>
      <c r="OQU229" t="s">
        <v>324</v>
      </c>
      <c r="OQV229" t="s">
        <v>324</v>
      </c>
      <c r="OQW229" t="s">
        <v>324</v>
      </c>
      <c r="OQX229" t="s">
        <v>324</v>
      </c>
      <c r="OQY229" t="s">
        <v>324</v>
      </c>
      <c r="OQZ229" t="s">
        <v>324</v>
      </c>
      <c r="ORA229" t="s">
        <v>324</v>
      </c>
      <c r="ORB229" t="s">
        <v>324</v>
      </c>
      <c r="ORC229" t="s">
        <v>324</v>
      </c>
      <c r="ORD229" t="s">
        <v>324</v>
      </c>
      <c r="ORE229" t="s">
        <v>324</v>
      </c>
      <c r="ORF229" t="s">
        <v>324</v>
      </c>
      <c r="ORG229" t="s">
        <v>324</v>
      </c>
      <c r="ORH229" t="s">
        <v>324</v>
      </c>
      <c r="ORI229" t="s">
        <v>324</v>
      </c>
      <c r="ORJ229" t="s">
        <v>324</v>
      </c>
      <c r="ORK229" t="s">
        <v>324</v>
      </c>
      <c r="ORL229" t="s">
        <v>324</v>
      </c>
      <c r="ORM229" t="s">
        <v>324</v>
      </c>
      <c r="ORN229" t="s">
        <v>324</v>
      </c>
      <c r="ORO229" t="s">
        <v>324</v>
      </c>
      <c r="ORP229" t="s">
        <v>324</v>
      </c>
      <c r="ORQ229" t="s">
        <v>324</v>
      </c>
      <c r="ORR229" t="s">
        <v>324</v>
      </c>
      <c r="ORS229" t="s">
        <v>324</v>
      </c>
      <c r="ORT229" t="s">
        <v>324</v>
      </c>
      <c r="ORU229" t="s">
        <v>324</v>
      </c>
      <c r="ORV229" t="s">
        <v>324</v>
      </c>
      <c r="ORW229" t="s">
        <v>324</v>
      </c>
      <c r="ORX229" t="s">
        <v>324</v>
      </c>
      <c r="ORY229" t="s">
        <v>324</v>
      </c>
      <c r="ORZ229" t="s">
        <v>324</v>
      </c>
      <c r="OSA229" t="s">
        <v>324</v>
      </c>
      <c r="OSB229" t="s">
        <v>324</v>
      </c>
      <c r="OSC229" t="s">
        <v>324</v>
      </c>
      <c r="OSD229" t="s">
        <v>324</v>
      </c>
      <c r="OSE229" t="s">
        <v>324</v>
      </c>
      <c r="OSF229" t="s">
        <v>324</v>
      </c>
      <c r="OSG229" t="s">
        <v>324</v>
      </c>
      <c r="OSH229" t="s">
        <v>324</v>
      </c>
      <c r="OSI229" t="s">
        <v>324</v>
      </c>
      <c r="OSJ229" t="s">
        <v>324</v>
      </c>
      <c r="OSK229" t="s">
        <v>324</v>
      </c>
      <c r="OSL229" t="s">
        <v>324</v>
      </c>
      <c r="OSM229" t="s">
        <v>324</v>
      </c>
      <c r="OSN229" t="s">
        <v>324</v>
      </c>
      <c r="OSO229" t="s">
        <v>324</v>
      </c>
      <c r="OSP229" t="s">
        <v>324</v>
      </c>
      <c r="OSQ229" t="s">
        <v>324</v>
      </c>
      <c r="OSR229" t="s">
        <v>324</v>
      </c>
      <c r="OSS229" t="s">
        <v>324</v>
      </c>
      <c r="OST229" t="s">
        <v>324</v>
      </c>
      <c r="OSU229" t="s">
        <v>324</v>
      </c>
      <c r="OSV229" t="s">
        <v>324</v>
      </c>
      <c r="OSW229" t="s">
        <v>324</v>
      </c>
      <c r="OSX229" t="s">
        <v>324</v>
      </c>
      <c r="OSY229" t="s">
        <v>324</v>
      </c>
      <c r="OSZ229" t="s">
        <v>324</v>
      </c>
      <c r="OTA229" t="s">
        <v>324</v>
      </c>
      <c r="OTB229" t="s">
        <v>324</v>
      </c>
      <c r="OTC229" t="s">
        <v>324</v>
      </c>
      <c r="OTD229" t="s">
        <v>324</v>
      </c>
      <c r="OTE229" t="s">
        <v>324</v>
      </c>
      <c r="OTF229" t="s">
        <v>324</v>
      </c>
      <c r="OTG229" t="s">
        <v>324</v>
      </c>
      <c r="OTH229" t="s">
        <v>324</v>
      </c>
      <c r="OTI229" t="s">
        <v>324</v>
      </c>
      <c r="OTJ229" t="s">
        <v>324</v>
      </c>
      <c r="OTK229" t="s">
        <v>324</v>
      </c>
      <c r="OTL229" t="s">
        <v>324</v>
      </c>
      <c r="OTM229" t="s">
        <v>324</v>
      </c>
      <c r="OTN229" t="s">
        <v>324</v>
      </c>
      <c r="OTO229" t="s">
        <v>324</v>
      </c>
      <c r="OTP229" t="s">
        <v>324</v>
      </c>
      <c r="OTQ229" t="s">
        <v>324</v>
      </c>
      <c r="OTR229" t="s">
        <v>324</v>
      </c>
      <c r="OTS229" t="s">
        <v>324</v>
      </c>
      <c r="OTT229" t="s">
        <v>324</v>
      </c>
      <c r="OTU229" t="s">
        <v>324</v>
      </c>
      <c r="OTV229" t="s">
        <v>324</v>
      </c>
      <c r="OTW229" t="s">
        <v>324</v>
      </c>
      <c r="OTX229" t="s">
        <v>324</v>
      </c>
      <c r="OTY229" t="s">
        <v>324</v>
      </c>
      <c r="OTZ229" t="s">
        <v>324</v>
      </c>
      <c r="OUA229" t="s">
        <v>324</v>
      </c>
      <c r="OUB229" t="s">
        <v>324</v>
      </c>
      <c r="OUC229" t="s">
        <v>324</v>
      </c>
      <c r="OUD229" t="s">
        <v>324</v>
      </c>
      <c r="OUE229" t="s">
        <v>324</v>
      </c>
      <c r="OUF229" t="s">
        <v>324</v>
      </c>
      <c r="OUG229" t="s">
        <v>324</v>
      </c>
      <c r="OUH229" t="s">
        <v>324</v>
      </c>
      <c r="OUI229" t="s">
        <v>324</v>
      </c>
      <c r="OUJ229" t="s">
        <v>324</v>
      </c>
      <c r="OUK229" t="s">
        <v>324</v>
      </c>
      <c r="OUL229" t="s">
        <v>324</v>
      </c>
      <c r="OUM229" t="s">
        <v>324</v>
      </c>
      <c r="OUN229" t="s">
        <v>324</v>
      </c>
      <c r="OUO229" t="s">
        <v>324</v>
      </c>
      <c r="OUP229" t="s">
        <v>324</v>
      </c>
      <c r="OUQ229" t="s">
        <v>324</v>
      </c>
      <c r="OUR229" t="s">
        <v>324</v>
      </c>
      <c r="OUS229" t="s">
        <v>324</v>
      </c>
      <c r="OUT229" t="s">
        <v>324</v>
      </c>
      <c r="OUU229" t="s">
        <v>324</v>
      </c>
      <c r="OUV229" t="s">
        <v>324</v>
      </c>
      <c r="OUW229" t="s">
        <v>324</v>
      </c>
      <c r="OUX229" t="s">
        <v>324</v>
      </c>
      <c r="OUY229" t="s">
        <v>324</v>
      </c>
      <c r="OUZ229" t="s">
        <v>324</v>
      </c>
      <c r="OVA229" t="s">
        <v>324</v>
      </c>
      <c r="OVB229" t="s">
        <v>324</v>
      </c>
      <c r="OVC229" t="s">
        <v>324</v>
      </c>
      <c r="OVD229" t="s">
        <v>324</v>
      </c>
      <c r="OVE229" t="s">
        <v>324</v>
      </c>
      <c r="OVF229" t="s">
        <v>324</v>
      </c>
      <c r="OVG229" t="s">
        <v>324</v>
      </c>
      <c r="OVH229" t="s">
        <v>324</v>
      </c>
      <c r="OVI229" t="s">
        <v>324</v>
      </c>
      <c r="OVJ229" t="s">
        <v>324</v>
      </c>
      <c r="OVK229" t="s">
        <v>324</v>
      </c>
      <c r="OVL229" t="s">
        <v>324</v>
      </c>
      <c r="OVM229" t="s">
        <v>324</v>
      </c>
      <c r="OVN229" t="s">
        <v>324</v>
      </c>
      <c r="OVO229" t="s">
        <v>324</v>
      </c>
      <c r="OVP229" t="s">
        <v>324</v>
      </c>
      <c r="OVQ229" t="s">
        <v>324</v>
      </c>
      <c r="OVR229" t="s">
        <v>324</v>
      </c>
      <c r="OVS229" t="s">
        <v>324</v>
      </c>
      <c r="OVT229" t="s">
        <v>324</v>
      </c>
      <c r="OVU229" t="s">
        <v>324</v>
      </c>
      <c r="OVV229" t="s">
        <v>324</v>
      </c>
      <c r="OVW229" t="s">
        <v>324</v>
      </c>
      <c r="OVX229" t="s">
        <v>324</v>
      </c>
      <c r="OVY229" t="s">
        <v>324</v>
      </c>
      <c r="OVZ229" t="s">
        <v>324</v>
      </c>
      <c r="OWA229" t="s">
        <v>324</v>
      </c>
      <c r="OWB229" t="s">
        <v>324</v>
      </c>
      <c r="OWC229" t="s">
        <v>324</v>
      </c>
      <c r="OWD229" t="s">
        <v>324</v>
      </c>
      <c r="OWE229" t="s">
        <v>324</v>
      </c>
      <c r="OWF229" t="s">
        <v>324</v>
      </c>
      <c r="OWG229" t="s">
        <v>324</v>
      </c>
      <c r="OWH229" t="s">
        <v>324</v>
      </c>
      <c r="OWI229" t="s">
        <v>324</v>
      </c>
      <c r="OWJ229" t="s">
        <v>324</v>
      </c>
      <c r="OWK229" t="s">
        <v>324</v>
      </c>
      <c r="OWL229" t="s">
        <v>324</v>
      </c>
      <c r="OWM229" t="s">
        <v>324</v>
      </c>
      <c r="OWN229" t="s">
        <v>324</v>
      </c>
      <c r="OWO229" t="s">
        <v>324</v>
      </c>
      <c r="OWP229" t="s">
        <v>324</v>
      </c>
      <c r="OWQ229" t="s">
        <v>324</v>
      </c>
      <c r="OWR229" t="s">
        <v>324</v>
      </c>
      <c r="OWS229" t="s">
        <v>324</v>
      </c>
      <c r="OWT229" t="s">
        <v>324</v>
      </c>
      <c r="OWU229" t="s">
        <v>324</v>
      </c>
      <c r="OWV229" t="s">
        <v>324</v>
      </c>
      <c r="OWW229" t="s">
        <v>324</v>
      </c>
      <c r="OWX229" t="s">
        <v>324</v>
      </c>
      <c r="OWY229" t="s">
        <v>324</v>
      </c>
      <c r="OWZ229" t="s">
        <v>324</v>
      </c>
      <c r="OXA229" t="s">
        <v>324</v>
      </c>
      <c r="OXB229" t="s">
        <v>324</v>
      </c>
      <c r="OXC229" t="s">
        <v>324</v>
      </c>
      <c r="OXD229" t="s">
        <v>324</v>
      </c>
      <c r="OXE229" t="s">
        <v>324</v>
      </c>
      <c r="OXF229" t="s">
        <v>324</v>
      </c>
      <c r="OXG229" t="s">
        <v>324</v>
      </c>
      <c r="OXH229" t="s">
        <v>324</v>
      </c>
      <c r="OXI229" t="s">
        <v>324</v>
      </c>
      <c r="OXJ229" t="s">
        <v>324</v>
      </c>
      <c r="OXK229" t="s">
        <v>324</v>
      </c>
      <c r="OXL229" t="s">
        <v>324</v>
      </c>
      <c r="OXM229" t="s">
        <v>324</v>
      </c>
      <c r="OXN229" t="s">
        <v>324</v>
      </c>
      <c r="OXO229" t="s">
        <v>324</v>
      </c>
      <c r="OXP229" t="s">
        <v>324</v>
      </c>
      <c r="OXQ229" t="s">
        <v>324</v>
      </c>
      <c r="OXR229" t="s">
        <v>324</v>
      </c>
      <c r="OXS229" t="s">
        <v>324</v>
      </c>
      <c r="OXT229" t="s">
        <v>324</v>
      </c>
      <c r="OXU229" t="s">
        <v>324</v>
      </c>
      <c r="OXV229" t="s">
        <v>324</v>
      </c>
      <c r="OXW229" t="s">
        <v>324</v>
      </c>
      <c r="OXX229" t="s">
        <v>324</v>
      </c>
      <c r="OXY229" t="s">
        <v>324</v>
      </c>
      <c r="OXZ229" t="s">
        <v>324</v>
      </c>
      <c r="OYA229" t="s">
        <v>324</v>
      </c>
      <c r="OYB229" t="s">
        <v>324</v>
      </c>
      <c r="OYC229" t="s">
        <v>324</v>
      </c>
      <c r="OYD229" t="s">
        <v>324</v>
      </c>
      <c r="OYE229" t="s">
        <v>324</v>
      </c>
      <c r="OYF229" t="s">
        <v>324</v>
      </c>
      <c r="OYG229" t="s">
        <v>324</v>
      </c>
      <c r="OYH229" t="s">
        <v>324</v>
      </c>
      <c r="OYI229" t="s">
        <v>324</v>
      </c>
      <c r="OYJ229" t="s">
        <v>324</v>
      </c>
      <c r="OYK229" t="s">
        <v>324</v>
      </c>
      <c r="OYL229" t="s">
        <v>324</v>
      </c>
      <c r="OYM229" t="s">
        <v>324</v>
      </c>
      <c r="OYN229" t="s">
        <v>324</v>
      </c>
      <c r="OYO229" t="s">
        <v>324</v>
      </c>
      <c r="OYP229" t="s">
        <v>324</v>
      </c>
      <c r="OYQ229" t="s">
        <v>324</v>
      </c>
      <c r="OYR229" t="s">
        <v>324</v>
      </c>
      <c r="OYS229" t="s">
        <v>324</v>
      </c>
      <c r="OYT229" t="s">
        <v>324</v>
      </c>
      <c r="OYU229" t="s">
        <v>324</v>
      </c>
      <c r="OYV229" t="s">
        <v>324</v>
      </c>
      <c r="OYW229" t="s">
        <v>324</v>
      </c>
      <c r="OYX229" t="s">
        <v>324</v>
      </c>
      <c r="OYY229" t="s">
        <v>324</v>
      </c>
      <c r="OYZ229" t="s">
        <v>324</v>
      </c>
      <c r="OZA229" t="s">
        <v>324</v>
      </c>
      <c r="OZB229" t="s">
        <v>324</v>
      </c>
      <c r="OZC229" t="s">
        <v>324</v>
      </c>
      <c r="OZD229" t="s">
        <v>324</v>
      </c>
      <c r="OZE229" t="s">
        <v>324</v>
      </c>
      <c r="OZF229" t="s">
        <v>324</v>
      </c>
      <c r="OZG229" t="s">
        <v>324</v>
      </c>
      <c r="OZH229" t="s">
        <v>324</v>
      </c>
      <c r="OZI229" t="s">
        <v>324</v>
      </c>
      <c r="OZJ229" t="s">
        <v>324</v>
      </c>
      <c r="OZK229" t="s">
        <v>324</v>
      </c>
      <c r="OZL229" t="s">
        <v>324</v>
      </c>
      <c r="OZM229" t="s">
        <v>324</v>
      </c>
      <c r="OZN229" t="s">
        <v>324</v>
      </c>
      <c r="OZO229" t="s">
        <v>324</v>
      </c>
      <c r="OZP229" t="s">
        <v>324</v>
      </c>
      <c r="OZQ229" t="s">
        <v>324</v>
      </c>
      <c r="OZR229" t="s">
        <v>324</v>
      </c>
      <c r="OZS229" t="s">
        <v>324</v>
      </c>
      <c r="OZT229" t="s">
        <v>324</v>
      </c>
      <c r="OZU229" t="s">
        <v>324</v>
      </c>
      <c r="OZV229" t="s">
        <v>324</v>
      </c>
      <c r="OZW229" t="s">
        <v>324</v>
      </c>
      <c r="OZX229" t="s">
        <v>324</v>
      </c>
      <c r="OZY229" t="s">
        <v>324</v>
      </c>
      <c r="OZZ229" t="s">
        <v>324</v>
      </c>
      <c r="PAA229" t="s">
        <v>324</v>
      </c>
      <c r="PAB229" t="s">
        <v>324</v>
      </c>
      <c r="PAC229" t="s">
        <v>324</v>
      </c>
      <c r="PAD229" t="s">
        <v>324</v>
      </c>
      <c r="PAE229" t="s">
        <v>324</v>
      </c>
      <c r="PAF229" t="s">
        <v>324</v>
      </c>
      <c r="PAG229" t="s">
        <v>324</v>
      </c>
      <c r="PAH229" t="s">
        <v>324</v>
      </c>
      <c r="PAI229" t="s">
        <v>324</v>
      </c>
      <c r="PAJ229" t="s">
        <v>324</v>
      </c>
      <c r="PAK229" t="s">
        <v>324</v>
      </c>
      <c r="PAL229" t="s">
        <v>324</v>
      </c>
      <c r="PAM229" t="s">
        <v>324</v>
      </c>
      <c r="PAN229" t="s">
        <v>324</v>
      </c>
      <c r="PAO229" t="s">
        <v>324</v>
      </c>
      <c r="PAP229" t="s">
        <v>324</v>
      </c>
      <c r="PAQ229" t="s">
        <v>324</v>
      </c>
      <c r="PAR229" t="s">
        <v>324</v>
      </c>
      <c r="PAS229" t="s">
        <v>324</v>
      </c>
      <c r="PAT229" t="s">
        <v>324</v>
      </c>
      <c r="PAU229" t="s">
        <v>324</v>
      </c>
      <c r="PAV229" t="s">
        <v>324</v>
      </c>
      <c r="PAW229" t="s">
        <v>324</v>
      </c>
      <c r="PAX229" t="s">
        <v>324</v>
      </c>
      <c r="PAY229" t="s">
        <v>324</v>
      </c>
      <c r="PAZ229" t="s">
        <v>324</v>
      </c>
      <c r="PBA229" t="s">
        <v>324</v>
      </c>
      <c r="PBB229" t="s">
        <v>324</v>
      </c>
      <c r="PBC229" t="s">
        <v>324</v>
      </c>
      <c r="PBD229" t="s">
        <v>324</v>
      </c>
      <c r="PBE229" t="s">
        <v>324</v>
      </c>
      <c r="PBF229" t="s">
        <v>324</v>
      </c>
      <c r="PBG229" t="s">
        <v>324</v>
      </c>
      <c r="PBH229" t="s">
        <v>324</v>
      </c>
      <c r="PBI229" t="s">
        <v>324</v>
      </c>
      <c r="PBJ229" t="s">
        <v>324</v>
      </c>
      <c r="PBK229" t="s">
        <v>324</v>
      </c>
      <c r="PBL229" t="s">
        <v>324</v>
      </c>
      <c r="PBM229" t="s">
        <v>324</v>
      </c>
      <c r="PBN229" t="s">
        <v>324</v>
      </c>
      <c r="PBO229" t="s">
        <v>324</v>
      </c>
      <c r="PBP229" t="s">
        <v>324</v>
      </c>
      <c r="PBQ229" t="s">
        <v>324</v>
      </c>
      <c r="PBR229" t="s">
        <v>324</v>
      </c>
      <c r="PBS229" t="s">
        <v>324</v>
      </c>
      <c r="PBT229" t="s">
        <v>324</v>
      </c>
      <c r="PBU229" t="s">
        <v>324</v>
      </c>
      <c r="PBV229" t="s">
        <v>324</v>
      </c>
      <c r="PBW229" t="s">
        <v>324</v>
      </c>
      <c r="PBX229" t="s">
        <v>324</v>
      </c>
      <c r="PBY229" t="s">
        <v>324</v>
      </c>
      <c r="PBZ229" t="s">
        <v>324</v>
      </c>
      <c r="PCA229" t="s">
        <v>324</v>
      </c>
      <c r="PCB229" t="s">
        <v>324</v>
      </c>
      <c r="PCC229" t="s">
        <v>324</v>
      </c>
      <c r="PCD229" t="s">
        <v>324</v>
      </c>
      <c r="PCE229" t="s">
        <v>324</v>
      </c>
      <c r="PCF229" t="s">
        <v>324</v>
      </c>
      <c r="PCG229" t="s">
        <v>324</v>
      </c>
      <c r="PCH229" t="s">
        <v>324</v>
      </c>
      <c r="PCI229" t="s">
        <v>324</v>
      </c>
      <c r="PCJ229" t="s">
        <v>324</v>
      </c>
      <c r="PCK229" t="s">
        <v>324</v>
      </c>
      <c r="PCL229" t="s">
        <v>324</v>
      </c>
      <c r="PCM229" t="s">
        <v>324</v>
      </c>
      <c r="PCN229" t="s">
        <v>324</v>
      </c>
      <c r="PCO229" t="s">
        <v>324</v>
      </c>
      <c r="PCP229" t="s">
        <v>324</v>
      </c>
      <c r="PCQ229" t="s">
        <v>324</v>
      </c>
      <c r="PCR229" t="s">
        <v>324</v>
      </c>
      <c r="PCS229" t="s">
        <v>324</v>
      </c>
      <c r="PCT229" t="s">
        <v>324</v>
      </c>
      <c r="PCU229" t="s">
        <v>324</v>
      </c>
      <c r="PCV229" t="s">
        <v>324</v>
      </c>
      <c r="PCW229" t="s">
        <v>324</v>
      </c>
      <c r="PCX229" t="s">
        <v>324</v>
      </c>
      <c r="PCY229" t="s">
        <v>324</v>
      </c>
      <c r="PCZ229" t="s">
        <v>324</v>
      </c>
      <c r="PDA229" t="s">
        <v>324</v>
      </c>
      <c r="PDB229" t="s">
        <v>324</v>
      </c>
      <c r="PDC229" t="s">
        <v>324</v>
      </c>
      <c r="PDD229" t="s">
        <v>324</v>
      </c>
      <c r="PDE229" t="s">
        <v>324</v>
      </c>
      <c r="PDF229" t="s">
        <v>324</v>
      </c>
      <c r="PDG229" t="s">
        <v>324</v>
      </c>
      <c r="PDH229" t="s">
        <v>324</v>
      </c>
      <c r="PDI229" t="s">
        <v>324</v>
      </c>
      <c r="PDJ229" t="s">
        <v>324</v>
      </c>
      <c r="PDK229" t="s">
        <v>324</v>
      </c>
      <c r="PDL229" t="s">
        <v>324</v>
      </c>
      <c r="PDM229" t="s">
        <v>324</v>
      </c>
      <c r="PDN229" t="s">
        <v>324</v>
      </c>
      <c r="PDO229" t="s">
        <v>324</v>
      </c>
      <c r="PDP229" t="s">
        <v>324</v>
      </c>
      <c r="PDQ229" t="s">
        <v>324</v>
      </c>
      <c r="PDR229" t="s">
        <v>324</v>
      </c>
      <c r="PDS229" t="s">
        <v>324</v>
      </c>
      <c r="PDT229" t="s">
        <v>324</v>
      </c>
      <c r="PDU229" t="s">
        <v>324</v>
      </c>
      <c r="PDV229" t="s">
        <v>324</v>
      </c>
      <c r="PDW229" t="s">
        <v>324</v>
      </c>
      <c r="PDX229" t="s">
        <v>324</v>
      </c>
      <c r="PDY229" t="s">
        <v>324</v>
      </c>
      <c r="PDZ229" t="s">
        <v>324</v>
      </c>
      <c r="PEA229" t="s">
        <v>324</v>
      </c>
      <c r="PEB229" t="s">
        <v>324</v>
      </c>
      <c r="PEC229" t="s">
        <v>324</v>
      </c>
      <c r="PED229" t="s">
        <v>324</v>
      </c>
      <c r="PEE229" t="s">
        <v>324</v>
      </c>
      <c r="PEF229" t="s">
        <v>324</v>
      </c>
      <c r="PEG229" t="s">
        <v>324</v>
      </c>
      <c r="PEH229" t="s">
        <v>324</v>
      </c>
      <c r="PEI229" t="s">
        <v>324</v>
      </c>
      <c r="PEJ229" t="s">
        <v>324</v>
      </c>
      <c r="PEK229" t="s">
        <v>324</v>
      </c>
      <c r="PEL229" t="s">
        <v>324</v>
      </c>
      <c r="PEM229" t="s">
        <v>324</v>
      </c>
      <c r="PEN229" t="s">
        <v>324</v>
      </c>
      <c r="PEO229" t="s">
        <v>324</v>
      </c>
      <c r="PEP229" t="s">
        <v>324</v>
      </c>
      <c r="PEQ229" t="s">
        <v>324</v>
      </c>
      <c r="PER229" t="s">
        <v>324</v>
      </c>
      <c r="PES229" t="s">
        <v>324</v>
      </c>
      <c r="PET229" t="s">
        <v>324</v>
      </c>
      <c r="PEU229" t="s">
        <v>324</v>
      </c>
      <c r="PEV229" t="s">
        <v>324</v>
      </c>
      <c r="PEW229" t="s">
        <v>324</v>
      </c>
      <c r="PEX229" t="s">
        <v>324</v>
      </c>
      <c r="PEY229" t="s">
        <v>324</v>
      </c>
      <c r="PEZ229" t="s">
        <v>324</v>
      </c>
      <c r="PFA229" t="s">
        <v>324</v>
      </c>
      <c r="PFB229" t="s">
        <v>324</v>
      </c>
      <c r="PFC229" t="s">
        <v>324</v>
      </c>
      <c r="PFD229" t="s">
        <v>324</v>
      </c>
      <c r="PFE229" t="s">
        <v>324</v>
      </c>
      <c r="PFF229" t="s">
        <v>324</v>
      </c>
      <c r="PFG229" t="s">
        <v>324</v>
      </c>
      <c r="PFH229" t="s">
        <v>324</v>
      </c>
      <c r="PFI229" t="s">
        <v>324</v>
      </c>
      <c r="PFJ229" t="s">
        <v>324</v>
      </c>
      <c r="PFK229" t="s">
        <v>324</v>
      </c>
      <c r="PFL229" t="s">
        <v>324</v>
      </c>
      <c r="PFM229" t="s">
        <v>324</v>
      </c>
      <c r="PFN229" t="s">
        <v>324</v>
      </c>
      <c r="PFO229" t="s">
        <v>324</v>
      </c>
      <c r="PFP229" t="s">
        <v>324</v>
      </c>
      <c r="PFQ229" t="s">
        <v>324</v>
      </c>
      <c r="PFR229" t="s">
        <v>324</v>
      </c>
      <c r="PFS229" t="s">
        <v>324</v>
      </c>
      <c r="PFT229" t="s">
        <v>324</v>
      </c>
      <c r="PFU229" t="s">
        <v>324</v>
      </c>
      <c r="PFV229" t="s">
        <v>324</v>
      </c>
      <c r="PFW229" t="s">
        <v>324</v>
      </c>
      <c r="PFX229" t="s">
        <v>324</v>
      </c>
      <c r="PFY229" t="s">
        <v>324</v>
      </c>
      <c r="PFZ229" t="s">
        <v>324</v>
      </c>
      <c r="PGA229" t="s">
        <v>324</v>
      </c>
      <c r="PGB229" t="s">
        <v>324</v>
      </c>
      <c r="PGC229" t="s">
        <v>324</v>
      </c>
      <c r="PGD229" t="s">
        <v>324</v>
      </c>
      <c r="PGE229" t="s">
        <v>324</v>
      </c>
      <c r="PGF229" t="s">
        <v>324</v>
      </c>
      <c r="PGG229" t="s">
        <v>324</v>
      </c>
      <c r="PGH229" t="s">
        <v>324</v>
      </c>
      <c r="PGI229" t="s">
        <v>324</v>
      </c>
      <c r="PGJ229" t="s">
        <v>324</v>
      </c>
      <c r="PGK229" t="s">
        <v>324</v>
      </c>
      <c r="PGL229" t="s">
        <v>324</v>
      </c>
      <c r="PGM229" t="s">
        <v>324</v>
      </c>
      <c r="PGN229" t="s">
        <v>324</v>
      </c>
      <c r="PGO229" t="s">
        <v>324</v>
      </c>
      <c r="PGP229" t="s">
        <v>324</v>
      </c>
      <c r="PGQ229" t="s">
        <v>324</v>
      </c>
      <c r="PGR229" t="s">
        <v>324</v>
      </c>
      <c r="PGS229" t="s">
        <v>324</v>
      </c>
      <c r="PGT229" t="s">
        <v>324</v>
      </c>
      <c r="PGU229" t="s">
        <v>324</v>
      </c>
      <c r="PGV229" t="s">
        <v>324</v>
      </c>
      <c r="PGW229" t="s">
        <v>324</v>
      </c>
      <c r="PGX229" t="s">
        <v>324</v>
      </c>
      <c r="PGY229" t="s">
        <v>324</v>
      </c>
      <c r="PGZ229" t="s">
        <v>324</v>
      </c>
      <c r="PHA229" t="s">
        <v>324</v>
      </c>
      <c r="PHB229" t="s">
        <v>324</v>
      </c>
      <c r="PHC229" t="s">
        <v>324</v>
      </c>
      <c r="PHD229" t="s">
        <v>324</v>
      </c>
      <c r="PHE229" t="s">
        <v>324</v>
      </c>
      <c r="PHF229" t="s">
        <v>324</v>
      </c>
      <c r="PHG229" t="s">
        <v>324</v>
      </c>
      <c r="PHH229" t="s">
        <v>324</v>
      </c>
      <c r="PHI229" t="s">
        <v>324</v>
      </c>
      <c r="PHJ229" t="s">
        <v>324</v>
      </c>
      <c r="PHK229" t="s">
        <v>324</v>
      </c>
      <c r="PHL229" t="s">
        <v>324</v>
      </c>
      <c r="PHM229" t="s">
        <v>324</v>
      </c>
      <c r="PHN229" t="s">
        <v>324</v>
      </c>
      <c r="PHO229" t="s">
        <v>324</v>
      </c>
      <c r="PHP229" t="s">
        <v>324</v>
      </c>
      <c r="PHQ229" t="s">
        <v>324</v>
      </c>
      <c r="PHR229" t="s">
        <v>324</v>
      </c>
      <c r="PHS229" t="s">
        <v>324</v>
      </c>
      <c r="PHT229" t="s">
        <v>324</v>
      </c>
      <c r="PHU229" t="s">
        <v>324</v>
      </c>
      <c r="PHV229" t="s">
        <v>324</v>
      </c>
      <c r="PHW229" t="s">
        <v>324</v>
      </c>
      <c r="PHX229" t="s">
        <v>324</v>
      </c>
      <c r="PHY229" t="s">
        <v>324</v>
      </c>
      <c r="PHZ229" t="s">
        <v>324</v>
      </c>
      <c r="PIA229" t="s">
        <v>324</v>
      </c>
      <c r="PIB229" t="s">
        <v>324</v>
      </c>
      <c r="PIC229" t="s">
        <v>324</v>
      </c>
      <c r="PID229" t="s">
        <v>324</v>
      </c>
      <c r="PIE229" t="s">
        <v>324</v>
      </c>
      <c r="PIF229" t="s">
        <v>324</v>
      </c>
      <c r="PIG229" t="s">
        <v>324</v>
      </c>
      <c r="PIH229" t="s">
        <v>324</v>
      </c>
      <c r="PII229" t="s">
        <v>324</v>
      </c>
      <c r="PIJ229" t="s">
        <v>324</v>
      </c>
      <c r="PIK229" t="s">
        <v>324</v>
      </c>
      <c r="PIL229" t="s">
        <v>324</v>
      </c>
      <c r="PIM229" t="s">
        <v>324</v>
      </c>
      <c r="PIN229" t="s">
        <v>324</v>
      </c>
      <c r="PIO229" t="s">
        <v>324</v>
      </c>
      <c r="PIP229" t="s">
        <v>324</v>
      </c>
      <c r="PIQ229" t="s">
        <v>324</v>
      </c>
      <c r="PIR229" t="s">
        <v>324</v>
      </c>
      <c r="PIS229" t="s">
        <v>324</v>
      </c>
      <c r="PIT229" t="s">
        <v>324</v>
      </c>
      <c r="PIU229" t="s">
        <v>324</v>
      </c>
      <c r="PIV229" t="s">
        <v>324</v>
      </c>
      <c r="PIW229" t="s">
        <v>324</v>
      </c>
      <c r="PIX229" t="s">
        <v>324</v>
      </c>
      <c r="PIY229" t="s">
        <v>324</v>
      </c>
      <c r="PIZ229" t="s">
        <v>324</v>
      </c>
      <c r="PJA229" t="s">
        <v>324</v>
      </c>
      <c r="PJB229" t="s">
        <v>324</v>
      </c>
      <c r="PJC229" t="s">
        <v>324</v>
      </c>
      <c r="PJD229" t="s">
        <v>324</v>
      </c>
      <c r="PJE229" t="s">
        <v>324</v>
      </c>
      <c r="PJF229" t="s">
        <v>324</v>
      </c>
      <c r="PJG229" t="s">
        <v>324</v>
      </c>
      <c r="PJH229" t="s">
        <v>324</v>
      </c>
      <c r="PJI229" t="s">
        <v>324</v>
      </c>
      <c r="PJJ229" t="s">
        <v>324</v>
      </c>
      <c r="PJK229" t="s">
        <v>324</v>
      </c>
      <c r="PJL229" t="s">
        <v>324</v>
      </c>
      <c r="PJM229" t="s">
        <v>324</v>
      </c>
      <c r="PJN229" t="s">
        <v>324</v>
      </c>
      <c r="PJO229" t="s">
        <v>324</v>
      </c>
      <c r="PJP229" t="s">
        <v>324</v>
      </c>
      <c r="PJQ229" t="s">
        <v>324</v>
      </c>
      <c r="PJR229" t="s">
        <v>324</v>
      </c>
      <c r="PJS229" t="s">
        <v>324</v>
      </c>
      <c r="PJT229" t="s">
        <v>324</v>
      </c>
      <c r="PJU229" t="s">
        <v>324</v>
      </c>
      <c r="PJV229" t="s">
        <v>324</v>
      </c>
      <c r="PJW229" t="s">
        <v>324</v>
      </c>
      <c r="PJX229" t="s">
        <v>324</v>
      </c>
      <c r="PJY229" t="s">
        <v>324</v>
      </c>
      <c r="PJZ229" t="s">
        <v>324</v>
      </c>
      <c r="PKA229" t="s">
        <v>324</v>
      </c>
      <c r="PKB229" t="s">
        <v>324</v>
      </c>
      <c r="PKC229" t="s">
        <v>324</v>
      </c>
      <c r="PKD229" t="s">
        <v>324</v>
      </c>
      <c r="PKE229" t="s">
        <v>324</v>
      </c>
      <c r="PKF229" t="s">
        <v>324</v>
      </c>
      <c r="PKG229" t="s">
        <v>324</v>
      </c>
      <c r="PKH229" t="s">
        <v>324</v>
      </c>
      <c r="PKI229" t="s">
        <v>324</v>
      </c>
      <c r="PKJ229" t="s">
        <v>324</v>
      </c>
      <c r="PKK229" t="s">
        <v>324</v>
      </c>
      <c r="PKL229" t="s">
        <v>324</v>
      </c>
      <c r="PKM229" t="s">
        <v>324</v>
      </c>
      <c r="PKN229" t="s">
        <v>324</v>
      </c>
      <c r="PKO229" t="s">
        <v>324</v>
      </c>
      <c r="PKP229" t="s">
        <v>324</v>
      </c>
      <c r="PKQ229" t="s">
        <v>324</v>
      </c>
      <c r="PKR229" t="s">
        <v>324</v>
      </c>
      <c r="PKS229" t="s">
        <v>324</v>
      </c>
      <c r="PKT229" t="s">
        <v>324</v>
      </c>
      <c r="PKU229" t="s">
        <v>324</v>
      </c>
      <c r="PKV229" t="s">
        <v>324</v>
      </c>
      <c r="PKW229" t="s">
        <v>324</v>
      </c>
      <c r="PKX229" t="s">
        <v>324</v>
      </c>
      <c r="PKY229" t="s">
        <v>324</v>
      </c>
      <c r="PKZ229" t="s">
        <v>324</v>
      </c>
      <c r="PLA229" t="s">
        <v>324</v>
      </c>
      <c r="PLB229" t="s">
        <v>324</v>
      </c>
      <c r="PLC229" t="s">
        <v>324</v>
      </c>
      <c r="PLD229" t="s">
        <v>324</v>
      </c>
      <c r="PLE229" t="s">
        <v>324</v>
      </c>
      <c r="PLF229" t="s">
        <v>324</v>
      </c>
      <c r="PLG229" t="s">
        <v>324</v>
      </c>
      <c r="PLH229" t="s">
        <v>324</v>
      </c>
      <c r="PLI229" t="s">
        <v>324</v>
      </c>
      <c r="PLJ229" t="s">
        <v>324</v>
      </c>
      <c r="PLK229" t="s">
        <v>324</v>
      </c>
      <c r="PLL229" t="s">
        <v>324</v>
      </c>
      <c r="PLM229" t="s">
        <v>324</v>
      </c>
      <c r="PLN229" t="s">
        <v>324</v>
      </c>
      <c r="PLO229" t="s">
        <v>324</v>
      </c>
      <c r="PLP229" t="s">
        <v>324</v>
      </c>
      <c r="PLQ229" t="s">
        <v>324</v>
      </c>
      <c r="PLR229" t="s">
        <v>324</v>
      </c>
      <c r="PLS229" t="s">
        <v>324</v>
      </c>
      <c r="PLT229" t="s">
        <v>324</v>
      </c>
      <c r="PLU229" t="s">
        <v>324</v>
      </c>
      <c r="PLV229" t="s">
        <v>324</v>
      </c>
      <c r="PLW229" t="s">
        <v>324</v>
      </c>
      <c r="PLX229" t="s">
        <v>324</v>
      </c>
      <c r="PLY229" t="s">
        <v>324</v>
      </c>
      <c r="PLZ229" t="s">
        <v>324</v>
      </c>
      <c r="PMA229" t="s">
        <v>324</v>
      </c>
      <c r="PMB229" t="s">
        <v>324</v>
      </c>
      <c r="PMC229" t="s">
        <v>324</v>
      </c>
      <c r="PMD229" t="s">
        <v>324</v>
      </c>
      <c r="PME229" t="s">
        <v>324</v>
      </c>
      <c r="PMF229" t="s">
        <v>324</v>
      </c>
      <c r="PMG229" t="s">
        <v>324</v>
      </c>
      <c r="PMH229" t="s">
        <v>324</v>
      </c>
      <c r="PMI229" t="s">
        <v>324</v>
      </c>
      <c r="PMJ229" t="s">
        <v>324</v>
      </c>
      <c r="PMK229" t="s">
        <v>324</v>
      </c>
      <c r="PML229" t="s">
        <v>324</v>
      </c>
      <c r="PMM229" t="s">
        <v>324</v>
      </c>
      <c r="PMN229" t="s">
        <v>324</v>
      </c>
      <c r="PMO229" t="s">
        <v>324</v>
      </c>
      <c r="PMP229" t="s">
        <v>324</v>
      </c>
      <c r="PMQ229" t="s">
        <v>324</v>
      </c>
      <c r="PMR229" t="s">
        <v>324</v>
      </c>
      <c r="PMS229" t="s">
        <v>324</v>
      </c>
      <c r="PMT229" t="s">
        <v>324</v>
      </c>
      <c r="PMU229" t="s">
        <v>324</v>
      </c>
      <c r="PMV229" t="s">
        <v>324</v>
      </c>
      <c r="PMW229" t="s">
        <v>324</v>
      </c>
      <c r="PMX229" t="s">
        <v>324</v>
      </c>
      <c r="PMY229" t="s">
        <v>324</v>
      </c>
      <c r="PMZ229" t="s">
        <v>324</v>
      </c>
      <c r="PNA229" t="s">
        <v>324</v>
      </c>
      <c r="PNB229" t="s">
        <v>324</v>
      </c>
      <c r="PNC229" t="s">
        <v>324</v>
      </c>
      <c r="PND229" t="s">
        <v>324</v>
      </c>
      <c r="PNE229" t="s">
        <v>324</v>
      </c>
      <c r="PNF229" t="s">
        <v>324</v>
      </c>
      <c r="PNG229" t="s">
        <v>324</v>
      </c>
      <c r="PNH229" t="s">
        <v>324</v>
      </c>
      <c r="PNI229" t="s">
        <v>324</v>
      </c>
      <c r="PNJ229" t="s">
        <v>324</v>
      </c>
      <c r="PNK229" t="s">
        <v>324</v>
      </c>
      <c r="PNL229" t="s">
        <v>324</v>
      </c>
      <c r="PNM229" t="s">
        <v>324</v>
      </c>
      <c r="PNN229" t="s">
        <v>324</v>
      </c>
      <c r="PNO229" t="s">
        <v>324</v>
      </c>
      <c r="PNP229" t="s">
        <v>324</v>
      </c>
      <c r="PNQ229" t="s">
        <v>324</v>
      </c>
      <c r="PNR229" t="s">
        <v>324</v>
      </c>
      <c r="PNS229" t="s">
        <v>324</v>
      </c>
      <c r="PNT229" t="s">
        <v>324</v>
      </c>
      <c r="PNU229" t="s">
        <v>324</v>
      </c>
      <c r="PNV229" t="s">
        <v>324</v>
      </c>
      <c r="PNW229" t="s">
        <v>324</v>
      </c>
      <c r="PNX229" t="s">
        <v>324</v>
      </c>
      <c r="PNY229" t="s">
        <v>324</v>
      </c>
      <c r="PNZ229" t="s">
        <v>324</v>
      </c>
      <c r="POA229" t="s">
        <v>324</v>
      </c>
      <c r="POB229" t="s">
        <v>324</v>
      </c>
      <c r="POC229" t="s">
        <v>324</v>
      </c>
      <c r="POD229" t="s">
        <v>324</v>
      </c>
      <c r="POE229" t="s">
        <v>324</v>
      </c>
      <c r="POF229" t="s">
        <v>324</v>
      </c>
      <c r="POG229" t="s">
        <v>324</v>
      </c>
      <c r="POH229" t="s">
        <v>324</v>
      </c>
      <c r="POI229" t="s">
        <v>324</v>
      </c>
      <c r="POJ229" t="s">
        <v>324</v>
      </c>
      <c r="POK229" t="s">
        <v>324</v>
      </c>
      <c r="POL229" t="s">
        <v>324</v>
      </c>
      <c r="POM229" t="s">
        <v>324</v>
      </c>
      <c r="PON229" t="s">
        <v>324</v>
      </c>
      <c r="POO229" t="s">
        <v>324</v>
      </c>
      <c r="POP229" t="s">
        <v>324</v>
      </c>
      <c r="POQ229" t="s">
        <v>324</v>
      </c>
      <c r="POR229" t="s">
        <v>324</v>
      </c>
      <c r="POS229" t="s">
        <v>324</v>
      </c>
      <c r="POT229" t="s">
        <v>324</v>
      </c>
      <c r="POU229" t="s">
        <v>324</v>
      </c>
      <c r="POV229" t="s">
        <v>324</v>
      </c>
      <c r="POW229" t="s">
        <v>324</v>
      </c>
      <c r="POX229" t="s">
        <v>324</v>
      </c>
      <c r="POY229" t="s">
        <v>324</v>
      </c>
      <c r="POZ229" t="s">
        <v>324</v>
      </c>
      <c r="PPA229" t="s">
        <v>324</v>
      </c>
      <c r="PPB229" t="s">
        <v>324</v>
      </c>
      <c r="PPC229" t="s">
        <v>324</v>
      </c>
      <c r="PPD229" t="s">
        <v>324</v>
      </c>
      <c r="PPE229" t="s">
        <v>324</v>
      </c>
      <c r="PPF229" t="s">
        <v>324</v>
      </c>
      <c r="PPG229" t="s">
        <v>324</v>
      </c>
      <c r="PPH229" t="s">
        <v>324</v>
      </c>
      <c r="PPI229" t="s">
        <v>324</v>
      </c>
      <c r="PPJ229" t="s">
        <v>324</v>
      </c>
      <c r="PPK229" t="s">
        <v>324</v>
      </c>
      <c r="PPL229" t="s">
        <v>324</v>
      </c>
      <c r="PPM229" t="s">
        <v>324</v>
      </c>
      <c r="PPN229" t="s">
        <v>324</v>
      </c>
      <c r="PPO229" t="s">
        <v>324</v>
      </c>
      <c r="PPP229" t="s">
        <v>324</v>
      </c>
      <c r="PPQ229" t="s">
        <v>324</v>
      </c>
      <c r="PPR229" t="s">
        <v>324</v>
      </c>
      <c r="PPS229" t="s">
        <v>324</v>
      </c>
      <c r="PPT229" t="s">
        <v>324</v>
      </c>
      <c r="PPU229" t="s">
        <v>324</v>
      </c>
      <c r="PPV229" t="s">
        <v>324</v>
      </c>
      <c r="PPW229" t="s">
        <v>324</v>
      </c>
      <c r="PPX229" t="s">
        <v>324</v>
      </c>
      <c r="PPY229" t="s">
        <v>324</v>
      </c>
      <c r="PPZ229" t="s">
        <v>324</v>
      </c>
      <c r="PQA229" t="s">
        <v>324</v>
      </c>
      <c r="PQB229" t="s">
        <v>324</v>
      </c>
      <c r="PQC229" t="s">
        <v>324</v>
      </c>
      <c r="PQD229" t="s">
        <v>324</v>
      </c>
      <c r="PQE229" t="s">
        <v>324</v>
      </c>
      <c r="PQF229" t="s">
        <v>324</v>
      </c>
      <c r="PQG229" t="s">
        <v>324</v>
      </c>
      <c r="PQH229" t="s">
        <v>324</v>
      </c>
      <c r="PQI229" t="s">
        <v>324</v>
      </c>
      <c r="PQJ229" t="s">
        <v>324</v>
      </c>
      <c r="PQK229" t="s">
        <v>324</v>
      </c>
      <c r="PQL229" t="s">
        <v>324</v>
      </c>
      <c r="PQM229" t="s">
        <v>324</v>
      </c>
      <c r="PQN229" t="s">
        <v>324</v>
      </c>
      <c r="PQO229" t="s">
        <v>324</v>
      </c>
      <c r="PQP229" t="s">
        <v>324</v>
      </c>
      <c r="PQQ229" t="s">
        <v>324</v>
      </c>
      <c r="PQR229" t="s">
        <v>324</v>
      </c>
      <c r="PQS229" t="s">
        <v>324</v>
      </c>
      <c r="PQT229" t="s">
        <v>324</v>
      </c>
      <c r="PQU229" t="s">
        <v>324</v>
      </c>
      <c r="PQV229" t="s">
        <v>324</v>
      </c>
      <c r="PQW229" t="s">
        <v>324</v>
      </c>
      <c r="PQX229" t="s">
        <v>324</v>
      </c>
      <c r="PQY229" t="s">
        <v>324</v>
      </c>
      <c r="PQZ229" t="s">
        <v>324</v>
      </c>
      <c r="PRA229" t="s">
        <v>324</v>
      </c>
      <c r="PRB229" t="s">
        <v>324</v>
      </c>
      <c r="PRC229" t="s">
        <v>324</v>
      </c>
      <c r="PRD229" t="s">
        <v>324</v>
      </c>
      <c r="PRE229" t="s">
        <v>324</v>
      </c>
      <c r="PRF229" t="s">
        <v>324</v>
      </c>
      <c r="PRG229" t="s">
        <v>324</v>
      </c>
      <c r="PRH229" t="s">
        <v>324</v>
      </c>
      <c r="PRI229" t="s">
        <v>324</v>
      </c>
      <c r="PRJ229" t="s">
        <v>324</v>
      </c>
      <c r="PRK229" t="s">
        <v>324</v>
      </c>
      <c r="PRL229" t="s">
        <v>324</v>
      </c>
      <c r="PRM229" t="s">
        <v>324</v>
      </c>
      <c r="PRN229" t="s">
        <v>324</v>
      </c>
      <c r="PRO229" t="s">
        <v>324</v>
      </c>
      <c r="PRP229" t="s">
        <v>324</v>
      </c>
      <c r="PRQ229" t="s">
        <v>324</v>
      </c>
      <c r="PRR229" t="s">
        <v>324</v>
      </c>
      <c r="PRS229" t="s">
        <v>324</v>
      </c>
      <c r="PRT229" t="s">
        <v>324</v>
      </c>
      <c r="PRU229" t="s">
        <v>324</v>
      </c>
      <c r="PRV229" t="s">
        <v>324</v>
      </c>
      <c r="PRW229" t="s">
        <v>324</v>
      </c>
      <c r="PRX229" t="s">
        <v>324</v>
      </c>
      <c r="PRY229" t="s">
        <v>324</v>
      </c>
      <c r="PRZ229" t="s">
        <v>324</v>
      </c>
      <c r="PSA229" t="s">
        <v>324</v>
      </c>
      <c r="PSB229" t="s">
        <v>324</v>
      </c>
      <c r="PSC229" t="s">
        <v>324</v>
      </c>
      <c r="PSD229" t="s">
        <v>324</v>
      </c>
      <c r="PSE229" t="s">
        <v>324</v>
      </c>
      <c r="PSF229" t="s">
        <v>324</v>
      </c>
      <c r="PSG229" t="s">
        <v>324</v>
      </c>
      <c r="PSH229" t="s">
        <v>324</v>
      </c>
      <c r="PSI229" t="s">
        <v>324</v>
      </c>
      <c r="PSJ229" t="s">
        <v>324</v>
      </c>
      <c r="PSK229" t="s">
        <v>324</v>
      </c>
      <c r="PSL229" t="s">
        <v>324</v>
      </c>
      <c r="PSM229" t="s">
        <v>324</v>
      </c>
      <c r="PSN229" t="s">
        <v>324</v>
      </c>
      <c r="PSO229" t="s">
        <v>324</v>
      </c>
      <c r="PSP229" t="s">
        <v>324</v>
      </c>
      <c r="PSQ229" t="s">
        <v>324</v>
      </c>
      <c r="PSR229" t="s">
        <v>324</v>
      </c>
      <c r="PSS229" t="s">
        <v>324</v>
      </c>
      <c r="PST229" t="s">
        <v>324</v>
      </c>
      <c r="PSU229" t="s">
        <v>324</v>
      </c>
      <c r="PSV229" t="s">
        <v>324</v>
      </c>
      <c r="PSW229" t="s">
        <v>324</v>
      </c>
      <c r="PSX229" t="s">
        <v>324</v>
      </c>
      <c r="PSY229" t="s">
        <v>324</v>
      </c>
      <c r="PSZ229" t="s">
        <v>324</v>
      </c>
      <c r="PTA229" t="s">
        <v>324</v>
      </c>
      <c r="PTB229" t="s">
        <v>324</v>
      </c>
      <c r="PTC229" t="s">
        <v>324</v>
      </c>
      <c r="PTD229" t="s">
        <v>324</v>
      </c>
      <c r="PTE229" t="s">
        <v>324</v>
      </c>
      <c r="PTF229" t="s">
        <v>324</v>
      </c>
      <c r="PTG229" t="s">
        <v>324</v>
      </c>
      <c r="PTH229" t="s">
        <v>324</v>
      </c>
      <c r="PTI229" t="s">
        <v>324</v>
      </c>
      <c r="PTJ229" t="s">
        <v>324</v>
      </c>
      <c r="PTK229" t="s">
        <v>324</v>
      </c>
      <c r="PTL229" t="s">
        <v>324</v>
      </c>
      <c r="PTM229" t="s">
        <v>324</v>
      </c>
      <c r="PTN229" t="s">
        <v>324</v>
      </c>
      <c r="PTO229" t="s">
        <v>324</v>
      </c>
      <c r="PTP229" t="s">
        <v>324</v>
      </c>
      <c r="PTQ229" t="s">
        <v>324</v>
      </c>
      <c r="PTR229" t="s">
        <v>324</v>
      </c>
      <c r="PTS229" t="s">
        <v>324</v>
      </c>
      <c r="PTT229" t="s">
        <v>324</v>
      </c>
      <c r="PTU229" t="s">
        <v>324</v>
      </c>
      <c r="PTV229" t="s">
        <v>324</v>
      </c>
      <c r="PTW229" t="s">
        <v>324</v>
      </c>
      <c r="PTX229" t="s">
        <v>324</v>
      </c>
      <c r="PTY229" t="s">
        <v>324</v>
      </c>
      <c r="PTZ229" t="s">
        <v>324</v>
      </c>
      <c r="PUA229" t="s">
        <v>324</v>
      </c>
      <c r="PUB229" t="s">
        <v>324</v>
      </c>
      <c r="PUC229" t="s">
        <v>324</v>
      </c>
      <c r="PUD229" t="s">
        <v>324</v>
      </c>
      <c r="PUE229" t="s">
        <v>324</v>
      </c>
      <c r="PUF229" t="s">
        <v>324</v>
      </c>
      <c r="PUG229" t="s">
        <v>324</v>
      </c>
      <c r="PUH229" t="s">
        <v>324</v>
      </c>
      <c r="PUI229" t="s">
        <v>324</v>
      </c>
      <c r="PUJ229" t="s">
        <v>324</v>
      </c>
      <c r="PUK229" t="s">
        <v>324</v>
      </c>
      <c r="PUL229" t="s">
        <v>324</v>
      </c>
      <c r="PUM229" t="s">
        <v>324</v>
      </c>
      <c r="PUN229" t="s">
        <v>324</v>
      </c>
      <c r="PUO229" t="s">
        <v>324</v>
      </c>
      <c r="PUP229" t="s">
        <v>324</v>
      </c>
      <c r="PUQ229" t="s">
        <v>324</v>
      </c>
      <c r="PUR229" t="s">
        <v>324</v>
      </c>
      <c r="PUS229" t="s">
        <v>324</v>
      </c>
      <c r="PUT229" t="s">
        <v>324</v>
      </c>
      <c r="PUU229" t="s">
        <v>324</v>
      </c>
      <c r="PUV229" t="s">
        <v>324</v>
      </c>
      <c r="PUW229" t="s">
        <v>324</v>
      </c>
      <c r="PUX229" t="s">
        <v>324</v>
      </c>
      <c r="PUY229" t="s">
        <v>324</v>
      </c>
      <c r="PUZ229" t="s">
        <v>324</v>
      </c>
      <c r="PVA229" t="s">
        <v>324</v>
      </c>
      <c r="PVB229" t="s">
        <v>324</v>
      </c>
      <c r="PVC229" t="s">
        <v>324</v>
      </c>
      <c r="PVD229" t="s">
        <v>324</v>
      </c>
      <c r="PVE229" t="s">
        <v>324</v>
      </c>
      <c r="PVF229" t="s">
        <v>324</v>
      </c>
      <c r="PVG229" t="s">
        <v>324</v>
      </c>
      <c r="PVH229" t="s">
        <v>324</v>
      </c>
      <c r="PVI229" t="s">
        <v>324</v>
      </c>
      <c r="PVJ229" t="s">
        <v>324</v>
      </c>
      <c r="PVK229" t="s">
        <v>324</v>
      </c>
      <c r="PVL229" t="s">
        <v>324</v>
      </c>
      <c r="PVM229" t="s">
        <v>324</v>
      </c>
      <c r="PVN229" t="s">
        <v>324</v>
      </c>
      <c r="PVO229" t="s">
        <v>324</v>
      </c>
      <c r="PVP229" t="s">
        <v>324</v>
      </c>
      <c r="PVQ229" t="s">
        <v>324</v>
      </c>
      <c r="PVR229" t="s">
        <v>324</v>
      </c>
      <c r="PVS229" t="s">
        <v>324</v>
      </c>
      <c r="PVT229" t="s">
        <v>324</v>
      </c>
      <c r="PVU229" t="s">
        <v>324</v>
      </c>
      <c r="PVV229" t="s">
        <v>324</v>
      </c>
      <c r="PVW229" t="s">
        <v>324</v>
      </c>
      <c r="PVX229" t="s">
        <v>324</v>
      </c>
      <c r="PVY229" t="s">
        <v>324</v>
      </c>
      <c r="PVZ229" t="s">
        <v>324</v>
      </c>
      <c r="PWA229" t="s">
        <v>324</v>
      </c>
      <c r="PWB229" t="s">
        <v>324</v>
      </c>
      <c r="PWC229" t="s">
        <v>324</v>
      </c>
      <c r="PWD229" t="s">
        <v>324</v>
      </c>
      <c r="PWE229" t="s">
        <v>324</v>
      </c>
      <c r="PWF229" t="s">
        <v>324</v>
      </c>
      <c r="PWG229" t="s">
        <v>324</v>
      </c>
      <c r="PWH229" t="s">
        <v>324</v>
      </c>
      <c r="PWI229" t="s">
        <v>324</v>
      </c>
      <c r="PWJ229" t="s">
        <v>324</v>
      </c>
      <c r="PWK229" t="s">
        <v>324</v>
      </c>
      <c r="PWL229" t="s">
        <v>324</v>
      </c>
      <c r="PWM229" t="s">
        <v>324</v>
      </c>
      <c r="PWN229" t="s">
        <v>324</v>
      </c>
      <c r="PWO229" t="s">
        <v>324</v>
      </c>
      <c r="PWP229" t="s">
        <v>324</v>
      </c>
      <c r="PWQ229" t="s">
        <v>324</v>
      </c>
      <c r="PWR229" t="s">
        <v>324</v>
      </c>
      <c r="PWS229" t="s">
        <v>324</v>
      </c>
      <c r="PWT229" t="s">
        <v>324</v>
      </c>
      <c r="PWU229" t="s">
        <v>324</v>
      </c>
      <c r="PWV229" t="s">
        <v>324</v>
      </c>
      <c r="PWW229" t="s">
        <v>324</v>
      </c>
      <c r="PWX229" t="s">
        <v>324</v>
      </c>
      <c r="PWY229" t="s">
        <v>324</v>
      </c>
      <c r="PWZ229" t="s">
        <v>324</v>
      </c>
      <c r="PXA229" t="s">
        <v>324</v>
      </c>
      <c r="PXB229" t="s">
        <v>324</v>
      </c>
      <c r="PXC229" t="s">
        <v>324</v>
      </c>
      <c r="PXD229" t="s">
        <v>324</v>
      </c>
      <c r="PXE229" t="s">
        <v>324</v>
      </c>
      <c r="PXF229" t="s">
        <v>324</v>
      </c>
      <c r="PXG229" t="s">
        <v>324</v>
      </c>
      <c r="PXH229" t="s">
        <v>324</v>
      </c>
      <c r="PXI229" t="s">
        <v>324</v>
      </c>
      <c r="PXJ229" t="s">
        <v>324</v>
      </c>
      <c r="PXK229" t="s">
        <v>324</v>
      </c>
      <c r="PXL229" t="s">
        <v>324</v>
      </c>
      <c r="PXM229" t="s">
        <v>324</v>
      </c>
      <c r="PXN229" t="s">
        <v>324</v>
      </c>
      <c r="PXO229" t="s">
        <v>324</v>
      </c>
      <c r="PXP229" t="s">
        <v>324</v>
      </c>
      <c r="PXQ229" t="s">
        <v>324</v>
      </c>
      <c r="PXR229" t="s">
        <v>324</v>
      </c>
      <c r="PXS229" t="s">
        <v>324</v>
      </c>
      <c r="PXT229" t="s">
        <v>324</v>
      </c>
      <c r="PXU229" t="s">
        <v>324</v>
      </c>
      <c r="PXV229" t="s">
        <v>324</v>
      </c>
      <c r="PXW229" t="s">
        <v>324</v>
      </c>
      <c r="PXX229" t="s">
        <v>324</v>
      </c>
      <c r="PXY229" t="s">
        <v>324</v>
      </c>
      <c r="PXZ229" t="s">
        <v>324</v>
      </c>
      <c r="PYA229" t="s">
        <v>324</v>
      </c>
      <c r="PYB229" t="s">
        <v>324</v>
      </c>
      <c r="PYC229" t="s">
        <v>324</v>
      </c>
      <c r="PYD229" t="s">
        <v>324</v>
      </c>
      <c r="PYE229" t="s">
        <v>324</v>
      </c>
      <c r="PYF229" t="s">
        <v>324</v>
      </c>
      <c r="PYG229" t="s">
        <v>324</v>
      </c>
      <c r="PYH229" t="s">
        <v>324</v>
      </c>
      <c r="PYI229" t="s">
        <v>324</v>
      </c>
      <c r="PYJ229" t="s">
        <v>324</v>
      </c>
      <c r="PYK229" t="s">
        <v>324</v>
      </c>
      <c r="PYL229" t="s">
        <v>324</v>
      </c>
      <c r="PYM229" t="s">
        <v>324</v>
      </c>
      <c r="PYN229" t="s">
        <v>324</v>
      </c>
      <c r="PYO229" t="s">
        <v>324</v>
      </c>
      <c r="PYP229" t="s">
        <v>324</v>
      </c>
      <c r="PYQ229" t="s">
        <v>324</v>
      </c>
      <c r="PYR229" t="s">
        <v>324</v>
      </c>
      <c r="PYS229" t="s">
        <v>324</v>
      </c>
      <c r="PYT229" t="s">
        <v>324</v>
      </c>
      <c r="PYU229" t="s">
        <v>324</v>
      </c>
      <c r="PYV229" t="s">
        <v>324</v>
      </c>
      <c r="PYW229" t="s">
        <v>324</v>
      </c>
      <c r="PYX229" t="s">
        <v>324</v>
      </c>
      <c r="PYY229" t="s">
        <v>324</v>
      </c>
      <c r="PYZ229" t="s">
        <v>324</v>
      </c>
      <c r="PZA229" t="s">
        <v>324</v>
      </c>
      <c r="PZB229" t="s">
        <v>324</v>
      </c>
      <c r="PZC229" t="s">
        <v>324</v>
      </c>
      <c r="PZD229" t="s">
        <v>324</v>
      </c>
      <c r="PZE229" t="s">
        <v>324</v>
      </c>
      <c r="PZF229" t="s">
        <v>324</v>
      </c>
      <c r="PZG229" t="s">
        <v>324</v>
      </c>
      <c r="PZH229" t="s">
        <v>324</v>
      </c>
      <c r="PZI229" t="s">
        <v>324</v>
      </c>
      <c r="PZJ229" t="s">
        <v>324</v>
      </c>
      <c r="PZK229" t="s">
        <v>324</v>
      </c>
      <c r="PZL229" t="s">
        <v>324</v>
      </c>
      <c r="PZM229" t="s">
        <v>324</v>
      </c>
      <c r="PZN229" t="s">
        <v>324</v>
      </c>
      <c r="PZO229" t="s">
        <v>324</v>
      </c>
      <c r="PZP229" t="s">
        <v>324</v>
      </c>
      <c r="PZQ229" t="s">
        <v>324</v>
      </c>
      <c r="PZR229" t="s">
        <v>324</v>
      </c>
      <c r="PZS229" t="s">
        <v>324</v>
      </c>
      <c r="PZT229" t="s">
        <v>324</v>
      </c>
      <c r="PZU229" t="s">
        <v>324</v>
      </c>
      <c r="PZV229" t="s">
        <v>324</v>
      </c>
      <c r="PZW229" t="s">
        <v>324</v>
      </c>
      <c r="PZX229" t="s">
        <v>324</v>
      </c>
      <c r="PZY229" t="s">
        <v>324</v>
      </c>
      <c r="PZZ229" t="s">
        <v>324</v>
      </c>
      <c r="QAA229" t="s">
        <v>324</v>
      </c>
      <c r="QAB229" t="s">
        <v>324</v>
      </c>
      <c r="QAC229" t="s">
        <v>324</v>
      </c>
      <c r="QAD229" t="s">
        <v>324</v>
      </c>
      <c r="QAE229" t="s">
        <v>324</v>
      </c>
      <c r="QAF229" t="s">
        <v>324</v>
      </c>
      <c r="QAG229" t="s">
        <v>324</v>
      </c>
      <c r="QAH229" t="s">
        <v>324</v>
      </c>
      <c r="QAI229" t="s">
        <v>324</v>
      </c>
      <c r="QAJ229" t="s">
        <v>324</v>
      </c>
      <c r="QAK229" t="s">
        <v>324</v>
      </c>
      <c r="QAL229" t="s">
        <v>324</v>
      </c>
      <c r="QAM229" t="s">
        <v>324</v>
      </c>
      <c r="QAN229" t="s">
        <v>324</v>
      </c>
      <c r="QAO229" t="s">
        <v>324</v>
      </c>
      <c r="QAP229" t="s">
        <v>324</v>
      </c>
      <c r="QAQ229" t="s">
        <v>324</v>
      </c>
      <c r="QAR229" t="s">
        <v>324</v>
      </c>
      <c r="QAS229" t="s">
        <v>324</v>
      </c>
      <c r="QAT229" t="s">
        <v>324</v>
      </c>
      <c r="QAU229" t="s">
        <v>324</v>
      </c>
      <c r="QAV229" t="s">
        <v>324</v>
      </c>
      <c r="QAW229" t="s">
        <v>324</v>
      </c>
      <c r="QAX229" t="s">
        <v>324</v>
      </c>
      <c r="QAY229" t="s">
        <v>324</v>
      </c>
      <c r="QAZ229" t="s">
        <v>324</v>
      </c>
      <c r="QBA229" t="s">
        <v>324</v>
      </c>
      <c r="QBB229" t="s">
        <v>324</v>
      </c>
      <c r="QBC229" t="s">
        <v>324</v>
      </c>
      <c r="QBD229" t="s">
        <v>324</v>
      </c>
      <c r="QBE229" t="s">
        <v>324</v>
      </c>
      <c r="QBF229" t="s">
        <v>324</v>
      </c>
      <c r="QBG229" t="s">
        <v>324</v>
      </c>
      <c r="QBH229" t="s">
        <v>324</v>
      </c>
      <c r="QBI229" t="s">
        <v>324</v>
      </c>
      <c r="QBJ229" t="s">
        <v>324</v>
      </c>
      <c r="QBK229" t="s">
        <v>324</v>
      </c>
      <c r="QBL229" t="s">
        <v>324</v>
      </c>
      <c r="QBM229" t="s">
        <v>324</v>
      </c>
      <c r="QBN229" t="s">
        <v>324</v>
      </c>
      <c r="QBO229" t="s">
        <v>324</v>
      </c>
      <c r="QBP229" t="s">
        <v>324</v>
      </c>
      <c r="QBQ229" t="s">
        <v>324</v>
      </c>
      <c r="QBR229" t="s">
        <v>324</v>
      </c>
      <c r="QBS229" t="s">
        <v>324</v>
      </c>
      <c r="QBT229" t="s">
        <v>324</v>
      </c>
      <c r="QBU229" t="s">
        <v>324</v>
      </c>
      <c r="QBV229" t="s">
        <v>324</v>
      </c>
      <c r="QBW229" t="s">
        <v>324</v>
      </c>
      <c r="QBX229" t="s">
        <v>324</v>
      </c>
      <c r="QBY229" t="s">
        <v>324</v>
      </c>
      <c r="QBZ229" t="s">
        <v>324</v>
      </c>
      <c r="QCA229" t="s">
        <v>324</v>
      </c>
      <c r="QCB229" t="s">
        <v>324</v>
      </c>
      <c r="QCC229" t="s">
        <v>324</v>
      </c>
      <c r="QCD229" t="s">
        <v>324</v>
      </c>
      <c r="QCE229" t="s">
        <v>324</v>
      </c>
      <c r="QCF229" t="s">
        <v>324</v>
      </c>
      <c r="QCG229" t="s">
        <v>324</v>
      </c>
      <c r="QCH229" t="s">
        <v>324</v>
      </c>
      <c r="QCI229" t="s">
        <v>324</v>
      </c>
      <c r="QCJ229" t="s">
        <v>324</v>
      </c>
      <c r="QCK229" t="s">
        <v>324</v>
      </c>
      <c r="QCL229" t="s">
        <v>324</v>
      </c>
      <c r="QCM229" t="s">
        <v>324</v>
      </c>
      <c r="QCN229" t="s">
        <v>324</v>
      </c>
      <c r="QCO229" t="s">
        <v>324</v>
      </c>
      <c r="QCP229" t="s">
        <v>324</v>
      </c>
      <c r="QCQ229" t="s">
        <v>324</v>
      </c>
      <c r="QCR229" t="s">
        <v>324</v>
      </c>
      <c r="QCS229" t="s">
        <v>324</v>
      </c>
      <c r="QCT229" t="s">
        <v>324</v>
      </c>
      <c r="QCU229" t="s">
        <v>324</v>
      </c>
      <c r="QCV229" t="s">
        <v>324</v>
      </c>
      <c r="QCW229" t="s">
        <v>324</v>
      </c>
      <c r="QCX229" t="s">
        <v>324</v>
      </c>
      <c r="QCY229" t="s">
        <v>324</v>
      </c>
      <c r="QCZ229" t="s">
        <v>324</v>
      </c>
      <c r="QDA229" t="s">
        <v>324</v>
      </c>
      <c r="QDB229" t="s">
        <v>324</v>
      </c>
      <c r="QDC229" t="s">
        <v>324</v>
      </c>
      <c r="QDD229" t="s">
        <v>324</v>
      </c>
      <c r="QDE229" t="s">
        <v>324</v>
      </c>
      <c r="QDF229" t="s">
        <v>324</v>
      </c>
      <c r="QDG229" t="s">
        <v>324</v>
      </c>
      <c r="QDH229" t="s">
        <v>324</v>
      </c>
      <c r="QDI229" t="s">
        <v>324</v>
      </c>
      <c r="QDJ229" t="s">
        <v>324</v>
      </c>
      <c r="QDK229" t="s">
        <v>324</v>
      </c>
      <c r="QDL229" t="s">
        <v>324</v>
      </c>
      <c r="QDM229" t="s">
        <v>324</v>
      </c>
      <c r="QDN229" t="s">
        <v>324</v>
      </c>
      <c r="QDO229" t="s">
        <v>324</v>
      </c>
      <c r="QDP229" t="s">
        <v>324</v>
      </c>
      <c r="QDQ229" t="s">
        <v>324</v>
      </c>
      <c r="QDR229" t="s">
        <v>324</v>
      </c>
      <c r="QDS229" t="s">
        <v>324</v>
      </c>
      <c r="QDT229" t="s">
        <v>324</v>
      </c>
      <c r="QDU229" t="s">
        <v>324</v>
      </c>
      <c r="QDV229" t="s">
        <v>324</v>
      </c>
      <c r="QDW229" t="s">
        <v>324</v>
      </c>
      <c r="QDX229" t="s">
        <v>324</v>
      </c>
      <c r="QDY229" t="s">
        <v>324</v>
      </c>
      <c r="QDZ229" t="s">
        <v>324</v>
      </c>
      <c r="QEA229" t="s">
        <v>324</v>
      </c>
      <c r="QEB229" t="s">
        <v>324</v>
      </c>
      <c r="QEC229" t="s">
        <v>324</v>
      </c>
      <c r="QED229" t="s">
        <v>324</v>
      </c>
      <c r="QEE229" t="s">
        <v>324</v>
      </c>
      <c r="QEF229" t="s">
        <v>324</v>
      </c>
      <c r="QEG229" t="s">
        <v>324</v>
      </c>
      <c r="QEH229" t="s">
        <v>324</v>
      </c>
      <c r="QEI229" t="s">
        <v>324</v>
      </c>
      <c r="QEJ229" t="s">
        <v>324</v>
      </c>
      <c r="QEK229" t="s">
        <v>324</v>
      </c>
      <c r="QEL229" t="s">
        <v>324</v>
      </c>
      <c r="QEM229" t="s">
        <v>324</v>
      </c>
      <c r="QEN229" t="s">
        <v>324</v>
      </c>
      <c r="QEO229" t="s">
        <v>324</v>
      </c>
      <c r="QEP229" t="s">
        <v>324</v>
      </c>
      <c r="QEQ229" t="s">
        <v>324</v>
      </c>
      <c r="QER229" t="s">
        <v>324</v>
      </c>
      <c r="QES229" t="s">
        <v>324</v>
      </c>
      <c r="QET229" t="s">
        <v>324</v>
      </c>
      <c r="QEU229" t="s">
        <v>324</v>
      </c>
      <c r="QEV229" t="s">
        <v>324</v>
      </c>
      <c r="QEW229" t="s">
        <v>324</v>
      </c>
      <c r="QEX229" t="s">
        <v>324</v>
      </c>
      <c r="QEY229" t="s">
        <v>324</v>
      </c>
      <c r="QEZ229" t="s">
        <v>324</v>
      </c>
      <c r="QFA229" t="s">
        <v>324</v>
      </c>
      <c r="QFB229" t="s">
        <v>324</v>
      </c>
      <c r="QFC229" t="s">
        <v>324</v>
      </c>
      <c r="QFD229" t="s">
        <v>324</v>
      </c>
      <c r="QFE229" t="s">
        <v>324</v>
      </c>
      <c r="QFF229" t="s">
        <v>324</v>
      </c>
      <c r="QFG229" t="s">
        <v>324</v>
      </c>
      <c r="QFH229" t="s">
        <v>324</v>
      </c>
      <c r="QFI229" t="s">
        <v>324</v>
      </c>
      <c r="QFJ229" t="s">
        <v>324</v>
      </c>
      <c r="QFK229" t="s">
        <v>324</v>
      </c>
      <c r="QFL229" t="s">
        <v>324</v>
      </c>
      <c r="QFM229" t="s">
        <v>324</v>
      </c>
      <c r="QFN229" t="s">
        <v>324</v>
      </c>
      <c r="QFO229" t="s">
        <v>324</v>
      </c>
      <c r="QFP229" t="s">
        <v>324</v>
      </c>
      <c r="QFQ229" t="s">
        <v>324</v>
      </c>
      <c r="QFR229" t="s">
        <v>324</v>
      </c>
      <c r="QFS229" t="s">
        <v>324</v>
      </c>
      <c r="QFT229" t="s">
        <v>324</v>
      </c>
      <c r="QFU229" t="s">
        <v>324</v>
      </c>
      <c r="QFV229" t="s">
        <v>324</v>
      </c>
      <c r="QFW229" t="s">
        <v>324</v>
      </c>
      <c r="QFX229" t="s">
        <v>324</v>
      </c>
      <c r="QFY229" t="s">
        <v>324</v>
      </c>
      <c r="QFZ229" t="s">
        <v>324</v>
      </c>
      <c r="QGA229" t="s">
        <v>324</v>
      </c>
      <c r="QGB229" t="s">
        <v>324</v>
      </c>
      <c r="QGC229" t="s">
        <v>324</v>
      </c>
      <c r="QGD229" t="s">
        <v>324</v>
      </c>
      <c r="QGE229" t="s">
        <v>324</v>
      </c>
      <c r="QGF229" t="s">
        <v>324</v>
      </c>
      <c r="QGG229" t="s">
        <v>324</v>
      </c>
      <c r="QGH229" t="s">
        <v>324</v>
      </c>
      <c r="QGI229" t="s">
        <v>324</v>
      </c>
      <c r="QGJ229" t="s">
        <v>324</v>
      </c>
      <c r="QGK229" t="s">
        <v>324</v>
      </c>
      <c r="QGL229" t="s">
        <v>324</v>
      </c>
      <c r="QGM229" t="s">
        <v>324</v>
      </c>
      <c r="QGN229" t="s">
        <v>324</v>
      </c>
      <c r="QGO229" t="s">
        <v>324</v>
      </c>
      <c r="QGP229" t="s">
        <v>324</v>
      </c>
      <c r="QGQ229" t="s">
        <v>324</v>
      </c>
      <c r="QGR229" t="s">
        <v>324</v>
      </c>
      <c r="QGS229" t="s">
        <v>324</v>
      </c>
      <c r="QGT229" t="s">
        <v>324</v>
      </c>
      <c r="QGU229" t="s">
        <v>324</v>
      </c>
      <c r="QGV229" t="s">
        <v>324</v>
      </c>
      <c r="QGW229" t="s">
        <v>324</v>
      </c>
      <c r="QGX229" t="s">
        <v>324</v>
      </c>
      <c r="QGY229" t="s">
        <v>324</v>
      </c>
      <c r="QGZ229" t="s">
        <v>324</v>
      </c>
      <c r="QHA229" t="s">
        <v>324</v>
      </c>
      <c r="QHB229" t="s">
        <v>324</v>
      </c>
      <c r="QHC229" t="s">
        <v>324</v>
      </c>
      <c r="QHD229" t="s">
        <v>324</v>
      </c>
      <c r="QHE229" t="s">
        <v>324</v>
      </c>
      <c r="QHF229" t="s">
        <v>324</v>
      </c>
      <c r="QHG229" t="s">
        <v>324</v>
      </c>
      <c r="QHH229" t="s">
        <v>324</v>
      </c>
      <c r="QHI229" t="s">
        <v>324</v>
      </c>
      <c r="QHJ229" t="s">
        <v>324</v>
      </c>
      <c r="QHK229" t="s">
        <v>324</v>
      </c>
      <c r="QHL229" t="s">
        <v>324</v>
      </c>
      <c r="QHM229" t="s">
        <v>324</v>
      </c>
      <c r="QHN229" t="s">
        <v>324</v>
      </c>
      <c r="QHO229" t="s">
        <v>324</v>
      </c>
      <c r="QHP229" t="s">
        <v>324</v>
      </c>
      <c r="QHQ229" t="s">
        <v>324</v>
      </c>
      <c r="QHR229" t="s">
        <v>324</v>
      </c>
      <c r="QHS229" t="s">
        <v>324</v>
      </c>
      <c r="QHT229" t="s">
        <v>324</v>
      </c>
      <c r="QHU229" t="s">
        <v>324</v>
      </c>
      <c r="QHV229" t="s">
        <v>324</v>
      </c>
      <c r="QHW229" t="s">
        <v>324</v>
      </c>
      <c r="QHX229" t="s">
        <v>324</v>
      </c>
      <c r="QHY229" t="s">
        <v>324</v>
      </c>
      <c r="QHZ229" t="s">
        <v>324</v>
      </c>
      <c r="QIA229" t="s">
        <v>324</v>
      </c>
      <c r="QIB229" t="s">
        <v>324</v>
      </c>
      <c r="QIC229" t="s">
        <v>324</v>
      </c>
      <c r="QID229" t="s">
        <v>324</v>
      </c>
      <c r="QIE229" t="s">
        <v>324</v>
      </c>
      <c r="QIF229" t="s">
        <v>324</v>
      </c>
      <c r="QIG229" t="s">
        <v>324</v>
      </c>
      <c r="QIH229" t="s">
        <v>324</v>
      </c>
      <c r="QII229" t="s">
        <v>324</v>
      </c>
      <c r="QIJ229" t="s">
        <v>324</v>
      </c>
      <c r="QIK229" t="s">
        <v>324</v>
      </c>
      <c r="QIL229" t="s">
        <v>324</v>
      </c>
      <c r="QIM229" t="s">
        <v>324</v>
      </c>
      <c r="QIN229" t="s">
        <v>324</v>
      </c>
      <c r="QIO229" t="s">
        <v>324</v>
      </c>
      <c r="QIP229" t="s">
        <v>324</v>
      </c>
      <c r="QIQ229" t="s">
        <v>324</v>
      </c>
      <c r="QIR229" t="s">
        <v>324</v>
      </c>
      <c r="QIS229" t="s">
        <v>324</v>
      </c>
      <c r="QIT229" t="s">
        <v>324</v>
      </c>
      <c r="QIU229" t="s">
        <v>324</v>
      </c>
      <c r="QIV229" t="s">
        <v>324</v>
      </c>
      <c r="QIW229" t="s">
        <v>324</v>
      </c>
      <c r="QIX229" t="s">
        <v>324</v>
      </c>
      <c r="QIY229" t="s">
        <v>324</v>
      </c>
      <c r="QIZ229" t="s">
        <v>324</v>
      </c>
      <c r="QJA229" t="s">
        <v>324</v>
      </c>
      <c r="QJB229" t="s">
        <v>324</v>
      </c>
      <c r="QJC229" t="s">
        <v>324</v>
      </c>
      <c r="QJD229" t="s">
        <v>324</v>
      </c>
      <c r="QJE229" t="s">
        <v>324</v>
      </c>
      <c r="QJF229" t="s">
        <v>324</v>
      </c>
      <c r="QJG229" t="s">
        <v>324</v>
      </c>
      <c r="QJH229" t="s">
        <v>324</v>
      </c>
      <c r="QJI229" t="s">
        <v>324</v>
      </c>
      <c r="QJJ229" t="s">
        <v>324</v>
      </c>
      <c r="QJK229" t="s">
        <v>324</v>
      </c>
      <c r="QJL229" t="s">
        <v>324</v>
      </c>
      <c r="QJM229" t="s">
        <v>324</v>
      </c>
      <c r="QJN229" t="s">
        <v>324</v>
      </c>
      <c r="QJO229" t="s">
        <v>324</v>
      </c>
      <c r="QJP229" t="s">
        <v>324</v>
      </c>
      <c r="QJQ229" t="s">
        <v>324</v>
      </c>
      <c r="QJR229" t="s">
        <v>324</v>
      </c>
      <c r="QJS229" t="s">
        <v>324</v>
      </c>
      <c r="QJT229" t="s">
        <v>324</v>
      </c>
      <c r="QJU229" t="s">
        <v>324</v>
      </c>
      <c r="QJV229" t="s">
        <v>324</v>
      </c>
      <c r="QJW229" t="s">
        <v>324</v>
      </c>
      <c r="QJX229" t="s">
        <v>324</v>
      </c>
      <c r="QJY229" t="s">
        <v>324</v>
      </c>
      <c r="QJZ229" t="s">
        <v>324</v>
      </c>
      <c r="QKA229" t="s">
        <v>324</v>
      </c>
      <c r="QKB229" t="s">
        <v>324</v>
      </c>
      <c r="QKC229" t="s">
        <v>324</v>
      </c>
      <c r="QKD229" t="s">
        <v>324</v>
      </c>
      <c r="QKE229" t="s">
        <v>324</v>
      </c>
      <c r="QKF229" t="s">
        <v>324</v>
      </c>
      <c r="QKG229" t="s">
        <v>324</v>
      </c>
      <c r="QKH229" t="s">
        <v>324</v>
      </c>
      <c r="QKI229" t="s">
        <v>324</v>
      </c>
      <c r="QKJ229" t="s">
        <v>324</v>
      </c>
      <c r="QKK229" t="s">
        <v>324</v>
      </c>
      <c r="QKL229" t="s">
        <v>324</v>
      </c>
      <c r="QKM229" t="s">
        <v>324</v>
      </c>
      <c r="QKN229" t="s">
        <v>324</v>
      </c>
      <c r="QKO229" t="s">
        <v>324</v>
      </c>
      <c r="QKP229" t="s">
        <v>324</v>
      </c>
      <c r="QKQ229" t="s">
        <v>324</v>
      </c>
      <c r="QKR229" t="s">
        <v>324</v>
      </c>
      <c r="QKS229" t="s">
        <v>324</v>
      </c>
      <c r="QKT229" t="s">
        <v>324</v>
      </c>
      <c r="QKU229" t="s">
        <v>324</v>
      </c>
      <c r="QKV229" t="s">
        <v>324</v>
      </c>
      <c r="QKW229" t="s">
        <v>324</v>
      </c>
      <c r="QKX229" t="s">
        <v>324</v>
      </c>
      <c r="QKY229" t="s">
        <v>324</v>
      </c>
      <c r="QKZ229" t="s">
        <v>324</v>
      </c>
      <c r="QLA229" t="s">
        <v>324</v>
      </c>
      <c r="QLB229" t="s">
        <v>324</v>
      </c>
      <c r="QLC229" t="s">
        <v>324</v>
      </c>
      <c r="QLD229" t="s">
        <v>324</v>
      </c>
      <c r="QLE229" t="s">
        <v>324</v>
      </c>
      <c r="QLF229" t="s">
        <v>324</v>
      </c>
      <c r="QLG229" t="s">
        <v>324</v>
      </c>
      <c r="QLH229" t="s">
        <v>324</v>
      </c>
      <c r="QLI229" t="s">
        <v>324</v>
      </c>
      <c r="QLJ229" t="s">
        <v>324</v>
      </c>
      <c r="QLK229" t="s">
        <v>324</v>
      </c>
      <c r="QLL229" t="s">
        <v>324</v>
      </c>
      <c r="QLM229" t="s">
        <v>324</v>
      </c>
      <c r="QLN229" t="s">
        <v>324</v>
      </c>
      <c r="QLO229" t="s">
        <v>324</v>
      </c>
      <c r="QLP229" t="s">
        <v>324</v>
      </c>
      <c r="QLQ229" t="s">
        <v>324</v>
      </c>
      <c r="QLR229" t="s">
        <v>324</v>
      </c>
      <c r="QLS229" t="s">
        <v>324</v>
      </c>
      <c r="QLT229" t="s">
        <v>324</v>
      </c>
      <c r="QLU229" t="s">
        <v>324</v>
      </c>
      <c r="QLV229" t="s">
        <v>324</v>
      </c>
      <c r="QLW229" t="s">
        <v>324</v>
      </c>
      <c r="QLX229" t="s">
        <v>324</v>
      </c>
      <c r="QLY229" t="s">
        <v>324</v>
      </c>
      <c r="QLZ229" t="s">
        <v>324</v>
      </c>
      <c r="QMA229" t="s">
        <v>324</v>
      </c>
      <c r="QMB229" t="s">
        <v>324</v>
      </c>
      <c r="QMC229" t="s">
        <v>324</v>
      </c>
      <c r="QMD229" t="s">
        <v>324</v>
      </c>
      <c r="QME229" t="s">
        <v>324</v>
      </c>
      <c r="QMF229" t="s">
        <v>324</v>
      </c>
      <c r="QMG229" t="s">
        <v>324</v>
      </c>
      <c r="QMH229" t="s">
        <v>324</v>
      </c>
      <c r="QMI229" t="s">
        <v>324</v>
      </c>
      <c r="QMJ229" t="s">
        <v>324</v>
      </c>
      <c r="QMK229" t="s">
        <v>324</v>
      </c>
      <c r="QML229" t="s">
        <v>324</v>
      </c>
      <c r="QMM229" t="s">
        <v>324</v>
      </c>
      <c r="QMN229" t="s">
        <v>324</v>
      </c>
      <c r="QMO229" t="s">
        <v>324</v>
      </c>
      <c r="QMP229" t="s">
        <v>324</v>
      </c>
      <c r="QMQ229" t="s">
        <v>324</v>
      </c>
      <c r="QMR229" t="s">
        <v>324</v>
      </c>
      <c r="QMS229" t="s">
        <v>324</v>
      </c>
      <c r="QMT229" t="s">
        <v>324</v>
      </c>
      <c r="QMU229" t="s">
        <v>324</v>
      </c>
      <c r="QMV229" t="s">
        <v>324</v>
      </c>
      <c r="QMW229" t="s">
        <v>324</v>
      </c>
      <c r="QMX229" t="s">
        <v>324</v>
      </c>
      <c r="QMY229" t="s">
        <v>324</v>
      </c>
      <c r="QMZ229" t="s">
        <v>324</v>
      </c>
      <c r="QNA229" t="s">
        <v>324</v>
      </c>
      <c r="QNB229" t="s">
        <v>324</v>
      </c>
      <c r="QNC229" t="s">
        <v>324</v>
      </c>
      <c r="QND229" t="s">
        <v>324</v>
      </c>
      <c r="QNE229" t="s">
        <v>324</v>
      </c>
      <c r="QNF229" t="s">
        <v>324</v>
      </c>
      <c r="QNG229" t="s">
        <v>324</v>
      </c>
      <c r="QNH229" t="s">
        <v>324</v>
      </c>
      <c r="QNI229" t="s">
        <v>324</v>
      </c>
      <c r="QNJ229" t="s">
        <v>324</v>
      </c>
      <c r="QNK229" t="s">
        <v>324</v>
      </c>
      <c r="QNL229" t="s">
        <v>324</v>
      </c>
      <c r="QNM229" t="s">
        <v>324</v>
      </c>
      <c r="QNN229" t="s">
        <v>324</v>
      </c>
      <c r="QNO229" t="s">
        <v>324</v>
      </c>
      <c r="QNP229" t="s">
        <v>324</v>
      </c>
      <c r="QNQ229" t="s">
        <v>324</v>
      </c>
      <c r="QNR229" t="s">
        <v>324</v>
      </c>
      <c r="QNS229" t="s">
        <v>324</v>
      </c>
      <c r="QNT229" t="s">
        <v>324</v>
      </c>
      <c r="QNU229" t="s">
        <v>324</v>
      </c>
      <c r="QNV229" t="s">
        <v>324</v>
      </c>
      <c r="QNW229" t="s">
        <v>324</v>
      </c>
      <c r="QNX229" t="s">
        <v>324</v>
      </c>
      <c r="QNY229" t="s">
        <v>324</v>
      </c>
      <c r="QNZ229" t="s">
        <v>324</v>
      </c>
      <c r="QOA229" t="s">
        <v>324</v>
      </c>
      <c r="QOB229" t="s">
        <v>324</v>
      </c>
      <c r="QOC229" t="s">
        <v>324</v>
      </c>
      <c r="QOD229" t="s">
        <v>324</v>
      </c>
      <c r="QOE229" t="s">
        <v>324</v>
      </c>
      <c r="QOF229" t="s">
        <v>324</v>
      </c>
      <c r="QOG229" t="s">
        <v>324</v>
      </c>
      <c r="QOH229" t="s">
        <v>324</v>
      </c>
      <c r="QOI229" t="s">
        <v>324</v>
      </c>
      <c r="QOJ229" t="s">
        <v>324</v>
      </c>
      <c r="QOK229" t="s">
        <v>324</v>
      </c>
      <c r="QOL229" t="s">
        <v>324</v>
      </c>
      <c r="QOM229" t="s">
        <v>324</v>
      </c>
      <c r="QON229" t="s">
        <v>324</v>
      </c>
      <c r="QOO229" t="s">
        <v>324</v>
      </c>
      <c r="QOP229" t="s">
        <v>324</v>
      </c>
      <c r="QOQ229" t="s">
        <v>324</v>
      </c>
      <c r="QOR229" t="s">
        <v>324</v>
      </c>
      <c r="QOS229" t="s">
        <v>324</v>
      </c>
      <c r="QOT229" t="s">
        <v>324</v>
      </c>
      <c r="QOU229" t="s">
        <v>324</v>
      </c>
      <c r="QOV229" t="s">
        <v>324</v>
      </c>
      <c r="QOW229" t="s">
        <v>324</v>
      </c>
      <c r="QOX229" t="s">
        <v>324</v>
      </c>
      <c r="QOY229" t="s">
        <v>324</v>
      </c>
      <c r="QOZ229" t="s">
        <v>324</v>
      </c>
      <c r="QPA229" t="s">
        <v>324</v>
      </c>
      <c r="QPB229" t="s">
        <v>324</v>
      </c>
      <c r="QPC229" t="s">
        <v>324</v>
      </c>
      <c r="QPD229" t="s">
        <v>324</v>
      </c>
      <c r="QPE229" t="s">
        <v>324</v>
      </c>
      <c r="QPF229" t="s">
        <v>324</v>
      </c>
      <c r="QPG229" t="s">
        <v>324</v>
      </c>
      <c r="QPH229" t="s">
        <v>324</v>
      </c>
      <c r="QPI229" t="s">
        <v>324</v>
      </c>
      <c r="QPJ229" t="s">
        <v>324</v>
      </c>
      <c r="QPK229" t="s">
        <v>324</v>
      </c>
      <c r="QPL229" t="s">
        <v>324</v>
      </c>
      <c r="QPM229" t="s">
        <v>324</v>
      </c>
      <c r="QPN229" t="s">
        <v>324</v>
      </c>
      <c r="QPO229" t="s">
        <v>324</v>
      </c>
      <c r="QPP229" t="s">
        <v>324</v>
      </c>
      <c r="QPQ229" t="s">
        <v>324</v>
      </c>
      <c r="QPR229" t="s">
        <v>324</v>
      </c>
      <c r="QPS229" t="s">
        <v>324</v>
      </c>
      <c r="QPT229" t="s">
        <v>324</v>
      </c>
      <c r="QPU229" t="s">
        <v>324</v>
      </c>
      <c r="QPV229" t="s">
        <v>324</v>
      </c>
      <c r="QPW229" t="s">
        <v>324</v>
      </c>
      <c r="QPX229" t="s">
        <v>324</v>
      </c>
      <c r="QPY229" t="s">
        <v>324</v>
      </c>
      <c r="QPZ229" t="s">
        <v>324</v>
      </c>
      <c r="QQA229" t="s">
        <v>324</v>
      </c>
      <c r="QQB229" t="s">
        <v>324</v>
      </c>
      <c r="QQC229" t="s">
        <v>324</v>
      </c>
      <c r="QQD229" t="s">
        <v>324</v>
      </c>
      <c r="QQE229" t="s">
        <v>324</v>
      </c>
      <c r="QQF229" t="s">
        <v>324</v>
      </c>
      <c r="QQG229" t="s">
        <v>324</v>
      </c>
      <c r="QQH229" t="s">
        <v>324</v>
      </c>
      <c r="QQI229" t="s">
        <v>324</v>
      </c>
      <c r="QQJ229" t="s">
        <v>324</v>
      </c>
      <c r="QQK229" t="s">
        <v>324</v>
      </c>
      <c r="QQL229" t="s">
        <v>324</v>
      </c>
      <c r="QQM229" t="s">
        <v>324</v>
      </c>
      <c r="QQN229" t="s">
        <v>324</v>
      </c>
      <c r="QQO229" t="s">
        <v>324</v>
      </c>
      <c r="QQP229" t="s">
        <v>324</v>
      </c>
      <c r="QQQ229" t="s">
        <v>324</v>
      </c>
      <c r="QQR229" t="s">
        <v>324</v>
      </c>
      <c r="QQS229" t="s">
        <v>324</v>
      </c>
      <c r="QQT229" t="s">
        <v>324</v>
      </c>
      <c r="QQU229" t="s">
        <v>324</v>
      </c>
      <c r="QQV229" t="s">
        <v>324</v>
      </c>
      <c r="QQW229" t="s">
        <v>324</v>
      </c>
      <c r="QQX229" t="s">
        <v>324</v>
      </c>
      <c r="QQY229" t="s">
        <v>324</v>
      </c>
      <c r="QQZ229" t="s">
        <v>324</v>
      </c>
      <c r="QRA229" t="s">
        <v>324</v>
      </c>
      <c r="QRB229" t="s">
        <v>324</v>
      </c>
      <c r="QRC229" t="s">
        <v>324</v>
      </c>
      <c r="QRD229" t="s">
        <v>324</v>
      </c>
      <c r="QRE229" t="s">
        <v>324</v>
      </c>
      <c r="QRF229" t="s">
        <v>324</v>
      </c>
      <c r="QRG229" t="s">
        <v>324</v>
      </c>
      <c r="QRH229" t="s">
        <v>324</v>
      </c>
      <c r="QRI229" t="s">
        <v>324</v>
      </c>
      <c r="QRJ229" t="s">
        <v>324</v>
      </c>
      <c r="QRK229" t="s">
        <v>324</v>
      </c>
      <c r="QRL229" t="s">
        <v>324</v>
      </c>
      <c r="QRM229" t="s">
        <v>324</v>
      </c>
      <c r="QRN229" t="s">
        <v>324</v>
      </c>
      <c r="QRO229" t="s">
        <v>324</v>
      </c>
      <c r="QRP229" t="s">
        <v>324</v>
      </c>
      <c r="QRQ229" t="s">
        <v>324</v>
      </c>
      <c r="QRR229" t="s">
        <v>324</v>
      </c>
      <c r="QRS229" t="s">
        <v>324</v>
      </c>
      <c r="QRT229" t="s">
        <v>324</v>
      </c>
      <c r="QRU229" t="s">
        <v>324</v>
      </c>
      <c r="QRV229" t="s">
        <v>324</v>
      </c>
      <c r="QRW229" t="s">
        <v>324</v>
      </c>
      <c r="QRX229" t="s">
        <v>324</v>
      </c>
      <c r="QRY229" t="s">
        <v>324</v>
      </c>
      <c r="QRZ229" t="s">
        <v>324</v>
      </c>
      <c r="QSA229" t="s">
        <v>324</v>
      </c>
      <c r="QSB229" t="s">
        <v>324</v>
      </c>
      <c r="QSC229" t="s">
        <v>324</v>
      </c>
      <c r="QSD229" t="s">
        <v>324</v>
      </c>
      <c r="QSE229" t="s">
        <v>324</v>
      </c>
      <c r="QSF229" t="s">
        <v>324</v>
      </c>
      <c r="QSG229" t="s">
        <v>324</v>
      </c>
      <c r="QSH229" t="s">
        <v>324</v>
      </c>
      <c r="QSI229" t="s">
        <v>324</v>
      </c>
      <c r="QSJ229" t="s">
        <v>324</v>
      </c>
      <c r="QSK229" t="s">
        <v>324</v>
      </c>
      <c r="QSL229" t="s">
        <v>324</v>
      </c>
      <c r="QSM229" t="s">
        <v>324</v>
      </c>
      <c r="QSN229" t="s">
        <v>324</v>
      </c>
      <c r="QSO229" t="s">
        <v>324</v>
      </c>
      <c r="QSP229" t="s">
        <v>324</v>
      </c>
      <c r="QSQ229" t="s">
        <v>324</v>
      </c>
      <c r="QSR229" t="s">
        <v>324</v>
      </c>
      <c r="QSS229" t="s">
        <v>324</v>
      </c>
      <c r="QST229" t="s">
        <v>324</v>
      </c>
      <c r="QSU229" t="s">
        <v>324</v>
      </c>
      <c r="QSV229" t="s">
        <v>324</v>
      </c>
      <c r="QSW229" t="s">
        <v>324</v>
      </c>
      <c r="QSX229" t="s">
        <v>324</v>
      </c>
      <c r="QSY229" t="s">
        <v>324</v>
      </c>
      <c r="QSZ229" t="s">
        <v>324</v>
      </c>
      <c r="QTA229" t="s">
        <v>324</v>
      </c>
      <c r="QTB229" t="s">
        <v>324</v>
      </c>
      <c r="QTC229" t="s">
        <v>324</v>
      </c>
      <c r="QTD229" t="s">
        <v>324</v>
      </c>
      <c r="QTE229" t="s">
        <v>324</v>
      </c>
      <c r="QTF229" t="s">
        <v>324</v>
      </c>
      <c r="QTG229" t="s">
        <v>324</v>
      </c>
      <c r="QTH229" t="s">
        <v>324</v>
      </c>
      <c r="QTI229" t="s">
        <v>324</v>
      </c>
      <c r="QTJ229" t="s">
        <v>324</v>
      </c>
      <c r="QTK229" t="s">
        <v>324</v>
      </c>
      <c r="QTL229" t="s">
        <v>324</v>
      </c>
      <c r="QTM229" t="s">
        <v>324</v>
      </c>
      <c r="QTN229" t="s">
        <v>324</v>
      </c>
      <c r="QTO229" t="s">
        <v>324</v>
      </c>
      <c r="QTP229" t="s">
        <v>324</v>
      </c>
      <c r="QTQ229" t="s">
        <v>324</v>
      </c>
      <c r="QTR229" t="s">
        <v>324</v>
      </c>
      <c r="QTS229" t="s">
        <v>324</v>
      </c>
      <c r="QTT229" t="s">
        <v>324</v>
      </c>
      <c r="QTU229" t="s">
        <v>324</v>
      </c>
      <c r="QTV229" t="s">
        <v>324</v>
      </c>
      <c r="QTW229" t="s">
        <v>324</v>
      </c>
      <c r="QTX229" t="s">
        <v>324</v>
      </c>
      <c r="QTY229" t="s">
        <v>324</v>
      </c>
      <c r="QTZ229" t="s">
        <v>324</v>
      </c>
      <c r="QUA229" t="s">
        <v>324</v>
      </c>
      <c r="QUB229" t="s">
        <v>324</v>
      </c>
      <c r="QUC229" t="s">
        <v>324</v>
      </c>
      <c r="QUD229" t="s">
        <v>324</v>
      </c>
      <c r="QUE229" t="s">
        <v>324</v>
      </c>
      <c r="QUF229" t="s">
        <v>324</v>
      </c>
      <c r="QUG229" t="s">
        <v>324</v>
      </c>
      <c r="QUH229" t="s">
        <v>324</v>
      </c>
      <c r="QUI229" t="s">
        <v>324</v>
      </c>
      <c r="QUJ229" t="s">
        <v>324</v>
      </c>
      <c r="QUK229" t="s">
        <v>324</v>
      </c>
      <c r="QUL229" t="s">
        <v>324</v>
      </c>
      <c r="QUM229" t="s">
        <v>324</v>
      </c>
      <c r="QUN229" t="s">
        <v>324</v>
      </c>
      <c r="QUO229" t="s">
        <v>324</v>
      </c>
      <c r="QUP229" t="s">
        <v>324</v>
      </c>
      <c r="QUQ229" t="s">
        <v>324</v>
      </c>
      <c r="QUR229" t="s">
        <v>324</v>
      </c>
      <c r="QUS229" t="s">
        <v>324</v>
      </c>
      <c r="QUT229" t="s">
        <v>324</v>
      </c>
      <c r="QUU229" t="s">
        <v>324</v>
      </c>
      <c r="QUV229" t="s">
        <v>324</v>
      </c>
      <c r="QUW229" t="s">
        <v>324</v>
      </c>
      <c r="QUX229" t="s">
        <v>324</v>
      </c>
      <c r="QUY229" t="s">
        <v>324</v>
      </c>
      <c r="QUZ229" t="s">
        <v>324</v>
      </c>
      <c r="QVA229" t="s">
        <v>324</v>
      </c>
      <c r="QVB229" t="s">
        <v>324</v>
      </c>
      <c r="QVC229" t="s">
        <v>324</v>
      </c>
      <c r="QVD229" t="s">
        <v>324</v>
      </c>
      <c r="QVE229" t="s">
        <v>324</v>
      </c>
      <c r="QVF229" t="s">
        <v>324</v>
      </c>
      <c r="QVG229" t="s">
        <v>324</v>
      </c>
      <c r="QVH229" t="s">
        <v>324</v>
      </c>
      <c r="QVI229" t="s">
        <v>324</v>
      </c>
      <c r="QVJ229" t="s">
        <v>324</v>
      </c>
      <c r="QVK229" t="s">
        <v>324</v>
      </c>
      <c r="QVL229" t="s">
        <v>324</v>
      </c>
      <c r="QVM229" t="s">
        <v>324</v>
      </c>
      <c r="QVN229" t="s">
        <v>324</v>
      </c>
      <c r="QVO229" t="s">
        <v>324</v>
      </c>
      <c r="QVP229" t="s">
        <v>324</v>
      </c>
      <c r="QVQ229" t="s">
        <v>324</v>
      </c>
      <c r="QVR229" t="s">
        <v>324</v>
      </c>
      <c r="QVS229" t="s">
        <v>324</v>
      </c>
      <c r="QVT229" t="s">
        <v>324</v>
      </c>
      <c r="QVU229" t="s">
        <v>324</v>
      </c>
      <c r="QVV229" t="s">
        <v>324</v>
      </c>
      <c r="QVW229" t="s">
        <v>324</v>
      </c>
      <c r="QVX229" t="s">
        <v>324</v>
      </c>
      <c r="QVY229" t="s">
        <v>324</v>
      </c>
      <c r="QVZ229" t="s">
        <v>324</v>
      </c>
      <c r="QWA229" t="s">
        <v>324</v>
      </c>
      <c r="QWB229" t="s">
        <v>324</v>
      </c>
      <c r="QWC229" t="s">
        <v>324</v>
      </c>
      <c r="QWD229" t="s">
        <v>324</v>
      </c>
      <c r="QWE229" t="s">
        <v>324</v>
      </c>
      <c r="QWF229" t="s">
        <v>324</v>
      </c>
      <c r="QWG229" t="s">
        <v>324</v>
      </c>
      <c r="QWH229" t="s">
        <v>324</v>
      </c>
      <c r="QWI229" t="s">
        <v>324</v>
      </c>
      <c r="QWJ229" t="s">
        <v>324</v>
      </c>
      <c r="QWK229" t="s">
        <v>324</v>
      </c>
      <c r="QWL229" t="s">
        <v>324</v>
      </c>
      <c r="QWM229" t="s">
        <v>324</v>
      </c>
      <c r="QWN229" t="s">
        <v>324</v>
      </c>
      <c r="QWO229" t="s">
        <v>324</v>
      </c>
      <c r="QWP229" t="s">
        <v>324</v>
      </c>
      <c r="QWQ229" t="s">
        <v>324</v>
      </c>
      <c r="QWR229" t="s">
        <v>324</v>
      </c>
      <c r="QWS229" t="s">
        <v>324</v>
      </c>
      <c r="QWT229" t="s">
        <v>324</v>
      </c>
      <c r="QWU229" t="s">
        <v>324</v>
      </c>
      <c r="QWV229" t="s">
        <v>324</v>
      </c>
      <c r="QWW229" t="s">
        <v>324</v>
      </c>
      <c r="QWX229" t="s">
        <v>324</v>
      </c>
      <c r="QWY229" t="s">
        <v>324</v>
      </c>
      <c r="QWZ229" t="s">
        <v>324</v>
      </c>
      <c r="QXA229" t="s">
        <v>324</v>
      </c>
      <c r="QXB229" t="s">
        <v>324</v>
      </c>
      <c r="QXC229" t="s">
        <v>324</v>
      </c>
      <c r="QXD229" t="s">
        <v>324</v>
      </c>
      <c r="QXE229" t="s">
        <v>324</v>
      </c>
      <c r="QXF229" t="s">
        <v>324</v>
      </c>
      <c r="QXG229" t="s">
        <v>324</v>
      </c>
      <c r="QXH229" t="s">
        <v>324</v>
      </c>
      <c r="QXI229" t="s">
        <v>324</v>
      </c>
      <c r="QXJ229" t="s">
        <v>324</v>
      </c>
      <c r="QXK229" t="s">
        <v>324</v>
      </c>
      <c r="QXL229" t="s">
        <v>324</v>
      </c>
      <c r="QXM229" t="s">
        <v>324</v>
      </c>
      <c r="QXN229" t="s">
        <v>324</v>
      </c>
      <c r="QXO229" t="s">
        <v>324</v>
      </c>
      <c r="QXP229" t="s">
        <v>324</v>
      </c>
      <c r="QXQ229" t="s">
        <v>324</v>
      </c>
      <c r="QXR229" t="s">
        <v>324</v>
      </c>
      <c r="QXS229" t="s">
        <v>324</v>
      </c>
      <c r="QXT229" t="s">
        <v>324</v>
      </c>
      <c r="QXU229" t="s">
        <v>324</v>
      </c>
      <c r="QXV229" t="s">
        <v>324</v>
      </c>
      <c r="QXW229" t="s">
        <v>324</v>
      </c>
      <c r="QXX229" t="s">
        <v>324</v>
      </c>
      <c r="QXY229" t="s">
        <v>324</v>
      </c>
      <c r="QXZ229" t="s">
        <v>324</v>
      </c>
      <c r="QYA229" t="s">
        <v>324</v>
      </c>
      <c r="QYB229" t="s">
        <v>324</v>
      </c>
      <c r="QYC229" t="s">
        <v>324</v>
      </c>
      <c r="QYD229" t="s">
        <v>324</v>
      </c>
      <c r="QYE229" t="s">
        <v>324</v>
      </c>
      <c r="QYF229" t="s">
        <v>324</v>
      </c>
      <c r="QYG229" t="s">
        <v>324</v>
      </c>
      <c r="QYH229" t="s">
        <v>324</v>
      </c>
      <c r="QYI229" t="s">
        <v>324</v>
      </c>
      <c r="QYJ229" t="s">
        <v>324</v>
      </c>
      <c r="QYK229" t="s">
        <v>324</v>
      </c>
      <c r="QYL229" t="s">
        <v>324</v>
      </c>
      <c r="QYM229" t="s">
        <v>324</v>
      </c>
      <c r="QYN229" t="s">
        <v>324</v>
      </c>
      <c r="QYO229" t="s">
        <v>324</v>
      </c>
      <c r="QYP229" t="s">
        <v>324</v>
      </c>
      <c r="QYQ229" t="s">
        <v>324</v>
      </c>
      <c r="QYR229" t="s">
        <v>324</v>
      </c>
      <c r="QYS229" t="s">
        <v>324</v>
      </c>
      <c r="QYT229" t="s">
        <v>324</v>
      </c>
      <c r="QYU229" t="s">
        <v>324</v>
      </c>
      <c r="QYV229" t="s">
        <v>324</v>
      </c>
      <c r="QYW229" t="s">
        <v>324</v>
      </c>
      <c r="QYX229" t="s">
        <v>324</v>
      </c>
      <c r="QYY229" t="s">
        <v>324</v>
      </c>
      <c r="QYZ229" t="s">
        <v>324</v>
      </c>
      <c r="QZA229" t="s">
        <v>324</v>
      </c>
      <c r="QZB229" t="s">
        <v>324</v>
      </c>
      <c r="QZC229" t="s">
        <v>324</v>
      </c>
      <c r="QZD229" t="s">
        <v>324</v>
      </c>
      <c r="QZE229" t="s">
        <v>324</v>
      </c>
      <c r="QZF229" t="s">
        <v>324</v>
      </c>
      <c r="QZG229" t="s">
        <v>324</v>
      </c>
      <c r="QZH229" t="s">
        <v>324</v>
      </c>
      <c r="QZI229" t="s">
        <v>324</v>
      </c>
      <c r="QZJ229" t="s">
        <v>324</v>
      </c>
      <c r="QZK229" t="s">
        <v>324</v>
      </c>
      <c r="QZL229" t="s">
        <v>324</v>
      </c>
      <c r="QZM229" t="s">
        <v>324</v>
      </c>
      <c r="QZN229" t="s">
        <v>324</v>
      </c>
      <c r="QZO229" t="s">
        <v>324</v>
      </c>
      <c r="QZP229" t="s">
        <v>324</v>
      </c>
      <c r="QZQ229" t="s">
        <v>324</v>
      </c>
      <c r="QZR229" t="s">
        <v>324</v>
      </c>
      <c r="QZS229" t="s">
        <v>324</v>
      </c>
      <c r="QZT229" t="s">
        <v>324</v>
      </c>
      <c r="QZU229" t="s">
        <v>324</v>
      </c>
      <c r="QZV229" t="s">
        <v>324</v>
      </c>
      <c r="QZW229" t="s">
        <v>324</v>
      </c>
      <c r="QZX229" t="s">
        <v>324</v>
      </c>
      <c r="QZY229" t="s">
        <v>324</v>
      </c>
      <c r="QZZ229" t="s">
        <v>324</v>
      </c>
      <c r="RAA229" t="s">
        <v>324</v>
      </c>
      <c r="RAB229" t="s">
        <v>324</v>
      </c>
      <c r="RAC229" t="s">
        <v>324</v>
      </c>
      <c r="RAD229" t="s">
        <v>324</v>
      </c>
      <c r="RAE229" t="s">
        <v>324</v>
      </c>
      <c r="RAF229" t="s">
        <v>324</v>
      </c>
      <c r="RAG229" t="s">
        <v>324</v>
      </c>
      <c r="RAH229" t="s">
        <v>324</v>
      </c>
      <c r="RAI229" t="s">
        <v>324</v>
      </c>
      <c r="RAJ229" t="s">
        <v>324</v>
      </c>
      <c r="RAK229" t="s">
        <v>324</v>
      </c>
      <c r="RAL229" t="s">
        <v>324</v>
      </c>
      <c r="RAM229" t="s">
        <v>324</v>
      </c>
      <c r="RAN229" t="s">
        <v>324</v>
      </c>
      <c r="RAO229" t="s">
        <v>324</v>
      </c>
      <c r="RAP229" t="s">
        <v>324</v>
      </c>
      <c r="RAQ229" t="s">
        <v>324</v>
      </c>
      <c r="RAR229" t="s">
        <v>324</v>
      </c>
      <c r="RAS229" t="s">
        <v>324</v>
      </c>
      <c r="RAT229" t="s">
        <v>324</v>
      </c>
      <c r="RAU229" t="s">
        <v>324</v>
      </c>
      <c r="RAV229" t="s">
        <v>324</v>
      </c>
      <c r="RAW229" t="s">
        <v>324</v>
      </c>
      <c r="RAX229" t="s">
        <v>324</v>
      </c>
      <c r="RAY229" t="s">
        <v>324</v>
      </c>
      <c r="RAZ229" t="s">
        <v>324</v>
      </c>
      <c r="RBA229" t="s">
        <v>324</v>
      </c>
      <c r="RBB229" t="s">
        <v>324</v>
      </c>
      <c r="RBC229" t="s">
        <v>324</v>
      </c>
      <c r="RBD229" t="s">
        <v>324</v>
      </c>
      <c r="RBE229" t="s">
        <v>324</v>
      </c>
      <c r="RBF229" t="s">
        <v>324</v>
      </c>
      <c r="RBG229" t="s">
        <v>324</v>
      </c>
      <c r="RBH229" t="s">
        <v>324</v>
      </c>
      <c r="RBI229" t="s">
        <v>324</v>
      </c>
      <c r="RBJ229" t="s">
        <v>324</v>
      </c>
      <c r="RBK229" t="s">
        <v>324</v>
      </c>
      <c r="RBL229" t="s">
        <v>324</v>
      </c>
      <c r="RBM229" t="s">
        <v>324</v>
      </c>
      <c r="RBN229" t="s">
        <v>324</v>
      </c>
      <c r="RBO229" t="s">
        <v>324</v>
      </c>
      <c r="RBP229" t="s">
        <v>324</v>
      </c>
      <c r="RBQ229" t="s">
        <v>324</v>
      </c>
      <c r="RBR229" t="s">
        <v>324</v>
      </c>
      <c r="RBS229" t="s">
        <v>324</v>
      </c>
      <c r="RBT229" t="s">
        <v>324</v>
      </c>
      <c r="RBU229" t="s">
        <v>324</v>
      </c>
      <c r="RBV229" t="s">
        <v>324</v>
      </c>
      <c r="RBW229" t="s">
        <v>324</v>
      </c>
      <c r="RBX229" t="s">
        <v>324</v>
      </c>
      <c r="RBY229" t="s">
        <v>324</v>
      </c>
      <c r="RBZ229" t="s">
        <v>324</v>
      </c>
      <c r="RCA229" t="s">
        <v>324</v>
      </c>
      <c r="RCB229" t="s">
        <v>324</v>
      </c>
      <c r="RCC229" t="s">
        <v>324</v>
      </c>
      <c r="RCD229" t="s">
        <v>324</v>
      </c>
      <c r="RCE229" t="s">
        <v>324</v>
      </c>
      <c r="RCF229" t="s">
        <v>324</v>
      </c>
      <c r="RCG229" t="s">
        <v>324</v>
      </c>
      <c r="RCH229" t="s">
        <v>324</v>
      </c>
      <c r="RCI229" t="s">
        <v>324</v>
      </c>
      <c r="RCJ229" t="s">
        <v>324</v>
      </c>
      <c r="RCK229" t="s">
        <v>324</v>
      </c>
      <c r="RCL229" t="s">
        <v>324</v>
      </c>
      <c r="RCM229" t="s">
        <v>324</v>
      </c>
      <c r="RCN229" t="s">
        <v>324</v>
      </c>
      <c r="RCO229" t="s">
        <v>324</v>
      </c>
      <c r="RCP229" t="s">
        <v>324</v>
      </c>
      <c r="RCQ229" t="s">
        <v>324</v>
      </c>
      <c r="RCR229" t="s">
        <v>324</v>
      </c>
      <c r="RCS229" t="s">
        <v>324</v>
      </c>
      <c r="RCT229" t="s">
        <v>324</v>
      </c>
      <c r="RCU229" t="s">
        <v>324</v>
      </c>
      <c r="RCV229" t="s">
        <v>324</v>
      </c>
      <c r="RCW229" t="s">
        <v>324</v>
      </c>
      <c r="RCX229" t="s">
        <v>324</v>
      </c>
      <c r="RCY229" t="s">
        <v>324</v>
      </c>
      <c r="RCZ229" t="s">
        <v>324</v>
      </c>
      <c r="RDA229" t="s">
        <v>324</v>
      </c>
      <c r="RDB229" t="s">
        <v>324</v>
      </c>
      <c r="RDC229" t="s">
        <v>324</v>
      </c>
      <c r="RDD229" t="s">
        <v>324</v>
      </c>
      <c r="RDE229" t="s">
        <v>324</v>
      </c>
      <c r="RDF229" t="s">
        <v>324</v>
      </c>
      <c r="RDG229" t="s">
        <v>324</v>
      </c>
      <c r="RDH229" t="s">
        <v>324</v>
      </c>
      <c r="RDI229" t="s">
        <v>324</v>
      </c>
      <c r="RDJ229" t="s">
        <v>324</v>
      </c>
      <c r="RDK229" t="s">
        <v>324</v>
      </c>
      <c r="RDL229" t="s">
        <v>324</v>
      </c>
      <c r="RDM229" t="s">
        <v>324</v>
      </c>
      <c r="RDN229" t="s">
        <v>324</v>
      </c>
      <c r="RDO229" t="s">
        <v>324</v>
      </c>
      <c r="RDP229" t="s">
        <v>324</v>
      </c>
      <c r="RDQ229" t="s">
        <v>324</v>
      </c>
      <c r="RDR229" t="s">
        <v>324</v>
      </c>
      <c r="RDS229" t="s">
        <v>324</v>
      </c>
      <c r="RDT229" t="s">
        <v>324</v>
      </c>
      <c r="RDU229" t="s">
        <v>324</v>
      </c>
      <c r="RDV229" t="s">
        <v>324</v>
      </c>
      <c r="RDW229" t="s">
        <v>324</v>
      </c>
      <c r="RDX229" t="s">
        <v>324</v>
      </c>
      <c r="RDY229" t="s">
        <v>324</v>
      </c>
      <c r="RDZ229" t="s">
        <v>324</v>
      </c>
      <c r="REA229" t="s">
        <v>324</v>
      </c>
      <c r="REB229" t="s">
        <v>324</v>
      </c>
      <c r="REC229" t="s">
        <v>324</v>
      </c>
      <c r="RED229" t="s">
        <v>324</v>
      </c>
      <c r="REE229" t="s">
        <v>324</v>
      </c>
      <c r="REF229" t="s">
        <v>324</v>
      </c>
      <c r="REG229" t="s">
        <v>324</v>
      </c>
      <c r="REH229" t="s">
        <v>324</v>
      </c>
      <c r="REI229" t="s">
        <v>324</v>
      </c>
      <c r="REJ229" t="s">
        <v>324</v>
      </c>
      <c r="REK229" t="s">
        <v>324</v>
      </c>
      <c r="REL229" t="s">
        <v>324</v>
      </c>
      <c r="REM229" t="s">
        <v>324</v>
      </c>
      <c r="REN229" t="s">
        <v>324</v>
      </c>
      <c r="REO229" t="s">
        <v>324</v>
      </c>
      <c r="REP229" t="s">
        <v>324</v>
      </c>
      <c r="REQ229" t="s">
        <v>324</v>
      </c>
      <c r="RER229" t="s">
        <v>324</v>
      </c>
      <c r="RES229" t="s">
        <v>324</v>
      </c>
      <c r="RET229" t="s">
        <v>324</v>
      </c>
      <c r="REU229" t="s">
        <v>324</v>
      </c>
      <c r="REV229" t="s">
        <v>324</v>
      </c>
      <c r="REW229" t="s">
        <v>324</v>
      </c>
      <c r="REX229" t="s">
        <v>324</v>
      </c>
      <c r="REY229" t="s">
        <v>324</v>
      </c>
      <c r="REZ229" t="s">
        <v>324</v>
      </c>
      <c r="RFA229" t="s">
        <v>324</v>
      </c>
      <c r="RFB229" t="s">
        <v>324</v>
      </c>
      <c r="RFC229" t="s">
        <v>324</v>
      </c>
      <c r="RFD229" t="s">
        <v>324</v>
      </c>
      <c r="RFE229" t="s">
        <v>324</v>
      </c>
      <c r="RFF229" t="s">
        <v>324</v>
      </c>
      <c r="RFG229" t="s">
        <v>324</v>
      </c>
      <c r="RFH229" t="s">
        <v>324</v>
      </c>
      <c r="RFI229" t="s">
        <v>324</v>
      </c>
      <c r="RFJ229" t="s">
        <v>324</v>
      </c>
      <c r="RFK229" t="s">
        <v>324</v>
      </c>
      <c r="RFL229" t="s">
        <v>324</v>
      </c>
      <c r="RFM229" t="s">
        <v>324</v>
      </c>
      <c r="RFN229" t="s">
        <v>324</v>
      </c>
      <c r="RFO229" t="s">
        <v>324</v>
      </c>
      <c r="RFP229" t="s">
        <v>324</v>
      </c>
      <c r="RFQ229" t="s">
        <v>324</v>
      </c>
      <c r="RFR229" t="s">
        <v>324</v>
      </c>
      <c r="RFS229" t="s">
        <v>324</v>
      </c>
      <c r="RFT229" t="s">
        <v>324</v>
      </c>
      <c r="RFU229" t="s">
        <v>324</v>
      </c>
      <c r="RFV229" t="s">
        <v>324</v>
      </c>
      <c r="RFW229" t="s">
        <v>324</v>
      </c>
      <c r="RFX229" t="s">
        <v>324</v>
      </c>
      <c r="RFY229" t="s">
        <v>324</v>
      </c>
      <c r="RFZ229" t="s">
        <v>324</v>
      </c>
      <c r="RGA229" t="s">
        <v>324</v>
      </c>
      <c r="RGB229" t="s">
        <v>324</v>
      </c>
      <c r="RGC229" t="s">
        <v>324</v>
      </c>
      <c r="RGD229" t="s">
        <v>324</v>
      </c>
      <c r="RGE229" t="s">
        <v>324</v>
      </c>
      <c r="RGF229" t="s">
        <v>324</v>
      </c>
      <c r="RGG229" t="s">
        <v>324</v>
      </c>
      <c r="RGH229" t="s">
        <v>324</v>
      </c>
      <c r="RGI229" t="s">
        <v>324</v>
      </c>
      <c r="RGJ229" t="s">
        <v>324</v>
      </c>
      <c r="RGK229" t="s">
        <v>324</v>
      </c>
      <c r="RGL229" t="s">
        <v>324</v>
      </c>
      <c r="RGM229" t="s">
        <v>324</v>
      </c>
      <c r="RGN229" t="s">
        <v>324</v>
      </c>
      <c r="RGO229" t="s">
        <v>324</v>
      </c>
      <c r="RGP229" t="s">
        <v>324</v>
      </c>
      <c r="RGQ229" t="s">
        <v>324</v>
      </c>
      <c r="RGR229" t="s">
        <v>324</v>
      </c>
      <c r="RGS229" t="s">
        <v>324</v>
      </c>
      <c r="RGT229" t="s">
        <v>324</v>
      </c>
      <c r="RGU229" t="s">
        <v>324</v>
      </c>
      <c r="RGV229" t="s">
        <v>324</v>
      </c>
      <c r="RGW229" t="s">
        <v>324</v>
      </c>
      <c r="RGX229" t="s">
        <v>324</v>
      </c>
      <c r="RGY229" t="s">
        <v>324</v>
      </c>
      <c r="RGZ229" t="s">
        <v>324</v>
      </c>
      <c r="RHA229" t="s">
        <v>324</v>
      </c>
      <c r="RHB229" t="s">
        <v>324</v>
      </c>
      <c r="RHC229" t="s">
        <v>324</v>
      </c>
      <c r="RHD229" t="s">
        <v>324</v>
      </c>
      <c r="RHE229" t="s">
        <v>324</v>
      </c>
      <c r="RHF229" t="s">
        <v>324</v>
      </c>
      <c r="RHG229" t="s">
        <v>324</v>
      </c>
      <c r="RHH229" t="s">
        <v>324</v>
      </c>
      <c r="RHI229" t="s">
        <v>324</v>
      </c>
      <c r="RHJ229" t="s">
        <v>324</v>
      </c>
      <c r="RHK229" t="s">
        <v>324</v>
      </c>
      <c r="RHL229" t="s">
        <v>324</v>
      </c>
      <c r="RHM229" t="s">
        <v>324</v>
      </c>
      <c r="RHN229" t="s">
        <v>324</v>
      </c>
      <c r="RHO229" t="s">
        <v>324</v>
      </c>
      <c r="RHP229" t="s">
        <v>324</v>
      </c>
      <c r="RHQ229" t="s">
        <v>324</v>
      </c>
      <c r="RHR229" t="s">
        <v>324</v>
      </c>
      <c r="RHS229" t="s">
        <v>324</v>
      </c>
      <c r="RHT229" t="s">
        <v>324</v>
      </c>
      <c r="RHU229" t="s">
        <v>324</v>
      </c>
      <c r="RHV229" t="s">
        <v>324</v>
      </c>
      <c r="RHW229" t="s">
        <v>324</v>
      </c>
      <c r="RHX229" t="s">
        <v>324</v>
      </c>
      <c r="RHY229" t="s">
        <v>324</v>
      </c>
      <c r="RHZ229" t="s">
        <v>324</v>
      </c>
      <c r="RIA229" t="s">
        <v>324</v>
      </c>
      <c r="RIB229" t="s">
        <v>324</v>
      </c>
      <c r="RIC229" t="s">
        <v>324</v>
      </c>
      <c r="RID229" t="s">
        <v>324</v>
      </c>
      <c r="RIE229" t="s">
        <v>324</v>
      </c>
      <c r="RIF229" t="s">
        <v>324</v>
      </c>
      <c r="RIG229" t="s">
        <v>324</v>
      </c>
      <c r="RIH229" t="s">
        <v>324</v>
      </c>
      <c r="RII229" t="s">
        <v>324</v>
      </c>
      <c r="RIJ229" t="s">
        <v>324</v>
      </c>
      <c r="RIK229" t="s">
        <v>324</v>
      </c>
      <c r="RIL229" t="s">
        <v>324</v>
      </c>
      <c r="RIM229" t="s">
        <v>324</v>
      </c>
      <c r="RIN229" t="s">
        <v>324</v>
      </c>
      <c r="RIO229" t="s">
        <v>324</v>
      </c>
      <c r="RIP229" t="s">
        <v>324</v>
      </c>
      <c r="RIQ229" t="s">
        <v>324</v>
      </c>
      <c r="RIR229" t="s">
        <v>324</v>
      </c>
      <c r="RIS229" t="s">
        <v>324</v>
      </c>
      <c r="RIT229" t="s">
        <v>324</v>
      </c>
      <c r="RIU229" t="s">
        <v>324</v>
      </c>
      <c r="RIV229" t="s">
        <v>324</v>
      </c>
      <c r="RIW229" t="s">
        <v>324</v>
      </c>
      <c r="RIX229" t="s">
        <v>324</v>
      </c>
      <c r="RIY229" t="s">
        <v>324</v>
      </c>
      <c r="RIZ229" t="s">
        <v>324</v>
      </c>
      <c r="RJA229" t="s">
        <v>324</v>
      </c>
      <c r="RJB229" t="s">
        <v>324</v>
      </c>
      <c r="RJC229" t="s">
        <v>324</v>
      </c>
      <c r="RJD229" t="s">
        <v>324</v>
      </c>
      <c r="RJE229" t="s">
        <v>324</v>
      </c>
      <c r="RJF229" t="s">
        <v>324</v>
      </c>
      <c r="RJG229" t="s">
        <v>324</v>
      </c>
      <c r="RJH229" t="s">
        <v>324</v>
      </c>
      <c r="RJI229" t="s">
        <v>324</v>
      </c>
      <c r="RJJ229" t="s">
        <v>324</v>
      </c>
      <c r="RJK229" t="s">
        <v>324</v>
      </c>
      <c r="RJL229" t="s">
        <v>324</v>
      </c>
      <c r="RJM229" t="s">
        <v>324</v>
      </c>
      <c r="RJN229" t="s">
        <v>324</v>
      </c>
      <c r="RJO229" t="s">
        <v>324</v>
      </c>
      <c r="RJP229" t="s">
        <v>324</v>
      </c>
      <c r="RJQ229" t="s">
        <v>324</v>
      </c>
      <c r="RJR229" t="s">
        <v>324</v>
      </c>
      <c r="RJS229" t="s">
        <v>324</v>
      </c>
      <c r="RJT229" t="s">
        <v>324</v>
      </c>
      <c r="RJU229" t="s">
        <v>324</v>
      </c>
      <c r="RJV229" t="s">
        <v>324</v>
      </c>
      <c r="RJW229" t="s">
        <v>324</v>
      </c>
      <c r="RJX229" t="s">
        <v>324</v>
      </c>
      <c r="RJY229" t="s">
        <v>324</v>
      </c>
      <c r="RJZ229" t="s">
        <v>324</v>
      </c>
      <c r="RKA229" t="s">
        <v>324</v>
      </c>
      <c r="RKB229" t="s">
        <v>324</v>
      </c>
      <c r="RKC229" t="s">
        <v>324</v>
      </c>
      <c r="RKD229" t="s">
        <v>324</v>
      </c>
      <c r="RKE229" t="s">
        <v>324</v>
      </c>
      <c r="RKF229" t="s">
        <v>324</v>
      </c>
      <c r="RKG229" t="s">
        <v>324</v>
      </c>
      <c r="RKH229" t="s">
        <v>324</v>
      </c>
      <c r="RKI229" t="s">
        <v>324</v>
      </c>
      <c r="RKJ229" t="s">
        <v>324</v>
      </c>
      <c r="RKK229" t="s">
        <v>324</v>
      </c>
      <c r="RKL229" t="s">
        <v>324</v>
      </c>
      <c r="RKM229" t="s">
        <v>324</v>
      </c>
      <c r="RKN229" t="s">
        <v>324</v>
      </c>
      <c r="RKO229" t="s">
        <v>324</v>
      </c>
      <c r="RKP229" t="s">
        <v>324</v>
      </c>
      <c r="RKQ229" t="s">
        <v>324</v>
      </c>
      <c r="RKR229" t="s">
        <v>324</v>
      </c>
      <c r="RKS229" t="s">
        <v>324</v>
      </c>
      <c r="RKT229" t="s">
        <v>324</v>
      </c>
      <c r="RKU229" t="s">
        <v>324</v>
      </c>
      <c r="RKV229" t="s">
        <v>324</v>
      </c>
      <c r="RKW229" t="s">
        <v>324</v>
      </c>
      <c r="RKX229" t="s">
        <v>324</v>
      </c>
      <c r="RKY229" t="s">
        <v>324</v>
      </c>
      <c r="RKZ229" t="s">
        <v>324</v>
      </c>
      <c r="RLA229" t="s">
        <v>324</v>
      </c>
      <c r="RLB229" t="s">
        <v>324</v>
      </c>
      <c r="RLC229" t="s">
        <v>324</v>
      </c>
      <c r="RLD229" t="s">
        <v>324</v>
      </c>
      <c r="RLE229" t="s">
        <v>324</v>
      </c>
      <c r="RLF229" t="s">
        <v>324</v>
      </c>
      <c r="RLG229" t="s">
        <v>324</v>
      </c>
      <c r="RLH229" t="s">
        <v>324</v>
      </c>
      <c r="RLI229" t="s">
        <v>324</v>
      </c>
      <c r="RLJ229" t="s">
        <v>324</v>
      </c>
      <c r="RLK229" t="s">
        <v>324</v>
      </c>
      <c r="RLL229" t="s">
        <v>324</v>
      </c>
      <c r="RLM229" t="s">
        <v>324</v>
      </c>
      <c r="RLN229" t="s">
        <v>324</v>
      </c>
      <c r="RLO229" t="s">
        <v>324</v>
      </c>
      <c r="RLP229" t="s">
        <v>324</v>
      </c>
      <c r="RLQ229" t="s">
        <v>324</v>
      </c>
      <c r="RLR229" t="s">
        <v>324</v>
      </c>
      <c r="RLS229" t="s">
        <v>324</v>
      </c>
      <c r="RLT229" t="s">
        <v>324</v>
      </c>
      <c r="RLU229" t="s">
        <v>324</v>
      </c>
      <c r="RLV229" t="s">
        <v>324</v>
      </c>
      <c r="RLW229" t="s">
        <v>324</v>
      </c>
      <c r="RLX229" t="s">
        <v>324</v>
      </c>
      <c r="RLY229" t="s">
        <v>324</v>
      </c>
      <c r="RLZ229" t="s">
        <v>324</v>
      </c>
      <c r="RMA229" t="s">
        <v>324</v>
      </c>
      <c r="RMB229" t="s">
        <v>324</v>
      </c>
      <c r="RMC229" t="s">
        <v>324</v>
      </c>
      <c r="RMD229" t="s">
        <v>324</v>
      </c>
      <c r="RME229" t="s">
        <v>324</v>
      </c>
      <c r="RMF229" t="s">
        <v>324</v>
      </c>
      <c r="RMG229" t="s">
        <v>324</v>
      </c>
      <c r="RMH229" t="s">
        <v>324</v>
      </c>
      <c r="RMI229" t="s">
        <v>324</v>
      </c>
      <c r="RMJ229" t="s">
        <v>324</v>
      </c>
      <c r="RMK229" t="s">
        <v>324</v>
      </c>
      <c r="RML229" t="s">
        <v>324</v>
      </c>
      <c r="RMM229" t="s">
        <v>324</v>
      </c>
      <c r="RMN229" t="s">
        <v>324</v>
      </c>
      <c r="RMO229" t="s">
        <v>324</v>
      </c>
      <c r="RMP229" t="s">
        <v>324</v>
      </c>
      <c r="RMQ229" t="s">
        <v>324</v>
      </c>
      <c r="RMR229" t="s">
        <v>324</v>
      </c>
      <c r="RMS229" t="s">
        <v>324</v>
      </c>
      <c r="RMT229" t="s">
        <v>324</v>
      </c>
      <c r="RMU229" t="s">
        <v>324</v>
      </c>
      <c r="RMV229" t="s">
        <v>324</v>
      </c>
      <c r="RMW229" t="s">
        <v>324</v>
      </c>
      <c r="RMX229" t="s">
        <v>324</v>
      </c>
      <c r="RMY229" t="s">
        <v>324</v>
      </c>
      <c r="RMZ229" t="s">
        <v>324</v>
      </c>
      <c r="RNA229" t="s">
        <v>324</v>
      </c>
      <c r="RNB229" t="s">
        <v>324</v>
      </c>
      <c r="RNC229" t="s">
        <v>324</v>
      </c>
      <c r="RND229" t="s">
        <v>324</v>
      </c>
      <c r="RNE229" t="s">
        <v>324</v>
      </c>
      <c r="RNF229" t="s">
        <v>324</v>
      </c>
      <c r="RNG229" t="s">
        <v>324</v>
      </c>
      <c r="RNH229" t="s">
        <v>324</v>
      </c>
      <c r="RNI229" t="s">
        <v>324</v>
      </c>
      <c r="RNJ229" t="s">
        <v>324</v>
      </c>
      <c r="RNK229" t="s">
        <v>324</v>
      </c>
      <c r="RNL229" t="s">
        <v>324</v>
      </c>
      <c r="RNM229" t="s">
        <v>324</v>
      </c>
      <c r="RNN229" t="s">
        <v>324</v>
      </c>
      <c r="RNO229" t="s">
        <v>324</v>
      </c>
      <c r="RNP229" t="s">
        <v>324</v>
      </c>
      <c r="RNQ229" t="s">
        <v>324</v>
      </c>
      <c r="RNR229" t="s">
        <v>324</v>
      </c>
      <c r="RNS229" t="s">
        <v>324</v>
      </c>
      <c r="RNT229" t="s">
        <v>324</v>
      </c>
      <c r="RNU229" t="s">
        <v>324</v>
      </c>
      <c r="RNV229" t="s">
        <v>324</v>
      </c>
      <c r="RNW229" t="s">
        <v>324</v>
      </c>
      <c r="RNX229" t="s">
        <v>324</v>
      </c>
      <c r="RNY229" t="s">
        <v>324</v>
      </c>
      <c r="RNZ229" t="s">
        <v>324</v>
      </c>
      <c r="ROA229" t="s">
        <v>324</v>
      </c>
      <c r="ROB229" t="s">
        <v>324</v>
      </c>
      <c r="ROC229" t="s">
        <v>324</v>
      </c>
      <c r="ROD229" t="s">
        <v>324</v>
      </c>
      <c r="ROE229" t="s">
        <v>324</v>
      </c>
      <c r="ROF229" t="s">
        <v>324</v>
      </c>
      <c r="ROG229" t="s">
        <v>324</v>
      </c>
      <c r="ROH229" t="s">
        <v>324</v>
      </c>
      <c r="ROI229" t="s">
        <v>324</v>
      </c>
      <c r="ROJ229" t="s">
        <v>324</v>
      </c>
      <c r="ROK229" t="s">
        <v>324</v>
      </c>
      <c r="ROL229" t="s">
        <v>324</v>
      </c>
      <c r="ROM229" t="s">
        <v>324</v>
      </c>
      <c r="RON229" t="s">
        <v>324</v>
      </c>
      <c r="ROO229" t="s">
        <v>324</v>
      </c>
      <c r="ROP229" t="s">
        <v>324</v>
      </c>
      <c r="ROQ229" t="s">
        <v>324</v>
      </c>
      <c r="ROR229" t="s">
        <v>324</v>
      </c>
      <c r="ROS229" t="s">
        <v>324</v>
      </c>
      <c r="ROT229" t="s">
        <v>324</v>
      </c>
      <c r="ROU229" t="s">
        <v>324</v>
      </c>
      <c r="ROV229" t="s">
        <v>324</v>
      </c>
      <c r="ROW229" t="s">
        <v>324</v>
      </c>
      <c r="ROX229" t="s">
        <v>324</v>
      </c>
      <c r="ROY229" t="s">
        <v>324</v>
      </c>
      <c r="ROZ229" t="s">
        <v>324</v>
      </c>
      <c r="RPA229" t="s">
        <v>324</v>
      </c>
      <c r="RPB229" t="s">
        <v>324</v>
      </c>
      <c r="RPC229" t="s">
        <v>324</v>
      </c>
      <c r="RPD229" t="s">
        <v>324</v>
      </c>
      <c r="RPE229" t="s">
        <v>324</v>
      </c>
      <c r="RPF229" t="s">
        <v>324</v>
      </c>
      <c r="RPG229" t="s">
        <v>324</v>
      </c>
      <c r="RPH229" t="s">
        <v>324</v>
      </c>
      <c r="RPI229" t="s">
        <v>324</v>
      </c>
      <c r="RPJ229" t="s">
        <v>324</v>
      </c>
      <c r="RPK229" t="s">
        <v>324</v>
      </c>
      <c r="RPL229" t="s">
        <v>324</v>
      </c>
      <c r="RPM229" t="s">
        <v>324</v>
      </c>
      <c r="RPN229" t="s">
        <v>324</v>
      </c>
      <c r="RPO229" t="s">
        <v>324</v>
      </c>
      <c r="RPP229" t="s">
        <v>324</v>
      </c>
      <c r="RPQ229" t="s">
        <v>324</v>
      </c>
      <c r="RPR229" t="s">
        <v>324</v>
      </c>
      <c r="RPS229" t="s">
        <v>324</v>
      </c>
      <c r="RPT229" t="s">
        <v>324</v>
      </c>
      <c r="RPU229" t="s">
        <v>324</v>
      </c>
      <c r="RPV229" t="s">
        <v>324</v>
      </c>
      <c r="RPW229" t="s">
        <v>324</v>
      </c>
      <c r="RPX229" t="s">
        <v>324</v>
      </c>
      <c r="RPY229" t="s">
        <v>324</v>
      </c>
      <c r="RPZ229" t="s">
        <v>324</v>
      </c>
      <c r="RQA229" t="s">
        <v>324</v>
      </c>
      <c r="RQB229" t="s">
        <v>324</v>
      </c>
      <c r="RQC229" t="s">
        <v>324</v>
      </c>
      <c r="RQD229" t="s">
        <v>324</v>
      </c>
      <c r="RQE229" t="s">
        <v>324</v>
      </c>
      <c r="RQF229" t="s">
        <v>324</v>
      </c>
      <c r="RQG229" t="s">
        <v>324</v>
      </c>
      <c r="RQH229" t="s">
        <v>324</v>
      </c>
      <c r="RQI229" t="s">
        <v>324</v>
      </c>
      <c r="RQJ229" t="s">
        <v>324</v>
      </c>
      <c r="RQK229" t="s">
        <v>324</v>
      </c>
      <c r="RQL229" t="s">
        <v>324</v>
      </c>
      <c r="RQM229" t="s">
        <v>324</v>
      </c>
      <c r="RQN229" t="s">
        <v>324</v>
      </c>
      <c r="RQO229" t="s">
        <v>324</v>
      </c>
      <c r="RQP229" t="s">
        <v>324</v>
      </c>
      <c r="RQQ229" t="s">
        <v>324</v>
      </c>
      <c r="RQR229" t="s">
        <v>324</v>
      </c>
      <c r="RQS229" t="s">
        <v>324</v>
      </c>
      <c r="RQT229" t="s">
        <v>324</v>
      </c>
      <c r="RQU229" t="s">
        <v>324</v>
      </c>
      <c r="RQV229" t="s">
        <v>324</v>
      </c>
      <c r="RQW229" t="s">
        <v>324</v>
      </c>
      <c r="RQX229" t="s">
        <v>324</v>
      </c>
      <c r="RQY229" t="s">
        <v>324</v>
      </c>
      <c r="RQZ229" t="s">
        <v>324</v>
      </c>
      <c r="RRA229" t="s">
        <v>324</v>
      </c>
      <c r="RRB229" t="s">
        <v>324</v>
      </c>
      <c r="RRC229" t="s">
        <v>324</v>
      </c>
      <c r="RRD229" t="s">
        <v>324</v>
      </c>
      <c r="RRE229" t="s">
        <v>324</v>
      </c>
      <c r="RRF229" t="s">
        <v>324</v>
      </c>
      <c r="RRG229" t="s">
        <v>324</v>
      </c>
      <c r="RRH229" t="s">
        <v>324</v>
      </c>
      <c r="RRI229" t="s">
        <v>324</v>
      </c>
      <c r="RRJ229" t="s">
        <v>324</v>
      </c>
      <c r="RRK229" t="s">
        <v>324</v>
      </c>
      <c r="RRL229" t="s">
        <v>324</v>
      </c>
      <c r="RRM229" t="s">
        <v>324</v>
      </c>
      <c r="RRN229" t="s">
        <v>324</v>
      </c>
      <c r="RRO229" t="s">
        <v>324</v>
      </c>
      <c r="RRP229" t="s">
        <v>324</v>
      </c>
      <c r="RRQ229" t="s">
        <v>324</v>
      </c>
      <c r="RRR229" t="s">
        <v>324</v>
      </c>
      <c r="RRS229" t="s">
        <v>324</v>
      </c>
      <c r="RRT229" t="s">
        <v>324</v>
      </c>
      <c r="RRU229" t="s">
        <v>324</v>
      </c>
      <c r="RRV229" t="s">
        <v>324</v>
      </c>
      <c r="RRW229" t="s">
        <v>324</v>
      </c>
      <c r="RRX229" t="s">
        <v>324</v>
      </c>
      <c r="RRY229" t="s">
        <v>324</v>
      </c>
      <c r="RRZ229" t="s">
        <v>324</v>
      </c>
      <c r="RSA229" t="s">
        <v>324</v>
      </c>
      <c r="RSB229" t="s">
        <v>324</v>
      </c>
      <c r="RSC229" t="s">
        <v>324</v>
      </c>
      <c r="RSD229" t="s">
        <v>324</v>
      </c>
      <c r="RSE229" t="s">
        <v>324</v>
      </c>
      <c r="RSF229" t="s">
        <v>324</v>
      </c>
      <c r="RSG229" t="s">
        <v>324</v>
      </c>
      <c r="RSH229" t="s">
        <v>324</v>
      </c>
      <c r="RSI229" t="s">
        <v>324</v>
      </c>
      <c r="RSJ229" t="s">
        <v>324</v>
      </c>
      <c r="RSK229" t="s">
        <v>324</v>
      </c>
      <c r="RSL229" t="s">
        <v>324</v>
      </c>
      <c r="RSM229" t="s">
        <v>324</v>
      </c>
      <c r="RSN229" t="s">
        <v>324</v>
      </c>
      <c r="RSO229" t="s">
        <v>324</v>
      </c>
      <c r="RSP229" t="s">
        <v>324</v>
      </c>
      <c r="RSQ229" t="s">
        <v>324</v>
      </c>
      <c r="RSR229" t="s">
        <v>324</v>
      </c>
      <c r="RSS229" t="s">
        <v>324</v>
      </c>
      <c r="RST229" t="s">
        <v>324</v>
      </c>
      <c r="RSU229" t="s">
        <v>324</v>
      </c>
      <c r="RSV229" t="s">
        <v>324</v>
      </c>
      <c r="RSW229" t="s">
        <v>324</v>
      </c>
      <c r="RSX229" t="s">
        <v>324</v>
      </c>
      <c r="RSY229" t="s">
        <v>324</v>
      </c>
      <c r="RSZ229" t="s">
        <v>324</v>
      </c>
      <c r="RTA229" t="s">
        <v>324</v>
      </c>
      <c r="RTB229" t="s">
        <v>324</v>
      </c>
      <c r="RTC229" t="s">
        <v>324</v>
      </c>
      <c r="RTD229" t="s">
        <v>324</v>
      </c>
      <c r="RTE229" t="s">
        <v>324</v>
      </c>
      <c r="RTF229" t="s">
        <v>324</v>
      </c>
      <c r="RTG229" t="s">
        <v>324</v>
      </c>
      <c r="RTH229" t="s">
        <v>324</v>
      </c>
      <c r="RTI229" t="s">
        <v>324</v>
      </c>
      <c r="RTJ229" t="s">
        <v>324</v>
      </c>
      <c r="RTK229" t="s">
        <v>324</v>
      </c>
      <c r="RTL229" t="s">
        <v>324</v>
      </c>
      <c r="RTM229" t="s">
        <v>324</v>
      </c>
      <c r="RTN229" t="s">
        <v>324</v>
      </c>
      <c r="RTO229" t="s">
        <v>324</v>
      </c>
      <c r="RTP229" t="s">
        <v>324</v>
      </c>
      <c r="RTQ229" t="s">
        <v>324</v>
      </c>
      <c r="RTR229" t="s">
        <v>324</v>
      </c>
      <c r="RTS229" t="s">
        <v>324</v>
      </c>
      <c r="RTT229" t="s">
        <v>324</v>
      </c>
      <c r="RTU229" t="s">
        <v>324</v>
      </c>
      <c r="RTV229" t="s">
        <v>324</v>
      </c>
      <c r="RTW229" t="s">
        <v>324</v>
      </c>
      <c r="RTX229" t="s">
        <v>324</v>
      </c>
      <c r="RTY229" t="s">
        <v>324</v>
      </c>
      <c r="RTZ229" t="s">
        <v>324</v>
      </c>
      <c r="RUA229" t="s">
        <v>324</v>
      </c>
      <c r="RUB229" t="s">
        <v>324</v>
      </c>
      <c r="RUC229" t="s">
        <v>324</v>
      </c>
      <c r="RUD229" t="s">
        <v>324</v>
      </c>
      <c r="RUE229" t="s">
        <v>324</v>
      </c>
      <c r="RUF229" t="s">
        <v>324</v>
      </c>
      <c r="RUG229" t="s">
        <v>324</v>
      </c>
      <c r="RUH229" t="s">
        <v>324</v>
      </c>
      <c r="RUI229" t="s">
        <v>324</v>
      </c>
      <c r="RUJ229" t="s">
        <v>324</v>
      </c>
      <c r="RUK229" t="s">
        <v>324</v>
      </c>
      <c r="RUL229" t="s">
        <v>324</v>
      </c>
      <c r="RUM229" t="s">
        <v>324</v>
      </c>
      <c r="RUN229" t="s">
        <v>324</v>
      </c>
      <c r="RUO229" t="s">
        <v>324</v>
      </c>
      <c r="RUP229" t="s">
        <v>324</v>
      </c>
      <c r="RUQ229" t="s">
        <v>324</v>
      </c>
      <c r="RUR229" t="s">
        <v>324</v>
      </c>
      <c r="RUS229" t="s">
        <v>324</v>
      </c>
      <c r="RUT229" t="s">
        <v>324</v>
      </c>
      <c r="RUU229" t="s">
        <v>324</v>
      </c>
      <c r="RUV229" t="s">
        <v>324</v>
      </c>
      <c r="RUW229" t="s">
        <v>324</v>
      </c>
      <c r="RUX229" t="s">
        <v>324</v>
      </c>
      <c r="RUY229" t="s">
        <v>324</v>
      </c>
      <c r="RUZ229" t="s">
        <v>324</v>
      </c>
      <c r="RVA229" t="s">
        <v>324</v>
      </c>
      <c r="RVB229" t="s">
        <v>324</v>
      </c>
      <c r="RVC229" t="s">
        <v>324</v>
      </c>
      <c r="RVD229" t="s">
        <v>324</v>
      </c>
      <c r="RVE229" t="s">
        <v>324</v>
      </c>
      <c r="RVF229" t="s">
        <v>324</v>
      </c>
      <c r="RVG229" t="s">
        <v>324</v>
      </c>
      <c r="RVH229" t="s">
        <v>324</v>
      </c>
      <c r="RVI229" t="s">
        <v>324</v>
      </c>
      <c r="RVJ229" t="s">
        <v>324</v>
      </c>
      <c r="RVK229" t="s">
        <v>324</v>
      </c>
      <c r="RVL229" t="s">
        <v>324</v>
      </c>
      <c r="RVM229" t="s">
        <v>324</v>
      </c>
      <c r="RVN229" t="s">
        <v>324</v>
      </c>
      <c r="RVO229" t="s">
        <v>324</v>
      </c>
      <c r="RVP229" t="s">
        <v>324</v>
      </c>
      <c r="RVQ229" t="s">
        <v>324</v>
      </c>
      <c r="RVR229" t="s">
        <v>324</v>
      </c>
      <c r="RVS229" t="s">
        <v>324</v>
      </c>
      <c r="RVT229" t="s">
        <v>324</v>
      </c>
      <c r="RVU229" t="s">
        <v>324</v>
      </c>
      <c r="RVV229" t="s">
        <v>324</v>
      </c>
      <c r="RVW229" t="s">
        <v>324</v>
      </c>
      <c r="RVX229" t="s">
        <v>324</v>
      </c>
      <c r="RVY229" t="s">
        <v>324</v>
      </c>
      <c r="RVZ229" t="s">
        <v>324</v>
      </c>
      <c r="RWA229" t="s">
        <v>324</v>
      </c>
      <c r="RWB229" t="s">
        <v>324</v>
      </c>
      <c r="RWC229" t="s">
        <v>324</v>
      </c>
      <c r="RWD229" t="s">
        <v>324</v>
      </c>
      <c r="RWE229" t="s">
        <v>324</v>
      </c>
      <c r="RWF229" t="s">
        <v>324</v>
      </c>
      <c r="RWG229" t="s">
        <v>324</v>
      </c>
      <c r="RWH229" t="s">
        <v>324</v>
      </c>
      <c r="RWI229" t="s">
        <v>324</v>
      </c>
      <c r="RWJ229" t="s">
        <v>324</v>
      </c>
      <c r="RWK229" t="s">
        <v>324</v>
      </c>
      <c r="RWL229" t="s">
        <v>324</v>
      </c>
      <c r="RWM229" t="s">
        <v>324</v>
      </c>
      <c r="RWN229" t="s">
        <v>324</v>
      </c>
      <c r="RWO229" t="s">
        <v>324</v>
      </c>
      <c r="RWP229" t="s">
        <v>324</v>
      </c>
      <c r="RWQ229" t="s">
        <v>324</v>
      </c>
      <c r="RWR229" t="s">
        <v>324</v>
      </c>
      <c r="RWS229" t="s">
        <v>324</v>
      </c>
      <c r="RWT229" t="s">
        <v>324</v>
      </c>
      <c r="RWU229" t="s">
        <v>324</v>
      </c>
      <c r="RWV229" t="s">
        <v>324</v>
      </c>
      <c r="RWW229" t="s">
        <v>324</v>
      </c>
      <c r="RWX229" t="s">
        <v>324</v>
      </c>
      <c r="RWY229" t="s">
        <v>324</v>
      </c>
      <c r="RWZ229" t="s">
        <v>324</v>
      </c>
      <c r="RXA229" t="s">
        <v>324</v>
      </c>
      <c r="RXB229" t="s">
        <v>324</v>
      </c>
      <c r="RXC229" t="s">
        <v>324</v>
      </c>
      <c r="RXD229" t="s">
        <v>324</v>
      </c>
      <c r="RXE229" t="s">
        <v>324</v>
      </c>
      <c r="RXF229" t="s">
        <v>324</v>
      </c>
      <c r="RXG229" t="s">
        <v>324</v>
      </c>
      <c r="RXH229" t="s">
        <v>324</v>
      </c>
      <c r="RXI229" t="s">
        <v>324</v>
      </c>
      <c r="RXJ229" t="s">
        <v>324</v>
      </c>
      <c r="RXK229" t="s">
        <v>324</v>
      </c>
      <c r="RXL229" t="s">
        <v>324</v>
      </c>
      <c r="RXM229" t="s">
        <v>324</v>
      </c>
      <c r="RXN229" t="s">
        <v>324</v>
      </c>
      <c r="RXO229" t="s">
        <v>324</v>
      </c>
      <c r="RXP229" t="s">
        <v>324</v>
      </c>
      <c r="RXQ229" t="s">
        <v>324</v>
      </c>
      <c r="RXR229" t="s">
        <v>324</v>
      </c>
      <c r="RXS229" t="s">
        <v>324</v>
      </c>
      <c r="RXT229" t="s">
        <v>324</v>
      </c>
      <c r="RXU229" t="s">
        <v>324</v>
      </c>
      <c r="RXV229" t="s">
        <v>324</v>
      </c>
      <c r="RXW229" t="s">
        <v>324</v>
      </c>
      <c r="RXX229" t="s">
        <v>324</v>
      </c>
      <c r="RXY229" t="s">
        <v>324</v>
      </c>
      <c r="RXZ229" t="s">
        <v>324</v>
      </c>
      <c r="RYA229" t="s">
        <v>324</v>
      </c>
      <c r="RYB229" t="s">
        <v>324</v>
      </c>
      <c r="RYC229" t="s">
        <v>324</v>
      </c>
      <c r="RYD229" t="s">
        <v>324</v>
      </c>
      <c r="RYE229" t="s">
        <v>324</v>
      </c>
      <c r="RYF229" t="s">
        <v>324</v>
      </c>
      <c r="RYG229" t="s">
        <v>324</v>
      </c>
      <c r="RYH229" t="s">
        <v>324</v>
      </c>
      <c r="RYI229" t="s">
        <v>324</v>
      </c>
      <c r="RYJ229" t="s">
        <v>324</v>
      </c>
      <c r="RYK229" t="s">
        <v>324</v>
      </c>
      <c r="RYL229" t="s">
        <v>324</v>
      </c>
      <c r="RYM229" t="s">
        <v>324</v>
      </c>
      <c r="RYN229" t="s">
        <v>324</v>
      </c>
      <c r="RYO229" t="s">
        <v>324</v>
      </c>
      <c r="RYP229" t="s">
        <v>324</v>
      </c>
      <c r="RYQ229" t="s">
        <v>324</v>
      </c>
      <c r="RYR229" t="s">
        <v>324</v>
      </c>
      <c r="RYS229" t="s">
        <v>324</v>
      </c>
      <c r="RYT229" t="s">
        <v>324</v>
      </c>
      <c r="RYU229" t="s">
        <v>324</v>
      </c>
      <c r="RYV229" t="s">
        <v>324</v>
      </c>
      <c r="RYW229" t="s">
        <v>324</v>
      </c>
      <c r="RYX229" t="s">
        <v>324</v>
      </c>
      <c r="RYY229" t="s">
        <v>324</v>
      </c>
      <c r="RYZ229" t="s">
        <v>324</v>
      </c>
      <c r="RZA229" t="s">
        <v>324</v>
      </c>
      <c r="RZB229" t="s">
        <v>324</v>
      </c>
      <c r="RZC229" t="s">
        <v>324</v>
      </c>
      <c r="RZD229" t="s">
        <v>324</v>
      </c>
      <c r="RZE229" t="s">
        <v>324</v>
      </c>
      <c r="RZF229" t="s">
        <v>324</v>
      </c>
      <c r="RZG229" t="s">
        <v>324</v>
      </c>
      <c r="RZH229" t="s">
        <v>324</v>
      </c>
      <c r="RZI229" t="s">
        <v>324</v>
      </c>
      <c r="RZJ229" t="s">
        <v>324</v>
      </c>
      <c r="RZK229" t="s">
        <v>324</v>
      </c>
      <c r="RZL229" t="s">
        <v>324</v>
      </c>
      <c r="RZM229" t="s">
        <v>324</v>
      </c>
      <c r="RZN229" t="s">
        <v>324</v>
      </c>
      <c r="RZO229" t="s">
        <v>324</v>
      </c>
      <c r="RZP229" t="s">
        <v>324</v>
      </c>
      <c r="RZQ229" t="s">
        <v>324</v>
      </c>
      <c r="RZR229" t="s">
        <v>324</v>
      </c>
      <c r="RZS229" t="s">
        <v>324</v>
      </c>
      <c r="RZT229" t="s">
        <v>324</v>
      </c>
      <c r="RZU229" t="s">
        <v>324</v>
      </c>
      <c r="RZV229" t="s">
        <v>324</v>
      </c>
      <c r="RZW229" t="s">
        <v>324</v>
      </c>
      <c r="RZX229" t="s">
        <v>324</v>
      </c>
      <c r="RZY229" t="s">
        <v>324</v>
      </c>
      <c r="RZZ229" t="s">
        <v>324</v>
      </c>
      <c r="SAA229" t="s">
        <v>324</v>
      </c>
      <c r="SAB229" t="s">
        <v>324</v>
      </c>
      <c r="SAC229" t="s">
        <v>324</v>
      </c>
      <c r="SAD229" t="s">
        <v>324</v>
      </c>
      <c r="SAE229" t="s">
        <v>324</v>
      </c>
      <c r="SAF229" t="s">
        <v>324</v>
      </c>
      <c r="SAG229" t="s">
        <v>324</v>
      </c>
      <c r="SAH229" t="s">
        <v>324</v>
      </c>
      <c r="SAI229" t="s">
        <v>324</v>
      </c>
      <c r="SAJ229" t="s">
        <v>324</v>
      </c>
      <c r="SAK229" t="s">
        <v>324</v>
      </c>
      <c r="SAL229" t="s">
        <v>324</v>
      </c>
      <c r="SAM229" t="s">
        <v>324</v>
      </c>
      <c r="SAN229" t="s">
        <v>324</v>
      </c>
      <c r="SAO229" t="s">
        <v>324</v>
      </c>
      <c r="SAP229" t="s">
        <v>324</v>
      </c>
      <c r="SAQ229" t="s">
        <v>324</v>
      </c>
      <c r="SAR229" t="s">
        <v>324</v>
      </c>
      <c r="SAS229" t="s">
        <v>324</v>
      </c>
      <c r="SAT229" t="s">
        <v>324</v>
      </c>
      <c r="SAU229" t="s">
        <v>324</v>
      </c>
      <c r="SAV229" t="s">
        <v>324</v>
      </c>
      <c r="SAW229" t="s">
        <v>324</v>
      </c>
      <c r="SAX229" t="s">
        <v>324</v>
      </c>
      <c r="SAY229" t="s">
        <v>324</v>
      </c>
      <c r="SAZ229" t="s">
        <v>324</v>
      </c>
      <c r="SBA229" t="s">
        <v>324</v>
      </c>
      <c r="SBB229" t="s">
        <v>324</v>
      </c>
      <c r="SBC229" t="s">
        <v>324</v>
      </c>
      <c r="SBD229" t="s">
        <v>324</v>
      </c>
      <c r="SBE229" t="s">
        <v>324</v>
      </c>
      <c r="SBF229" t="s">
        <v>324</v>
      </c>
      <c r="SBG229" t="s">
        <v>324</v>
      </c>
      <c r="SBH229" t="s">
        <v>324</v>
      </c>
      <c r="SBI229" t="s">
        <v>324</v>
      </c>
      <c r="SBJ229" t="s">
        <v>324</v>
      </c>
      <c r="SBK229" t="s">
        <v>324</v>
      </c>
      <c r="SBL229" t="s">
        <v>324</v>
      </c>
      <c r="SBM229" t="s">
        <v>324</v>
      </c>
      <c r="SBN229" t="s">
        <v>324</v>
      </c>
      <c r="SBO229" t="s">
        <v>324</v>
      </c>
      <c r="SBP229" t="s">
        <v>324</v>
      </c>
      <c r="SBQ229" t="s">
        <v>324</v>
      </c>
      <c r="SBR229" t="s">
        <v>324</v>
      </c>
      <c r="SBS229" t="s">
        <v>324</v>
      </c>
      <c r="SBT229" t="s">
        <v>324</v>
      </c>
      <c r="SBU229" t="s">
        <v>324</v>
      </c>
      <c r="SBV229" t="s">
        <v>324</v>
      </c>
      <c r="SBW229" t="s">
        <v>324</v>
      </c>
      <c r="SBX229" t="s">
        <v>324</v>
      </c>
      <c r="SBY229" t="s">
        <v>324</v>
      </c>
      <c r="SBZ229" t="s">
        <v>324</v>
      </c>
      <c r="SCA229" t="s">
        <v>324</v>
      </c>
      <c r="SCB229" t="s">
        <v>324</v>
      </c>
      <c r="SCC229" t="s">
        <v>324</v>
      </c>
      <c r="SCD229" t="s">
        <v>324</v>
      </c>
      <c r="SCE229" t="s">
        <v>324</v>
      </c>
      <c r="SCF229" t="s">
        <v>324</v>
      </c>
      <c r="SCG229" t="s">
        <v>324</v>
      </c>
      <c r="SCH229" t="s">
        <v>324</v>
      </c>
      <c r="SCI229" t="s">
        <v>324</v>
      </c>
      <c r="SCJ229" t="s">
        <v>324</v>
      </c>
      <c r="SCK229" t="s">
        <v>324</v>
      </c>
      <c r="SCL229" t="s">
        <v>324</v>
      </c>
      <c r="SCM229" t="s">
        <v>324</v>
      </c>
      <c r="SCN229" t="s">
        <v>324</v>
      </c>
      <c r="SCO229" t="s">
        <v>324</v>
      </c>
      <c r="SCP229" t="s">
        <v>324</v>
      </c>
      <c r="SCQ229" t="s">
        <v>324</v>
      </c>
      <c r="SCR229" t="s">
        <v>324</v>
      </c>
      <c r="SCS229" t="s">
        <v>324</v>
      </c>
      <c r="SCT229" t="s">
        <v>324</v>
      </c>
      <c r="SCU229" t="s">
        <v>324</v>
      </c>
      <c r="SCV229" t="s">
        <v>324</v>
      </c>
      <c r="SCW229" t="s">
        <v>324</v>
      </c>
      <c r="SCX229" t="s">
        <v>324</v>
      </c>
      <c r="SCY229" t="s">
        <v>324</v>
      </c>
      <c r="SCZ229" t="s">
        <v>324</v>
      </c>
      <c r="SDA229" t="s">
        <v>324</v>
      </c>
      <c r="SDB229" t="s">
        <v>324</v>
      </c>
      <c r="SDC229" t="s">
        <v>324</v>
      </c>
      <c r="SDD229" t="s">
        <v>324</v>
      </c>
      <c r="SDE229" t="s">
        <v>324</v>
      </c>
      <c r="SDF229" t="s">
        <v>324</v>
      </c>
      <c r="SDG229" t="s">
        <v>324</v>
      </c>
      <c r="SDH229" t="s">
        <v>324</v>
      </c>
      <c r="SDI229" t="s">
        <v>324</v>
      </c>
      <c r="SDJ229" t="s">
        <v>324</v>
      </c>
      <c r="SDK229" t="s">
        <v>324</v>
      </c>
      <c r="SDL229" t="s">
        <v>324</v>
      </c>
      <c r="SDM229" t="s">
        <v>324</v>
      </c>
      <c r="SDN229" t="s">
        <v>324</v>
      </c>
      <c r="SDO229" t="s">
        <v>324</v>
      </c>
      <c r="SDP229" t="s">
        <v>324</v>
      </c>
      <c r="SDQ229" t="s">
        <v>324</v>
      </c>
      <c r="SDR229" t="s">
        <v>324</v>
      </c>
      <c r="SDS229" t="s">
        <v>324</v>
      </c>
      <c r="SDT229" t="s">
        <v>324</v>
      </c>
      <c r="SDU229" t="s">
        <v>324</v>
      </c>
      <c r="SDV229" t="s">
        <v>324</v>
      </c>
      <c r="SDW229" t="s">
        <v>324</v>
      </c>
      <c r="SDX229" t="s">
        <v>324</v>
      </c>
      <c r="SDY229" t="s">
        <v>324</v>
      </c>
      <c r="SDZ229" t="s">
        <v>324</v>
      </c>
      <c r="SEA229" t="s">
        <v>324</v>
      </c>
      <c r="SEB229" t="s">
        <v>324</v>
      </c>
      <c r="SEC229" t="s">
        <v>324</v>
      </c>
      <c r="SED229" t="s">
        <v>324</v>
      </c>
      <c r="SEE229" t="s">
        <v>324</v>
      </c>
      <c r="SEF229" t="s">
        <v>324</v>
      </c>
      <c r="SEG229" t="s">
        <v>324</v>
      </c>
      <c r="SEH229" t="s">
        <v>324</v>
      </c>
      <c r="SEI229" t="s">
        <v>324</v>
      </c>
      <c r="SEJ229" t="s">
        <v>324</v>
      </c>
      <c r="SEK229" t="s">
        <v>324</v>
      </c>
      <c r="SEL229" t="s">
        <v>324</v>
      </c>
      <c r="SEM229" t="s">
        <v>324</v>
      </c>
      <c r="SEN229" t="s">
        <v>324</v>
      </c>
      <c r="SEO229" t="s">
        <v>324</v>
      </c>
      <c r="SEP229" t="s">
        <v>324</v>
      </c>
      <c r="SEQ229" t="s">
        <v>324</v>
      </c>
      <c r="SER229" t="s">
        <v>324</v>
      </c>
      <c r="SES229" t="s">
        <v>324</v>
      </c>
      <c r="SET229" t="s">
        <v>324</v>
      </c>
      <c r="SEU229" t="s">
        <v>324</v>
      </c>
      <c r="SEV229" t="s">
        <v>324</v>
      </c>
      <c r="SEW229" t="s">
        <v>324</v>
      </c>
      <c r="SEX229" t="s">
        <v>324</v>
      </c>
      <c r="SEY229" t="s">
        <v>324</v>
      </c>
      <c r="SEZ229" t="s">
        <v>324</v>
      </c>
      <c r="SFA229" t="s">
        <v>324</v>
      </c>
      <c r="SFB229" t="s">
        <v>324</v>
      </c>
      <c r="SFC229" t="s">
        <v>324</v>
      </c>
      <c r="SFD229" t="s">
        <v>324</v>
      </c>
      <c r="SFE229" t="s">
        <v>324</v>
      </c>
      <c r="SFF229" t="s">
        <v>324</v>
      </c>
      <c r="SFG229" t="s">
        <v>324</v>
      </c>
      <c r="SFH229" t="s">
        <v>324</v>
      </c>
      <c r="SFI229" t="s">
        <v>324</v>
      </c>
      <c r="SFJ229" t="s">
        <v>324</v>
      </c>
      <c r="SFK229" t="s">
        <v>324</v>
      </c>
      <c r="SFL229" t="s">
        <v>324</v>
      </c>
      <c r="SFM229" t="s">
        <v>324</v>
      </c>
      <c r="SFN229" t="s">
        <v>324</v>
      </c>
      <c r="SFO229" t="s">
        <v>324</v>
      </c>
      <c r="SFP229" t="s">
        <v>324</v>
      </c>
      <c r="SFQ229" t="s">
        <v>324</v>
      </c>
      <c r="SFR229" t="s">
        <v>324</v>
      </c>
      <c r="SFS229" t="s">
        <v>324</v>
      </c>
      <c r="SFT229" t="s">
        <v>324</v>
      </c>
      <c r="SFU229" t="s">
        <v>324</v>
      </c>
      <c r="SFV229" t="s">
        <v>324</v>
      </c>
      <c r="SFW229" t="s">
        <v>324</v>
      </c>
      <c r="SFX229" t="s">
        <v>324</v>
      </c>
      <c r="SFY229" t="s">
        <v>324</v>
      </c>
      <c r="SFZ229" t="s">
        <v>324</v>
      </c>
      <c r="SGA229" t="s">
        <v>324</v>
      </c>
      <c r="SGB229" t="s">
        <v>324</v>
      </c>
      <c r="SGC229" t="s">
        <v>324</v>
      </c>
      <c r="SGD229" t="s">
        <v>324</v>
      </c>
      <c r="SGE229" t="s">
        <v>324</v>
      </c>
      <c r="SGF229" t="s">
        <v>324</v>
      </c>
      <c r="SGG229" t="s">
        <v>324</v>
      </c>
      <c r="SGH229" t="s">
        <v>324</v>
      </c>
      <c r="SGI229" t="s">
        <v>324</v>
      </c>
      <c r="SGJ229" t="s">
        <v>324</v>
      </c>
      <c r="SGK229" t="s">
        <v>324</v>
      </c>
      <c r="SGL229" t="s">
        <v>324</v>
      </c>
      <c r="SGM229" t="s">
        <v>324</v>
      </c>
      <c r="SGN229" t="s">
        <v>324</v>
      </c>
      <c r="SGO229" t="s">
        <v>324</v>
      </c>
      <c r="SGP229" t="s">
        <v>324</v>
      </c>
      <c r="SGQ229" t="s">
        <v>324</v>
      </c>
      <c r="SGR229" t="s">
        <v>324</v>
      </c>
      <c r="SGS229" t="s">
        <v>324</v>
      </c>
      <c r="SGT229" t="s">
        <v>324</v>
      </c>
      <c r="SGU229" t="s">
        <v>324</v>
      </c>
      <c r="SGV229" t="s">
        <v>324</v>
      </c>
      <c r="SGW229" t="s">
        <v>324</v>
      </c>
      <c r="SGX229" t="s">
        <v>324</v>
      </c>
      <c r="SGY229" t="s">
        <v>324</v>
      </c>
      <c r="SGZ229" t="s">
        <v>324</v>
      </c>
      <c r="SHA229" t="s">
        <v>324</v>
      </c>
      <c r="SHB229" t="s">
        <v>324</v>
      </c>
      <c r="SHC229" t="s">
        <v>324</v>
      </c>
      <c r="SHD229" t="s">
        <v>324</v>
      </c>
      <c r="SHE229" t="s">
        <v>324</v>
      </c>
      <c r="SHF229" t="s">
        <v>324</v>
      </c>
      <c r="SHG229" t="s">
        <v>324</v>
      </c>
      <c r="SHH229" t="s">
        <v>324</v>
      </c>
      <c r="SHI229" t="s">
        <v>324</v>
      </c>
      <c r="SHJ229" t="s">
        <v>324</v>
      </c>
      <c r="SHK229" t="s">
        <v>324</v>
      </c>
      <c r="SHL229" t="s">
        <v>324</v>
      </c>
      <c r="SHM229" t="s">
        <v>324</v>
      </c>
      <c r="SHN229" t="s">
        <v>324</v>
      </c>
      <c r="SHO229" t="s">
        <v>324</v>
      </c>
      <c r="SHP229" t="s">
        <v>324</v>
      </c>
      <c r="SHQ229" t="s">
        <v>324</v>
      </c>
      <c r="SHR229" t="s">
        <v>324</v>
      </c>
      <c r="SHS229" t="s">
        <v>324</v>
      </c>
      <c r="SHT229" t="s">
        <v>324</v>
      </c>
      <c r="SHU229" t="s">
        <v>324</v>
      </c>
      <c r="SHV229" t="s">
        <v>324</v>
      </c>
      <c r="SHW229" t="s">
        <v>324</v>
      </c>
      <c r="SHX229" t="s">
        <v>324</v>
      </c>
      <c r="SHY229" t="s">
        <v>324</v>
      </c>
      <c r="SHZ229" t="s">
        <v>324</v>
      </c>
      <c r="SIA229" t="s">
        <v>324</v>
      </c>
      <c r="SIB229" t="s">
        <v>324</v>
      </c>
      <c r="SIC229" t="s">
        <v>324</v>
      </c>
      <c r="SID229" t="s">
        <v>324</v>
      </c>
      <c r="SIE229" t="s">
        <v>324</v>
      </c>
      <c r="SIF229" t="s">
        <v>324</v>
      </c>
      <c r="SIG229" t="s">
        <v>324</v>
      </c>
      <c r="SIH229" t="s">
        <v>324</v>
      </c>
      <c r="SII229" t="s">
        <v>324</v>
      </c>
      <c r="SIJ229" t="s">
        <v>324</v>
      </c>
      <c r="SIK229" t="s">
        <v>324</v>
      </c>
      <c r="SIL229" t="s">
        <v>324</v>
      </c>
      <c r="SIM229" t="s">
        <v>324</v>
      </c>
      <c r="SIN229" t="s">
        <v>324</v>
      </c>
      <c r="SIO229" t="s">
        <v>324</v>
      </c>
      <c r="SIP229" t="s">
        <v>324</v>
      </c>
      <c r="SIQ229" t="s">
        <v>324</v>
      </c>
      <c r="SIR229" t="s">
        <v>324</v>
      </c>
      <c r="SIS229" t="s">
        <v>324</v>
      </c>
      <c r="SIT229" t="s">
        <v>324</v>
      </c>
      <c r="SIU229" t="s">
        <v>324</v>
      </c>
      <c r="SIV229" t="s">
        <v>324</v>
      </c>
      <c r="SIW229" t="s">
        <v>324</v>
      </c>
      <c r="SIX229" t="s">
        <v>324</v>
      </c>
      <c r="SIY229" t="s">
        <v>324</v>
      </c>
      <c r="SIZ229" t="s">
        <v>324</v>
      </c>
      <c r="SJA229" t="s">
        <v>324</v>
      </c>
      <c r="SJB229" t="s">
        <v>324</v>
      </c>
      <c r="SJC229" t="s">
        <v>324</v>
      </c>
      <c r="SJD229" t="s">
        <v>324</v>
      </c>
      <c r="SJE229" t="s">
        <v>324</v>
      </c>
      <c r="SJF229" t="s">
        <v>324</v>
      </c>
      <c r="SJG229" t="s">
        <v>324</v>
      </c>
      <c r="SJH229" t="s">
        <v>324</v>
      </c>
      <c r="SJI229" t="s">
        <v>324</v>
      </c>
      <c r="SJJ229" t="s">
        <v>324</v>
      </c>
      <c r="SJK229" t="s">
        <v>324</v>
      </c>
      <c r="SJL229" t="s">
        <v>324</v>
      </c>
      <c r="SJM229" t="s">
        <v>324</v>
      </c>
      <c r="SJN229" t="s">
        <v>324</v>
      </c>
      <c r="SJO229" t="s">
        <v>324</v>
      </c>
      <c r="SJP229" t="s">
        <v>324</v>
      </c>
      <c r="SJQ229" t="s">
        <v>324</v>
      </c>
      <c r="SJR229" t="s">
        <v>324</v>
      </c>
      <c r="SJS229" t="s">
        <v>324</v>
      </c>
      <c r="SJT229" t="s">
        <v>324</v>
      </c>
      <c r="SJU229" t="s">
        <v>324</v>
      </c>
      <c r="SJV229" t="s">
        <v>324</v>
      </c>
      <c r="SJW229" t="s">
        <v>324</v>
      </c>
      <c r="SJX229" t="s">
        <v>324</v>
      </c>
      <c r="SJY229" t="s">
        <v>324</v>
      </c>
      <c r="SJZ229" t="s">
        <v>324</v>
      </c>
      <c r="SKA229" t="s">
        <v>324</v>
      </c>
      <c r="SKB229" t="s">
        <v>324</v>
      </c>
      <c r="SKC229" t="s">
        <v>324</v>
      </c>
      <c r="SKD229" t="s">
        <v>324</v>
      </c>
      <c r="SKE229" t="s">
        <v>324</v>
      </c>
      <c r="SKF229" t="s">
        <v>324</v>
      </c>
      <c r="SKG229" t="s">
        <v>324</v>
      </c>
      <c r="SKH229" t="s">
        <v>324</v>
      </c>
      <c r="SKI229" t="s">
        <v>324</v>
      </c>
      <c r="SKJ229" t="s">
        <v>324</v>
      </c>
      <c r="SKK229" t="s">
        <v>324</v>
      </c>
      <c r="SKL229" t="s">
        <v>324</v>
      </c>
      <c r="SKM229" t="s">
        <v>324</v>
      </c>
      <c r="SKN229" t="s">
        <v>324</v>
      </c>
      <c r="SKO229" t="s">
        <v>324</v>
      </c>
      <c r="SKP229" t="s">
        <v>324</v>
      </c>
      <c r="SKQ229" t="s">
        <v>324</v>
      </c>
      <c r="SKR229" t="s">
        <v>324</v>
      </c>
      <c r="SKS229" t="s">
        <v>324</v>
      </c>
      <c r="SKT229" t="s">
        <v>324</v>
      </c>
      <c r="SKU229" t="s">
        <v>324</v>
      </c>
      <c r="SKV229" t="s">
        <v>324</v>
      </c>
      <c r="SKW229" t="s">
        <v>324</v>
      </c>
      <c r="SKX229" t="s">
        <v>324</v>
      </c>
      <c r="SKY229" t="s">
        <v>324</v>
      </c>
      <c r="SKZ229" t="s">
        <v>324</v>
      </c>
      <c r="SLA229" t="s">
        <v>324</v>
      </c>
      <c r="SLB229" t="s">
        <v>324</v>
      </c>
      <c r="SLC229" t="s">
        <v>324</v>
      </c>
      <c r="SLD229" t="s">
        <v>324</v>
      </c>
      <c r="SLE229" t="s">
        <v>324</v>
      </c>
      <c r="SLF229" t="s">
        <v>324</v>
      </c>
      <c r="SLG229" t="s">
        <v>324</v>
      </c>
      <c r="SLH229" t="s">
        <v>324</v>
      </c>
      <c r="SLI229" t="s">
        <v>324</v>
      </c>
      <c r="SLJ229" t="s">
        <v>324</v>
      </c>
      <c r="SLK229" t="s">
        <v>324</v>
      </c>
      <c r="SLL229" t="s">
        <v>324</v>
      </c>
      <c r="SLM229" t="s">
        <v>324</v>
      </c>
      <c r="SLN229" t="s">
        <v>324</v>
      </c>
      <c r="SLO229" t="s">
        <v>324</v>
      </c>
      <c r="SLP229" t="s">
        <v>324</v>
      </c>
      <c r="SLQ229" t="s">
        <v>324</v>
      </c>
      <c r="SLR229" t="s">
        <v>324</v>
      </c>
      <c r="SLS229" t="s">
        <v>324</v>
      </c>
      <c r="SLT229" t="s">
        <v>324</v>
      </c>
      <c r="SLU229" t="s">
        <v>324</v>
      </c>
      <c r="SLV229" t="s">
        <v>324</v>
      </c>
      <c r="SLW229" t="s">
        <v>324</v>
      </c>
      <c r="SLX229" t="s">
        <v>324</v>
      </c>
      <c r="SLY229" t="s">
        <v>324</v>
      </c>
      <c r="SLZ229" t="s">
        <v>324</v>
      </c>
      <c r="SMA229" t="s">
        <v>324</v>
      </c>
      <c r="SMB229" t="s">
        <v>324</v>
      </c>
      <c r="SMC229" t="s">
        <v>324</v>
      </c>
      <c r="SMD229" t="s">
        <v>324</v>
      </c>
      <c r="SME229" t="s">
        <v>324</v>
      </c>
      <c r="SMF229" t="s">
        <v>324</v>
      </c>
      <c r="SMG229" t="s">
        <v>324</v>
      </c>
      <c r="SMH229" t="s">
        <v>324</v>
      </c>
      <c r="SMI229" t="s">
        <v>324</v>
      </c>
      <c r="SMJ229" t="s">
        <v>324</v>
      </c>
      <c r="SMK229" t="s">
        <v>324</v>
      </c>
      <c r="SML229" t="s">
        <v>324</v>
      </c>
      <c r="SMM229" t="s">
        <v>324</v>
      </c>
      <c r="SMN229" t="s">
        <v>324</v>
      </c>
      <c r="SMO229" t="s">
        <v>324</v>
      </c>
      <c r="SMP229" t="s">
        <v>324</v>
      </c>
      <c r="SMQ229" t="s">
        <v>324</v>
      </c>
      <c r="SMR229" t="s">
        <v>324</v>
      </c>
      <c r="SMS229" t="s">
        <v>324</v>
      </c>
      <c r="SMT229" t="s">
        <v>324</v>
      </c>
      <c r="SMU229" t="s">
        <v>324</v>
      </c>
      <c r="SMV229" t="s">
        <v>324</v>
      </c>
      <c r="SMW229" t="s">
        <v>324</v>
      </c>
      <c r="SMX229" t="s">
        <v>324</v>
      </c>
      <c r="SMY229" t="s">
        <v>324</v>
      </c>
      <c r="SMZ229" t="s">
        <v>324</v>
      </c>
      <c r="SNA229" t="s">
        <v>324</v>
      </c>
      <c r="SNB229" t="s">
        <v>324</v>
      </c>
      <c r="SNC229" t="s">
        <v>324</v>
      </c>
      <c r="SND229" t="s">
        <v>324</v>
      </c>
      <c r="SNE229" t="s">
        <v>324</v>
      </c>
      <c r="SNF229" t="s">
        <v>324</v>
      </c>
      <c r="SNG229" t="s">
        <v>324</v>
      </c>
      <c r="SNH229" t="s">
        <v>324</v>
      </c>
      <c r="SNI229" t="s">
        <v>324</v>
      </c>
      <c r="SNJ229" t="s">
        <v>324</v>
      </c>
      <c r="SNK229" t="s">
        <v>324</v>
      </c>
      <c r="SNL229" t="s">
        <v>324</v>
      </c>
      <c r="SNM229" t="s">
        <v>324</v>
      </c>
      <c r="SNN229" t="s">
        <v>324</v>
      </c>
      <c r="SNO229" t="s">
        <v>324</v>
      </c>
      <c r="SNP229" t="s">
        <v>324</v>
      </c>
      <c r="SNQ229" t="s">
        <v>324</v>
      </c>
      <c r="SNR229" t="s">
        <v>324</v>
      </c>
      <c r="SNS229" t="s">
        <v>324</v>
      </c>
      <c r="SNT229" t="s">
        <v>324</v>
      </c>
      <c r="SNU229" t="s">
        <v>324</v>
      </c>
      <c r="SNV229" t="s">
        <v>324</v>
      </c>
      <c r="SNW229" t="s">
        <v>324</v>
      </c>
      <c r="SNX229" t="s">
        <v>324</v>
      </c>
      <c r="SNY229" t="s">
        <v>324</v>
      </c>
      <c r="SNZ229" t="s">
        <v>324</v>
      </c>
      <c r="SOA229" t="s">
        <v>324</v>
      </c>
      <c r="SOB229" t="s">
        <v>324</v>
      </c>
      <c r="SOC229" t="s">
        <v>324</v>
      </c>
      <c r="SOD229" t="s">
        <v>324</v>
      </c>
      <c r="SOE229" t="s">
        <v>324</v>
      </c>
      <c r="SOF229" t="s">
        <v>324</v>
      </c>
      <c r="SOG229" t="s">
        <v>324</v>
      </c>
      <c r="SOH229" t="s">
        <v>324</v>
      </c>
      <c r="SOI229" t="s">
        <v>324</v>
      </c>
      <c r="SOJ229" t="s">
        <v>324</v>
      </c>
      <c r="SOK229" t="s">
        <v>324</v>
      </c>
      <c r="SOL229" t="s">
        <v>324</v>
      </c>
      <c r="SOM229" t="s">
        <v>324</v>
      </c>
      <c r="SON229" t="s">
        <v>324</v>
      </c>
      <c r="SOO229" t="s">
        <v>324</v>
      </c>
      <c r="SOP229" t="s">
        <v>324</v>
      </c>
      <c r="SOQ229" t="s">
        <v>324</v>
      </c>
      <c r="SOR229" t="s">
        <v>324</v>
      </c>
      <c r="SOS229" t="s">
        <v>324</v>
      </c>
      <c r="SOT229" t="s">
        <v>324</v>
      </c>
      <c r="SOU229" t="s">
        <v>324</v>
      </c>
      <c r="SOV229" t="s">
        <v>324</v>
      </c>
      <c r="SOW229" t="s">
        <v>324</v>
      </c>
      <c r="SOX229" t="s">
        <v>324</v>
      </c>
      <c r="SOY229" t="s">
        <v>324</v>
      </c>
      <c r="SOZ229" t="s">
        <v>324</v>
      </c>
      <c r="SPA229" t="s">
        <v>324</v>
      </c>
      <c r="SPB229" t="s">
        <v>324</v>
      </c>
      <c r="SPC229" t="s">
        <v>324</v>
      </c>
      <c r="SPD229" t="s">
        <v>324</v>
      </c>
      <c r="SPE229" t="s">
        <v>324</v>
      </c>
      <c r="SPF229" t="s">
        <v>324</v>
      </c>
      <c r="SPG229" t="s">
        <v>324</v>
      </c>
      <c r="SPH229" t="s">
        <v>324</v>
      </c>
      <c r="SPI229" t="s">
        <v>324</v>
      </c>
      <c r="SPJ229" t="s">
        <v>324</v>
      </c>
      <c r="SPK229" t="s">
        <v>324</v>
      </c>
      <c r="SPL229" t="s">
        <v>324</v>
      </c>
      <c r="SPM229" t="s">
        <v>324</v>
      </c>
      <c r="SPN229" t="s">
        <v>324</v>
      </c>
      <c r="SPO229" t="s">
        <v>324</v>
      </c>
      <c r="SPP229" t="s">
        <v>324</v>
      </c>
      <c r="SPQ229" t="s">
        <v>324</v>
      </c>
      <c r="SPR229" t="s">
        <v>324</v>
      </c>
      <c r="SPS229" t="s">
        <v>324</v>
      </c>
      <c r="SPT229" t="s">
        <v>324</v>
      </c>
      <c r="SPU229" t="s">
        <v>324</v>
      </c>
      <c r="SPV229" t="s">
        <v>324</v>
      </c>
      <c r="SPW229" t="s">
        <v>324</v>
      </c>
      <c r="SPX229" t="s">
        <v>324</v>
      </c>
      <c r="SPY229" t="s">
        <v>324</v>
      </c>
      <c r="SPZ229" t="s">
        <v>324</v>
      </c>
      <c r="SQA229" t="s">
        <v>324</v>
      </c>
      <c r="SQB229" t="s">
        <v>324</v>
      </c>
      <c r="SQC229" t="s">
        <v>324</v>
      </c>
      <c r="SQD229" t="s">
        <v>324</v>
      </c>
      <c r="SQE229" t="s">
        <v>324</v>
      </c>
      <c r="SQF229" t="s">
        <v>324</v>
      </c>
      <c r="SQG229" t="s">
        <v>324</v>
      </c>
      <c r="SQH229" t="s">
        <v>324</v>
      </c>
      <c r="SQI229" t="s">
        <v>324</v>
      </c>
      <c r="SQJ229" t="s">
        <v>324</v>
      </c>
      <c r="SQK229" t="s">
        <v>324</v>
      </c>
      <c r="SQL229" t="s">
        <v>324</v>
      </c>
      <c r="SQM229" t="s">
        <v>324</v>
      </c>
      <c r="SQN229" t="s">
        <v>324</v>
      </c>
      <c r="SQO229" t="s">
        <v>324</v>
      </c>
      <c r="SQP229" t="s">
        <v>324</v>
      </c>
      <c r="SQQ229" t="s">
        <v>324</v>
      </c>
      <c r="SQR229" t="s">
        <v>324</v>
      </c>
      <c r="SQS229" t="s">
        <v>324</v>
      </c>
      <c r="SQT229" t="s">
        <v>324</v>
      </c>
      <c r="SQU229" t="s">
        <v>324</v>
      </c>
      <c r="SQV229" t="s">
        <v>324</v>
      </c>
      <c r="SQW229" t="s">
        <v>324</v>
      </c>
      <c r="SQX229" t="s">
        <v>324</v>
      </c>
      <c r="SQY229" t="s">
        <v>324</v>
      </c>
      <c r="SQZ229" t="s">
        <v>324</v>
      </c>
      <c r="SRA229" t="s">
        <v>324</v>
      </c>
      <c r="SRB229" t="s">
        <v>324</v>
      </c>
      <c r="SRC229" t="s">
        <v>324</v>
      </c>
      <c r="SRD229" t="s">
        <v>324</v>
      </c>
      <c r="SRE229" t="s">
        <v>324</v>
      </c>
      <c r="SRF229" t="s">
        <v>324</v>
      </c>
      <c r="SRG229" t="s">
        <v>324</v>
      </c>
      <c r="SRH229" t="s">
        <v>324</v>
      </c>
      <c r="SRI229" t="s">
        <v>324</v>
      </c>
      <c r="SRJ229" t="s">
        <v>324</v>
      </c>
      <c r="SRK229" t="s">
        <v>324</v>
      </c>
      <c r="SRL229" t="s">
        <v>324</v>
      </c>
      <c r="SRM229" t="s">
        <v>324</v>
      </c>
      <c r="SRN229" t="s">
        <v>324</v>
      </c>
      <c r="SRO229" t="s">
        <v>324</v>
      </c>
      <c r="SRP229" t="s">
        <v>324</v>
      </c>
      <c r="SRQ229" t="s">
        <v>324</v>
      </c>
      <c r="SRR229" t="s">
        <v>324</v>
      </c>
      <c r="SRS229" t="s">
        <v>324</v>
      </c>
      <c r="SRT229" t="s">
        <v>324</v>
      </c>
      <c r="SRU229" t="s">
        <v>324</v>
      </c>
      <c r="SRV229" t="s">
        <v>324</v>
      </c>
      <c r="SRW229" t="s">
        <v>324</v>
      </c>
      <c r="SRX229" t="s">
        <v>324</v>
      </c>
      <c r="SRY229" t="s">
        <v>324</v>
      </c>
      <c r="SRZ229" t="s">
        <v>324</v>
      </c>
      <c r="SSA229" t="s">
        <v>324</v>
      </c>
      <c r="SSB229" t="s">
        <v>324</v>
      </c>
      <c r="SSC229" t="s">
        <v>324</v>
      </c>
      <c r="SSD229" t="s">
        <v>324</v>
      </c>
      <c r="SSE229" t="s">
        <v>324</v>
      </c>
      <c r="SSF229" t="s">
        <v>324</v>
      </c>
      <c r="SSG229" t="s">
        <v>324</v>
      </c>
      <c r="SSH229" t="s">
        <v>324</v>
      </c>
      <c r="SSI229" t="s">
        <v>324</v>
      </c>
      <c r="SSJ229" t="s">
        <v>324</v>
      </c>
      <c r="SSK229" t="s">
        <v>324</v>
      </c>
      <c r="SSL229" t="s">
        <v>324</v>
      </c>
      <c r="SSM229" t="s">
        <v>324</v>
      </c>
      <c r="SSN229" t="s">
        <v>324</v>
      </c>
      <c r="SSO229" t="s">
        <v>324</v>
      </c>
      <c r="SSP229" t="s">
        <v>324</v>
      </c>
      <c r="SSQ229" t="s">
        <v>324</v>
      </c>
      <c r="SSR229" t="s">
        <v>324</v>
      </c>
      <c r="SSS229" t="s">
        <v>324</v>
      </c>
      <c r="SST229" t="s">
        <v>324</v>
      </c>
      <c r="SSU229" t="s">
        <v>324</v>
      </c>
      <c r="SSV229" t="s">
        <v>324</v>
      </c>
      <c r="SSW229" t="s">
        <v>324</v>
      </c>
      <c r="SSX229" t="s">
        <v>324</v>
      </c>
      <c r="SSY229" t="s">
        <v>324</v>
      </c>
      <c r="SSZ229" t="s">
        <v>324</v>
      </c>
      <c r="STA229" t="s">
        <v>324</v>
      </c>
      <c r="STB229" t="s">
        <v>324</v>
      </c>
      <c r="STC229" t="s">
        <v>324</v>
      </c>
      <c r="STD229" t="s">
        <v>324</v>
      </c>
      <c r="STE229" t="s">
        <v>324</v>
      </c>
      <c r="STF229" t="s">
        <v>324</v>
      </c>
      <c r="STG229" t="s">
        <v>324</v>
      </c>
      <c r="STH229" t="s">
        <v>324</v>
      </c>
      <c r="STI229" t="s">
        <v>324</v>
      </c>
      <c r="STJ229" t="s">
        <v>324</v>
      </c>
      <c r="STK229" t="s">
        <v>324</v>
      </c>
      <c r="STL229" t="s">
        <v>324</v>
      </c>
      <c r="STM229" t="s">
        <v>324</v>
      </c>
      <c r="STN229" t="s">
        <v>324</v>
      </c>
      <c r="STO229" t="s">
        <v>324</v>
      </c>
      <c r="STP229" t="s">
        <v>324</v>
      </c>
      <c r="STQ229" t="s">
        <v>324</v>
      </c>
      <c r="STR229" t="s">
        <v>324</v>
      </c>
      <c r="STS229" t="s">
        <v>324</v>
      </c>
      <c r="STT229" t="s">
        <v>324</v>
      </c>
      <c r="STU229" t="s">
        <v>324</v>
      </c>
      <c r="STV229" t="s">
        <v>324</v>
      </c>
      <c r="STW229" t="s">
        <v>324</v>
      </c>
      <c r="STX229" t="s">
        <v>324</v>
      </c>
      <c r="STY229" t="s">
        <v>324</v>
      </c>
      <c r="STZ229" t="s">
        <v>324</v>
      </c>
      <c r="SUA229" t="s">
        <v>324</v>
      </c>
      <c r="SUB229" t="s">
        <v>324</v>
      </c>
      <c r="SUC229" t="s">
        <v>324</v>
      </c>
      <c r="SUD229" t="s">
        <v>324</v>
      </c>
      <c r="SUE229" t="s">
        <v>324</v>
      </c>
      <c r="SUF229" t="s">
        <v>324</v>
      </c>
      <c r="SUG229" t="s">
        <v>324</v>
      </c>
      <c r="SUH229" t="s">
        <v>324</v>
      </c>
      <c r="SUI229" t="s">
        <v>324</v>
      </c>
      <c r="SUJ229" t="s">
        <v>324</v>
      </c>
      <c r="SUK229" t="s">
        <v>324</v>
      </c>
      <c r="SUL229" t="s">
        <v>324</v>
      </c>
      <c r="SUM229" t="s">
        <v>324</v>
      </c>
      <c r="SUN229" t="s">
        <v>324</v>
      </c>
      <c r="SUO229" t="s">
        <v>324</v>
      </c>
      <c r="SUP229" t="s">
        <v>324</v>
      </c>
      <c r="SUQ229" t="s">
        <v>324</v>
      </c>
      <c r="SUR229" t="s">
        <v>324</v>
      </c>
      <c r="SUS229" t="s">
        <v>324</v>
      </c>
      <c r="SUT229" t="s">
        <v>324</v>
      </c>
      <c r="SUU229" t="s">
        <v>324</v>
      </c>
      <c r="SUV229" t="s">
        <v>324</v>
      </c>
      <c r="SUW229" t="s">
        <v>324</v>
      </c>
      <c r="SUX229" t="s">
        <v>324</v>
      </c>
      <c r="SUY229" t="s">
        <v>324</v>
      </c>
      <c r="SUZ229" t="s">
        <v>324</v>
      </c>
      <c r="SVA229" t="s">
        <v>324</v>
      </c>
      <c r="SVB229" t="s">
        <v>324</v>
      </c>
      <c r="SVC229" t="s">
        <v>324</v>
      </c>
      <c r="SVD229" t="s">
        <v>324</v>
      </c>
      <c r="SVE229" t="s">
        <v>324</v>
      </c>
      <c r="SVF229" t="s">
        <v>324</v>
      </c>
      <c r="SVG229" t="s">
        <v>324</v>
      </c>
      <c r="SVH229" t="s">
        <v>324</v>
      </c>
      <c r="SVI229" t="s">
        <v>324</v>
      </c>
      <c r="SVJ229" t="s">
        <v>324</v>
      </c>
      <c r="SVK229" t="s">
        <v>324</v>
      </c>
      <c r="SVL229" t="s">
        <v>324</v>
      </c>
      <c r="SVM229" t="s">
        <v>324</v>
      </c>
      <c r="SVN229" t="s">
        <v>324</v>
      </c>
      <c r="SVO229" t="s">
        <v>324</v>
      </c>
      <c r="SVP229" t="s">
        <v>324</v>
      </c>
      <c r="SVQ229" t="s">
        <v>324</v>
      </c>
      <c r="SVR229" t="s">
        <v>324</v>
      </c>
      <c r="SVS229" t="s">
        <v>324</v>
      </c>
      <c r="SVT229" t="s">
        <v>324</v>
      </c>
      <c r="SVU229" t="s">
        <v>324</v>
      </c>
      <c r="SVV229" t="s">
        <v>324</v>
      </c>
      <c r="SVW229" t="s">
        <v>324</v>
      </c>
      <c r="SVX229" t="s">
        <v>324</v>
      </c>
      <c r="SVY229" t="s">
        <v>324</v>
      </c>
      <c r="SVZ229" t="s">
        <v>324</v>
      </c>
      <c r="SWA229" t="s">
        <v>324</v>
      </c>
      <c r="SWB229" t="s">
        <v>324</v>
      </c>
      <c r="SWC229" t="s">
        <v>324</v>
      </c>
      <c r="SWD229" t="s">
        <v>324</v>
      </c>
      <c r="SWE229" t="s">
        <v>324</v>
      </c>
      <c r="SWF229" t="s">
        <v>324</v>
      </c>
      <c r="SWG229" t="s">
        <v>324</v>
      </c>
      <c r="SWH229" t="s">
        <v>324</v>
      </c>
      <c r="SWI229" t="s">
        <v>324</v>
      </c>
      <c r="SWJ229" t="s">
        <v>324</v>
      </c>
      <c r="SWK229" t="s">
        <v>324</v>
      </c>
      <c r="SWL229" t="s">
        <v>324</v>
      </c>
      <c r="SWM229" t="s">
        <v>324</v>
      </c>
      <c r="SWN229" t="s">
        <v>324</v>
      </c>
      <c r="SWO229" t="s">
        <v>324</v>
      </c>
      <c r="SWP229" t="s">
        <v>324</v>
      </c>
      <c r="SWQ229" t="s">
        <v>324</v>
      </c>
      <c r="SWR229" t="s">
        <v>324</v>
      </c>
      <c r="SWS229" t="s">
        <v>324</v>
      </c>
      <c r="SWT229" t="s">
        <v>324</v>
      </c>
      <c r="SWU229" t="s">
        <v>324</v>
      </c>
      <c r="SWV229" t="s">
        <v>324</v>
      </c>
      <c r="SWW229" t="s">
        <v>324</v>
      </c>
      <c r="SWX229" t="s">
        <v>324</v>
      </c>
      <c r="SWY229" t="s">
        <v>324</v>
      </c>
      <c r="SWZ229" t="s">
        <v>324</v>
      </c>
      <c r="SXA229" t="s">
        <v>324</v>
      </c>
      <c r="SXB229" t="s">
        <v>324</v>
      </c>
      <c r="SXC229" t="s">
        <v>324</v>
      </c>
      <c r="SXD229" t="s">
        <v>324</v>
      </c>
      <c r="SXE229" t="s">
        <v>324</v>
      </c>
      <c r="SXF229" t="s">
        <v>324</v>
      </c>
      <c r="SXG229" t="s">
        <v>324</v>
      </c>
      <c r="SXH229" t="s">
        <v>324</v>
      </c>
      <c r="SXI229" t="s">
        <v>324</v>
      </c>
      <c r="SXJ229" t="s">
        <v>324</v>
      </c>
      <c r="SXK229" t="s">
        <v>324</v>
      </c>
      <c r="SXL229" t="s">
        <v>324</v>
      </c>
      <c r="SXM229" t="s">
        <v>324</v>
      </c>
      <c r="SXN229" t="s">
        <v>324</v>
      </c>
      <c r="SXO229" t="s">
        <v>324</v>
      </c>
      <c r="SXP229" t="s">
        <v>324</v>
      </c>
      <c r="SXQ229" t="s">
        <v>324</v>
      </c>
      <c r="SXR229" t="s">
        <v>324</v>
      </c>
      <c r="SXS229" t="s">
        <v>324</v>
      </c>
      <c r="SXT229" t="s">
        <v>324</v>
      </c>
      <c r="SXU229" t="s">
        <v>324</v>
      </c>
      <c r="SXV229" t="s">
        <v>324</v>
      </c>
      <c r="SXW229" t="s">
        <v>324</v>
      </c>
      <c r="SXX229" t="s">
        <v>324</v>
      </c>
      <c r="SXY229" t="s">
        <v>324</v>
      </c>
      <c r="SXZ229" t="s">
        <v>324</v>
      </c>
      <c r="SYA229" t="s">
        <v>324</v>
      </c>
      <c r="SYB229" t="s">
        <v>324</v>
      </c>
      <c r="SYC229" t="s">
        <v>324</v>
      </c>
      <c r="SYD229" t="s">
        <v>324</v>
      </c>
      <c r="SYE229" t="s">
        <v>324</v>
      </c>
      <c r="SYF229" t="s">
        <v>324</v>
      </c>
      <c r="SYG229" t="s">
        <v>324</v>
      </c>
      <c r="SYH229" t="s">
        <v>324</v>
      </c>
      <c r="SYI229" t="s">
        <v>324</v>
      </c>
      <c r="SYJ229" t="s">
        <v>324</v>
      </c>
      <c r="SYK229" t="s">
        <v>324</v>
      </c>
      <c r="SYL229" t="s">
        <v>324</v>
      </c>
      <c r="SYM229" t="s">
        <v>324</v>
      </c>
      <c r="SYN229" t="s">
        <v>324</v>
      </c>
      <c r="SYO229" t="s">
        <v>324</v>
      </c>
      <c r="SYP229" t="s">
        <v>324</v>
      </c>
      <c r="SYQ229" t="s">
        <v>324</v>
      </c>
      <c r="SYR229" t="s">
        <v>324</v>
      </c>
      <c r="SYS229" t="s">
        <v>324</v>
      </c>
      <c r="SYT229" t="s">
        <v>324</v>
      </c>
      <c r="SYU229" t="s">
        <v>324</v>
      </c>
      <c r="SYV229" t="s">
        <v>324</v>
      </c>
      <c r="SYW229" t="s">
        <v>324</v>
      </c>
      <c r="SYX229" t="s">
        <v>324</v>
      </c>
      <c r="SYY229" t="s">
        <v>324</v>
      </c>
      <c r="SYZ229" t="s">
        <v>324</v>
      </c>
      <c r="SZA229" t="s">
        <v>324</v>
      </c>
      <c r="SZB229" t="s">
        <v>324</v>
      </c>
      <c r="SZC229" t="s">
        <v>324</v>
      </c>
      <c r="SZD229" t="s">
        <v>324</v>
      </c>
      <c r="SZE229" t="s">
        <v>324</v>
      </c>
      <c r="SZF229" t="s">
        <v>324</v>
      </c>
      <c r="SZG229" t="s">
        <v>324</v>
      </c>
      <c r="SZH229" t="s">
        <v>324</v>
      </c>
      <c r="SZI229" t="s">
        <v>324</v>
      </c>
      <c r="SZJ229" t="s">
        <v>324</v>
      </c>
      <c r="SZK229" t="s">
        <v>324</v>
      </c>
      <c r="SZL229" t="s">
        <v>324</v>
      </c>
      <c r="SZM229" t="s">
        <v>324</v>
      </c>
      <c r="SZN229" t="s">
        <v>324</v>
      </c>
      <c r="SZO229" t="s">
        <v>324</v>
      </c>
      <c r="SZP229" t="s">
        <v>324</v>
      </c>
      <c r="SZQ229" t="s">
        <v>324</v>
      </c>
      <c r="SZR229" t="s">
        <v>324</v>
      </c>
      <c r="SZS229" t="s">
        <v>324</v>
      </c>
      <c r="SZT229" t="s">
        <v>324</v>
      </c>
      <c r="SZU229" t="s">
        <v>324</v>
      </c>
      <c r="SZV229" t="s">
        <v>324</v>
      </c>
      <c r="SZW229" t="s">
        <v>324</v>
      </c>
      <c r="SZX229" t="s">
        <v>324</v>
      </c>
      <c r="SZY229" t="s">
        <v>324</v>
      </c>
      <c r="SZZ229" t="s">
        <v>324</v>
      </c>
      <c r="TAA229" t="s">
        <v>324</v>
      </c>
      <c r="TAB229" t="s">
        <v>324</v>
      </c>
      <c r="TAC229" t="s">
        <v>324</v>
      </c>
      <c r="TAD229" t="s">
        <v>324</v>
      </c>
      <c r="TAE229" t="s">
        <v>324</v>
      </c>
      <c r="TAF229" t="s">
        <v>324</v>
      </c>
      <c r="TAG229" t="s">
        <v>324</v>
      </c>
      <c r="TAH229" t="s">
        <v>324</v>
      </c>
      <c r="TAI229" t="s">
        <v>324</v>
      </c>
      <c r="TAJ229" t="s">
        <v>324</v>
      </c>
      <c r="TAK229" t="s">
        <v>324</v>
      </c>
      <c r="TAL229" t="s">
        <v>324</v>
      </c>
      <c r="TAM229" t="s">
        <v>324</v>
      </c>
      <c r="TAN229" t="s">
        <v>324</v>
      </c>
      <c r="TAO229" t="s">
        <v>324</v>
      </c>
      <c r="TAP229" t="s">
        <v>324</v>
      </c>
      <c r="TAQ229" t="s">
        <v>324</v>
      </c>
      <c r="TAR229" t="s">
        <v>324</v>
      </c>
      <c r="TAS229" t="s">
        <v>324</v>
      </c>
      <c r="TAT229" t="s">
        <v>324</v>
      </c>
      <c r="TAU229" t="s">
        <v>324</v>
      </c>
      <c r="TAV229" t="s">
        <v>324</v>
      </c>
      <c r="TAW229" t="s">
        <v>324</v>
      </c>
      <c r="TAX229" t="s">
        <v>324</v>
      </c>
      <c r="TAY229" t="s">
        <v>324</v>
      </c>
      <c r="TAZ229" t="s">
        <v>324</v>
      </c>
      <c r="TBA229" t="s">
        <v>324</v>
      </c>
      <c r="TBB229" t="s">
        <v>324</v>
      </c>
      <c r="TBC229" t="s">
        <v>324</v>
      </c>
      <c r="TBD229" t="s">
        <v>324</v>
      </c>
      <c r="TBE229" t="s">
        <v>324</v>
      </c>
      <c r="TBF229" t="s">
        <v>324</v>
      </c>
      <c r="TBG229" t="s">
        <v>324</v>
      </c>
      <c r="TBH229" t="s">
        <v>324</v>
      </c>
      <c r="TBI229" t="s">
        <v>324</v>
      </c>
      <c r="TBJ229" t="s">
        <v>324</v>
      </c>
      <c r="TBK229" t="s">
        <v>324</v>
      </c>
      <c r="TBL229" t="s">
        <v>324</v>
      </c>
      <c r="TBM229" t="s">
        <v>324</v>
      </c>
      <c r="TBN229" t="s">
        <v>324</v>
      </c>
      <c r="TBO229" t="s">
        <v>324</v>
      </c>
      <c r="TBP229" t="s">
        <v>324</v>
      </c>
      <c r="TBQ229" t="s">
        <v>324</v>
      </c>
      <c r="TBR229" t="s">
        <v>324</v>
      </c>
      <c r="TBS229" t="s">
        <v>324</v>
      </c>
      <c r="TBT229" t="s">
        <v>324</v>
      </c>
      <c r="TBU229" t="s">
        <v>324</v>
      </c>
      <c r="TBV229" t="s">
        <v>324</v>
      </c>
      <c r="TBW229" t="s">
        <v>324</v>
      </c>
      <c r="TBX229" t="s">
        <v>324</v>
      </c>
      <c r="TBY229" t="s">
        <v>324</v>
      </c>
      <c r="TBZ229" t="s">
        <v>324</v>
      </c>
      <c r="TCA229" t="s">
        <v>324</v>
      </c>
      <c r="TCB229" t="s">
        <v>324</v>
      </c>
      <c r="TCC229" t="s">
        <v>324</v>
      </c>
      <c r="TCD229" t="s">
        <v>324</v>
      </c>
      <c r="TCE229" t="s">
        <v>324</v>
      </c>
      <c r="TCF229" t="s">
        <v>324</v>
      </c>
      <c r="TCG229" t="s">
        <v>324</v>
      </c>
      <c r="TCH229" t="s">
        <v>324</v>
      </c>
      <c r="TCI229" t="s">
        <v>324</v>
      </c>
      <c r="TCJ229" t="s">
        <v>324</v>
      </c>
      <c r="TCK229" t="s">
        <v>324</v>
      </c>
      <c r="TCL229" t="s">
        <v>324</v>
      </c>
      <c r="TCM229" t="s">
        <v>324</v>
      </c>
      <c r="TCN229" t="s">
        <v>324</v>
      </c>
      <c r="TCO229" t="s">
        <v>324</v>
      </c>
      <c r="TCP229" t="s">
        <v>324</v>
      </c>
      <c r="TCQ229" t="s">
        <v>324</v>
      </c>
      <c r="TCR229" t="s">
        <v>324</v>
      </c>
      <c r="TCS229" t="s">
        <v>324</v>
      </c>
      <c r="TCT229" t="s">
        <v>324</v>
      </c>
      <c r="TCU229" t="s">
        <v>324</v>
      </c>
      <c r="TCV229" t="s">
        <v>324</v>
      </c>
      <c r="TCW229" t="s">
        <v>324</v>
      </c>
      <c r="TCX229" t="s">
        <v>324</v>
      </c>
      <c r="TCY229" t="s">
        <v>324</v>
      </c>
      <c r="TCZ229" t="s">
        <v>324</v>
      </c>
      <c r="TDA229" t="s">
        <v>324</v>
      </c>
      <c r="TDB229" t="s">
        <v>324</v>
      </c>
      <c r="TDC229" t="s">
        <v>324</v>
      </c>
      <c r="TDD229" t="s">
        <v>324</v>
      </c>
      <c r="TDE229" t="s">
        <v>324</v>
      </c>
      <c r="TDF229" t="s">
        <v>324</v>
      </c>
      <c r="TDG229" t="s">
        <v>324</v>
      </c>
      <c r="TDH229" t="s">
        <v>324</v>
      </c>
      <c r="TDI229" t="s">
        <v>324</v>
      </c>
      <c r="TDJ229" t="s">
        <v>324</v>
      </c>
      <c r="TDK229" t="s">
        <v>324</v>
      </c>
      <c r="TDL229" t="s">
        <v>324</v>
      </c>
      <c r="TDM229" t="s">
        <v>324</v>
      </c>
      <c r="TDN229" t="s">
        <v>324</v>
      </c>
      <c r="TDO229" t="s">
        <v>324</v>
      </c>
      <c r="TDP229" t="s">
        <v>324</v>
      </c>
      <c r="TDQ229" t="s">
        <v>324</v>
      </c>
      <c r="TDR229" t="s">
        <v>324</v>
      </c>
      <c r="TDS229" t="s">
        <v>324</v>
      </c>
      <c r="TDT229" t="s">
        <v>324</v>
      </c>
      <c r="TDU229" t="s">
        <v>324</v>
      </c>
      <c r="TDV229" t="s">
        <v>324</v>
      </c>
      <c r="TDW229" t="s">
        <v>324</v>
      </c>
      <c r="TDX229" t="s">
        <v>324</v>
      </c>
      <c r="TDY229" t="s">
        <v>324</v>
      </c>
      <c r="TDZ229" t="s">
        <v>324</v>
      </c>
      <c r="TEA229" t="s">
        <v>324</v>
      </c>
      <c r="TEB229" t="s">
        <v>324</v>
      </c>
      <c r="TEC229" t="s">
        <v>324</v>
      </c>
      <c r="TED229" t="s">
        <v>324</v>
      </c>
      <c r="TEE229" t="s">
        <v>324</v>
      </c>
      <c r="TEF229" t="s">
        <v>324</v>
      </c>
      <c r="TEG229" t="s">
        <v>324</v>
      </c>
      <c r="TEH229" t="s">
        <v>324</v>
      </c>
      <c r="TEI229" t="s">
        <v>324</v>
      </c>
      <c r="TEJ229" t="s">
        <v>324</v>
      </c>
      <c r="TEK229" t="s">
        <v>324</v>
      </c>
      <c r="TEL229" t="s">
        <v>324</v>
      </c>
      <c r="TEM229" t="s">
        <v>324</v>
      </c>
      <c r="TEN229" t="s">
        <v>324</v>
      </c>
      <c r="TEO229" t="s">
        <v>324</v>
      </c>
      <c r="TEP229" t="s">
        <v>324</v>
      </c>
      <c r="TEQ229" t="s">
        <v>324</v>
      </c>
      <c r="TER229" t="s">
        <v>324</v>
      </c>
      <c r="TES229" t="s">
        <v>324</v>
      </c>
      <c r="TET229" t="s">
        <v>324</v>
      </c>
      <c r="TEU229" t="s">
        <v>324</v>
      </c>
      <c r="TEV229" t="s">
        <v>324</v>
      </c>
      <c r="TEW229" t="s">
        <v>324</v>
      </c>
      <c r="TEX229" t="s">
        <v>324</v>
      </c>
      <c r="TEY229" t="s">
        <v>324</v>
      </c>
      <c r="TEZ229" t="s">
        <v>324</v>
      </c>
      <c r="TFA229" t="s">
        <v>324</v>
      </c>
      <c r="TFB229" t="s">
        <v>324</v>
      </c>
      <c r="TFC229" t="s">
        <v>324</v>
      </c>
      <c r="TFD229" t="s">
        <v>324</v>
      </c>
      <c r="TFE229" t="s">
        <v>324</v>
      </c>
      <c r="TFF229" t="s">
        <v>324</v>
      </c>
      <c r="TFG229" t="s">
        <v>324</v>
      </c>
      <c r="TFH229" t="s">
        <v>324</v>
      </c>
      <c r="TFI229" t="s">
        <v>324</v>
      </c>
      <c r="TFJ229" t="s">
        <v>324</v>
      </c>
      <c r="TFK229" t="s">
        <v>324</v>
      </c>
      <c r="TFL229" t="s">
        <v>324</v>
      </c>
      <c r="TFM229" t="s">
        <v>324</v>
      </c>
      <c r="TFN229" t="s">
        <v>324</v>
      </c>
      <c r="TFO229" t="s">
        <v>324</v>
      </c>
      <c r="TFP229" t="s">
        <v>324</v>
      </c>
      <c r="TFQ229" t="s">
        <v>324</v>
      </c>
      <c r="TFR229" t="s">
        <v>324</v>
      </c>
      <c r="TFS229" t="s">
        <v>324</v>
      </c>
      <c r="TFT229" t="s">
        <v>324</v>
      </c>
      <c r="TFU229" t="s">
        <v>324</v>
      </c>
      <c r="TFV229" t="s">
        <v>324</v>
      </c>
      <c r="TFW229" t="s">
        <v>324</v>
      </c>
      <c r="TFX229" t="s">
        <v>324</v>
      </c>
      <c r="TFY229" t="s">
        <v>324</v>
      </c>
      <c r="TFZ229" t="s">
        <v>324</v>
      </c>
      <c r="TGA229" t="s">
        <v>324</v>
      </c>
      <c r="TGB229" t="s">
        <v>324</v>
      </c>
      <c r="TGC229" t="s">
        <v>324</v>
      </c>
      <c r="TGD229" t="s">
        <v>324</v>
      </c>
      <c r="TGE229" t="s">
        <v>324</v>
      </c>
      <c r="TGF229" t="s">
        <v>324</v>
      </c>
      <c r="TGG229" t="s">
        <v>324</v>
      </c>
      <c r="TGH229" t="s">
        <v>324</v>
      </c>
      <c r="TGI229" t="s">
        <v>324</v>
      </c>
      <c r="TGJ229" t="s">
        <v>324</v>
      </c>
      <c r="TGK229" t="s">
        <v>324</v>
      </c>
      <c r="TGL229" t="s">
        <v>324</v>
      </c>
      <c r="TGM229" t="s">
        <v>324</v>
      </c>
      <c r="TGN229" t="s">
        <v>324</v>
      </c>
      <c r="TGO229" t="s">
        <v>324</v>
      </c>
      <c r="TGP229" t="s">
        <v>324</v>
      </c>
      <c r="TGQ229" t="s">
        <v>324</v>
      </c>
      <c r="TGR229" t="s">
        <v>324</v>
      </c>
      <c r="TGS229" t="s">
        <v>324</v>
      </c>
      <c r="TGT229" t="s">
        <v>324</v>
      </c>
      <c r="TGU229" t="s">
        <v>324</v>
      </c>
      <c r="TGV229" t="s">
        <v>324</v>
      </c>
      <c r="TGW229" t="s">
        <v>324</v>
      </c>
      <c r="TGX229" t="s">
        <v>324</v>
      </c>
      <c r="TGY229" t="s">
        <v>324</v>
      </c>
      <c r="TGZ229" t="s">
        <v>324</v>
      </c>
      <c r="THA229" t="s">
        <v>324</v>
      </c>
      <c r="THB229" t="s">
        <v>324</v>
      </c>
      <c r="THC229" t="s">
        <v>324</v>
      </c>
      <c r="THD229" t="s">
        <v>324</v>
      </c>
      <c r="THE229" t="s">
        <v>324</v>
      </c>
      <c r="THF229" t="s">
        <v>324</v>
      </c>
      <c r="THG229" t="s">
        <v>324</v>
      </c>
      <c r="THH229" t="s">
        <v>324</v>
      </c>
      <c r="THI229" t="s">
        <v>324</v>
      </c>
      <c r="THJ229" t="s">
        <v>324</v>
      </c>
      <c r="THK229" t="s">
        <v>324</v>
      </c>
      <c r="THL229" t="s">
        <v>324</v>
      </c>
      <c r="THM229" t="s">
        <v>324</v>
      </c>
      <c r="THN229" t="s">
        <v>324</v>
      </c>
      <c r="THO229" t="s">
        <v>324</v>
      </c>
      <c r="THP229" t="s">
        <v>324</v>
      </c>
      <c r="THQ229" t="s">
        <v>324</v>
      </c>
      <c r="THR229" t="s">
        <v>324</v>
      </c>
      <c r="THS229" t="s">
        <v>324</v>
      </c>
      <c r="THT229" t="s">
        <v>324</v>
      </c>
      <c r="THU229" t="s">
        <v>324</v>
      </c>
      <c r="THV229" t="s">
        <v>324</v>
      </c>
      <c r="THW229" t="s">
        <v>324</v>
      </c>
      <c r="THX229" t="s">
        <v>324</v>
      </c>
      <c r="THY229" t="s">
        <v>324</v>
      </c>
      <c r="THZ229" t="s">
        <v>324</v>
      </c>
      <c r="TIA229" t="s">
        <v>324</v>
      </c>
      <c r="TIB229" t="s">
        <v>324</v>
      </c>
      <c r="TIC229" t="s">
        <v>324</v>
      </c>
      <c r="TID229" t="s">
        <v>324</v>
      </c>
      <c r="TIE229" t="s">
        <v>324</v>
      </c>
      <c r="TIF229" t="s">
        <v>324</v>
      </c>
      <c r="TIG229" t="s">
        <v>324</v>
      </c>
      <c r="TIH229" t="s">
        <v>324</v>
      </c>
      <c r="TII229" t="s">
        <v>324</v>
      </c>
      <c r="TIJ229" t="s">
        <v>324</v>
      </c>
      <c r="TIK229" t="s">
        <v>324</v>
      </c>
      <c r="TIL229" t="s">
        <v>324</v>
      </c>
      <c r="TIM229" t="s">
        <v>324</v>
      </c>
      <c r="TIN229" t="s">
        <v>324</v>
      </c>
      <c r="TIO229" t="s">
        <v>324</v>
      </c>
      <c r="TIP229" t="s">
        <v>324</v>
      </c>
      <c r="TIQ229" t="s">
        <v>324</v>
      </c>
      <c r="TIR229" t="s">
        <v>324</v>
      </c>
      <c r="TIS229" t="s">
        <v>324</v>
      </c>
      <c r="TIT229" t="s">
        <v>324</v>
      </c>
      <c r="TIU229" t="s">
        <v>324</v>
      </c>
      <c r="TIV229" t="s">
        <v>324</v>
      </c>
      <c r="TIW229" t="s">
        <v>324</v>
      </c>
      <c r="TIX229" t="s">
        <v>324</v>
      </c>
      <c r="TIY229" t="s">
        <v>324</v>
      </c>
      <c r="TIZ229" t="s">
        <v>324</v>
      </c>
      <c r="TJA229" t="s">
        <v>324</v>
      </c>
      <c r="TJB229" t="s">
        <v>324</v>
      </c>
      <c r="TJC229" t="s">
        <v>324</v>
      </c>
      <c r="TJD229" t="s">
        <v>324</v>
      </c>
      <c r="TJE229" t="s">
        <v>324</v>
      </c>
      <c r="TJF229" t="s">
        <v>324</v>
      </c>
      <c r="TJG229" t="s">
        <v>324</v>
      </c>
      <c r="TJH229" t="s">
        <v>324</v>
      </c>
      <c r="TJI229" t="s">
        <v>324</v>
      </c>
      <c r="TJJ229" t="s">
        <v>324</v>
      </c>
      <c r="TJK229" t="s">
        <v>324</v>
      </c>
      <c r="TJL229" t="s">
        <v>324</v>
      </c>
      <c r="TJM229" t="s">
        <v>324</v>
      </c>
      <c r="TJN229" t="s">
        <v>324</v>
      </c>
      <c r="TJO229" t="s">
        <v>324</v>
      </c>
      <c r="TJP229" t="s">
        <v>324</v>
      </c>
      <c r="TJQ229" t="s">
        <v>324</v>
      </c>
      <c r="TJR229" t="s">
        <v>324</v>
      </c>
      <c r="TJS229" t="s">
        <v>324</v>
      </c>
      <c r="TJT229" t="s">
        <v>324</v>
      </c>
      <c r="TJU229" t="s">
        <v>324</v>
      </c>
      <c r="TJV229" t="s">
        <v>324</v>
      </c>
      <c r="TJW229" t="s">
        <v>324</v>
      </c>
      <c r="TJX229" t="s">
        <v>324</v>
      </c>
      <c r="TJY229" t="s">
        <v>324</v>
      </c>
      <c r="TJZ229" t="s">
        <v>324</v>
      </c>
      <c r="TKA229" t="s">
        <v>324</v>
      </c>
      <c r="TKB229" t="s">
        <v>324</v>
      </c>
      <c r="TKC229" t="s">
        <v>324</v>
      </c>
      <c r="TKD229" t="s">
        <v>324</v>
      </c>
      <c r="TKE229" t="s">
        <v>324</v>
      </c>
      <c r="TKF229" t="s">
        <v>324</v>
      </c>
      <c r="TKG229" t="s">
        <v>324</v>
      </c>
      <c r="TKH229" t="s">
        <v>324</v>
      </c>
      <c r="TKI229" t="s">
        <v>324</v>
      </c>
      <c r="TKJ229" t="s">
        <v>324</v>
      </c>
      <c r="TKK229" t="s">
        <v>324</v>
      </c>
      <c r="TKL229" t="s">
        <v>324</v>
      </c>
      <c r="TKM229" t="s">
        <v>324</v>
      </c>
      <c r="TKN229" t="s">
        <v>324</v>
      </c>
      <c r="TKO229" t="s">
        <v>324</v>
      </c>
      <c r="TKP229" t="s">
        <v>324</v>
      </c>
      <c r="TKQ229" t="s">
        <v>324</v>
      </c>
      <c r="TKR229" t="s">
        <v>324</v>
      </c>
      <c r="TKS229" t="s">
        <v>324</v>
      </c>
      <c r="TKT229" t="s">
        <v>324</v>
      </c>
      <c r="TKU229" t="s">
        <v>324</v>
      </c>
      <c r="TKV229" t="s">
        <v>324</v>
      </c>
      <c r="TKW229" t="s">
        <v>324</v>
      </c>
      <c r="TKX229" t="s">
        <v>324</v>
      </c>
      <c r="TKY229" t="s">
        <v>324</v>
      </c>
      <c r="TKZ229" t="s">
        <v>324</v>
      </c>
      <c r="TLA229" t="s">
        <v>324</v>
      </c>
      <c r="TLB229" t="s">
        <v>324</v>
      </c>
      <c r="TLC229" t="s">
        <v>324</v>
      </c>
      <c r="TLD229" t="s">
        <v>324</v>
      </c>
      <c r="TLE229" t="s">
        <v>324</v>
      </c>
      <c r="TLF229" t="s">
        <v>324</v>
      </c>
      <c r="TLG229" t="s">
        <v>324</v>
      </c>
      <c r="TLH229" t="s">
        <v>324</v>
      </c>
      <c r="TLI229" t="s">
        <v>324</v>
      </c>
      <c r="TLJ229" t="s">
        <v>324</v>
      </c>
      <c r="TLK229" t="s">
        <v>324</v>
      </c>
      <c r="TLL229" t="s">
        <v>324</v>
      </c>
      <c r="TLM229" t="s">
        <v>324</v>
      </c>
      <c r="TLN229" t="s">
        <v>324</v>
      </c>
      <c r="TLO229" t="s">
        <v>324</v>
      </c>
      <c r="TLP229" t="s">
        <v>324</v>
      </c>
      <c r="TLQ229" t="s">
        <v>324</v>
      </c>
      <c r="TLR229" t="s">
        <v>324</v>
      </c>
      <c r="TLS229" t="s">
        <v>324</v>
      </c>
      <c r="TLT229" t="s">
        <v>324</v>
      </c>
      <c r="TLU229" t="s">
        <v>324</v>
      </c>
      <c r="TLV229" t="s">
        <v>324</v>
      </c>
      <c r="TLW229" t="s">
        <v>324</v>
      </c>
      <c r="TLX229" t="s">
        <v>324</v>
      </c>
      <c r="TLY229" t="s">
        <v>324</v>
      </c>
      <c r="TLZ229" t="s">
        <v>324</v>
      </c>
      <c r="TMA229" t="s">
        <v>324</v>
      </c>
      <c r="TMB229" t="s">
        <v>324</v>
      </c>
      <c r="TMC229" t="s">
        <v>324</v>
      </c>
      <c r="TMD229" t="s">
        <v>324</v>
      </c>
      <c r="TME229" t="s">
        <v>324</v>
      </c>
      <c r="TMF229" t="s">
        <v>324</v>
      </c>
      <c r="TMG229" t="s">
        <v>324</v>
      </c>
      <c r="TMH229" t="s">
        <v>324</v>
      </c>
      <c r="TMI229" t="s">
        <v>324</v>
      </c>
      <c r="TMJ229" t="s">
        <v>324</v>
      </c>
      <c r="TMK229" t="s">
        <v>324</v>
      </c>
      <c r="TML229" t="s">
        <v>324</v>
      </c>
      <c r="TMM229" t="s">
        <v>324</v>
      </c>
      <c r="TMN229" t="s">
        <v>324</v>
      </c>
      <c r="TMO229" t="s">
        <v>324</v>
      </c>
      <c r="TMP229" t="s">
        <v>324</v>
      </c>
      <c r="TMQ229" t="s">
        <v>324</v>
      </c>
      <c r="TMR229" t="s">
        <v>324</v>
      </c>
      <c r="TMS229" t="s">
        <v>324</v>
      </c>
      <c r="TMT229" t="s">
        <v>324</v>
      </c>
      <c r="TMU229" t="s">
        <v>324</v>
      </c>
      <c r="TMV229" t="s">
        <v>324</v>
      </c>
      <c r="TMW229" t="s">
        <v>324</v>
      </c>
      <c r="TMX229" t="s">
        <v>324</v>
      </c>
      <c r="TMY229" t="s">
        <v>324</v>
      </c>
      <c r="TMZ229" t="s">
        <v>324</v>
      </c>
      <c r="TNA229" t="s">
        <v>324</v>
      </c>
      <c r="TNB229" t="s">
        <v>324</v>
      </c>
      <c r="TNC229" t="s">
        <v>324</v>
      </c>
      <c r="TND229" t="s">
        <v>324</v>
      </c>
      <c r="TNE229" t="s">
        <v>324</v>
      </c>
      <c r="TNF229" t="s">
        <v>324</v>
      </c>
      <c r="TNG229" t="s">
        <v>324</v>
      </c>
      <c r="TNH229" t="s">
        <v>324</v>
      </c>
      <c r="TNI229" t="s">
        <v>324</v>
      </c>
      <c r="TNJ229" t="s">
        <v>324</v>
      </c>
      <c r="TNK229" t="s">
        <v>324</v>
      </c>
      <c r="TNL229" t="s">
        <v>324</v>
      </c>
      <c r="TNM229" t="s">
        <v>324</v>
      </c>
      <c r="TNN229" t="s">
        <v>324</v>
      </c>
      <c r="TNO229" t="s">
        <v>324</v>
      </c>
      <c r="TNP229" t="s">
        <v>324</v>
      </c>
      <c r="TNQ229" t="s">
        <v>324</v>
      </c>
      <c r="TNR229" t="s">
        <v>324</v>
      </c>
      <c r="TNS229" t="s">
        <v>324</v>
      </c>
      <c r="TNT229" t="s">
        <v>324</v>
      </c>
      <c r="TNU229" t="s">
        <v>324</v>
      </c>
      <c r="TNV229" t="s">
        <v>324</v>
      </c>
      <c r="TNW229" t="s">
        <v>324</v>
      </c>
      <c r="TNX229" t="s">
        <v>324</v>
      </c>
      <c r="TNY229" t="s">
        <v>324</v>
      </c>
      <c r="TNZ229" t="s">
        <v>324</v>
      </c>
      <c r="TOA229" t="s">
        <v>324</v>
      </c>
      <c r="TOB229" t="s">
        <v>324</v>
      </c>
      <c r="TOC229" t="s">
        <v>324</v>
      </c>
      <c r="TOD229" t="s">
        <v>324</v>
      </c>
      <c r="TOE229" t="s">
        <v>324</v>
      </c>
      <c r="TOF229" t="s">
        <v>324</v>
      </c>
      <c r="TOG229" t="s">
        <v>324</v>
      </c>
      <c r="TOH229" t="s">
        <v>324</v>
      </c>
      <c r="TOI229" t="s">
        <v>324</v>
      </c>
      <c r="TOJ229" t="s">
        <v>324</v>
      </c>
      <c r="TOK229" t="s">
        <v>324</v>
      </c>
      <c r="TOL229" t="s">
        <v>324</v>
      </c>
      <c r="TOM229" t="s">
        <v>324</v>
      </c>
      <c r="TON229" t="s">
        <v>324</v>
      </c>
      <c r="TOO229" t="s">
        <v>324</v>
      </c>
      <c r="TOP229" t="s">
        <v>324</v>
      </c>
      <c r="TOQ229" t="s">
        <v>324</v>
      </c>
      <c r="TOR229" t="s">
        <v>324</v>
      </c>
      <c r="TOS229" t="s">
        <v>324</v>
      </c>
      <c r="TOT229" t="s">
        <v>324</v>
      </c>
      <c r="TOU229" t="s">
        <v>324</v>
      </c>
      <c r="TOV229" t="s">
        <v>324</v>
      </c>
      <c r="TOW229" t="s">
        <v>324</v>
      </c>
      <c r="TOX229" t="s">
        <v>324</v>
      </c>
      <c r="TOY229" t="s">
        <v>324</v>
      </c>
      <c r="TOZ229" t="s">
        <v>324</v>
      </c>
      <c r="TPA229" t="s">
        <v>324</v>
      </c>
      <c r="TPB229" t="s">
        <v>324</v>
      </c>
      <c r="TPC229" t="s">
        <v>324</v>
      </c>
      <c r="TPD229" t="s">
        <v>324</v>
      </c>
      <c r="TPE229" t="s">
        <v>324</v>
      </c>
      <c r="TPF229" t="s">
        <v>324</v>
      </c>
      <c r="TPG229" t="s">
        <v>324</v>
      </c>
      <c r="TPH229" t="s">
        <v>324</v>
      </c>
      <c r="TPI229" t="s">
        <v>324</v>
      </c>
      <c r="TPJ229" t="s">
        <v>324</v>
      </c>
      <c r="TPK229" t="s">
        <v>324</v>
      </c>
      <c r="TPL229" t="s">
        <v>324</v>
      </c>
      <c r="TPM229" t="s">
        <v>324</v>
      </c>
      <c r="TPN229" t="s">
        <v>324</v>
      </c>
      <c r="TPO229" t="s">
        <v>324</v>
      </c>
      <c r="TPP229" t="s">
        <v>324</v>
      </c>
      <c r="TPQ229" t="s">
        <v>324</v>
      </c>
      <c r="TPR229" t="s">
        <v>324</v>
      </c>
      <c r="TPS229" t="s">
        <v>324</v>
      </c>
      <c r="TPT229" t="s">
        <v>324</v>
      </c>
      <c r="TPU229" t="s">
        <v>324</v>
      </c>
      <c r="TPV229" t="s">
        <v>324</v>
      </c>
      <c r="TPW229" t="s">
        <v>324</v>
      </c>
      <c r="TPX229" t="s">
        <v>324</v>
      </c>
      <c r="TPY229" t="s">
        <v>324</v>
      </c>
      <c r="TPZ229" t="s">
        <v>324</v>
      </c>
      <c r="TQA229" t="s">
        <v>324</v>
      </c>
      <c r="TQB229" t="s">
        <v>324</v>
      </c>
      <c r="TQC229" t="s">
        <v>324</v>
      </c>
      <c r="TQD229" t="s">
        <v>324</v>
      </c>
      <c r="TQE229" t="s">
        <v>324</v>
      </c>
      <c r="TQF229" t="s">
        <v>324</v>
      </c>
      <c r="TQG229" t="s">
        <v>324</v>
      </c>
      <c r="TQH229" t="s">
        <v>324</v>
      </c>
      <c r="TQI229" t="s">
        <v>324</v>
      </c>
      <c r="TQJ229" t="s">
        <v>324</v>
      </c>
      <c r="TQK229" t="s">
        <v>324</v>
      </c>
      <c r="TQL229" t="s">
        <v>324</v>
      </c>
      <c r="TQM229" t="s">
        <v>324</v>
      </c>
      <c r="TQN229" t="s">
        <v>324</v>
      </c>
      <c r="TQO229" t="s">
        <v>324</v>
      </c>
      <c r="TQP229" t="s">
        <v>324</v>
      </c>
      <c r="TQQ229" t="s">
        <v>324</v>
      </c>
      <c r="TQR229" t="s">
        <v>324</v>
      </c>
      <c r="TQS229" t="s">
        <v>324</v>
      </c>
      <c r="TQT229" t="s">
        <v>324</v>
      </c>
      <c r="TQU229" t="s">
        <v>324</v>
      </c>
      <c r="TQV229" t="s">
        <v>324</v>
      </c>
      <c r="TQW229" t="s">
        <v>324</v>
      </c>
      <c r="TQX229" t="s">
        <v>324</v>
      </c>
      <c r="TQY229" t="s">
        <v>324</v>
      </c>
      <c r="TQZ229" t="s">
        <v>324</v>
      </c>
      <c r="TRA229" t="s">
        <v>324</v>
      </c>
      <c r="TRB229" t="s">
        <v>324</v>
      </c>
      <c r="TRC229" t="s">
        <v>324</v>
      </c>
      <c r="TRD229" t="s">
        <v>324</v>
      </c>
      <c r="TRE229" t="s">
        <v>324</v>
      </c>
      <c r="TRF229" t="s">
        <v>324</v>
      </c>
      <c r="TRG229" t="s">
        <v>324</v>
      </c>
      <c r="TRH229" t="s">
        <v>324</v>
      </c>
      <c r="TRI229" t="s">
        <v>324</v>
      </c>
      <c r="TRJ229" t="s">
        <v>324</v>
      </c>
      <c r="TRK229" t="s">
        <v>324</v>
      </c>
      <c r="TRL229" t="s">
        <v>324</v>
      </c>
      <c r="TRM229" t="s">
        <v>324</v>
      </c>
      <c r="TRN229" t="s">
        <v>324</v>
      </c>
      <c r="TRO229" t="s">
        <v>324</v>
      </c>
      <c r="TRP229" t="s">
        <v>324</v>
      </c>
      <c r="TRQ229" t="s">
        <v>324</v>
      </c>
      <c r="TRR229" t="s">
        <v>324</v>
      </c>
      <c r="TRS229" t="s">
        <v>324</v>
      </c>
      <c r="TRT229" t="s">
        <v>324</v>
      </c>
      <c r="TRU229" t="s">
        <v>324</v>
      </c>
      <c r="TRV229" t="s">
        <v>324</v>
      </c>
      <c r="TRW229" t="s">
        <v>324</v>
      </c>
      <c r="TRX229" t="s">
        <v>324</v>
      </c>
      <c r="TRY229" t="s">
        <v>324</v>
      </c>
      <c r="TRZ229" t="s">
        <v>324</v>
      </c>
      <c r="TSA229" t="s">
        <v>324</v>
      </c>
      <c r="TSB229" t="s">
        <v>324</v>
      </c>
      <c r="TSC229" t="s">
        <v>324</v>
      </c>
      <c r="TSD229" t="s">
        <v>324</v>
      </c>
      <c r="TSE229" t="s">
        <v>324</v>
      </c>
      <c r="TSF229" t="s">
        <v>324</v>
      </c>
      <c r="TSG229" t="s">
        <v>324</v>
      </c>
      <c r="TSH229" t="s">
        <v>324</v>
      </c>
      <c r="TSI229" t="s">
        <v>324</v>
      </c>
      <c r="TSJ229" t="s">
        <v>324</v>
      </c>
      <c r="TSK229" t="s">
        <v>324</v>
      </c>
      <c r="TSL229" t="s">
        <v>324</v>
      </c>
      <c r="TSM229" t="s">
        <v>324</v>
      </c>
      <c r="TSN229" t="s">
        <v>324</v>
      </c>
      <c r="TSO229" t="s">
        <v>324</v>
      </c>
      <c r="TSP229" t="s">
        <v>324</v>
      </c>
      <c r="TSQ229" t="s">
        <v>324</v>
      </c>
      <c r="TSR229" t="s">
        <v>324</v>
      </c>
      <c r="TSS229" t="s">
        <v>324</v>
      </c>
      <c r="TST229" t="s">
        <v>324</v>
      </c>
      <c r="TSU229" t="s">
        <v>324</v>
      </c>
      <c r="TSV229" t="s">
        <v>324</v>
      </c>
      <c r="TSW229" t="s">
        <v>324</v>
      </c>
      <c r="TSX229" t="s">
        <v>324</v>
      </c>
      <c r="TSY229" t="s">
        <v>324</v>
      </c>
      <c r="TSZ229" t="s">
        <v>324</v>
      </c>
      <c r="TTA229" t="s">
        <v>324</v>
      </c>
      <c r="TTB229" t="s">
        <v>324</v>
      </c>
      <c r="TTC229" t="s">
        <v>324</v>
      </c>
      <c r="TTD229" t="s">
        <v>324</v>
      </c>
      <c r="TTE229" t="s">
        <v>324</v>
      </c>
      <c r="TTF229" t="s">
        <v>324</v>
      </c>
      <c r="TTG229" t="s">
        <v>324</v>
      </c>
      <c r="TTH229" t="s">
        <v>324</v>
      </c>
      <c r="TTI229" t="s">
        <v>324</v>
      </c>
      <c r="TTJ229" t="s">
        <v>324</v>
      </c>
      <c r="TTK229" t="s">
        <v>324</v>
      </c>
      <c r="TTL229" t="s">
        <v>324</v>
      </c>
      <c r="TTM229" t="s">
        <v>324</v>
      </c>
      <c r="TTN229" t="s">
        <v>324</v>
      </c>
      <c r="TTO229" t="s">
        <v>324</v>
      </c>
      <c r="TTP229" t="s">
        <v>324</v>
      </c>
      <c r="TTQ229" t="s">
        <v>324</v>
      </c>
      <c r="TTR229" t="s">
        <v>324</v>
      </c>
      <c r="TTS229" t="s">
        <v>324</v>
      </c>
      <c r="TTT229" t="s">
        <v>324</v>
      </c>
      <c r="TTU229" t="s">
        <v>324</v>
      </c>
      <c r="TTV229" t="s">
        <v>324</v>
      </c>
      <c r="TTW229" t="s">
        <v>324</v>
      </c>
      <c r="TTX229" t="s">
        <v>324</v>
      </c>
      <c r="TTY229" t="s">
        <v>324</v>
      </c>
      <c r="TTZ229" t="s">
        <v>324</v>
      </c>
      <c r="TUA229" t="s">
        <v>324</v>
      </c>
      <c r="TUB229" t="s">
        <v>324</v>
      </c>
      <c r="TUC229" t="s">
        <v>324</v>
      </c>
      <c r="TUD229" t="s">
        <v>324</v>
      </c>
      <c r="TUE229" t="s">
        <v>324</v>
      </c>
      <c r="TUF229" t="s">
        <v>324</v>
      </c>
      <c r="TUG229" t="s">
        <v>324</v>
      </c>
      <c r="TUH229" t="s">
        <v>324</v>
      </c>
      <c r="TUI229" t="s">
        <v>324</v>
      </c>
      <c r="TUJ229" t="s">
        <v>324</v>
      </c>
      <c r="TUK229" t="s">
        <v>324</v>
      </c>
      <c r="TUL229" t="s">
        <v>324</v>
      </c>
      <c r="TUM229" t="s">
        <v>324</v>
      </c>
      <c r="TUN229" t="s">
        <v>324</v>
      </c>
      <c r="TUO229" t="s">
        <v>324</v>
      </c>
      <c r="TUP229" t="s">
        <v>324</v>
      </c>
      <c r="TUQ229" t="s">
        <v>324</v>
      </c>
      <c r="TUR229" t="s">
        <v>324</v>
      </c>
      <c r="TUS229" t="s">
        <v>324</v>
      </c>
      <c r="TUT229" t="s">
        <v>324</v>
      </c>
      <c r="TUU229" t="s">
        <v>324</v>
      </c>
      <c r="TUV229" t="s">
        <v>324</v>
      </c>
      <c r="TUW229" t="s">
        <v>324</v>
      </c>
      <c r="TUX229" t="s">
        <v>324</v>
      </c>
      <c r="TUY229" t="s">
        <v>324</v>
      </c>
      <c r="TUZ229" t="s">
        <v>324</v>
      </c>
      <c r="TVA229" t="s">
        <v>324</v>
      </c>
      <c r="TVB229" t="s">
        <v>324</v>
      </c>
      <c r="TVC229" t="s">
        <v>324</v>
      </c>
      <c r="TVD229" t="s">
        <v>324</v>
      </c>
      <c r="TVE229" t="s">
        <v>324</v>
      </c>
      <c r="TVF229" t="s">
        <v>324</v>
      </c>
      <c r="TVG229" t="s">
        <v>324</v>
      </c>
      <c r="TVH229" t="s">
        <v>324</v>
      </c>
      <c r="TVI229" t="s">
        <v>324</v>
      </c>
      <c r="TVJ229" t="s">
        <v>324</v>
      </c>
      <c r="TVK229" t="s">
        <v>324</v>
      </c>
      <c r="TVL229" t="s">
        <v>324</v>
      </c>
      <c r="TVM229" t="s">
        <v>324</v>
      </c>
      <c r="TVN229" t="s">
        <v>324</v>
      </c>
      <c r="TVO229" t="s">
        <v>324</v>
      </c>
      <c r="TVP229" t="s">
        <v>324</v>
      </c>
      <c r="TVQ229" t="s">
        <v>324</v>
      </c>
      <c r="TVR229" t="s">
        <v>324</v>
      </c>
      <c r="TVS229" t="s">
        <v>324</v>
      </c>
      <c r="TVT229" t="s">
        <v>324</v>
      </c>
      <c r="TVU229" t="s">
        <v>324</v>
      </c>
      <c r="TVV229" t="s">
        <v>324</v>
      </c>
      <c r="TVW229" t="s">
        <v>324</v>
      </c>
      <c r="TVX229" t="s">
        <v>324</v>
      </c>
      <c r="TVY229" t="s">
        <v>324</v>
      </c>
      <c r="TVZ229" t="s">
        <v>324</v>
      </c>
      <c r="TWA229" t="s">
        <v>324</v>
      </c>
      <c r="TWB229" t="s">
        <v>324</v>
      </c>
      <c r="TWC229" t="s">
        <v>324</v>
      </c>
      <c r="TWD229" t="s">
        <v>324</v>
      </c>
      <c r="TWE229" t="s">
        <v>324</v>
      </c>
      <c r="TWF229" t="s">
        <v>324</v>
      </c>
      <c r="TWG229" t="s">
        <v>324</v>
      </c>
      <c r="TWH229" t="s">
        <v>324</v>
      </c>
      <c r="TWI229" t="s">
        <v>324</v>
      </c>
      <c r="TWJ229" t="s">
        <v>324</v>
      </c>
      <c r="TWK229" t="s">
        <v>324</v>
      </c>
      <c r="TWL229" t="s">
        <v>324</v>
      </c>
      <c r="TWM229" t="s">
        <v>324</v>
      </c>
      <c r="TWN229" t="s">
        <v>324</v>
      </c>
      <c r="TWO229" t="s">
        <v>324</v>
      </c>
      <c r="TWP229" t="s">
        <v>324</v>
      </c>
      <c r="TWQ229" t="s">
        <v>324</v>
      </c>
      <c r="TWR229" t="s">
        <v>324</v>
      </c>
      <c r="TWS229" t="s">
        <v>324</v>
      </c>
      <c r="TWT229" t="s">
        <v>324</v>
      </c>
      <c r="TWU229" t="s">
        <v>324</v>
      </c>
      <c r="TWV229" t="s">
        <v>324</v>
      </c>
      <c r="TWW229" t="s">
        <v>324</v>
      </c>
      <c r="TWX229" t="s">
        <v>324</v>
      </c>
      <c r="TWY229" t="s">
        <v>324</v>
      </c>
      <c r="TWZ229" t="s">
        <v>324</v>
      </c>
      <c r="TXA229" t="s">
        <v>324</v>
      </c>
      <c r="TXB229" t="s">
        <v>324</v>
      </c>
      <c r="TXC229" t="s">
        <v>324</v>
      </c>
      <c r="TXD229" t="s">
        <v>324</v>
      </c>
      <c r="TXE229" t="s">
        <v>324</v>
      </c>
      <c r="TXF229" t="s">
        <v>324</v>
      </c>
      <c r="TXG229" t="s">
        <v>324</v>
      </c>
      <c r="TXH229" t="s">
        <v>324</v>
      </c>
      <c r="TXI229" t="s">
        <v>324</v>
      </c>
      <c r="TXJ229" t="s">
        <v>324</v>
      </c>
      <c r="TXK229" t="s">
        <v>324</v>
      </c>
      <c r="TXL229" t="s">
        <v>324</v>
      </c>
      <c r="TXM229" t="s">
        <v>324</v>
      </c>
      <c r="TXN229" t="s">
        <v>324</v>
      </c>
      <c r="TXO229" t="s">
        <v>324</v>
      </c>
      <c r="TXP229" t="s">
        <v>324</v>
      </c>
      <c r="TXQ229" t="s">
        <v>324</v>
      </c>
      <c r="TXR229" t="s">
        <v>324</v>
      </c>
      <c r="TXS229" t="s">
        <v>324</v>
      </c>
      <c r="TXT229" t="s">
        <v>324</v>
      </c>
      <c r="TXU229" t="s">
        <v>324</v>
      </c>
      <c r="TXV229" t="s">
        <v>324</v>
      </c>
      <c r="TXW229" t="s">
        <v>324</v>
      </c>
      <c r="TXX229" t="s">
        <v>324</v>
      </c>
      <c r="TXY229" t="s">
        <v>324</v>
      </c>
      <c r="TXZ229" t="s">
        <v>324</v>
      </c>
      <c r="TYA229" t="s">
        <v>324</v>
      </c>
      <c r="TYB229" t="s">
        <v>324</v>
      </c>
      <c r="TYC229" t="s">
        <v>324</v>
      </c>
      <c r="TYD229" t="s">
        <v>324</v>
      </c>
      <c r="TYE229" t="s">
        <v>324</v>
      </c>
      <c r="TYF229" t="s">
        <v>324</v>
      </c>
      <c r="TYG229" t="s">
        <v>324</v>
      </c>
      <c r="TYH229" t="s">
        <v>324</v>
      </c>
      <c r="TYI229" t="s">
        <v>324</v>
      </c>
      <c r="TYJ229" t="s">
        <v>324</v>
      </c>
      <c r="TYK229" t="s">
        <v>324</v>
      </c>
      <c r="TYL229" t="s">
        <v>324</v>
      </c>
      <c r="TYM229" t="s">
        <v>324</v>
      </c>
      <c r="TYN229" t="s">
        <v>324</v>
      </c>
      <c r="TYO229" t="s">
        <v>324</v>
      </c>
      <c r="TYP229" t="s">
        <v>324</v>
      </c>
      <c r="TYQ229" t="s">
        <v>324</v>
      </c>
      <c r="TYR229" t="s">
        <v>324</v>
      </c>
      <c r="TYS229" t="s">
        <v>324</v>
      </c>
      <c r="TYT229" t="s">
        <v>324</v>
      </c>
      <c r="TYU229" t="s">
        <v>324</v>
      </c>
      <c r="TYV229" t="s">
        <v>324</v>
      </c>
      <c r="TYW229" t="s">
        <v>324</v>
      </c>
      <c r="TYX229" t="s">
        <v>324</v>
      </c>
      <c r="TYY229" t="s">
        <v>324</v>
      </c>
      <c r="TYZ229" t="s">
        <v>324</v>
      </c>
      <c r="TZA229" t="s">
        <v>324</v>
      </c>
      <c r="TZB229" t="s">
        <v>324</v>
      </c>
      <c r="TZC229" t="s">
        <v>324</v>
      </c>
      <c r="TZD229" t="s">
        <v>324</v>
      </c>
      <c r="TZE229" t="s">
        <v>324</v>
      </c>
      <c r="TZF229" t="s">
        <v>324</v>
      </c>
      <c r="TZG229" t="s">
        <v>324</v>
      </c>
      <c r="TZH229" t="s">
        <v>324</v>
      </c>
      <c r="TZI229" t="s">
        <v>324</v>
      </c>
      <c r="TZJ229" t="s">
        <v>324</v>
      </c>
      <c r="TZK229" t="s">
        <v>324</v>
      </c>
      <c r="TZL229" t="s">
        <v>324</v>
      </c>
      <c r="TZM229" t="s">
        <v>324</v>
      </c>
      <c r="TZN229" t="s">
        <v>324</v>
      </c>
      <c r="TZO229" t="s">
        <v>324</v>
      </c>
      <c r="TZP229" t="s">
        <v>324</v>
      </c>
      <c r="TZQ229" t="s">
        <v>324</v>
      </c>
      <c r="TZR229" t="s">
        <v>324</v>
      </c>
      <c r="TZS229" t="s">
        <v>324</v>
      </c>
      <c r="TZT229" t="s">
        <v>324</v>
      </c>
      <c r="TZU229" t="s">
        <v>324</v>
      </c>
      <c r="TZV229" t="s">
        <v>324</v>
      </c>
      <c r="TZW229" t="s">
        <v>324</v>
      </c>
      <c r="TZX229" t="s">
        <v>324</v>
      </c>
      <c r="TZY229" t="s">
        <v>324</v>
      </c>
      <c r="TZZ229" t="s">
        <v>324</v>
      </c>
      <c r="UAA229" t="s">
        <v>324</v>
      </c>
      <c r="UAB229" t="s">
        <v>324</v>
      </c>
      <c r="UAC229" t="s">
        <v>324</v>
      </c>
      <c r="UAD229" t="s">
        <v>324</v>
      </c>
      <c r="UAE229" t="s">
        <v>324</v>
      </c>
      <c r="UAF229" t="s">
        <v>324</v>
      </c>
      <c r="UAG229" t="s">
        <v>324</v>
      </c>
      <c r="UAH229" t="s">
        <v>324</v>
      </c>
      <c r="UAI229" t="s">
        <v>324</v>
      </c>
      <c r="UAJ229" t="s">
        <v>324</v>
      </c>
      <c r="UAK229" t="s">
        <v>324</v>
      </c>
      <c r="UAL229" t="s">
        <v>324</v>
      </c>
      <c r="UAM229" t="s">
        <v>324</v>
      </c>
      <c r="UAN229" t="s">
        <v>324</v>
      </c>
      <c r="UAO229" t="s">
        <v>324</v>
      </c>
      <c r="UAP229" t="s">
        <v>324</v>
      </c>
      <c r="UAQ229" t="s">
        <v>324</v>
      </c>
      <c r="UAR229" t="s">
        <v>324</v>
      </c>
      <c r="UAS229" t="s">
        <v>324</v>
      </c>
      <c r="UAT229" t="s">
        <v>324</v>
      </c>
      <c r="UAU229" t="s">
        <v>324</v>
      </c>
      <c r="UAV229" t="s">
        <v>324</v>
      </c>
      <c r="UAW229" t="s">
        <v>324</v>
      </c>
      <c r="UAX229" t="s">
        <v>324</v>
      </c>
      <c r="UAY229" t="s">
        <v>324</v>
      </c>
      <c r="UAZ229" t="s">
        <v>324</v>
      </c>
      <c r="UBA229" t="s">
        <v>324</v>
      </c>
      <c r="UBB229" t="s">
        <v>324</v>
      </c>
      <c r="UBC229" t="s">
        <v>324</v>
      </c>
      <c r="UBD229" t="s">
        <v>324</v>
      </c>
      <c r="UBE229" t="s">
        <v>324</v>
      </c>
      <c r="UBF229" t="s">
        <v>324</v>
      </c>
      <c r="UBG229" t="s">
        <v>324</v>
      </c>
      <c r="UBH229" t="s">
        <v>324</v>
      </c>
      <c r="UBI229" t="s">
        <v>324</v>
      </c>
      <c r="UBJ229" t="s">
        <v>324</v>
      </c>
      <c r="UBK229" t="s">
        <v>324</v>
      </c>
      <c r="UBL229" t="s">
        <v>324</v>
      </c>
      <c r="UBM229" t="s">
        <v>324</v>
      </c>
      <c r="UBN229" t="s">
        <v>324</v>
      </c>
      <c r="UBO229" t="s">
        <v>324</v>
      </c>
      <c r="UBP229" t="s">
        <v>324</v>
      </c>
      <c r="UBQ229" t="s">
        <v>324</v>
      </c>
      <c r="UBR229" t="s">
        <v>324</v>
      </c>
      <c r="UBS229" t="s">
        <v>324</v>
      </c>
      <c r="UBT229" t="s">
        <v>324</v>
      </c>
      <c r="UBU229" t="s">
        <v>324</v>
      </c>
      <c r="UBV229" t="s">
        <v>324</v>
      </c>
      <c r="UBW229" t="s">
        <v>324</v>
      </c>
      <c r="UBX229" t="s">
        <v>324</v>
      </c>
      <c r="UBY229" t="s">
        <v>324</v>
      </c>
      <c r="UBZ229" t="s">
        <v>324</v>
      </c>
      <c r="UCA229" t="s">
        <v>324</v>
      </c>
      <c r="UCB229" t="s">
        <v>324</v>
      </c>
      <c r="UCC229" t="s">
        <v>324</v>
      </c>
      <c r="UCD229" t="s">
        <v>324</v>
      </c>
      <c r="UCE229" t="s">
        <v>324</v>
      </c>
      <c r="UCF229" t="s">
        <v>324</v>
      </c>
      <c r="UCG229" t="s">
        <v>324</v>
      </c>
      <c r="UCH229" t="s">
        <v>324</v>
      </c>
      <c r="UCI229" t="s">
        <v>324</v>
      </c>
      <c r="UCJ229" t="s">
        <v>324</v>
      </c>
      <c r="UCK229" t="s">
        <v>324</v>
      </c>
      <c r="UCL229" t="s">
        <v>324</v>
      </c>
      <c r="UCM229" t="s">
        <v>324</v>
      </c>
      <c r="UCN229" t="s">
        <v>324</v>
      </c>
      <c r="UCO229" t="s">
        <v>324</v>
      </c>
      <c r="UCP229" t="s">
        <v>324</v>
      </c>
      <c r="UCQ229" t="s">
        <v>324</v>
      </c>
      <c r="UCR229" t="s">
        <v>324</v>
      </c>
      <c r="UCS229" t="s">
        <v>324</v>
      </c>
      <c r="UCT229" t="s">
        <v>324</v>
      </c>
      <c r="UCU229" t="s">
        <v>324</v>
      </c>
      <c r="UCV229" t="s">
        <v>324</v>
      </c>
      <c r="UCW229" t="s">
        <v>324</v>
      </c>
      <c r="UCX229" t="s">
        <v>324</v>
      </c>
      <c r="UCY229" t="s">
        <v>324</v>
      </c>
      <c r="UCZ229" t="s">
        <v>324</v>
      </c>
      <c r="UDA229" t="s">
        <v>324</v>
      </c>
      <c r="UDB229" t="s">
        <v>324</v>
      </c>
      <c r="UDC229" t="s">
        <v>324</v>
      </c>
      <c r="UDD229" t="s">
        <v>324</v>
      </c>
      <c r="UDE229" t="s">
        <v>324</v>
      </c>
      <c r="UDF229" t="s">
        <v>324</v>
      </c>
      <c r="UDG229" t="s">
        <v>324</v>
      </c>
      <c r="UDH229" t="s">
        <v>324</v>
      </c>
      <c r="UDI229" t="s">
        <v>324</v>
      </c>
      <c r="UDJ229" t="s">
        <v>324</v>
      </c>
      <c r="UDK229" t="s">
        <v>324</v>
      </c>
      <c r="UDL229" t="s">
        <v>324</v>
      </c>
      <c r="UDM229" t="s">
        <v>324</v>
      </c>
      <c r="UDN229" t="s">
        <v>324</v>
      </c>
      <c r="UDO229" t="s">
        <v>324</v>
      </c>
      <c r="UDP229" t="s">
        <v>324</v>
      </c>
      <c r="UDQ229" t="s">
        <v>324</v>
      </c>
      <c r="UDR229" t="s">
        <v>324</v>
      </c>
      <c r="UDS229" t="s">
        <v>324</v>
      </c>
      <c r="UDT229" t="s">
        <v>324</v>
      </c>
      <c r="UDU229" t="s">
        <v>324</v>
      </c>
      <c r="UDV229" t="s">
        <v>324</v>
      </c>
      <c r="UDW229" t="s">
        <v>324</v>
      </c>
      <c r="UDX229" t="s">
        <v>324</v>
      </c>
      <c r="UDY229" t="s">
        <v>324</v>
      </c>
      <c r="UDZ229" t="s">
        <v>324</v>
      </c>
      <c r="UEA229" t="s">
        <v>324</v>
      </c>
      <c r="UEB229" t="s">
        <v>324</v>
      </c>
      <c r="UEC229" t="s">
        <v>324</v>
      </c>
      <c r="UED229" t="s">
        <v>324</v>
      </c>
      <c r="UEE229" t="s">
        <v>324</v>
      </c>
      <c r="UEF229" t="s">
        <v>324</v>
      </c>
      <c r="UEG229" t="s">
        <v>324</v>
      </c>
      <c r="UEH229" t="s">
        <v>324</v>
      </c>
      <c r="UEI229" t="s">
        <v>324</v>
      </c>
      <c r="UEJ229" t="s">
        <v>324</v>
      </c>
      <c r="UEK229" t="s">
        <v>324</v>
      </c>
      <c r="UEL229" t="s">
        <v>324</v>
      </c>
      <c r="UEM229" t="s">
        <v>324</v>
      </c>
      <c r="UEN229" t="s">
        <v>324</v>
      </c>
      <c r="UEO229" t="s">
        <v>324</v>
      </c>
      <c r="UEP229" t="s">
        <v>324</v>
      </c>
      <c r="UEQ229" t="s">
        <v>324</v>
      </c>
      <c r="UER229" t="s">
        <v>324</v>
      </c>
      <c r="UES229" t="s">
        <v>324</v>
      </c>
      <c r="UET229" t="s">
        <v>324</v>
      </c>
      <c r="UEU229" t="s">
        <v>324</v>
      </c>
      <c r="UEV229" t="s">
        <v>324</v>
      </c>
      <c r="UEW229" t="s">
        <v>324</v>
      </c>
      <c r="UEX229" t="s">
        <v>324</v>
      </c>
      <c r="UEY229" t="s">
        <v>324</v>
      </c>
      <c r="UEZ229" t="s">
        <v>324</v>
      </c>
      <c r="UFA229" t="s">
        <v>324</v>
      </c>
      <c r="UFB229" t="s">
        <v>324</v>
      </c>
      <c r="UFC229" t="s">
        <v>324</v>
      </c>
      <c r="UFD229" t="s">
        <v>324</v>
      </c>
      <c r="UFE229" t="s">
        <v>324</v>
      </c>
      <c r="UFF229" t="s">
        <v>324</v>
      </c>
      <c r="UFG229" t="s">
        <v>324</v>
      </c>
      <c r="UFH229" t="s">
        <v>324</v>
      </c>
      <c r="UFI229" t="s">
        <v>324</v>
      </c>
      <c r="UFJ229" t="s">
        <v>324</v>
      </c>
      <c r="UFK229" t="s">
        <v>324</v>
      </c>
      <c r="UFL229" t="s">
        <v>324</v>
      </c>
      <c r="UFM229" t="s">
        <v>324</v>
      </c>
      <c r="UFN229" t="s">
        <v>324</v>
      </c>
      <c r="UFO229" t="s">
        <v>324</v>
      </c>
      <c r="UFP229" t="s">
        <v>324</v>
      </c>
      <c r="UFQ229" t="s">
        <v>324</v>
      </c>
      <c r="UFR229" t="s">
        <v>324</v>
      </c>
      <c r="UFS229" t="s">
        <v>324</v>
      </c>
      <c r="UFT229" t="s">
        <v>324</v>
      </c>
      <c r="UFU229" t="s">
        <v>324</v>
      </c>
      <c r="UFV229" t="s">
        <v>324</v>
      </c>
      <c r="UFW229" t="s">
        <v>324</v>
      </c>
      <c r="UFX229" t="s">
        <v>324</v>
      </c>
      <c r="UFY229" t="s">
        <v>324</v>
      </c>
      <c r="UFZ229" t="s">
        <v>324</v>
      </c>
      <c r="UGA229" t="s">
        <v>324</v>
      </c>
      <c r="UGB229" t="s">
        <v>324</v>
      </c>
      <c r="UGC229" t="s">
        <v>324</v>
      </c>
      <c r="UGD229" t="s">
        <v>324</v>
      </c>
      <c r="UGE229" t="s">
        <v>324</v>
      </c>
      <c r="UGF229" t="s">
        <v>324</v>
      </c>
      <c r="UGG229" t="s">
        <v>324</v>
      </c>
      <c r="UGH229" t="s">
        <v>324</v>
      </c>
      <c r="UGI229" t="s">
        <v>324</v>
      </c>
      <c r="UGJ229" t="s">
        <v>324</v>
      </c>
      <c r="UGK229" t="s">
        <v>324</v>
      </c>
      <c r="UGL229" t="s">
        <v>324</v>
      </c>
      <c r="UGM229" t="s">
        <v>324</v>
      </c>
      <c r="UGN229" t="s">
        <v>324</v>
      </c>
      <c r="UGO229" t="s">
        <v>324</v>
      </c>
      <c r="UGP229" t="s">
        <v>324</v>
      </c>
      <c r="UGQ229" t="s">
        <v>324</v>
      </c>
      <c r="UGR229" t="s">
        <v>324</v>
      </c>
      <c r="UGS229" t="s">
        <v>324</v>
      </c>
      <c r="UGT229" t="s">
        <v>324</v>
      </c>
      <c r="UGU229" t="s">
        <v>324</v>
      </c>
      <c r="UGV229" t="s">
        <v>324</v>
      </c>
      <c r="UGW229" t="s">
        <v>324</v>
      </c>
      <c r="UGX229" t="s">
        <v>324</v>
      </c>
      <c r="UGY229" t="s">
        <v>324</v>
      </c>
      <c r="UGZ229" t="s">
        <v>324</v>
      </c>
      <c r="UHA229" t="s">
        <v>324</v>
      </c>
      <c r="UHB229" t="s">
        <v>324</v>
      </c>
      <c r="UHC229" t="s">
        <v>324</v>
      </c>
      <c r="UHD229" t="s">
        <v>324</v>
      </c>
      <c r="UHE229" t="s">
        <v>324</v>
      </c>
      <c r="UHF229" t="s">
        <v>324</v>
      </c>
      <c r="UHG229" t="s">
        <v>324</v>
      </c>
      <c r="UHH229" t="s">
        <v>324</v>
      </c>
      <c r="UHI229" t="s">
        <v>324</v>
      </c>
      <c r="UHJ229" t="s">
        <v>324</v>
      </c>
      <c r="UHK229" t="s">
        <v>324</v>
      </c>
      <c r="UHL229" t="s">
        <v>324</v>
      </c>
      <c r="UHM229" t="s">
        <v>324</v>
      </c>
      <c r="UHN229" t="s">
        <v>324</v>
      </c>
      <c r="UHO229" t="s">
        <v>324</v>
      </c>
      <c r="UHP229" t="s">
        <v>324</v>
      </c>
      <c r="UHQ229" t="s">
        <v>324</v>
      </c>
      <c r="UHR229" t="s">
        <v>324</v>
      </c>
      <c r="UHS229" t="s">
        <v>324</v>
      </c>
      <c r="UHT229" t="s">
        <v>324</v>
      </c>
      <c r="UHU229" t="s">
        <v>324</v>
      </c>
      <c r="UHV229" t="s">
        <v>324</v>
      </c>
      <c r="UHW229" t="s">
        <v>324</v>
      </c>
      <c r="UHX229" t="s">
        <v>324</v>
      </c>
      <c r="UHY229" t="s">
        <v>324</v>
      </c>
      <c r="UHZ229" t="s">
        <v>324</v>
      </c>
      <c r="UIA229" t="s">
        <v>324</v>
      </c>
      <c r="UIB229" t="s">
        <v>324</v>
      </c>
      <c r="UIC229" t="s">
        <v>324</v>
      </c>
      <c r="UID229" t="s">
        <v>324</v>
      </c>
      <c r="UIE229" t="s">
        <v>324</v>
      </c>
      <c r="UIF229" t="s">
        <v>324</v>
      </c>
      <c r="UIG229" t="s">
        <v>324</v>
      </c>
      <c r="UIH229" t="s">
        <v>324</v>
      </c>
      <c r="UII229" t="s">
        <v>324</v>
      </c>
      <c r="UIJ229" t="s">
        <v>324</v>
      </c>
      <c r="UIK229" t="s">
        <v>324</v>
      </c>
      <c r="UIL229" t="s">
        <v>324</v>
      </c>
      <c r="UIM229" t="s">
        <v>324</v>
      </c>
      <c r="UIN229" t="s">
        <v>324</v>
      </c>
      <c r="UIO229" t="s">
        <v>324</v>
      </c>
      <c r="UIP229" t="s">
        <v>324</v>
      </c>
      <c r="UIQ229" t="s">
        <v>324</v>
      </c>
      <c r="UIR229" t="s">
        <v>324</v>
      </c>
      <c r="UIS229" t="s">
        <v>324</v>
      </c>
      <c r="UIT229" t="s">
        <v>324</v>
      </c>
      <c r="UIU229" t="s">
        <v>324</v>
      </c>
      <c r="UIV229" t="s">
        <v>324</v>
      </c>
      <c r="UIW229" t="s">
        <v>324</v>
      </c>
      <c r="UIX229" t="s">
        <v>324</v>
      </c>
      <c r="UIY229" t="s">
        <v>324</v>
      </c>
      <c r="UIZ229" t="s">
        <v>324</v>
      </c>
      <c r="UJA229" t="s">
        <v>324</v>
      </c>
      <c r="UJB229" t="s">
        <v>324</v>
      </c>
      <c r="UJC229" t="s">
        <v>324</v>
      </c>
      <c r="UJD229" t="s">
        <v>324</v>
      </c>
      <c r="UJE229" t="s">
        <v>324</v>
      </c>
      <c r="UJF229" t="s">
        <v>324</v>
      </c>
      <c r="UJG229" t="s">
        <v>324</v>
      </c>
      <c r="UJH229" t="s">
        <v>324</v>
      </c>
      <c r="UJI229" t="s">
        <v>324</v>
      </c>
      <c r="UJJ229" t="s">
        <v>324</v>
      </c>
      <c r="UJK229" t="s">
        <v>324</v>
      </c>
      <c r="UJL229" t="s">
        <v>324</v>
      </c>
      <c r="UJM229" t="s">
        <v>324</v>
      </c>
      <c r="UJN229" t="s">
        <v>324</v>
      </c>
      <c r="UJO229" t="s">
        <v>324</v>
      </c>
      <c r="UJP229" t="s">
        <v>324</v>
      </c>
      <c r="UJQ229" t="s">
        <v>324</v>
      </c>
      <c r="UJR229" t="s">
        <v>324</v>
      </c>
      <c r="UJS229" t="s">
        <v>324</v>
      </c>
      <c r="UJT229" t="s">
        <v>324</v>
      </c>
      <c r="UJU229" t="s">
        <v>324</v>
      </c>
      <c r="UJV229" t="s">
        <v>324</v>
      </c>
      <c r="UJW229" t="s">
        <v>324</v>
      </c>
      <c r="UJX229" t="s">
        <v>324</v>
      </c>
      <c r="UJY229" t="s">
        <v>324</v>
      </c>
      <c r="UJZ229" t="s">
        <v>324</v>
      </c>
      <c r="UKA229" t="s">
        <v>324</v>
      </c>
      <c r="UKB229" t="s">
        <v>324</v>
      </c>
      <c r="UKC229" t="s">
        <v>324</v>
      </c>
      <c r="UKD229" t="s">
        <v>324</v>
      </c>
      <c r="UKE229" t="s">
        <v>324</v>
      </c>
      <c r="UKF229" t="s">
        <v>324</v>
      </c>
      <c r="UKG229" t="s">
        <v>324</v>
      </c>
      <c r="UKH229" t="s">
        <v>324</v>
      </c>
      <c r="UKI229" t="s">
        <v>324</v>
      </c>
      <c r="UKJ229" t="s">
        <v>324</v>
      </c>
      <c r="UKK229" t="s">
        <v>324</v>
      </c>
      <c r="UKL229" t="s">
        <v>324</v>
      </c>
      <c r="UKM229" t="s">
        <v>324</v>
      </c>
      <c r="UKN229" t="s">
        <v>324</v>
      </c>
      <c r="UKO229" t="s">
        <v>324</v>
      </c>
      <c r="UKP229" t="s">
        <v>324</v>
      </c>
      <c r="UKQ229" t="s">
        <v>324</v>
      </c>
      <c r="UKR229" t="s">
        <v>324</v>
      </c>
      <c r="UKS229" t="s">
        <v>324</v>
      </c>
      <c r="UKT229" t="s">
        <v>324</v>
      </c>
      <c r="UKU229" t="s">
        <v>324</v>
      </c>
      <c r="UKV229" t="s">
        <v>324</v>
      </c>
      <c r="UKW229" t="s">
        <v>324</v>
      </c>
      <c r="UKX229" t="s">
        <v>324</v>
      </c>
      <c r="UKY229" t="s">
        <v>324</v>
      </c>
      <c r="UKZ229" t="s">
        <v>324</v>
      </c>
      <c r="ULA229" t="s">
        <v>324</v>
      </c>
      <c r="ULB229" t="s">
        <v>324</v>
      </c>
      <c r="ULC229" t="s">
        <v>324</v>
      </c>
      <c r="ULD229" t="s">
        <v>324</v>
      </c>
      <c r="ULE229" t="s">
        <v>324</v>
      </c>
      <c r="ULF229" t="s">
        <v>324</v>
      </c>
      <c r="ULG229" t="s">
        <v>324</v>
      </c>
      <c r="ULH229" t="s">
        <v>324</v>
      </c>
      <c r="ULI229" t="s">
        <v>324</v>
      </c>
      <c r="ULJ229" t="s">
        <v>324</v>
      </c>
      <c r="ULK229" t="s">
        <v>324</v>
      </c>
      <c r="ULL229" t="s">
        <v>324</v>
      </c>
      <c r="ULM229" t="s">
        <v>324</v>
      </c>
      <c r="ULN229" t="s">
        <v>324</v>
      </c>
      <c r="ULO229" t="s">
        <v>324</v>
      </c>
      <c r="ULP229" t="s">
        <v>324</v>
      </c>
      <c r="ULQ229" t="s">
        <v>324</v>
      </c>
      <c r="ULR229" t="s">
        <v>324</v>
      </c>
      <c r="ULS229" t="s">
        <v>324</v>
      </c>
      <c r="ULT229" t="s">
        <v>324</v>
      </c>
      <c r="ULU229" t="s">
        <v>324</v>
      </c>
      <c r="ULV229" t="s">
        <v>324</v>
      </c>
      <c r="ULW229" t="s">
        <v>324</v>
      </c>
      <c r="ULX229" t="s">
        <v>324</v>
      </c>
      <c r="ULY229" t="s">
        <v>324</v>
      </c>
      <c r="ULZ229" t="s">
        <v>324</v>
      </c>
      <c r="UMA229" t="s">
        <v>324</v>
      </c>
      <c r="UMB229" t="s">
        <v>324</v>
      </c>
      <c r="UMC229" t="s">
        <v>324</v>
      </c>
      <c r="UMD229" t="s">
        <v>324</v>
      </c>
      <c r="UME229" t="s">
        <v>324</v>
      </c>
      <c r="UMF229" t="s">
        <v>324</v>
      </c>
      <c r="UMG229" t="s">
        <v>324</v>
      </c>
      <c r="UMH229" t="s">
        <v>324</v>
      </c>
      <c r="UMI229" t="s">
        <v>324</v>
      </c>
      <c r="UMJ229" t="s">
        <v>324</v>
      </c>
      <c r="UMK229" t="s">
        <v>324</v>
      </c>
      <c r="UML229" t="s">
        <v>324</v>
      </c>
      <c r="UMM229" t="s">
        <v>324</v>
      </c>
      <c r="UMN229" t="s">
        <v>324</v>
      </c>
      <c r="UMO229" t="s">
        <v>324</v>
      </c>
      <c r="UMP229" t="s">
        <v>324</v>
      </c>
      <c r="UMQ229" t="s">
        <v>324</v>
      </c>
      <c r="UMR229" t="s">
        <v>324</v>
      </c>
      <c r="UMS229" t="s">
        <v>324</v>
      </c>
      <c r="UMT229" t="s">
        <v>324</v>
      </c>
      <c r="UMU229" t="s">
        <v>324</v>
      </c>
      <c r="UMV229" t="s">
        <v>324</v>
      </c>
      <c r="UMW229" t="s">
        <v>324</v>
      </c>
      <c r="UMX229" t="s">
        <v>324</v>
      </c>
      <c r="UMY229" t="s">
        <v>324</v>
      </c>
      <c r="UMZ229" t="s">
        <v>324</v>
      </c>
      <c r="UNA229" t="s">
        <v>324</v>
      </c>
      <c r="UNB229" t="s">
        <v>324</v>
      </c>
      <c r="UNC229" t="s">
        <v>324</v>
      </c>
      <c r="UND229" t="s">
        <v>324</v>
      </c>
      <c r="UNE229" t="s">
        <v>324</v>
      </c>
      <c r="UNF229" t="s">
        <v>324</v>
      </c>
      <c r="UNG229" t="s">
        <v>324</v>
      </c>
      <c r="UNH229" t="s">
        <v>324</v>
      </c>
      <c r="UNI229" t="s">
        <v>324</v>
      </c>
      <c r="UNJ229" t="s">
        <v>324</v>
      </c>
      <c r="UNK229" t="s">
        <v>324</v>
      </c>
      <c r="UNL229" t="s">
        <v>324</v>
      </c>
      <c r="UNM229" t="s">
        <v>324</v>
      </c>
      <c r="UNN229" t="s">
        <v>324</v>
      </c>
      <c r="UNO229" t="s">
        <v>324</v>
      </c>
      <c r="UNP229" t="s">
        <v>324</v>
      </c>
      <c r="UNQ229" t="s">
        <v>324</v>
      </c>
      <c r="UNR229" t="s">
        <v>324</v>
      </c>
      <c r="UNS229" t="s">
        <v>324</v>
      </c>
      <c r="UNT229" t="s">
        <v>324</v>
      </c>
      <c r="UNU229" t="s">
        <v>324</v>
      </c>
      <c r="UNV229" t="s">
        <v>324</v>
      </c>
      <c r="UNW229" t="s">
        <v>324</v>
      </c>
      <c r="UNX229" t="s">
        <v>324</v>
      </c>
      <c r="UNY229" t="s">
        <v>324</v>
      </c>
      <c r="UNZ229" t="s">
        <v>324</v>
      </c>
      <c r="UOA229" t="s">
        <v>324</v>
      </c>
      <c r="UOB229" t="s">
        <v>324</v>
      </c>
      <c r="UOC229" t="s">
        <v>324</v>
      </c>
      <c r="UOD229" t="s">
        <v>324</v>
      </c>
      <c r="UOE229" t="s">
        <v>324</v>
      </c>
      <c r="UOF229" t="s">
        <v>324</v>
      </c>
      <c r="UOG229" t="s">
        <v>324</v>
      </c>
      <c r="UOH229" t="s">
        <v>324</v>
      </c>
      <c r="UOI229" t="s">
        <v>324</v>
      </c>
      <c r="UOJ229" t="s">
        <v>324</v>
      </c>
      <c r="UOK229" t="s">
        <v>324</v>
      </c>
      <c r="UOL229" t="s">
        <v>324</v>
      </c>
      <c r="UOM229" t="s">
        <v>324</v>
      </c>
      <c r="UON229" t="s">
        <v>324</v>
      </c>
      <c r="UOO229" t="s">
        <v>324</v>
      </c>
      <c r="UOP229" t="s">
        <v>324</v>
      </c>
      <c r="UOQ229" t="s">
        <v>324</v>
      </c>
      <c r="UOR229" t="s">
        <v>324</v>
      </c>
      <c r="UOS229" t="s">
        <v>324</v>
      </c>
      <c r="UOT229" t="s">
        <v>324</v>
      </c>
      <c r="UOU229" t="s">
        <v>324</v>
      </c>
      <c r="UOV229" t="s">
        <v>324</v>
      </c>
      <c r="UOW229" t="s">
        <v>324</v>
      </c>
      <c r="UOX229" t="s">
        <v>324</v>
      </c>
      <c r="UOY229" t="s">
        <v>324</v>
      </c>
      <c r="UOZ229" t="s">
        <v>324</v>
      </c>
      <c r="UPA229" t="s">
        <v>324</v>
      </c>
      <c r="UPB229" t="s">
        <v>324</v>
      </c>
      <c r="UPC229" t="s">
        <v>324</v>
      </c>
      <c r="UPD229" t="s">
        <v>324</v>
      </c>
      <c r="UPE229" t="s">
        <v>324</v>
      </c>
      <c r="UPF229" t="s">
        <v>324</v>
      </c>
      <c r="UPG229" t="s">
        <v>324</v>
      </c>
      <c r="UPH229" t="s">
        <v>324</v>
      </c>
      <c r="UPI229" t="s">
        <v>324</v>
      </c>
      <c r="UPJ229" t="s">
        <v>324</v>
      </c>
      <c r="UPK229" t="s">
        <v>324</v>
      </c>
      <c r="UPL229" t="s">
        <v>324</v>
      </c>
      <c r="UPM229" t="s">
        <v>324</v>
      </c>
      <c r="UPN229" t="s">
        <v>324</v>
      </c>
      <c r="UPO229" t="s">
        <v>324</v>
      </c>
      <c r="UPP229" t="s">
        <v>324</v>
      </c>
      <c r="UPQ229" t="s">
        <v>324</v>
      </c>
      <c r="UPR229" t="s">
        <v>324</v>
      </c>
      <c r="UPS229" t="s">
        <v>324</v>
      </c>
      <c r="UPT229" t="s">
        <v>324</v>
      </c>
      <c r="UPU229" t="s">
        <v>324</v>
      </c>
      <c r="UPV229" t="s">
        <v>324</v>
      </c>
      <c r="UPW229" t="s">
        <v>324</v>
      </c>
      <c r="UPX229" t="s">
        <v>324</v>
      </c>
      <c r="UPY229" t="s">
        <v>324</v>
      </c>
      <c r="UPZ229" t="s">
        <v>324</v>
      </c>
      <c r="UQA229" t="s">
        <v>324</v>
      </c>
      <c r="UQB229" t="s">
        <v>324</v>
      </c>
      <c r="UQC229" t="s">
        <v>324</v>
      </c>
      <c r="UQD229" t="s">
        <v>324</v>
      </c>
      <c r="UQE229" t="s">
        <v>324</v>
      </c>
      <c r="UQF229" t="s">
        <v>324</v>
      </c>
      <c r="UQG229" t="s">
        <v>324</v>
      </c>
      <c r="UQH229" t="s">
        <v>324</v>
      </c>
      <c r="UQI229" t="s">
        <v>324</v>
      </c>
      <c r="UQJ229" t="s">
        <v>324</v>
      </c>
      <c r="UQK229" t="s">
        <v>324</v>
      </c>
      <c r="UQL229" t="s">
        <v>324</v>
      </c>
      <c r="UQM229" t="s">
        <v>324</v>
      </c>
      <c r="UQN229" t="s">
        <v>324</v>
      </c>
      <c r="UQO229" t="s">
        <v>324</v>
      </c>
      <c r="UQP229" t="s">
        <v>324</v>
      </c>
      <c r="UQQ229" t="s">
        <v>324</v>
      </c>
      <c r="UQR229" t="s">
        <v>324</v>
      </c>
      <c r="UQS229" t="s">
        <v>324</v>
      </c>
      <c r="UQT229" t="s">
        <v>324</v>
      </c>
      <c r="UQU229" t="s">
        <v>324</v>
      </c>
      <c r="UQV229" t="s">
        <v>324</v>
      </c>
      <c r="UQW229" t="s">
        <v>324</v>
      </c>
      <c r="UQX229" t="s">
        <v>324</v>
      </c>
      <c r="UQY229" t="s">
        <v>324</v>
      </c>
      <c r="UQZ229" t="s">
        <v>324</v>
      </c>
      <c r="URA229" t="s">
        <v>324</v>
      </c>
      <c r="URB229" t="s">
        <v>324</v>
      </c>
      <c r="URC229" t="s">
        <v>324</v>
      </c>
      <c r="URD229" t="s">
        <v>324</v>
      </c>
      <c r="URE229" t="s">
        <v>324</v>
      </c>
      <c r="URF229" t="s">
        <v>324</v>
      </c>
      <c r="URG229" t="s">
        <v>324</v>
      </c>
      <c r="URH229" t="s">
        <v>324</v>
      </c>
      <c r="URI229" t="s">
        <v>324</v>
      </c>
      <c r="URJ229" t="s">
        <v>324</v>
      </c>
      <c r="URK229" t="s">
        <v>324</v>
      </c>
      <c r="URL229" t="s">
        <v>324</v>
      </c>
      <c r="URM229" t="s">
        <v>324</v>
      </c>
      <c r="URN229" t="s">
        <v>324</v>
      </c>
      <c r="URO229" t="s">
        <v>324</v>
      </c>
      <c r="URP229" t="s">
        <v>324</v>
      </c>
      <c r="URQ229" t="s">
        <v>324</v>
      </c>
      <c r="URR229" t="s">
        <v>324</v>
      </c>
      <c r="URS229" t="s">
        <v>324</v>
      </c>
      <c r="URT229" t="s">
        <v>324</v>
      </c>
      <c r="URU229" t="s">
        <v>324</v>
      </c>
      <c r="URV229" t="s">
        <v>324</v>
      </c>
      <c r="URW229" t="s">
        <v>324</v>
      </c>
      <c r="URX229" t="s">
        <v>324</v>
      </c>
      <c r="URY229" t="s">
        <v>324</v>
      </c>
      <c r="URZ229" t="s">
        <v>324</v>
      </c>
      <c r="USA229" t="s">
        <v>324</v>
      </c>
      <c r="USB229" t="s">
        <v>324</v>
      </c>
      <c r="USC229" t="s">
        <v>324</v>
      </c>
      <c r="USD229" t="s">
        <v>324</v>
      </c>
      <c r="USE229" t="s">
        <v>324</v>
      </c>
      <c r="USF229" t="s">
        <v>324</v>
      </c>
      <c r="USG229" t="s">
        <v>324</v>
      </c>
      <c r="USH229" t="s">
        <v>324</v>
      </c>
      <c r="USI229" t="s">
        <v>324</v>
      </c>
      <c r="USJ229" t="s">
        <v>324</v>
      </c>
      <c r="USK229" t="s">
        <v>324</v>
      </c>
      <c r="USL229" t="s">
        <v>324</v>
      </c>
      <c r="USM229" t="s">
        <v>324</v>
      </c>
      <c r="USN229" t="s">
        <v>324</v>
      </c>
      <c r="USO229" t="s">
        <v>324</v>
      </c>
      <c r="USP229" t="s">
        <v>324</v>
      </c>
      <c r="USQ229" t="s">
        <v>324</v>
      </c>
      <c r="USR229" t="s">
        <v>324</v>
      </c>
      <c r="USS229" t="s">
        <v>324</v>
      </c>
      <c r="UST229" t="s">
        <v>324</v>
      </c>
      <c r="USU229" t="s">
        <v>324</v>
      </c>
      <c r="USV229" t="s">
        <v>324</v>
      </c>
      <c r="USW229" t="s">
        <v>324</v>
      </c>
      <c r="USX229" t="s">
        <v>324</v>
      </c>
      <c r="USY229" t="s">
        <v>324</v>
      </c>
      <c r="USZ229" t="s">
        <v>324</v>
      </c>
      <c r="UTA229" t="s">
        <v>324</v>
      </c>
      <c r="UTB229" t="s">
        <v>324</v>
      </c>
      <c r="UTC229" t="s">
        <v>324</v>
      </c>
      <c r="UTD229" t="s">
        <v>324</v>
      </c>
      <c r="UTE229" t="s">
        <v>324</v>
      </c>
      <c r="UTF229" t="s">
        <v>324</v>
      </c>
      <c r="UTG229" t="s">
        <v>324</v>
      </c>
      <c r="UTH229" t="s">
        <v>324</v>
      </c>
      <c r="UTI229" t="s">
        <v>324</v>
      </c>
      <c r="UTJ229" t="s">
        <v>324</v>
      </c>
      <c r="UTK229" t="s">
        <v>324</v>
      </c>
      <c r="UTL229" t="s">
        <v>324</v>
      </c>
      <c r="UTM229" t="s">
        <v>324</v>
      </c>
      <c r="UTN229" t="s">
        <v>324</v>
      </c>
      <c r="UTO229" t="s">
        <v>324</v>
      </c>
      <c r="UTP229" t="s">
        <v>324</v>
      </c>
      <c r="UTQ229" t="s">
        <v>324</v>
      </c>
      <c r="UTR229" t="s">
        <v>324</v>
      </c>
      <c r="UTS229" t="s">
        <v>324</v>
      </c>
      <c r="UTT229" t="s">
        <v>324</v>
      </c>
      <c r="UTU229" t="s">
        <v>324</v>
      </c>
      <c r="UTV229" t="s">
        <v>324</v>
      </c>
      <c r="UTW229" t="s">
        <v>324</v>
      </c>
      <c r="UTX229" t="s">
        <v>324</v>
      </c>
      <c r="UTY229" t="s">
        <v>324</v>
      </c>
      <c r="UTZ229" t="s">
        <v>324</v>
      </c>
      <c r="UUA229" t="s">
        <v>324</v>
      </c>
      <c r="UUB229" t="s">
        <v>324</v>
      </c>
      <c r="UUC229" t="s">
        <v>324</v>
      </c>
      <c r="UUD229" t="s">
        <v>324</v>
      </c>
      <c r="UUE229" t="s">
        <v>324</v>
      </c>
      <c r="UUF229" t="s">
        <v>324</v>
      </c>
      <c r="UUG229" t="s">
        <v>324</v>
      </c>
      <c r="UUH229" t="s">
        <v>324</v>
      </c>
      <c r="UUI229" t="s">
        <v>324</v>
      </c>
      <c r="UUJ229" t="s">
        <v>324</v>
      </c>
      <c r="UUK229" t="s">
        <v>324</v>
      </c>
      <c r="UUL229" t="s">
        <v>324</v>
      </c>
      <c r="UUM229" t="s">
        <v>324</v>
      </c>
      <c r="UUN229" t="s">
        <v>324</v>
      </c>
      <c r="UUO229" t="s">
        <v>324</v>
      </c>
      <c r="UUP229" t="s">
        <v>324</v>
      </c>
      <c r="UUQ229" t="s">
        <v>324</v>
      </c>
      <c r="UUR229" t="s">
        <v>324</v>
      </c>
      <c r="UUS229" t="s">
        <v>324</v>
      </c>
      <c r="UUT229" t="s">
        <v>324</v>
      </c>
      <c r="UUU229" t="s">
        <v>324</v>
      </c>
      <c r="UUV229" t="s">
        <v>324</v>
      </c>
      <c r="UUW229" t="s">
        <v>324</v>
      </c>
      <c r="UUX229" t="s">
        <v>324</v>
      </c>
      <c r="UUY229" t="s">
        <v>324</v>
      </c>
      <c r="UUZ229" t="s">
        <v>324</v>
      </c>
      <c r="UVA229" t="s">
        <v>324</v>
      </c>
      <c r="UVB229" t="s">
        <v>324</v>
      </c>
      <c r="UVC229" t="s">
        <v>324</v>
      </c>
      <c r="UVD229" t="s">
        <v>324</v>
      </c>
      <c r="UVE229" t="s">
        <v>324</v>
      </c>
      <c r="UVF229" t="s">
        <v>324</v>
      </c>
      <c r="UVG229" t="s">
        <v>324</v>
      </c>
      <c r="UVH229" t="s">
        <v>324</v>
      </c>
      <c r="UVI229" t="s">
        <v>324</v>
      </c>
      <c r="UVJ229" t="s">
        <v>324</v>
      </c>
      <c r="UVK229" t="s">
        <v>324</v>
      </c>
      <c r="UVL229" t="s">
        <v>324</v>
      </c>
      <c r="UVM229" t="s">
        <v>324</v>
      </c>
      <c r="UVN229" t="s">
        <v>324</v>
      </c>
      <c r="UVO229" t="s">
        <v>324</v>
      </c>
      <c r="UVP229" t="s">
        <v>324</v>
      </c>
      <c r="UVQ229" t="s">
        <v>324</v>
      </c>
      <c r="UVR229" t="s">
        <v>324</v>
      </c>
      <c r="UVS229" t="s">
        <v>324</v>
      </c>
      <c r="UVT229" t="s">
        <v>324</v>
      </c>
      <c r="UVU229" t="s">
        <v>324</v>
      </c>
      <c r="UVV229" t="s">
        <v>324</v>
      </c>
      <c r="UVW229" t="s">
        <v>324</v>
      </c>
      <c r="UVX229" t="s">
        <v>324</v>
      </c>
      <c r="UVY229" t="s">
        <v>324</v>
      </c>
      <c r="UVZ229" t="s">
        <v>324</v>
      </c>
      <c r="UWA229" t="s">
        <v>324</v>
      </c>
      <c r="UWB229" t="s">
        <v>324</v>
      </c>
      <c r="UWC229" t="s">
        <v>324</v>
      </c>
      <c r="UWD229" t="s">
        <v>324</v>
      </c>
      <c r="UWE229" t="s">
        <v>324</v>
      </c>
      <c r="UWF229" t="s">
        <v>324</v>
      </c>
      <c r="UWG229" t="s">
        <v>324</v>
      </c>
      <c r="UWH229" t="s">
        <v>324</v>
      </c>
      <c r="UWI229" t="s">
        <v>324</v>
      </c>
      <c r="UWJ229" t="s">
        <v>324</v>
      </c>
      <c r="UWK229" t="s">
        <v>324</v>
      </c>
      <c r="UWL229" t="s">
        <v>324</v>
      </c>
      <c r="UWM229" t="s">
        <v>324</v>
      </c>
      <c r="UWN229" t="s">
        <v>324</v>
      </c>
      <c r="UWO229" t="s">
        <v>324</v>
      </c>
      <c r="UWP229" t="s">
        <v>324</v>
      </c>
      <c r="UWQ229" t="s">
        <v>324</v>
      </c>
      <c r="UWR229" t="s">
        <v>324</v>
      </c>
      <c r="UWS229" t="s">
        <v>324</v>
      </c>
      <c r="UWT229" t="s">
        <v>324</v>
      </c>
      <c r="UWU229" t="s">
        <v>324</v>
      </c>
      <c r="UWV229" t="s">
        <v>324</v>
      </c>
      <c r="UWW229" t="s">
        <v>324</v>
      </c>
      <c r="UWX229" t="s">
        <v>324</v>
      </c>
      <c r="UWY229" t="s">
        <v>324</v>
      </c>
      <c r="UWZ229" t="s">
        <v>324</v>
      </c>
      <c r="UXA229" t="s">
        <v>324</v>
      </c>
      <c r="UXB229" t="s">
        <v>324</v>
      </c>
      <c r="UXC229" t="s">
        <v>324</v>
      </c>
      <c r="UXD229" t="s">
        <v>324</v>
      </c>
      <c r="UXE229" t="s">
        <v>324</v>
      </c>
      <c r="UXF229" t="s">
        <v>324</v>
      </c>
      <c r="UXG229" t="s">
        <v>324</v>
      </c>
      <c r="UXH229" t="s">
        <v>324</v>
      </c>
      <c r="UXI229" t="s">
        <v>324</v>
      </c>
      <c r="UXJ229" t="s">
        <v>324</v>
      </c>
      <c r="UXK229" t="s">
        <v>324</v>
      </c>
      <c r="UXL229" t="s">
        <v>324</v>
      </c>
      <c r="UXM229" t="s">
        <v>324</v>
      </c>
      <c r="UXN229" t="s">
        <v>324</v>
      </c>
      <c r="UXO229" t="s">
        <v>324</v>
      </c>
      <c r="UXP229" t="s">
        <v>324</v>
      </c>
      <c r="UXQ229" t="s">
        <v>324</v>
      </c>
      <c r="UXR229" t="s">
        <v>324</v>
      </c>
      <c r="UXS229" t="s">
        <v>324</v>
      </c>
      <c r="UXT229" t="s">
        <v>324</v>
      </c>
      <c r="UXU229" t="s">
        <v>324</v>
      </c>
      <c r="UXV229" t="s">
        <v>324</v>
      </c>
      <c r="UXW229" t="s">
        <v>324</v>
      </c>
      <c r="UXX229" t="s">
        <v>324</v>
      </c>
      <c r="UXY229" t="s">
        <v>324</v>
      </c>
      <c r="UXZ229" t="s">
        <v>324</v>
      </c>
      <c r="UYA229" t="s">
        <v>324</v>
      </c>
      <c r="UYB229" t="s">
        <v>324</v>
      </c>
      <c r="UYC229" t="s">
        <v>324</v>
      </c>
      <c r="UYD229" t="s">
        <v>324</v>
      </c>
      <c r="UYE229" t="s">
        <v>324</v>
      </c>
      <c r="UYF229" t="s">
        <v>324</v>
      </c>
      <c r="UYG229" t="s">
        <v>324</v>
      </c>
      <c r="UYH229" t="s">
        <v>324</v>
      </c>
      <c r="UYI229" t="s">
        <v>324</v>
      </c>
      <c r="UYJ229" t="s">
        <v>324</v>
      </c>
      <c r="UYK229" t="s">
        <v>324</v>
      </c>
      <c r="UYL229" t="s">
        <v>324</v>
      </c>
      <c r="UYM229" t="s">
        <v>324</v>
      </c>
      <c r="UYN229" t="s">
        <v>324</v>
      </c>
      <c r="UYO229" t="s">
        <v>324</v>
      </c>
      <c r="UYP229" t="s">
        <v>324</v>
      </c>
      <c r="UYQ229" t="s">
        <v>324</v>
      </c>
      <c r="UYR229" t="s">
        <v>324</v>
      </c>
      <c r="UYS229" t="s">
        <v>324</v>
      </c>
      <c r="UYT229" t="s">
        <v>324</v>
      </c>
      <c r="UYU229" t="s">
        <v>324</v>
      </c>
      <c r="UYV229" t="s">
        <v>324</v>
      </c>
      <c r="UYW229" t="s">
        <v>324</v>
      </c>
      <c r="UYX229" t="s">
        <v>324</v>
      </c>
      <c r="UYY229" t="s">
        <v>324</v>
      </c>
      <c r="UYZ229" t="s">
        <v>324</v>
      </c>
      <c r="UZA229" t="s">
        <v>324</v>
      </c>
      <c r="UZB229" t="s">
        <v>324</v>
      </c>
      <c r="UZC229" t="s">
        <v>324</v>
      </c>
      <c r="UZD229" t="s">
        <v>324</v>
      </c>
      <c r="UZE229" t="s">
        <v>324</v>
      </c>
      <c r="UZF229" t="s">
        <v>324</v>
      </c>
      <c r="UZG229" t="s">
        <v>324</v>
      </c>
      <c r="UZH229" t="s">
        <v>324</v>
      </c>
      <c r="UZI229" t="s">
        <v>324</v>
      </c>
      <c r="UZJ229" t="s">
        <v>324</v>
      </c>
      <c r="UZK229" t="s">
        <v>324</v>
      </c>
      <c r="UZL229" t="s">
        <v>324</v>
      </c>
      <c r="UZM229" t="s">
        <v>324</v>
      </c>
      <c r="UZN229" t="s">
        <v>324</v>
      </c>
      <c r="UZO229" t="s">
        <v>324</v>
      </c>
      <c r="UZP229" t="s">
        <v>324</v>
      </c>
      <c r="UZQ229" t="s">
        <v>324</v>
      </c>
      <c r="UZR229" t="s">
        <v>324</v>
      </c>
      <c r="UZS229" t="s">
        <v>324</v>
      </c>
      <c r="UZT229" t="s">
        <v>324</v>
      </c>
      <c r="UZU229" t="s">
        <v>324</v>
      </c>
      <c r="UZV229" t="s">
        <v>324</v>
      </c>
      <c r="UZW229" t="s">
        <v>324</v>
      </c>
      <c r="UZX229" t="s">
        <v>324</v>
      </c>
      <c r="UZY229" t="s">
        <v>324</v>
      </c>
      <c r="UZZ229" t="s">
        <v>324</v>
      </c>
      <c r="VAA229" t="s">
        <v>324</v>
      </c>
      <c r="VAB229" t="s">
        <v>324</v>
      </c>
      <c r="VAC229" t="s">
        <v>324</v>
      </c>
      <c r="VAD229" t="s">
        <v>324</v>
      </c>
      <c r="VAE229" t="s">
        <v>324</v>
      </c>
      <c r="VAF229" t="s">
        <v>324</v>
      </c>
      <c r="VAG229" t="s">
        <v>324</v>
      </c>
      <c r="VAH229" t="s">
        <v>324</v>
      </c>
      <c r="VAI229" t="s">
        <v>324</v>
      </c>
      <c r="VAJ229" t="s">
        <v>324</v>
      </c>
      <c r="VAK229" t="s">
        <v>324</v>
      </c>
      <c r="VAL229" t="s">
        <v>324</v>
      </c>
      <c r="VAM229" t="s">
        <v>324</v>
      </c>
      <c r="VAN229" t="s">
        <v>324</v>
      </c>
      <c r="VAO229" t="s">
        <v>324</v>
      </c>
      <c r="VAP229" t="s">
        <v>324</v>
      </c>
      <c r="VAQ229" t="s">
        <v>324</v>
      </c>
      <c r="VAR229" t="s">
        <v>324</v>
      </c>
      <c r="VAS229" t="s">
        <v>324</v>
      </c>
      <c r="VAT229" t="s">
        <v>324</v>
      </c>
      <c r="VAU229" t="s">
        <v>324</v>
      </c>
      <c r="VAV229" t="s">
        <v>324</v>
      </c>
      <c r="VAW229" t="s">
        <v>324</v>
      </c>
      <c r="VAX229" t="s">
        <v>324</v>
      </c>
      <c r="VAY229" t="s">
        <v>324</v>
      </c>
      <c r="VAZ229" t="s">
        <v>324</v>
      </c>
      <c r="VBA229" t="s">
        <v>324</v>
      </c>
      <c r="VBB229" t="s">
        <v>324</v>
      </c>
      <c r="VBC229" t="s">
        <v>324</v>
      </c>
      <c r="VBD229" t="s">
        <v>324</v>
      </c>
      <c r="VBE229" t="s">
        <v>324</v>
      </c>
      <c r="VBF229" t="s">
        <v>324</v>
      </c>
      <c r="VBG229" t="s">
        <v>324</v>
      </c>
      <c r="VBH229" t="s">
        <v>324</v>
      </c>
      <c r="VBI229" t="s">
        <v>324</v>
      </c>
      <c r="VBJ229" t="s">
        <v>324</v>
      </c>
      <c r="VBK229" t="s">
        <v>324</v>
      </c>
      <c r="VBL229" t="s">
        <v>324</v>
      </c>
      <c r="VBM229" t="s">
        <v>324</v>
      </c>
      <c r="VBN229" t="s">
        <v>324</v>
      </c>
      <c r="VBO229" t="s">
        <v>324</v>
      </c>
      <c r="VBP229" t="s">
        <v>324</v>
      </c>
      <c r="VBQ229" t="s">
        <v>324</v>
      </c>
      <c r="VBR229" t="s">
        <v>324</v>
      </c>
      <c r="VBS229" t="s">
        <v>324</v>
      </c>
      <c r="VBT229" t="s">
        <v>324</v>
      </c>
      <c r="VBU229" t="s">
        <v>324</v>
      </c>
      <c r="VBV229" t="s">
        <v>324</v>
      </c>
      <c r="VBW229" t="s">
        <v>324</v>
      </c>
      <c r="VBX229" t="s">
        <v>324</v>
      </c>
      <c r="VBY229" t="s">
        <v>324</v>
      </c>
      <c r="VBZ229" t="s">
        <v>324</v>
      </c>
      <c r="VCA229" t="s">
        <v>324</v>
      </c>
      <c r="VCB229" t="s">
        <v>324</v>
      </c>
      <c r="VCC229" t="s">
        <v>324</v>
      </c>
      <c r="VCD229" t="s">
        <v>324</v>
      </c>
      <c r="VCE229" t="s">
        <v>324</v>
      </c>
      <c r="VCF229" t="s">
        <v>324</v>
      </c>
      <c r="VCG229" t="s">
        <v>324</v>
      </c>
      <c r="VCH229" t="s">
        <v>324</v>
      </c>
      <c r="VCI229" t="s">
        <v>324</v>
      </c>
      <c r="VCJ229" t="s">
        <v>324</v>
      </c>
      <c r="VCK229" t="s">
        <v>324</v>
      </c>
      <c r="VCL229" t="s">
        <v>324</v>
      </c>
      <c r="VCM229" t="s">
        <v>324</v>
      </c>
      <c r="VCN229" t="s">
        <v>324</v>
      </c>
      <c r="VCO229" t="s">
        <v>324</v>
      </c>
      <c r="VCP229" t="s">
        <v>324</v>
      </c>
      <c r="VCQ229" t="s">
        <v>324</v>
      </c>
      <c r="VCR229" t="s">
        <v>324</v>
      </c>
      <c r="VCS229" t="s">
        <v>324</v>
      </c>
      <c r="VCT229" t="s">
        <v>324</v>
      </c>
      <c r="VCU229" t="s">
        <v>324</v>
      </c>
      <c r="VCV229" t="s">
        <v>324</v>
      </c>
      <c r="VCW229" t="s">
        <v>324</v>
      </c>
      <c r="VCX229" t="s">
        <v>324</v>
      </c>
      <c r="VCY229" t="s">
        <v>324</v>
      </c>
      <c r="VCZ229" t="s">
        <v>324</v>
      </c>
      <c r="VDA229" t="s">
        <v>324</v>
      </c>
      <c r="VDB229" t="s">
        <v>324</v>
      </c>
      <c r="VDC229" t="s">
        <v>324</v>
      </c>
      <c r="VDD229" t="s">
        <v>324</v>
      </c>
      <c r="VDE229" t="s">
        <v>324</v>
      </c>
      <c r="VDF229" t="s">
        <v>324</v>
      </c>
      <c r="VDG229" t="s">
        <v>324</v>
      </c>
      <c r="VDH229" t="s">
        <v>324</v>
      </c>
      <c r="VDI229" t="s">
        <v>324</v>
      </c>
      <c r="VDJ229" t="s">
        <v>324</v>
      </c>
      <c r="VDK229" t="s">
        <v>324</v>
      </c>
      <c r="VDL229" t="s">
        <v>324</v>
      </c>
      <c r="VDM229" t="s">
        <v>324</v>
      </c>
      <c r="VDN229" t="s">
        <v>324</v>
      </c>
      <c r="VDO229" t="s">
        <v>324</v>
      </c>
      <c r="VDP229" t="s">
        <v>324</v>
      </c>
      <c r="VDQ229" t="s">
        <v>324</v>
      </c>
      <c r="VDR229" t="s">
        <v>324</v>
      </c>
      <c r="VDS229" t="s">
        <v>324</v>
      </c>
      <c r="VDT229" t="s">
        <v>324</v>
      </c>
      <c r="VDU229" t="s">
        <v>324</v>
      </c>
      <c r="VDV229" t="s">
        <v>324</v>
      </c>
      <c r="VDW229" t="s">
        <v>324</v>
      </c>
      <c r="VDX229" t="s">
        <v>324</v>
      </c>
      <c r="VDY229" t="s">
        <v>324</v>
      </c>
      <c r="VDZ229" t="s">
        <v>324</v>
      </c>
      <c r="VEA229" t="s">
        <v>324</v>
      </c>
      <c r="VEB229" t="s">
        <v>324</v>
      </c>
      <c r="VEC229" t="s">
        <v>324</v>
      </c>
      <c r="VED229" t="s">
        <v>324</v>
      </c>
      <c r="VEE229" t="s">
        <v>324</v>
      </c>
      <c r="VEF229" t="s">
        <v>324</v>
      </c>
      <c r="VEG229" t="s">
        <v>324</v>
      </c>
      <c r="VEH229" t="s">
        <v>324</v>
      </c>
      <c r="VEI229" t="s">
        <v>324</v>
      </c>
      <c r="VEJ229" t="s">
        <v>324</v>
      </c>
      <c r="VEK229" t="s">
        <v>324</v>
      </c>
      <c r="VEL229" t="s">
        <v>324</v>
      </c>
      <c r="VEM229" t="s">
        <v>324</v>
      </c>
      <c r="VEN229" t="s">
        <v>324</v>
      </c>
      <c r="VEO229" t="s">
        <v>324</v>
      </c>
      <c r="VEP229" t="s">
        <v>324</v>
      </c>
      <c r="VEQ229" t="s">
        <v>324</v>
      </c>
      <c r="VER229" t="s">
        <v>324</v>
      </c>
      <c r="VES229" t="s">
        <v>324</v>
      </c>
      <c r="VET229" t="s">
        <v>324</v>
      </c>
      <c r="VEU229" t="s">
        <v>324</v>
      </c>
      <c r="VEV229" t="s">
        <v>324</v>
      </c>
      <c r="VEW229" t="s">
        <v>324</v>
      </c>
      <c r="VEX229" t="s">
        <v>324</v>
      </c>
      <c r="VEY229" t="s">
        <v>324</v>
      </c>
      <c r="VEZ229" t="s">
        <v>324</v>
      </c>
      <c r="VFA229" t="s">
        <v>324</v>
      </c>
      <c r="VFB229" t="s">
        <v>324</v>
      </c>
      <c r="VFC229" t="s">
        <v>324</v>
      </c>
      <c r="VFD229" t="s">
        <v>324</v>
      </c>
      <c r="VFE229" t="s">
        <v>324</v>
      </c>
      <c r="VFF229" t="s">
        <v>324</v>
      </c>
      <c r="VFG229" t="s">
        <v>324</v>
      </c>
      <c r="VFH229" t="s">
        <v>324</v>
      </c>
      <c r="VFI229" t="s">
        <v>324</v>
      </c>
      <c r="VFJ229" t="s">
        <v>324</v>
      </c>
      <c r="VFK229" t="s">
        <v>324</v>
      </c>
      <c r="VFL229" t="s">
        <v>324</v>
      </c>
      <c r="VFM229" t="s">
        <v>324</v>
      </c>
      <c r="VFN229" t="s">
        <v>324</v>
      </c>
      <c r="VFO229" t="s">
        <v>324</v>
      </c>
      <c r="VFP229" t="s">
        <v>324</v>
      </c>
      <c r="VFQ229" t="s">
        <v>324</v>
      </c>
      <c r="VFR229" t="s">
        <v>324</v>
      </c>
      <c r="VFS229" t="s">
        <v>324</v>
      </c>
      <c r="VFT229" t="s">
        <v>324</v>
      </c>
      <c r="VFU229" t="s">
        <v>324</v>
      </c>
      <c r="VFV229" t="s">
        <v>324</v>
      </c>
      <c r="VFW229" t="s">
        <v>324</v>
      </c>
      <c r="VFX229" t="s">
        <v>324</v>
      </c>
      <c r="VFY229" t="s">
        <v>324</v>
      </c>
      <c r="VFZ229" t="s">
        <v>324</v>
      </c>
      <c r="VGA229" t="s">
        <v>324</v>
      </c>
      <c r="VGB229" t="s">
        <v>324</v>
      </c>
      <c r="VGC229" t="s">
        <v>324</v>
      </c>
      <c r="VGD229" t="s">
        <v>324</v>
      </c>
      <c r="VGE229" t="s">
        <v>324</v>
      </c>
      <c r="VGF229" t="s">
        <v>324</v>
      </c>
      <c r="VGG229" t="s">
        <v>324</v>
      </c>
      <c r="VGH229" t="s">
        <v>324</v>
      </c>
      <c r="VGI229" t="s">
        <v>324</v>
      </c>
      <c r="VGJ229" t="s">
        <v>324</v>
      </c>
      <c r="VGK229" t="s">
        <v>324</v>
      </c>
      <c r="VGL229" t="s">
        <v>324</v>
      </c>
      <c r="VGM229" t="s">
        <v>324</v>
      </c>
      <c r="VGN229" t="s">
        <v>324</v>
      </c>
      <c r="VGO229" t="s">
        <v>324</v>
      </c>
      <c r="VGP229" t="s">
        <v>324</v>
      </c>
      <c r="VGQ229" t="s">
        <v>324</v>
      </c>
      <c r="VGR229" t="s">
        <v>324</v>
      </c>
      <c r="VGS229" t="s">
        <v>324</v>
      </c>
      <c r="VGT229" t="s">
        <v>324</v>
      </c>
      <c r="VGU229" t="s">
        <v>324</v>
      </c>
      <c r="VGV229" t="s">
        <v>324</v>
      </c>
      <c r="VGW229" t="s">
        <v>324</v>
      </c>
      <c r="VGX229" t="s">
        <v>324</v>
      </c>
      <c r="VGY229" t="s">
        <v>324</v>
      </c>
      <c r="VGZ229" t="s">
        <v>324</v>
      </c>
      <c r="VHA229" t="s">
        <v>324</v>
      </c>
      <c r="VHB229" t="s">
        <v>324</v>
      </c>
      <c r="VHC229" t="s">
        <v>324</v>
      </c>
      <c r="VHD229" t="s">
        <v>324</v>
      </c>
      <c r="VHE229" t="s">
        <v>324</v>
      </c>
      <c r="VHF229" t="s">
        <v>324</v>
      </c>
      <c r="VHG229" t="s">
        <v>324</v>
      </c>
      <c r="VHH229" t="s">
        <v>324</v>
      </c>
      <c r="VHI229" t="s">
        <v>324</v>
      </c>
      <c r="VHJ229" t="s">
        <v>324</v>
      </c>
      <c r="VHK229" t="s">
        <v>324</v>
      </c>
      <c r="VHL229" t="s">
        <v>324</v>
      </c>
      <c r="VHM229" t="s">
        <v>324</v>
      </c>
      <c r="VHN229" t="s">
        <v>324</v>
      </c>
      <c r="VHO229" t="s">
        <v>324</v>
      </c>
      <c r="VHP229" t="s">
        <v>324</v>
      </c>
      <c r="VHQ229" t="s">
        <v>324</v>
      </c>
      <c r="VHR229" t="s">
        <v>324</v>
      </c>
      <c r="VHS229" t="s">
        <v>324</v>
      </c>
      <c r="VHT229" t="s">
        <v>324</v>
      </c>
      <c r="VHU229" t="s">
        <v>324</v>
      </c>
      <c r="VHV229" t="s">
        <v>324</v>
      </c>
      <c r="VHW229" t="s">
        <v>324</v>
      </c>
      <c r="VHX229" t="s">
        <v>324</v>
      </c>
      <c r="VHY229" t="s">
        <v>324</v>
      </c>
      <c r="VHZ229" t="s">
        <v>324</v>
      </c>
      <c r="VIA229" t="s">
        <v>324</v>
      </c>
      <c r="VIB229" t="s">
        <v>324</v>
      </c>
      <c r="VIC229" t="s">
        <v>324</v>
      </c>
      <c r="VID229" t="s">
        <v>324</v>
      </c>
      <c r="VIE229" t="s">
        <v>324</v>
      </c>
      <c r="VIF229" t="s">
        <v>324</v>
      </c>
      <c r="VIG229" t="s">
        <v>324</v>
      </c>
      <c r="VIH229" t="s">
        <v>324</v>
      </c>
      <c r="VII229" t="s">
        <v>324</v>
      </c>
      <c r="VIJ229" t="s">
        <v>324</v>
      </c>
      <c r="VIK229" t="s">
        <v>324</v>
      </c>
      <c r="VIL229" t="s">
        <v>324</v>
      </c>
      <c r="VIM229" t="s">
        <v>324</v>
      </c>
      <c r="VIN229" t="s">
        <v>324</v>
      </c>
      <c r="VIO229" t="s">
        <v>324</v>
      </c>
      <c r="VIP229" t="s">
        <v>324</v>
      </c>
      <c r="VIQ229" t="s">
        <v>324</v>
      </c>
      <c r="VIR229" t="s">
        <v>324</v>
      </c>
      <c r="VIS229" t="s">
        <v>324</v>
      </c>
      <c r="VIT229" t="s">
        <v>324</v>
      </c>
      <c r="VIU229" t="s">
        <v>324</v>
      </c>
      <c r="VIV229" t="s">
        <v>324</v>
      </c>
      <c r="VIW229" t="s">
        <v>324</v>
      </c>
      <c r="VIX229" t="s">
        <v>324</v>
      </c>
      <c r="VIY229" t="s">
        <v>324</v>
      </c>
      <c r="VIZ229" t="s">
        <v>324</v>
      </c>
      <c r="VJA229" t="s">
        <v>324</v>
      </c>
      <c r="VJB229" t="s">
        <v>324</v>
      </c>
      <c r="VJC229" t="s">
        <v>324</v>
      </c>
      <c r="VJD229" t="s">
        <v>324</v>
      </c>
      <c r="VJE229" t="s">
        <v>324</v>
      </c>
      <c r="VJF229" t="s">
        <v>324</v>
      </c>
      <c r="VJG229" t="s">
        <v>324</v>
      </c>
      <c r="VJH229" t="s">
        <v>324</v>
      </c>
      <c r="VJI229" t="s">
        <v>324</v>
      </c>
      <c r="VJJ229" t="s">
        <v>324</v>
      </c>
      <c r="VJK229" t="s">
        <v>324</v>
      </c>
      <c r="VJL229" t="s">
        <v>324</v>
      </c>
      <c r="VJM229" t="s">
        <v>324</v>
      </c>
      <c r="VJN229" t="s">
        <v>324</v>
      </c>
      <c r="VJO229" t="s">
        <v>324</v>
      </c>
      <c r="VJP229" t="s">
        <v>324</v>
      </c>
      <c r="VJQ229" t="s">
        <v>324</v>
      </c>
      <c r="VJR229" t="s">
        <v>324</v>
      </c>
      <c r="VJS229" t="s">
        <v>324</v>
      </c>
      <c r="VJT229" t="s">
        <v>324</v>
      </c>
      <c r="VJU229" t="s">
        <v>324</v>
      </c>
      <c r="VJV229" t="s">
        <v>324</v>
      </c>
      <c r="VJW229" t="s">
        <v>324</v>
      </c>
      <c r="VJX229" t="s">
        <v>324</v>
      </c>
      <c r="VJY229" t="s">
        <v>324</v>
      </c>
      <c r="VJZ229" t="s">
        <v>324</v>
      </c>
      <c r="VKA229" t="s">
        <v>324</v>
      </c>
      <c r="VKB229" t="s">
        <v>324</v>
      </c>
      <c r="VKC229" t="s">
        <v>324</v>
      </c>
      <c r="VKD229" t="s">
        <v>324</v>
      </c>
      <c r="VKE229" t="s">
        <v>324</v>
      </c>
      <c r="VKF229" t="s">
        <v>324</v>
      </c>
      <c r="VKG229" t="s">
        <v>324</v>
      </c>
      <c r="VKH229" t="s">
        <v>324</v>
      </c>
      <c r="VKI229" t="s">
        <v>324</v>
      </c>
      <c r="VKJ229" t="s">
        <v>324</v>
      </c>
      <c r="VKK229" t="s">
        <v>324</v>
      </c>
      <c r="VKL229" t="s">
        <v>324</v>
      </c>
      <c r="VKM229" t="s">
        <v>324</v>
      </c>
      <c r="VKN229" t="s">
        <v>324</v>
      </c>
      <c r="VKO229" t="s">
        <v>324</v>
      </c>
      <c r="VKP229" t="s">
        <v>324</v>
      </c>
      <c r="VKQ229" t="s">
        <v>324</v>
      </c>
      <c r="VKR229" t="s">
        <v>324</v>
      </c>
      <c r="VKS229" t="s">
        <v>324</v>
      </c>
      <c r="VKT229" t="s">
        <v>324</v>
      </c>
      <c r="VKU229" t="s">
        <v>324</v>
      </c>
      <c r="VKV229" t="s">
        <v>324</v>
      </c>
      <c r="VKW229" t="s">
        <v>324</v>
      </c>
      <c r="VKX229" t="s">
        <v>324</v>
      </c>
      <c r="VKY229" t="s">
        <v>324</v>
      </c>
      <c r="VKZ229" t="s">
        <v>324</v>
      </c>
      <c r="VLA229" t="s">
        <v>324</v>
      </c>
      <c r="VLB229" t="s">
        <v>324</v>
      </c>
      <c r="VLC229" t="s">
        <v>324</v>
      </c>
      <c r="VLD229" t="s">
        <v>324</v>
      </c>
      <c r="VLE229" t="s">
        <v>324</v>
      </c>
      <c r="VLF229" t="s">
        <v>324</v>
      </c>
      <c r="VLG229" t="s">
        <v>324</v>
      </c>
      <c r="VLH229" t="s">
        <v>324</v>
      </c>
      <c r="VLI229" t="s">
        <v>324</v>
      </c>
      <c r="VLJ229" t="s">
        <v>324</v>
      </c>
      <c r="VLK229" t="s">
        <v>324</v>
      </c>
      <c r="VLL229" t="s">
        <v>324</v>
      </c>
      <c r="VLM229" t="s">
        <v>324</v>
      </c>
      <c r="VLN229" t="s">
        <v>324</v>
      </c>
      <c r="VLO229" t="s">
        <v>324</v>
      </c>
      <c r="VLP229" t="s">
        <v>324</v>
      </c>
      <c r="VLQ229" t="s">
        <v>324</v>
      </c>
      <c r="VLR229" t="s">
        <v>324</v>
      </c>
      <c r="VLS229" t="s">
        <v>324</v>
      </c>
      <c r="VLT229" t="s">
        <v>324</v>
      </c>
      <c r="VLU229" t="s">
        <v>324</v>
      </c>
      <c r="VLV229" t="s">
        <v>324</v>
      </c>
      <c r="VLW229" t="s">
        <v>324</v>
      </c>
      <c r="VLX229" t="s">
        <v>324</v>
      </c>
      <c r="VLY229" t="s">
        <v>324</v>
      </c>
      <c r="VLZ229" t="s">
        <v>324</v>
      </c>
      <c r="VMA229" t="s">
        <v>324</v>
      </c>
      <c r="VMB229" t="s">
        <v>324</v>
      </c>
      <c r="VMC229" t="s">
        <v>324</v>
      </c>
      <c r="VMD229" t="s">
        <v>324</v>
      </c>
      <c r="VME229" t="s">
        <v>324</v>
      </c>
      <c r="VMF229" t="s">
        <v>324</v>
      </c>
      <c r="VMG229" t="s">
        <v>324</v>
      </c>
      <c r="VMH229" t="s">
        <v>324</v>
      </c>
      <c r="VMI229" t="s">
        <v>324</v>
      </c>
      <c r="VMJ229" t="s">
        <v>324</v>
      </c>
      <c r="VMK229" t="s">
        <v>324</v>
      </c>
      <c r="VML229" t="s">
        <v>324</v>
      </c>
      <c r="VMM229" t="s">
        <v>324</v>
      </c>
      <c r="VMN229" t="s">
        <v>324</v>
      </c>
      <c r="VMO229" t="s">
        <v>324</v>
      </c>
      <c r="VMP229" t="s">
        <v>324</v>
      </c>
      <c r="VMQ229" t="s">
        <v>324</v>
      </c>
      <c r="VMR229" t="s">
        <v>324</v>
      </c>
      <c r="VMS229" t="s">
        <v>324</v>
      </c>
      <c r="VMT229" t="s">
        <v>324</v>
      </c>
      <c r="VMU229" t="s">
        <v>324</v>
      </c>
      <c r="VMV229" t="s">
        <v>324</v>
      </c>
      <c r="VMW229" t="s">
        <v>324</v>
      </c>
      <c r="VMX229" t="s">
        <v>324</v>
      </c>
      <c r="VMY229" t="s">
        <v>324</v>
      </c>
      <c r="VMZ229" t="s">
        <v>324</v>
      </c>
      <c r="VNA229" t="s">
        <v>324</v>
      </c>
      <c r="VNB229" t="s">
        <v>324</v>
      </c>
      <c r="VNC229" t="s">
        <v>324</v>
      </c>
      <c r="VND229" t="s">
        <v>324</v>
      </c>
      <c r="VNE229" t="s">
        <v>324</v>
      </c>
      <c r="VNF229" t="s">
        <v>324</v>
      </c>
      <c r="VNG229" t="s">
        <v>324</v>
      </c>
      <c r="VNH229" t="s">
        <v>324</v>
      </c>
      <c r="VNI229" t="s">
        <v>324</v>
      </c>
      <c r="VNJ229" t="s">
        <v>324</v>
      </c>
      <c r="VNK229" t="s">
        <v>324</v>
      </c>
      <c r="VNL229" t="s">
        <v>324</v>
      </c>
      <c r="VNM229" t="s">
        <v>324</v>
      </c>
      <c r="VNN229" t="s">
        <v>324</v>
      </c>
      <c r="VNO229" t="s">
        <v>324</v>
      </c>
      <c r="VNP229" t="s">
        <v>324</v>
      </c>
      <c r="VNQ229" t="s">
        <v>324</v>
      </c>
      <c r="VNR229" t="s">
        <v>324</v>
      </c>
      <c r="VNS229" t="s">
        <v>324</v>
      </c>
      <c r="VNT229" t="s">
        <v>324</v>
      </c>
      <c r="VNU229" t="s">
        <v>324</v>
      </c>
      <c r="VNV229" t="s">
        <v>324</v>
      </c>
      <c r="VNW229" t="s">
        <v>324</v>
      </c>
      <c r="VNX229" t="s">
        <v>324</v>
      </c>
      <c r="VNY229" t="s">
        <v>324</v>
      </c>
      <c r="VNZ229" t="s">
        <v>324</v>
      </c>
      <c r="VOA229" t="s">
        <v>324</v>
      </c>
      <c r="VOB229" t="s">
        <v>324</v>
      </c>
      <c r="VOC229" t="s">
        <v>324</v>
      </c>
      <c r="VOD229" t="s">
        <v>324</v>
      </c>
      <c r="VOE229" t="s">
        <v>324</v>
      </c>
      <c r="VOF229" t="s">
        <v>324</v>
      </c>
      <c r="VOG229" t="s">
        <v>324</v>
      </c>
      <c r="VOH229" t="s">
        <v>324</v>
      </c>
      <c r="VOI229" t="s">
        <v>324</v>
      </c>
      <c r="VOJ229" t="s">
        <v>324</v>
      </c>
      <c r="VOK229" t="s">
        <v>324</v>
      </c>
      <c r="VOL229" t="s">
        <v>324</v>
      </c>
      <c r="VOM229" t="s">
        <v>324</v>
      </c>
      <c r="VON229" t="s">
        <v>324</v>
      </c>
      <c r="VOO229" t="s">
        <v>324</v>
      </c>
      <c r="VOP229" t="s">
        <v>324</v>
      </c>
      <c r="VOQ229" t="s">
        <v>324</v>
      </c>
      <c r="VOR229" t="s">
        <v>324</v>
      </c>
      <c r="VOS229" t="s">
        <v>324</v>
      </c>
      <c r="VOT229" t="s">
        <v>324</v>
      </c>
      <c r="VOU229" t="s">
        <v>324</v>
      </c>
      <c r="VOV229" t="s">
        <v>324</v>
      </c>
      <c r="VOW229" t="s">
        <v>324</v>
      </c>
      <c r="VOX229" t="s">
        <v>324</v>
      </c>
      <c r="VOY229" t="s">
        <v>324</v>
      </c>
      <c r="VOZ229" t="s">
        <v>324</v>
      </c>
      <c r="VPA229" t="s">
        <v>324</v>
      </c>
      <c r="VPB229" t="s">
        <v>324</v>
      </c>
      <c r="VPC229" t="s">
        <v>324</v>
      </c>
      <c r="VPD229" t="s">
        <v>324</v>
      </c>
      <c r="VPE229" t="s">
        <v>324</v>
      </c>
      <c r="VPF229" t="s">
        <v>324</v>
      </c>
      <c r="VPG229" t="s">
        <v>324</v>
      </c>
      <c r="VPH229" t="s">
        <v>324</v>
      </c>
      <c r="VPI229" t="s">
        <v>324</v>
      </c>
      <c r="VPJ229" t="s">
        <v>324</v>
      </c>
      <c r="VPK229" t="s">
        <v>324</v>
      </c>
      <c r="VPL229" t="s">
        <v>324</v>
      </c>
      <c r="VPM229" t="s">
        <v>324</v>
      </c>
      <c r="VPN229" t="s">
        <v>324</v>
      </c>
      <c r="VPO229" t="s">
        <v>324</v>
      </c>
      <c r="VPP229" t="s">
        <v>324</v>
      </c>
      <c r="VPQ229" t="s">
        <v>324</v>
      </c>
      <c r="VPR229" t="s">
        <v>324</v>
      </c>
      <c r="VPS229" t="s">
        <v>324</v>
      </c>
      <c r="VPT229" t="s">
        <v>324</v>
      </c>
      <c r="VPU229" t="s">
        <v>324</v>
      </c>
      <c r="VPV229" t="s">
        <v>324</v>
      </c>
      <c r="VPW229" t="s">
        <v>324</v>
      </c>
      <c r="VPX229" t="s">
        <v>324</v>
      </c>
      <c r="VPY229" t="s">
        <v>324</v>
      </c>
      <c r="VPZ229" t="s">
        <v>324</v>
      </c>
      <c r="VQA229" t="s">
        <v>324</v>
      </c>
      <c r="VQB229" t="s">
        <v>324</v>
      </c>
      <c r="VQC229" t="s">
        <v>324</v>
      </c>
      <c r="VQD229" t="s">
        <v>324</v>
      </c>
      <c r="VQE229" t="s">
        <v>324</v>
      </c>
      <c r="VQF229" t="s">
        <v>324</v>
      </c>
      <c r="VQG229" t="s">
        <v>324</v>
      </c>
      <c r="VQH229" t="s">
        <v>324</v>
      </c>
      <c r="VQI229" t="s">
        <v>324</v>
      </c>
      <c r="VQJ229" t="s">
        <v>324</v>
      </c>
      <c r="VQK229" t="s">
        <v>324</v>
      </c>
      <c r="VQL229" t="s">
        <v>324</v>
      </c>
      <c r="VQM229" t="s">
        <v>324</v>
      </c>
      <c r="VQN229" t="s">
        <v>324</v>
      </c>
      <c r="VQO229" t="s">
        <v>324</v>
      </c>
      <c r="VQP229" t="s">
        <v>324</v>
      </c>
      <c r="VQQ229" t="s">
        <v>324</v>
      </c>
      <c r="VQR229" t="s">
        <v>324</v>
      </c>
      <c r="VQS229" t="s">
        <v>324</v>
      </c>
      <c r="VQT229" t="s">
        <v>324</v>
      </c>
      <c r="VQU229" t="s">
        <v>324</v>
      </c>
      <c r="VQV229" t="s">
        <v>324</v>
      </c>
      <c r="VQW229" t="s">
        <v>324</v>
      </c>
      <c r="VQX229" t="s">
        <v>324</v>
      </c>
      <c r="VQY229" t="s">
        <v>324</v>
      </c>
      <c r="VQZ229" t="s">
        <v>324</v>
      </c>
      <c r="VRA229" t="s">
        <v>324</v>
      </c>
      <c r="VRB229" t="s">
        <v>324</v>
      </c>
      <c r="VRC229" t="s">
        <v>324</v>
      </c>
      <c r="VRD229" t="s">
        <v>324</v>
      </c>
      <c r="VRE229" t="s">
        <v>324</v>
      </c>
      <c r="VRF229" t="s">
        <v>324</v>
      </c>
      <c r="VRG229" t="s">
        <v>324</v>
      </c>
      <c r="VRH229" t="s">
        <v>324</v>
      </c>
      <c r="VRI229" t="s">
        <v>324</v>
      </c>
      <c r="VRJ229" t="s">
        <v>324</v>
      </c>
      <c r="VRK229" t="s">
        <v>324</v>
      </c>
      <c r="VRL229" t="s">
        <v>324</v>
      </c>
      <c r="VRM229" t="s">
        <v>324</v>
      </c>
      <c r="VRN229" t="s">
        <v>324</v>
      </c>
      <c r="VRO229" t="s">
        <v>324</v>
      </c>
      <c r="VRP229" t="s">
        <v>324</v>
      </c>
      <c r="VRQ229" t="s">
        <v>324</v>
      </c>
      <c r="VRR229" t="s">
        <v>324</v>
      </c>
      <c r="VRS229" t="s">
        <v>324</v>
      </c>
      <c r="VRT229" t="s">
        <v>324</v>
      </c>
      <c r="VRU229" t="s">
        <v>324</v>
      </c>
      <c r="VRV229" t="s">
        <v>324</v>
      </c>
      <c r="VRW229" t="s">
        <v>324</v>
      </c>
      <c r="VRX229" t="s">
        <v>324</v>
      </c>
      <c r="VRY229" t="s">
        <v>324</v>
      </c>
      <c r="VRZ229" t="s">
        <v>324</v>
      </c>
      <c r="VSA229" t="s">
        <v>324</v>
      </c>
      <c r="VSB229" t="s">
        <v>324</v>
      </c>
      <c r="VSC229" t="s">
        <v>324</v>
      </c>
      <c r="VSD229" t="s">
        <v>324</v>
      </c>
      <c r="VSE229" t="s">
        <v>324</v>
      </c>
      <c r="VSF229" t="s">
        <v>324</v>
      </c>
      <c r="VSG229" t="s">
        <v>324</v>
      </c>
      <c r="VSH229" t="s">
        <v>324</v>
      </c>
      <c r="VSI229" t="s">
        <v>324</v>
      </c>
      <c r="VSJ229" t="s">
        <v>324</v>
      </c>
      <c r="VSK229" t="s">
        <v>324</v>
      </c>
      <c r="VSL229" t="s">
        <v>324</v>
      </c>
      <c r="VSM229" t="s">
        <v>324</v>
      </c>
      <c r="VSN229" t="s">
        <v>324</v>
      </c>
      <c r="VSO229" t="s">
        <v>324</v>
      </c>
      <c r="VSP229" t="s">
        <v>324</v>
      </c>
      <c r="VSQ229" t="s">
        <v>324</v>
      </c>
      <c r="VSR229" t="s">
        <v>324</v>
      </c>
      <c r="VSS229" t="s">
        <v>324</v>
      </c>
      <c r="VST229" t="s">
        <v>324</v>
      </c>
      <c r="VSU229" t="s">
        <v>324</v>
      </c>
      <c r="VSV229" t="s">
        <v>324</v>
      </c>
      <c r="VSW229" t="s">
        <v>324</v>
      </c>
      <c r="VSX229" t="s">
        <v>324</v>
      </c>
      <c r="VSY229" t="s">
        <v>324</v>
      </c>
      <c r="VSZ229" t="s">
        <v>324</v>
      </c>
      <c r="VTA229" t="s">
        <v>324</v>
      </c>
      <c r="VTB229" t="s">
        <v>324</v>
      </c>
      <c r="VTC229" t="s">
        <v>324</v>
      </c>
      <c r="VTD229" t="s">
        <v>324</v>
      </c>
      <c r="VTE229" t="s">
        <v>324</v>
      </c>
      <c r="VTF229" t="s">
        <v>324</v>
      </c>
      <c r="VTG229" t="s">
        <v>324</v>
      </c>
      <c r="VTH229" t="s">
        <v>324</v>
      </c>
      <c r="VTI229" t="s">
        <v>324</v>
      </c>
      <c r="VTJ229" t="s">
        <v>324</v>
      </c>
      <c r="VTK229" t="s">
        <v>324</v>
      </c>
      <c r="VTL229" t="s">
        <v>324</v>
      </c>
      <c r="VTM229" t="s">
        <v>324</v>
      </c>
      <c r="VTN229" t="s">
        <v>324</v>
      </c>
      <c r="VTO229" t="s">
        <v>324</v>
      </c>
      <c r="VTP229" t="s">
        <v>324</v>
      </c>
      <c r="VTQ229" t="s">
        <v>324</v>
      </c>
      <c r="VTR229" t="s">
        <v>324</v>
      </c>
      <c r="VTS229" t="s">
        <v>324</v>
      </c>
      <c r="VTT229" t="s">
        <v>324</v>
      </c>
      <c r="VTU229" t="s">
        <v>324</v>
      </c>
      <c r="VTV229" t="s">
        <v>324</v>
      </c>
      <c r="VTW229" t="s">
        <v>324</v>
      </c>
      <c r="VTX229" t="s">
        <v>324</v>
      </c>
      <c r="VTY229" t="s">
        <v>324</v>
      </c>
      <c r="VTZ229" t="s">
        <v>324</v>
      </c>
      <c r="VUA229" t="s">
        <v>324</v>
      </c>
      <c r="VUB229" t="s">
        <v>324</v>
      </c>
      <c r="VUC229" t="s">
        <v>324</v>
      </c>
      <c r="VUD229" t="s">
        <v>324</v>
      </c>
      <c r="VUE229" t="s">
        <v>324</v>
      </c>
      <c r="VUF229" t="s">
        <v>324</v>
      </c>
      <c r="VUG229" t="s">
        <v>324</v>
      </c>
      <c r="VUH229" t="s">
        <v>324</v>
      </c>
      <c r="VUI229" t="s">
        <v>324</v>
      </c>
      <c r="VUJ229" t="s">
        <v>324</v>
      </c>
      <c r="VUK229" t="s">
        <v>324</v>
      </c>
      <c r="VUL229" t="s">
        <v>324</v>
      </c>
      <c r="VUM229" t="s">
        <v>324</v>
      </c>
      <c r="VUN229" t="s">
        <v>324</v>
      </c>
      <c r="VUO229" t="s">
        <v>324</v>
      </c>
      <c r="VUP229" t="s">
        <v>324</v>
      </c>
      <c r="VUQ229" t="s">
        <v>324</v>
      </c>
      <c r="VUR229" t="s">
        <v>324</v>
      </c>
      <c r="VUS229" t="s">
        <v>324</v>
      </c>
      <c r="VUT229" t="s">
        <v>324</v>
      </c>
      <c r="VUU229" t="s">
        <v>324</v>
      </c>
      <c r="VUV229" t="s">
        <v>324</v>
      </c>
      <c r="VUW229" t="s">
        <v>324</v>
      </c>
      <c r="VUX229" t="s">
        <v>324</v>
      </c>
      <c r="VUY229" t="s">
        <v>324</v>
      </c>
      <c r="VUZ229" t="s">
        <v>324</v>
      </c>
      <c r="VVA229" t="s">
        <v>324</v>
      </c>
      <c r="VVB229" t="s">
        <v>324</v>
      </c>
      <c r="VVC229" t="s">
        <v>324</v>
      </c>
      <c r="VVD229" t="s">
        <v>324</v>
      </c>
      <c r="VVE229" t="s">
        <v>324</v>
      </c>
      <c r="VVF229" t="s">
        <v>324</v>
      </c>
      <c r="VVG229" t="s">
        <v>324</v>
      </c>
      <c r="VVH229" t="s">
        <v>324</v>
      </c>
      <c r="VVI229" t="s">
        <v>324</v>
      </c>
      <c r="VVJ229" t="s">
        <v>324</v>
      </c>
      <c r="VVK229" t="s">
        <v>324</v>
      </c>
      <c r="VVL229" t="s">
        <v>324</v>
      </c>
      <c r="VVM229" t="s">
        <v>324</v>
      </c>
      <c r="VVN229" t="s">
        <v>324</v>
      </c>
      <c r="VVO229" t="s">
        <v>324</v>
      </c>
      <c r="VVP229" t="s">
        <v>324</v>
      </c>
      <c r="VVQ229" t="s">
        <v>324</v>
      </c>
      <c r="VVR229" t="s">
        <v>324</v>
      </c>
      <c r="VVS229" t="s">
        <v>324</v>
      </c>
      <c r="VVT229" t="s">
        <v>324</v>
      </c>
      <c r="VVU229" t="s">
        <v>324</v>
      </c>
      <c r="VVV229" t="s">
        <v>324</v>
      </c>
      <c r="VVW229" t="s">
        <v>324</v>
      </c>
      <c r="VVX229" t="s">
        <v>324</v>
      </c>
      <c r="VVY229" t="s">
        <v>324</v>
      </c>
      <c r="VVZ229" t="s">
        <v>324</v>
      </c>
      <c r="VWA229" t="s">
        <v>324</v>
      </c>
      <c r="VWB229" t="s">
        <v>324</v>
      </c>
      <c r="VWC229" t="s">
        <v>324</v>
      </c>
      <c r="VWD229" t="s">
        <v>324</v>
      </c>
      <c r="VWE229" t="s">
        <v>324</v>
      </c>
      <c r="VWF229" t="s">
        <v>324</v>
      </c>
      <c r="VWG229" t="s">
        <v>324</v>
      </c>
      <c r="VWH229" t="s">
        <v>324</v>
      </c>
      <c r="VWI229" t="s">
        <v>324</v>
      </c>
      <c r="VWJ229" t="s">
        <v>324</v>
      </c>
      <c r="VWK229" t="s">
        <v>324</v>
      </c>
      <c r="VWL229" t="s">
        <v>324</v>
      </c>
      <c r="VWM229" t="s">
        <v>324</v>
      </c>
      <c r="VWN229" t="s">
        <v>324</v>
      </c>
      <c r="VWO229" t="s">
        <v>324</v>
      </c>
      <c r="VWP229" t="s">
        <v>324</v>
      </c>
      <c r="VWQ229" t="s">
        <v>324</v>
      </c>
      <c r="VWR229" t="s">
        <v>324</v>
      </c>
      <c r="VWS229" t="s">
        <v>324</v>
      </c>
      <c r="VWT229" t="s">
        <v>324</v>
      </c>
      <c r="VWU229" t="s">
        <v>324</v>
      </c>
      <c r="VWV229" t="s">
        <v>324</v>
      </c>
      <c r="VWW229" t="s">
        <v>324</v>
      </c>
      <c r="VWX229" t="s">
        <v>324</v>
      </c>
      <c r="VWY229" t="s">
        <v>324</v>
      </c>
      <c r="VWZ229" t="s">
        <v>324</v>
      </c>
      <c r="VXA229" t="s">
        <v>324</v>
      </c>
      <c r="VXB229" t="s">
        <v>324</v>
      </c>
      <c r="VXC229" t="s">
        <v>324</v>
      </c>
      <c r="VXD229" t="s">
        <v>324</v>
      </c>
      <c r="VXE229" t="s">
        <v>324</v>
      </c>
      <c r="VXF229" t="s">
        <v>324</v>
      </c>
      <c r="VXG229" t="s">
        <v>324</v>
      </c>
      <c r="VXH229" t="s">
        <v>324</v>
      </c>
      <c r="VXI229" t="s">
        <v>324</v>
      </c>
      <c r="VXJ229" t="s">
        <v>324</v>
      </c>
      <c r="VXK229" t="s">
        <v>324</v>
      </c>
      <c r="VXL229" t="s">
        <v>324</v>
      </c>
      <c r="VXM229" t="s">
        <v>324</v>
      </c>
      <c r="VXN229" t="s">
        <v>324</v>
      </c>
      <c r="VXO229" t="s">
        <v>324</v>
      </c>
      <c r="VXP229" t="s">
        <v>324</v>
      </c>
      <c r="VXQ229" t="s">
        <v>324</v>
      </c>
      <c r="VXR229" t="s">
        <v>324</v>
      </c>
      <c r="VXS229" t="s">
        <v>324</v>
      </c>
      <c r="VXT229" t="s">
        <v>324</v>
      </c>
      <c r="VXU229" t="s">
        <v>324</v>
      </c>
      <c r="VXV229" t="s">
        <v>324</v>
      </c>
      <c r="VXW229" t="s">
        <v>324</v>
      </c>
      <c r="VXX229" t="s">
        <v>324</v>
      </c>
      <c r="VXY229" t="s">
        <v>324</v>
      </c>
      <c r="VXZ229" t="s">
        <v>324</v>
      </c>
      <c r="VYA229" t="s">
        <v>324</v>
      </c>
      <c r="VYB229" t="s">
        <v>324</v>
      </c>
      <c r="VYC229" t="s">
        <v>324</v>
      </c>
      <c r="VYD229" t="s">
        <v>324</v>
      </c>
      <c r="VYE229" t="s">
        <v>324</v>
      </c>
      <c r="VYF229" t="s">
        <v>324</v>
      </c>
      <c r="VYG229" t="s">
        <v>324</v>
      </c>
      <c r="VYH229" t="s">
        <v>324</v>
      </c>
      <c r="VYI229" t="s">
        <v>324</v>
      </c>
      <c r="VYJ229" t="s">
        <v>324</v>
      </c>
      <c r="VYK229" t="s">
        <v>324</v>
      </c>
      <c r="VYL229" t="s">
        <v>324</v>
      </c>
      <c r="VYM229" t="s">
        <v>324</v>
      </c>
      <c r="VYN229" t="s">
        <v>324</v>
      </c>
      <c r="VYO229" t="s">
        <v>324</v>
      </c>
      <c r="VYP229" t="s">
        <v>324</v>
      </c>
      <c r="VYQ229" t="s">
        <v>324</v>
      </c>
      <c r="VYR229" t="s">
        <v>324</v>
      </c>
      <c r="VYS229" t="s">
        <v>324</v>
      </c>
      <c r="VYT229" t="s">
        <v>324</v>
      </c>
      <c r="VYU229" t="s">
        <v>324</v>
      </c>
      <c r="VYV229" t="s">
        <v>324</v>
      </c>
      <c r="VYW229" t="s">
        <v>324</v>
      </c>
      <c r="VYX229" t="s">
        <v>324</v>
      </c>
      <c r="VYY229" t="s">
        <v>324</v>
      </c>
      <c r="VYZ229" t="s">
        <v>324</v>
      </c>
      <c r="VZA229" t="s">
        <v>324</v>
      </c>
      <c r="VZB229" t="s">
        <v>324</v>
      </c>
      <c r="VZC229" t="s">
        <v>324</v>
      </c>
      <c r="VZD229" t="s">
        <v>324</v>
      </c>
      <c r="VZE229" t="s">
        <v>324</v>
      </c>
      <c r="VZF229" t="s">
        <v>324</v>
      </c>
      <c r="VZG229" t="s">
        <v>324</v>
      </c>
      <c r="VZH229" t="s">
        <v>324</v>
      </c>
      <c r="VZI229" t="s">
        <v>324</v>
      </c>
      <c r="VZJ229" t="s">
        <v>324</v>
      </c>
      <c r="VZK229" t="s">
        <v>324</v>
      </c>
      <c r="VZL229" t="s">
        <v>324</v>
      </c>
      <c r="VZM229" t="s">
        <v>324</v>
      </c>
      <c r="VZN229" t="s">
        <v>324</v>
      </c>
      <c r="VZO229" t="s">
        <v>324</v>
      </c>
      <c r="VZP229" t="s">
        <v>324</v>
      </c>
      <c r="VZQ229" t="s">
        <v>324</v>
      </c>
      <c r="VZR229" t="s">
        <v>324</v>
      </c>
      <c r="VZS229" t="s">
        <v>324</v>
      </c>
      <c r="VZT229" t="s">
        <v>324</v>
      </c>
      <c r="VZU229" t="s">
        <v>324</v>
      </c>
      <c r="VZV229" t="s">
        <v>324</v>
      </c>
      <c r="VZW229" t="s">
        <v>324</v>
      </c>
      <c r="VZX229" t="s">
        <v>324</v>
      </c>
      <c r="VZY229" t="s">
        <v>324</v>
      </c>
      <c r="VZZ229" t="s">
        <v>324</v>
      </c>
      <c r="WAA229" t="s">
        <v>324</v>
      </c>
      <c r="WAB229" t="s">
        <v>324</v>
      </c>
      <c r="WAC229" t="s">
        <v>324</v>
      </c>
      <c r="WAD229" t="s">
        <v>324</v>
      </c>
      <c r="WAE229" t="s">
        <v>324</v>
      </c>
      <c r="WAF229" t="s">
        <v>324</v>
      </c>
      <c r="WAG229" t="s">
        <v>324</v>
      </c>
      <c r="WAH229" t="s">
        <v>324</v>
      </c>
      <c r="WAI229" t="s">
        <v>324</v>
      </c>
      <c r="WAJ229" t="s">
        <v>324</v>
      </c>
      <c r="WAK229" t="s">
        <v>324</v>
      </c>
      <c r="WAL229" t="s">
        <v>324</v>
      </c>
      <c r="WAM229" t="s">
        <v>324</v>
      </c>
      <c r="WAN229" t="s">
        <v>324</v>
      </c>
      <c r="WAO229" t="s">
        <v>324</v>
      </c>
      <c r="WAP229" t="s">
        <v>324</v>
      </c>
      <c r="WAQ229" t="s">
        <v>324</v>
      </c>
      <c r="WAR229" t="s">
        <v>324</v>
      </c>
      <c r="WAS229" t="s">
        <v>324</v>
      </c>
      <c r="WAT229" t="s">
        <v>324</v>
      </c>
      <c r="WAU229" t="s">
        <v>324</v>
      </c>
      <c r="WAV229" t="s">
        <v>324</v>
      </c>
      <c r="WAW229" t="s">
        <v>324</v>
      </c>
      <c r="WAX229" t="s">
        <v>324</v>
      </c>
      <c r="WAY229" t="s">
        <v>324</v>
      </c>
      <c r="WAZ229" t="s">
        <v>324</v>
      </c>
      <c r="WBA229" t="s">
        <v>324</v>
      </c>
      <c r="WBB229" t="s">
        <v>324</v>
      </c>
      <c r="WBC229" t="s">
        <v>324</v>
      </c>
      <c r="WBD229" t="s">
        <v>324</v>
      </c>
      <c r="WBE229" t="s">
        <v>324</v>
      </c>
      <c r="WBF229" t="s">
        <v>324</v>
      </c>
      <c r="WBG229" t="s">
        <v>324</v>
      </c>
      <c r="WBH229" t="s">
        <v>324</v>
      </c>
      <c r="WBI229" t="s">
        <v>324</v>
      </c>
      <c r="WBJ229" t="s">
        <v>324</v>
      </c>
      <c r="WBK229" t="s">
        <v>324</v>
      </c>
      <c r="WBL229" t="s">
        <v>324</v>
      </c>
      <c r="WBM229" t="s">
        <v>324</v>
      </c>
      <c r="WBN229" t="s">
        <v>324</v>
      </c>
      <c r="WBO229" t="s">
        <v>324</v>
      </c>
      <c r="WBP229" t="s">
        <v>324</v>
      </c>
      <c r="WBQ229" t="s">
        <v>324</v>
      </c>
      <c r="WBR229" t="s">
        <v>324</v>
      </c>
      <c r="WBS229" t="s">
        <v>324</v>
      </c>
      <c r="WBT229" t="s">
        <v>324</v>
      </c>
      <c r="WBU229" t="s">
        <v>324</v>
      </c>
      <c r="WBV229" t="s">
        <v>324</v>
      </c>
      <c r="WBW229" t="s">
        <v>324</v>
      </c>
      <c r="WBX229" t="s">
        <v>324</v>
      </c>
      <c r="WBY229" t="s">
        <v>324</v>
      </c>
      <c r="WBZ229" t="s">
        <v>324</v>
      </c>
      <c r="WCA229" t="s">
        <v>324</v>
      </c>
      <c r="WCB229" t="s">
        <v>324</v>
      </c>
      <c r="WCC229" t="s">
        <v>324</v>
      </c>
      <c r="WCD229" t="s">
        <v>324</v>
      </c>
      <c r="WCE229" t="s">
        <v>324</v>
      </c>
      <c r="WCF229" t="s">
        <v>324</v>
      </c>
      <c r="WCG229" t="s">
        <v>324</v>
      </c>
      <c r="WCH229" t="s">
        <v>324</v>
      </c>
      <c r="WCI229" t="s">
        <v>324</v>
      </c>
      <c r="WCJ229" t="s">
        <v>324</v>
      </c>
      <c r="WCK229" t="s">
        <v>324</v>
      </c>
      <c r="WCL229" t="s">
        <v>324</v>
      </c>
      <c r="WCM229" t="s">
        <v>324</v>
      </c>
      <c r="WCN229" t="s">
        <v>324</v>
      </c>
      <c r="WCO229" t="s">
        <v>324</v>
      </c>
      <c r="WCP229" t="s">
        <v>324</v>
      </c>
      <c r="WCQ229" t="s">
        <v>324</v>
      </c>
      <c r="WCR229" t="s">
        <v>324</v>
      </c>
      <c r="WCS229" t="s">
        <v>324</v>
      </c>
      <c r="WCT229" t="s">
        <v>324</v>
      </c>
      <c r="WCU229" t="s">
        <v>324</v>
      </c>
      <c r="WCV229" t="s">
        <v>324</v>
      </c>
      <c r="WCW229" t="s">
        <v>324</v>
      </c>
      <c r="WCX229" t="s">
        <v>324</v>
      </c>
      <c r="WCY229" t="s">
        <v>324</v>
      </c>
      <c r="WCZ229" t="s">
        <v>324</v>
      </c>
      <c r="WDA229" t="s">
        <v>324</v>
      </c>
      <c r="WDB229" t="s">
        <v>324</v>
      </c>
      <c r="WDC229" t="s">
        <v>324</v>
      </c>
      <c r="WDD229" t="s">
        <v>324</v>
      </c>
      <c r="WDE229" t="s">
        <v>324</v>
      </c>
      <c r="WDF229" t="s">
        <v>324</v>
      </c>
      <c r="WDG229" t="s">
        <v>324</v>
      </c>
      <c r="WDH229" t="s">
        <v>324</v>
      </c>
      <c r="WDI229" t="s">
        <v>324</v>
      </c>
      <c r="WDJ229" t="s">
        <v>324</v>
      </c>
      <c r="WDK229" t="s">
        <v>324</v>
      </c>
      <c r="WDL229" t="s">
        <v>324</v>
      </c>
      <c r="WDM229" t="s">
        <v>324</v>
      </c>
      <c r="WDN229" t="s">
        <v>324</v>
      </c>
      <c r="WDO229" t="s">
        <v>324</v>
      </c>
      <c r="WDP229" t="s">
        <v>324</v>
      </c>
      <c r="WDQ229" t="s">
        <v>324</v>
      </c>
      <c r="WDR229" t="s">
        <v>324</v>
      </c>
      <c r="WDS229" t="s">
        <v>324</v>
      </c>
      <c r="WDT229" t="s">
        <v>324</v>
      </c>
      <c r="WDU229" t="s">
        <v>324</v>
      </c>
      <c r="WDV229" t="s">
        <v>324</v>
      </c>
      <c r="WDW229" t="s">
        <v>324</v>
      </c>
      <c r="WDX229" t="s">
        <v>324</v>
      </c>
      <c r="WDY229" t="s">
        <v>324</v>
      </c>
      <c r="WDZ229" t="s">
        <v>324</v>
      </c>
      <c r="WEA229" t="s">
        <v>324</v>
      </c>
      <c r="WEB229" t="s">
        <v>324</v>
      </c>
      <c r="WEC229" t="s">
        <v>324</v>
      </c>
      <c r="WED229" t="s">
        <v>324</v>
      </c>
      <c r="WEE229" t="s">
        <v>324</v>
      </c>
      <c r="WEF229" t="s">
        <v>324</v>
      </c>
      <c r="WEG229" t="s">
        <v>324</v>
      </c>
      <c r="WEH229" t="s">
        <v>324</v>
      </c>
      <c r="WEI229" t="s">
        <v>324</v>
      </c>
      <c r="WEJ229" t="s">
        <v>324</v>
      </c>
      <c r="WEK229" t="s">
        <v>324</v>
      </c>
      <c r="WEL229" t="s">
        <v>324</v>
      </c>
      <c r="WEM229" t="s">
        <v>324</v>
      </c>
      <c r="WEN229" t="s">
        <v>324</v>
      </c>
      <c r="WEO229" t="s">
        <v>324</v>
      </c>
      <c r="WEP229" t="s">
        <v>324</v>
      </c>
      <c r="WEQ229" t="s">
        <v>324</v>
      </c>
      <c r="WER229" t="s">
        <v>324</v>
      </c>
      <c r="WES229" t="s">
        <v>324</v>
      </c>
      <c r="WET229" t="s">
        <v>324</v>
      </c>
      <c r="WEU229" t="s">
        <v>324</v>
      </c>
      <c r="WEV229" t="s">
        <v>324</v>
      </c>
      <c r="WEW229" t="s">
        <v>324</v>
      </c>
      <c r="WEX229" t="s">
        <v>324</v>
      </c>
      <c r="WEY229" t="s">
        <v>324</v>
      </c>
      <c r="WEZ229" t="s">
        <v>324</v>
      </c>
      <c r="WFA229" t="s">
        <v>324</v>
      </c>
      <c r="WFB229" t="s">
        <v>324</v>
      </c>
      <c r="WFC229" t="s">
        <v>324</v>
      </c>
      <c r="WFD229" t="s">
        <v>324</v>
      </c>
      <c r="WFE229" t="s">
        <v>324</v>
      </c>
      <c r="WFF229" t="s">
        <v>324</v>
      </c>
      <c r="WFG229" t="s">
        <v>324</v>
      </c>
      <c r="WFH229" t="s">
        <v>324</v>
      </c>
      <c r="WFI229" t="s">
        <v>324</v>
      </c>
      <c r="WFJ229" t="s">
        <v>324</v>
      </c>
      <c r="WFK229" t="s">
        <v>324</v>
      </c>
      <c r="WFL229" t="s">
        <v>324</v>
      </c>
      <c r="WFM229" t="s">
        <v>324</v>
      </c>
      <c r="WFN229" t="s">
        <v>324</v>
      </c>
      <c r="WFO229" t="s">
        <v>324</v>
      </c>
      <c r="WFP229" t="s">
        <v>324</v>
      </c>
      <c r="WFQ229" t="s">
        <v>324</v>
      </c>
      <c r="WFR229" t="s">
        <v>324</v>
      </c>
      <c r="WFS229" t="s">
        <v>324</v>
      </c>
      <c r="WFT229" t="s">
        <v>324</v>
      </c>
      <c r="WFU229" t="s">
        <v>324</v>
      </c>
      <c r="WFV229" t="s">
        <v>324</v>
      </c>
      <c r="WFW229" t="s">
        <v>324</v>
      </c>
      <c r="WFX229" t="s">
        <v>324</v>
      </c>
      <c r="WFY229" t="s">
        <v>324</v>
      </c>
      <c r="WFZ229" t="s">
        <v>324</v>
      </c>
      <c r="WGA229" t="s">
        <v>324</v>
      </c>
      <c r="WGB229" t="s">
        <v>324</v>
      </c>
      <c r="WGC229" t="s">
        <v>324</v>
      </c>
      <c r="WGD229" t="s">
        <v>324</v>
      </c>
      <c r="WGE229" t="s">
        <v>324</v>
      </c>
      <c r="WGF229" t="s">
        <v>324</v>
      </c>
      <c r="WGG229" t="s">
        <v>324</v>
      </c>
      <c r="WGH229" t="s">
        <v>324</v>
      </c>
      <c r="WGI229" t="s">
        <v>324</v>
      </c>
      <c r="WGJ229" t="s">
        <v>324</v>
      </c>
      <c r="WGK229" t="s">
        <v>324</v>
      </c>
      <c r="WGL229" t="s">
        <v>324</v>
      </c>
      <c r="WGM229" t="s">
        <v>324</v>
      </c>
      <c r="WGN229" t="s">
        <v>324</v>
      </c>
      <c r="WGO229" t="s">
        <v>324</v>
      </c>
      <c r="WGP229" t="s">
        <v>324</v>
      </c>
      <c r="WGQ229" t="s">
        <v>324</v>
      </c>
      <c r="WGR229" t="s">
        <v>324</v>
      </c>
      <c r="WGS229" t="s">
        <v>324</v>
      </c>
      <c r="WGT229" t="s">
        <v>324</v>
      </c>
      <c r="WGU229" t="s">
        <v>324</v>
      </c>
      <c r="WGV229" t="s">
        <v>324</v>
      </c>
      <c r="WGW229" t="s">
        <v>324</v>
      </c>
      <c r="WGX229" t="s">
        <v>324</v>
      </c>
      <c r="WGY229" t="s">
        <v>324</v>
      </c>
      <c r="WGZ229" t="s">
        <v>324</v>
      </c>
      <c r="WHA229" t="s">
        <v>324</v>
      </c>
      <c r="WHB229" t="s">
        <v>324</v>
      </c>
      <c r="WHC229" t="s">
        <v>324</v>
      </c>
      <c r="WHD229" t="s">
        <v>324</v>
      </c>
      <c r="WHE229" t="s">
        <v>324</v>
      </c>
      <c r="WHF229" t="s">
        <v>324</v>
      </c>
      <c r="WHG229" t="s">
        <v>324</v>
      </c>
      <c r="WHH229" t="s">
        <v>324</v>
      </c>
      <c r="WHI229" t="s">
        <v>324</v>
      </c>
      <c r="WHJ229" t="s">
        <v>324</v>
      </c>
      <c r="WHK229" t="s">
        <v>324</v>
      </c>
      <c r="WHL229" t="s">
        <v>324</v>
      </c>
      <c r="WHM229" t="s">
        <v>324</v>
      </c>
      <c r="WHN229" t="s">
        <v>324</v>
      </c>
      <c r="WHO229" t="s">
        <v>324</v>
      </c>
      <c r="WHP229" t="s">
        <v>324</v>
      </c>
      <c r="WHQ229" t="s">
        <v>324</v>
      </c>
      <c r="WHR229" t="s">
        <v>324</v>
      </c>
      <c r="WHS229" t="s">
        <v>324</v>
      </c>
      <c r="WHT229" t="s">
        <v>324</v>
      </c>
      <c r="WHU229" t="s">
        <v>324</v>
      </c>
      <c r="WHV229" t="s">
        <v>324</v>
      </c>
      <c r="WHW229" t="s">
        <v>324</v>
      </c>
      <c r="WHX229" t="s">
        <v>324</v>
      </c>
      <c r="WHY229" t="s">
        <v>324</v>
      </c>
      <c r="WHZ229" t="s">
        <v>324</v>
      </c>
      <c r="WIA229" t="s">
        <v>324</v>
      </c>
      <c r="WIB229" t="s">
        <v>324</v>
      </c>
      <c r="WIC229" t="s">
        <v>324</v>
      </c>
      <c r="WID229" t="s">
        <v>324</v>
      </c>
      <c r="WIE229" t="s">
        <v>324</v>
      </c>
      <c r="WIF229" t="s">
        <v>324</v>
      </c>
      <c r="WIG229" t="s">
        <v>324</v>
      </c>
      <c r="WIH229" t="s">
        <v>324</v>
      </c>
      <c r="WII229" t="s">
        <v>324</v>
      </c>
      <c r="WIJ229" t="s">
        <v>324</v>
      </c>
      <c r="WIK229" t="s">
        <v>324</v>
      </c>
      <c r="WIL229" t="s">
        <v>324</v>
      </c>
      <c r="WIM229" t="s">
        <v>324</v>
      </c>
      <c r="WIN229" t="s">
        <v>324</v>
      </c>
      <c r="WIO229" t="s">
        <v>324</v>
      </c>
      <c r="WIP229" t="s">
        <v>324</v>
      </c>
      <c r="WIQ229" t="s">
        <v>324</v>
      </c>
      <c r="WIR229" t="s">
        <v>324</v>
      </c>
      <c r="WIS229" t="s">
        <v>324</v>
      </c>
      <c r="WIT229" t="s">
        <v>324</v>
      </c>
      <c r="WIU229" t="s">
        <v>324</v>
      </c>
      <c r="WIV229" t="s">
        <v>324</v>
      </c>
      <c r="WIW229" t="s">
        <v>324</v>
      </c>
      <c r="WIX229" t="s">
        <v>324</v>
      </c>
      <c r="WIY229" t="s">
        <v>324</v>
      </c>
      <c r="WIZ229" t="s">
        <v>324</v>
      </c>
      <c r="WJA229" t="s">
        <v>324</v>
      </c>
      <c r="WJB229" t="s">
        <v>324</v>
      </c>
      <c r="WJC229" t="s">
        <v>324</v>
      </c>
      <c r="WJD229" t="s">
        <v>324</v>
      </c>
      <c r="WJE229" t="s">
        <v>324</v>
      </c>
      <c r="WJF229" t="s">
        <v>324</v>
      </c>
      <c r="WJG229" t="s">
        <v>324</v>
      </c>
      <c r="WJH229" t="s">
        <v>324</v>
      </c>
      <c r="WJI229" t="s">
        <v>324</v>
      </c>
      <c r="WJJ229" t="s">
        <v>324</v>
      </c>
      <c r="WJK229" t="s">
        <v>324</v>
      </c>
      <c r="WJL229" t="s">
        <v>324</v>
      </c>
      <c r="WJM229" t="s">
        <v>324</v>
      </c>
      <c r="WJN229" t="s">
        <v>324</v>
      </c>
      <c r="WJO229" t="s">
        <v>324</v>
      </c>
      <c r="WJP229" t="s">
        <v>324</v>
      </c>
      <c r="WJQ229" t="s">
        <v>324</v>
      </c>
      <c r="WJR229" t="s">
        <v>324</v>
      </c>
      <c r="WJS229" t="s">
        <v>324</v>
      </c>
      <c r="WJT229" t="s">
        <v>324</v>
      </c>
      <c r="WJU229" t="s">
        <v>324</v>
      </c>
      <c r="WJV229" t="s">
        <v>324</v>
      </c>
      <c r="WJW229" t="s">
        <v>324</v>
      </c>
      <c r="WJX229" t="s">
        <v>324</v>
      </c>
      <c r="WJY229" t="s">
        <v>324</v>
      </c>
      <c r="WJZ229" t="s">
        <v>324</v>
      </c>
      <c r="WKA229" t="s">
        <v>324</v>
      </c>
      <c r="WKB229" t="s">
        <v>324</v>
      </c>
      <c r="WKC229" t="s">
        <v>324</v>
      </c>
      <c r="WKD229" t="s">
        <v>324</v>
      </c>
      <c r="WKE229" t="s">
        <v>324</v>
      </c>
      <c r="WKF229" t="s">
        <v>324</v>
      </c>
      <c r="WKG229" t="s">
        <v>324</v>
      </c>
      <c r="WKH229" t="s">
        <v>324</v>
      </c>
      <c r="WKI229" t="s">
        <v>324</v>
      </c>
      <c r="WKJ229" t="s">
        <v>324</v>
      </c>
      <c r="WKK229" t="s">
        <v>324</v>
      </c>
      <c r="WKL229" t="s">
        <v>324</v>
      </c>
      <c r="WKM229" t="s">
        <v>324</v>
      </c>
      <c r="WKN229" t="s">
        <v>324</v>
      </c>
      <c r="WKO229" t="s">
        <v>324</v>
      </c>
      <c r="WKP229" t="s">
        <v>324</v>
      </c>
      <c r="WKQ229" t="s">
        <v>324</v>
      </c>
      <c r="WKR229" t="s">
        <v>324</v>
      </c>
      <c r="WKS229" t="s">
        <v>324</v>
      </c>
      <c r="WKT229" t="s">
        <v>324</v>
      </c>
      <c r="WKU229" t="s">
        <v>324</v>
      </c>
      <c r="WKV229" t="s">
        <v>324</v>
      </c>
      <c r="WKW229" t="s">
        <v>324</v>
      </c>
      <c r="WKX229" t="s">
        <v>324</v>
      </c>
      <c r="WKY229" t="s">
        <v>324</v>
      </c>
      <c r="WKZ229" t="s">
        <v>324</v>
      </c>
      <c r="WLA229" t="s">
        <v>324</v>
      </c>
      <c r="WLB229" t="s">
        <v>324</v>
      </c>
      <c r="WLC229" t="s">
        <v>324</v>
      </c>
      <c r="WLD229" t="s">
        <v>324</v>
      </c>
      <c r="WLE229" t="s">
        <v>324</v>
      </c>
      <c r="WLF229" t="s">
        <v>324</v>
      </c>
      <c r="WLG229" t="s">
        <v>324</v>
      </c>
      <c r="WLH229" t="s">
        <v>324</v>
      </c>
      <c r="WLI229" t="s">
        <v>324</v>
      </c>
      <c r="WLJ229" t="s">
        <v>324</v>
      </c>
      <c r="WLK229" t="s">
        <v>324</v>
      </c>
      <c r="WLL229" t="s">
        <v>324</v>
      </c>
      <c r="WLM229" t="s">
        <v>324</v>
      </c>
      <c r="WLN229" t="s">
        <v>324</v>
      </c>
      <c r="WLO229" t="s">
        <v>324</v>
      </c>
      <c r="WLP229" t="s">
        <v>324</v>
      </c>
      <c r="WLQ229" t="s">
        <v>324</v>
      </c>
      <c r="WLR229" t="s">
        <v>324</v>
      </c>
      <c r="WLS229" t="s">
        <v>324</v>
      </c>
      <c r="WLT229" t="s">
        <v>324</v>
      </c>
      <c r="WLU229" t="s">
        <v>324</v>
      </c>
      <c r="WLV229" t="s">
        <v>324</v>
      </c>
      <c r="WLW229" t="s">
        <v>324</v>
      </c>
      <c r="WLX229" t="s">
        <v>324</v>
      </c>
      <c r="WLY229" t="s">
        <v>324</v>
      </c>
      <c r="WLZ229" t="s">
        <v>324</v>
      </c>
      <c r="WMA229" t="s">
        <v>324</v>
      </c>
      <c r="WMB229" t="s">
        <v>324</v>
      </c>
      <c r="WMC229" t="s">
        <v>324</v>
      </c>
      <c r="WMD229" t="s">
        <v>324</v>
      </c>
      <c r="WME229" t="s">
        <v>324</v>
      </c>
      <c r="WMF229" t="s">
        <v>324</v>
      </c>
      <c r="WMG229" t="s">
        <v>324</v>
      </c>
      <c r="WMH229" t="s">
        <v>324</v>
      </c>
      <c r="WMI229" t="s">
        <v>324</v>
      </c>
      <c r="WMJ229" t="s">
        <v>324</v>
      </c>
      <c r="WMK229" t="s">
        <v>324</v>
      </c>
      <c r="WML229" t="s">
        <v>324</v>
      </c>
      <c r="WMM229" t="s">
        <v>324</v>
      </c>
      <c r="WMN229" t="s">
        <v>324</v>
      </c>
      <c r="WMO229" t="s">
        <v>324</v>
      </c>
      <c r="WMP229" t="s">
        <v>324</v>
      </c>
      <c r="WMQ229" t="s">
        <v>324</v>
      </c>
      <c r="WMR229" t="s">
        <v>324</v>
      </c>
      <c r="WMS229" t="s">
        <v>324</v>
      </c>
      <c r="WMT229" t="s">
        <v>324</v>
      </c>
      <c r="WMU229" t="s">
        <v>324</v>
      </c>
      <c r="WMV229" t="s">
        <v>324</v>
      </c>
      <c r="WMW229" t="s">
        <v>324</v>
      </c>
      <c r="WMX229" t="s">
        <v>324</v>
      </c>
      <c r="WMY229" t="s">
        <v>324</v>
      </c>
      <c r="WMZ229" t="s">
        <v>324</v>
      </c>
      <c r="WNA229" t="s">
        <v>324</v>
      </c>
      <c r="WNB229" t="s">
        <v>324</v>
      </c>
      <c r="WNC229" t="s">
        <v>324</v>
      </c>
      <c r="WND229" t="s">
        <v>324</v>
      </c>
      <c r="WNE229" t="s">
        <v>324</v>
      </c>
      <c r="WNF229" t="s">
        <v>324</v>
      </c>
      <c r="WNG229" t="s">
        <v>324</v>
      </c>
      <c r="WNH229" t="s">
        <v>324</v>
      </c>
      <c r="WNI229" t="s">
        <v>324</v>
      </c>
      <c r="WNJ229" t="s">
        <v>324</v>
      </c>
      <c r="WNK229" t="s">
        <v>324</v>
      </c>
      <c r="WNL229" t="s">
        <v>324</v>
      </c>
      <c r="WNM229" t="s">
        <v>324</v>
      </c>
      <c r="WNN229" t="s">
        <v>324</v>
      </c>
      <c r="WNO229" t="s">
        <v>324</v>
      </c>
      <c r="WNP229" t="s">
        <v>324</v>
      </c>
      <c r="WNQ229" t="s">
        <v>324</v>
      </c>
      <c r="WNR229" t="s">
        <v>324</v>
      </c>
      <c r="WNS229" t="s">
        <v>324</v>
      </c>
      <c r="WNT229" t="s">
        <v>324</v>
      </c>
      <c r="WNU229" t="s">
        <v>324</v>
      </c>
      <c r="WNV229" t="s">
        <v>324</v>
      </c>
      <c r="WNW229" t="s">
        <v>324</v>
      </c>
      <c r="WNX229" t="s">
        <v>324</v>
      </c>
      <c r="WNY229" t="s">
        <v>324</v>
      </c>
      <c r="WNZ229" t="s">
        <v>324</v>
      </c>
      <c r="WOA229" t="s">
        <v>324</v>
      </c>
      <c r="WOB229" t="s">
        <v>324</v>
      </c>
      <c r="WOC229" t="s">
        <v>324</v>
      </c>
      <c r="WOD229" t="s">
        <v>324</v>
      </c>
      <c r="WOE229" t="s">
        <v>324</v>
      </c>
      <c r="WOF229" t="s">
        <v>324</v>
      </c>
      <c r="WOG229" t="s">
        <v>324</v>
      </c>
      <c r="WOH229" t="s">
        <v>324</v>
      </c>
      <c r="WOI229" t="s">
        <v>324</v>
      </c>
      <c r="WOJ229" t="s">
        <v>324</v>
      </c>
      <c r="WOK229" t="s">
        <v>324</v>
      </c>
      <c r="WOL229" t="s">
        <v>324</v>
      </c>
      <c r="WOM229" t="s">
        <v>324</v>
      </c>
      <c r="WON229" t="s">
        <v>324</v>
      </c>
      <c r="WOO229" t="s">
        <v>324</v>
      </c>
      <c r="WOP229" t="s">
        <v>324</v>
      </c>
      <c r="WOQ229" t="s">
        <v>324</v>
      </c>
      <c r="WOR229" t="s">
        <v>324</v>
      </c>
      <c r="WOS229" t="s">
        <v>324</v>
      </c>
      <c r="WOT229" t="s">
        <v>324</v>
      </c>
      <c r="WOU229" t="s">
        <v>324</v>
      </c>
      <c r="WOV229" t="s">
        <v>324</v>
      </c>
      <c r="WOW229" t="s">
        <v>324</v>
      </c>
      <c r="WOX229" t="s">
        <v>324</v>
      </c>
      <c r="WOY229" t="s">
        <v>324</v>
      </c>
      <c r="WOZ229" t="s">
        <v>324</v>
      </c>
      <c r="WPA229" t="s">
        <v>324</v>
      </c>
      <c r="WPB229" t="s">
        <v>324</v>
      </c>
      <c r="WPC229" t="s">
        <v>324</v>
      </c>
      <c r="WPD229" t="s">
        <v>324</v>
      </c>
      <c r="WPE229" t="s">
        <v>324</v>
      </c>
      <c r="WPF229" t="s">
        <v>324</v>
      </c>
      <c r="WPG229" t="s">
        <v>324</v>
      </c>
      <c r="WPH229" t="s">
        <v>324</v>
      </c>
      <c r="WPI229" t="s">
        <v>324</v>
      </c>
      <c r="WPJ229" t="s">
        <v>324</v>
      </c>
      <c r="WPK229" t="s">
        <v>324</v>
      </c>
      <c r="WPL229" t="s">
        <v>324</v>
      </c>
      <c r="WPM229" t="s">
        <v>324</v>
      </c>
      <c r="WPN229" t="s">
        <v>324</v>
      </c>
      <c r="WPO229" t="s">
        <v>324</v>
      </c>
      <c r="WPP229" t="s">
        <v>324</v>
      </c>
      <c r="WPQ229" t="s">
        <v>324</v>
      </c>
      <c r="WPR229" t="s">
        <v>324</v>
      </c>
      <c r="WPS229" t="s">
        <v>324</v>
      </c>
      <c r="WPT229" t="s">
        <v>324</v>
      </c>
      <c r="WPU229" t="s">
        <v>324</v>
      </c>
      <c r="WPV229" t="s">
        <v>324</v>
      </c>
      <c r="WPW229" t="s">
        <v>324</v>
      </c>
      <c r="WPX229" t="s">
        <v>324</v>
      </c>
      <c r="WPY229" t="s">
        <v>324</v>
      </c>
      <c r="WPZ229" t="s">
        <v>324</v>
      </c>
      <c r="WQA229" t="s">
        <v>324</v>
      </c>
      <c r="WQB229" t="s">
        <v>324</v>
      </c>
      <c r="WQC229" t="s">
        <v>324</v>
      </c>
      <c r="WQD229" t="s">
        <v>324</v>
      </c>
      <c r="WQE229" t="s">
        <v>324</v>
      </c>
      <c r="WQF229" t="s">
        <v>324</v>
      </c>
      <c r="WQG229" t="s">
        <v>324</v>
      </c>
      <c r="WQH229" t="s">
        <v>324</v>
      </c>
      <c r="WQI229" t="s">
        <v>324</v>
      </c>
      <c r="WQJ229" t="s">
        <v>324</v>
      </c>
      <c r="WQK229" t="s">
        <v>324</v>
      </c>
      <c r="WQL229" t="s">
        <v>324</v>
      </c>
      <c r="WQM229" t="s">
        <v>324</v>
      </c>
      <c r="WQN229" t="s">
        <v>324</v>
      </c>
      <c r="WQO229" t="s">
        <v>324</v>
      </c>
      <c r="WQP229" t="s">
        <v>324</v>
      </c>
      <c r="WQQ229" t="s">
        <v>324</v>
      </c>
      <c r="WQR229" t="s">
        <v>324</v>
      </c>
      <c r="WQS229" t="s">
        <v>324</v>
      </c>
      <c r="WQT229" t="s">
        <v>324</v>
      </c>
      <c r="WQU229" t="s">
        <v>324</v>
      </c>
      <c r="WQV229" t="s">
        <v>324</v>
      </c>
      <c r="WQW229" t="s">
        <v>324</v>
      </c>
      <c r="WQX229" t="s">
        <v>324</v>
      </c>
      <c r="WQY229" t="s">
        <v>324</v>
      </c>
      <c r="WQZ229" t="s">
        <v>324</v>
      </c>
      <c r="WRA229" t="s">
        <v>324</v>
      </c>
      <c r="WRB229" t="s">
        <v>324</v>
      </c>
      <c r="WRC229" t="s">
        <v>324</v>
      </c>
      <c r="WRD229" t="s">
        <v>324</v>
      </c>
      <c r="WRE229" t="s">
        <v>324</v>
      </c>
      <c r="WRF229" t="s">
        <v>324</v>
      </c>
      <c r="WRG229" t="s">
        <v>324</v>
      </c>
      <c r="WRH229" t="s">
        <v>324</v>
      </c>
      <c r="WRI229" t="s">
        <v>324</v>
      </c>
      <c r="WRJ229" t="s">
        <v>324</v>
      </c>
      <c r="WRK229" t="s">
        <v>324</v>
      </c>
      <c r="WRL229" t="s">
        <v>324</v>
      </c>
      <c r="WRM229" t="s">
        <v>324</v>
      </c>
      <c r="WRN229" t="s">
        <v>324</v>
      </c>
      <c r="WRO229" t="s">
        <v>324</v>
      </c>
      <c r="WRP229" t="s">
        <v>324</v>
      </c>
      <c r="WRQ229" t="s">
        <v>324</v>
      </c>
      <c r="WRR229" t="s">
        <v>324</v>
      </c>
      <c r="WRS229" t="s">
        <v>324</v>
      </c>
      <c r="WRT229" t="s">
        <v>324</v>
      </c>
      <c r="WRU229" t="s">
        <v>324</v>
      </c>
      <c r="WRV229" t="s">
        <v>324</v>
      </c>
      <c r="WRW229" t="s">
        <v>324</v>
      </c>
      <c r="WRX229" t="s">
        <v>324</v>
      </c>
      <c r="WRY229" t="s">
        <v>324</v>
      </c>
      <c r="WRZ229" t="s">
        <v>324</v>
      </c>
      <c r="WSA229" t="s">
        <v>324</v>
      </c>
      <c r="WSB229" t="s">
        <v>324</v>
      </c>
      <c r="WSC229" t="s">
        <v>324</v>
      </c>
      <c r="WSD229" t="s">
        <v>324</v>
      </c>
      <c r="WSE229" t="s">
        <v>324</v>
      </c>
      <c r="WSF229" t="s">
        <v>324</v>
      </c>
      <c r="WSG229" t="s">
        <v>324</v>
      </c>
      <c r="WSH229" t="s">
        <v>324</v>
      </c>
      <c r="WSI229" t="s">
        <v>324</v>
      </c>
      <c r="WSJ229" t="s">
        <v>324</v>
      </c>
      <c r="WSK229" t="s">
        <v>324</v>
      </c>
      <c r="WSL229" t="s">
        <v>324</v>
      </c>
      <c r="WSM229" t="s">
        <v>324</v>
      </c>
      <c r="WSN229" t="s">
        <v>324</v>
      </c>
      <c r="WSO229" t="s">
        <v>324</v>
      </c>
      <c r="WSP229" t="s">
        <v>324</v>
      </c>
      <c r="WSQ229" t="s">
        <v>324</v>
      </c>
      <c r="WSR229" t="s">
        <v>324</v>
      </c>
      <c r="WSS229" t="s">
        <v>324</v>
      </c>
      <c r="WST229" t="s">
        <v>324</v>
      </c>
      <c r="WSU229" t="s">
        <v>324</v>
      </c>
      <c r="WSV229" t="s">
        <v>324</v>
      </c>
      <c r="WSW229" t="s">
        <v>324</v>
      </c>
      <c r="WSX229" t="s">
        <v>324</v>
      </c>
      <c r="WSY229" t="s">
        <v>324</v>
      </c>
      <c r="WSZ229" t="s">
        <v>324</v>
      </c>
      <c r="WTA229" t="s">
        <v>324</v>
      </c>
      <c r="WTB229" t="s">
        <v>324</v>
      </c>
      <c r="WTC229" t="s">
        <v>324</v>
      </c>
      <c r="WTD229" t="s">
        <v>324</v>
      </c>
      <c r="WTE229" t="s">
        <v>324</v>
      </c>
      <c r="WTF229" t="s">
        <v>324</v>
      </c>
      <c r="WTG229" t="s">
        <v>324</v>
      </c>
      <c r="WTH229" t="s">
        <v>324</v>
      </c>
      <c r="WTI229" t="s">
        <v>324</v>
      </c>
      <c r="WTJ229" t="s">
        <v>324</v>
      </c>
      <c r="WTK229" t="s">
        <v>324</v>
      </c>
      <c r="WTL229" t="s">
        <v>324</v>
      </c>
      <c r="WTM229" t="s">
        <v>324</v>
      </c>
      <c r="WTN229" t="s">
        <v>324</v>
      </c>
      <c r="WTO229" t="s">
        <v>324</v>
      </c>
      <c r="WTP229" t="s">
        <v>324</v>
      </c>
      <c r="WTQ229" t="s">
        <v>324</v>
      </c>
      <c r="WTR229" t="s">
        <v>324</v>
      </c>
      <c r="WTS229" t="s">
        <v>324</v>
      </c>
      <c r="WTT229" t="s">
        <v>324</v>
      </c>
      <c r="WTU229" t="s">
        <v>324</v>
      </c>
      <c r="WTV229" t="s">
        <v>324</v>
      </c>
      <c r="WTW229" t="s">
        <v>324</v>
      </c>
      <c r="WTX229" t="s">
        <v>324</v>
      </c>
      <c r="WTY229" t="s">
        <v>324</v>
      </c>
      <c r="WTZ229" t="s">
        <v>324</v>
      </c>
      <c r="WUA229" t="s">
        <v>324</v>
      </c>
      <c r="WUB229" t="s">
        <v>324</v>
      </c>
      <c r="WUC229" t="s">
        <v>324</v>
      </c>
      <c r="WUD229" t="s">
        <v>324</v>
      </c>
      <c r="WUE229" t="s">
        <v>324</v>
      </c>
      <c r="WUF229" t="s">
        <v>324</v>
      </c>
      <c r="WUG229" t="s">
        <v>324</v>
      </c>
      <c r="WUH229" t="s">
        <v>324</v>
      </c>
      <c r="WUI229" t="s">
        <v>324</v>
      </c>
      <c r="WUJ229" t="s">
        <v>324</v>
      </c>
      <c r="WUK229" t="s">
        <v>324</v>
      </c>
      <c r="WUL229" t="s">
        <v>324</v>
      </c>
      <c r="WUM229" t="s">
        <v>324</v>
      </c>
      <c r="WUN229" t="s">
        <v>324</v>
      </c>
      <c r="WUO229" t="s">
        <v>324</v>
      </c>
      <c r="WUP229" t="s">
        <v>324</v>
      </c>
      <c r="WUQ229" t="s">
        <v>324</v>
      </c>
      <c r="WUR229" t="s">
        <v>324</v>
      </c>
      <c r="WUS229" t="s">
        <v>324</v>
      </c>
      <c r="WUT229" t="s">
        <v>324</v>
      </c>
      <c r="WUU229" t="s">
        <v>324</v>
      </c>
      <c r="WUV229" t="s">
        <v>324</v>
      </c>
      <c r="WUW229" t="s">
        <v>324</v>
      </c>
      <c r="WUX229" t="s">
        <v>324</v>
      </c>
      <c r="WUY229" t="s">
        <v>324</v>
      </c>
      <c r="WUZ229" t="s">
        <v>324</v>
      </c>
      <c r="WVA229" t="s">
        <v>324</v>
      </c>
      <c r="WVB229" t="s">
        <v>324</v>
      </c>
      <c r="WVC229" t="s">
        <v>324</v>
      </c>
      <c r="WVD229" t="s">
        <v>324</v>
      </c>
      <c r="WVE229" t="s">
        <v>324</v>
      </c>
      <c r="WVF229" t="s">
        <v>324</v>
      </c>
      <c r="WVG229" t="s">
        <v>324</v>
      </c>
      <c r="WVH229" t="s">
        <v>324</v>
      </c>
      <c r="WVI229" t="s">
        <v>324</v>
      </c>
      <c r="WVJ229" t="s">
        <v>324</v>
      </c>
      <c r="WVK229" t="s">
        <v>324</v>
      </c>
      <c r="WVL229" t="s">
        <v>324</v>
      </c>
      <c r="WVM229" t="s">
        <v>324</v>
      </c>
      <c r="WVN229" t="s">
        <v>324</v>
      </c>
      <c r="WVO229" t="s">
        <v>324</v>
      </c>
      <c r="WVP229" t="s">
        <v>324</v>
      </c>
      <c r="WVQ229" t="s">
        <v>324</v>
      </c>
      <c r="WVR229" t="s">
        <v>324</v>
      </c>
      <c r="WVS229" t="s">
        <v>324</v>
      </c>
      <c r="WVT229" t="s">
        <v>324</v>
      </c>
      <c r="WVU229" t="s">
        <v>324</v>
      </c>
      <c r="WVV229" t="s">
        <v>324</v>
      </c>
      <c r="WVW229" t="s">
        <v>324</v>
      </c>
      <c r="WVX229" t="s">
        <v>324</v>
      </c>
      <c r="WVY229" t="s">
        <v>324</v>
      </c>
      <c r="WVZ229" t="s">
        <v>324</v>
      </c>
      <c r="WWA229" t="s">
        <v>324</v>
      </c>
      <c r="WWB229" t="s">
        <v>324</v>
      </c>
      <c r="WWC229" t="s">
        <v>324</v>
      </c>
      <c r="WWD229" t="s">
        <v>324</v>
      </c>
      <c r="WWE229" t="s">
        <v>324</v>
      </c>
      <c r="WWF229" t="s">
        <v>324</v>
      </c>
      <c r="WWG229" t="s">
        <v>324</v>
      </c>
      <c r="WWH229" t="s">
        <v>324</v>
      </c>
      <c r="WWI229" t="s">
        <v>324</v>
      </c>
      <c r="WWJ229" t="s">
        <v>324</v>
      </c>
      <c r="WWK229" t="s">
        <v>324</v>
      </c>
      <c r="WWL229" t="s">
        <v>324</v>
      </c>
      <c r="WWM229" t="s">
        <v>324</v>
      </c>
      <c r="WWN229" t="s">
        <v>324</v>
      </c>
      <c r="WWO229" t="s">
        <v>324</v>
      </c>
      <c r="WWP229" t="s">
        <v>324</v>
      </c>
      <c r="WWQ229" t="s">
        <v>324</v>
      </c>
      <c r="WWR229" t="s">
        <v>324</v>
      </c>
      <c r="WWS229" t="s">
        <v>324</v>
      </c>
      <c r="WWT229" t="s">
        <v>324</v>
      </c>
      <c r="WWU229" t="s">
        <v>324</v>
      </c>
      <c r="WWV229" t="s">
        <v>324</v>
      </c>
      <c r="WWW229" t="s">
        <v>324</v>
      </c>
      <c r="WWX229" t="s">
        <v>324</v>
      </c>
      <c r="WWY229" t="s">
        <v>324</v>
      </c>
      <c r="WWZ229" t="s">
        <v>324</v>
      </c>
      <c r="WXA229" t="s">
        <v>324</v>
      </c>
      <c r="WXB229" t="s">
        <v>324</v>
      </c>
      <c r="WXC229" t="s">
        <v>324</v>
      </c>
      <c r="WXD229" t="s">
        <v>324</v>
      </c>
      <c r="WXE229" t="s">
        <v>324</v>
      </c>
      <c r="WXF229" t="s">
        <v>324</v>
      </c>
      <c r="WXG229" t="s">
        <v>324</v>
      </c>
      <c r="WXH229" t="s">
        <v>324</v>
      </c>
      <c r="WXI229" t="s">
        <v>324</v>
      </c>
      <c r="WXJ229" t="s">
        <v>324</v>
      </c>
      <c r="WXK229" t="s">
        <v>324</v>
      </c>
      <c r="WXL229" t="s">
        <v>324</v>
      </c>
      <c r="WXM229" t="s">
        <v>324</v>
      </c>
      <c r="WXN229" t="s">
        <v>324</v>
      </c>
      <c r="WXO229" t="s">
        <v>324</v>
      </c>
      <c r="WXP229" t="s">
        <v>324</v>
      </c>
      <c r="WXQ229" t="s">
        <v>324</v>
      </c>
      <c r="WXR229" t="s">
        <v>324</v>
      </c>
      <c r="WXS229" t="s">
        <v>324</v>
      </c>
      <c r="WXT229" t="s">
        <v>324</v>
      </c>
      <c r="WXU229" t="s">
        <v>324</v>
      </c>
      <c r="WXV229" t="s">
        <v>324</v>
      </c>
      <c r="WXW229" t="s">
        <v>324</v>
      </c>
      <c r="WXX229" t="s">
        <v>324</v>
      </c>
      <c r="WXY229" t="s">
        <v>324</v>
      </c>
      <c r="WXZ229" t="s">
        <v>324</v>
      </c>
      <c r="WYA229" t="s">
        <v>324</v>
      </c>
      <c r="WYB229" t="s">
        <v>324</v>
      </c>
      <c r="WYC229" t="s">
        <v>324</v>
      </c>
      <c r="WYD229" t="s">
        <v>324</v>
      </c>
      <c r="WYE229" t="s">
        <v>324</v>
      </c>
      <c r="WYF229" t="s">
        <v>324</v>
      </c>
      <c r="WYG229" t="s">
        <v>324</v>
      </c>
      <c r="WYH229" t="s">
        <v>324</v>
      </c>
      <c r="WYI229" t="s">
        <v>324</v>
      </c>
      <c r="WYJ229" t="s">
        <v>324</v>
      </c>
      <c r="WYK229" t="s">
        <v>324</v>
      </c>
      <c r="WYL229" t="s">
        <v>324</v>
      </c>
      <c r="WYM229" t="s">
        <v>324</v>
      </c>
      <c r="WYN229" t="s">
        <v>324</v>
      </c>
      <c r="WYO229" t="s">
        <v>324</v>
      </c>
      <c r="WYP229" t="s">
        <v>324</v>
      </c>
      <c r="WYQ229" t="s">
        <v>324</v>
      </c>
      <c r="WYR229" t="s">
        <v>324</v>
      </c>
      <c r="WYS229" t="s">
        <v>324</v>
      </c>
      <c r="WYT229" t="s">
        <v>324</v>
      </c>
      <c r="WYU229" t="s">
        <v>324</v>
      </c>
      <c r="WYV229" t="s">
        <v>324</v>
      </c>
      <c r="WYW229" t="s">
        <v>324</v>
      </c>
      <c r="WYX229" t="s">
        <v>324</v>
      </c>
      <c r="WYY229" t="s">
        <v>324</v>
      </c>
      <c r="WYZ229" t="s">
        <v>324</v>
      </c>
      <c r="WZA229" t="s">
        <v>324</v>
      </c>
      <c r="WZB229" t="s">
        <v>324</v>
      </c>
      <c r="WZC229" t="s">
        <v>324</v>
      </c>
      <c r="WZD229" t="s">
        <v>324</v>
      </c>
      <c r="WZE229" t="s">
        <v>324</v>
      </c>
      <c r="WZF229" t="s">
        <v>324</v>
      </c>
      <c r="WZG229" t="s">
        <v>324</v>
      </c>
      <c r="WZH229" t="s">
        <v>324</v>
      </c>
      <c r="WZI229" t="s">
        <v>324</v>
      </c>
      <c r="WZJ229" t="s">
        <v>324</v>
      </c>
      <c r="WZK229" t="s">
        <v>324</v>
      </c>
      <c r="WZL229" t="s">
        <v>324</v>
      </c>
      <c r="WZM229" t="s">
        <v>324</v>
      </c>
      <c r="WZN229" t="s">
        <v>324</v>
      </c>
      <c r="WZO229" t="s">
        <v>324</v>
      </c>
      <c r="WZP229" t="s">
        <v>324</v>
      </c>
      <c r="WZQ229" t="s">
        <v>324</v>
      </c>
      <c r="WZR229" t="s">
        <v>324</v>
      </c>
      <c r="WZS229" t="s">
        <v>324</v>
      </c>
      <c r="WZT229" t="s">
        <v>324</v>
      </c>
      <c r="WZU229" t="s">
        <v>324</v>
      </c>
      <c r="WZV229" t="s">
        <v>324</v>
      </c>
      <c r="WZW229" t="s">
        <v>324</v>
      </c>
      <c r="WZX229" t="s">
        <v>324</v>
      </c>
      <c r="WZY229" t="s">
        <v>324</v>
      </c>
      <c r="WZZ229" t="s">
        <v>324</v>
      </c>
      <c r="XAA229" t="s">
        <v>324</v>
      </c>
      <c r="XAB229" t="s">
        <v>324</v>
      </c>
      <c r="XAC229" t="s">
        <v>324</v>
      </c>
      <c r="XAD229" t="s">
        <v>324</v>
      </c>
      <c r="XAE229" t="s">
        <v>324</v>
      </c>
      <c r="XAF229" t="s">
        <v>324</v>
      </c>
      <c r="XAG229" t="s">
        <v>324</v>
      </c>
      <c r="XAH229" t="s">
        <v>324</v>
      </c>
      <c r="XAI229" t="s">
        <v>324</v>
      </c>
      <c r="XAJ229" t="s">
        <v>324</v>
      </c>
      <c r="XAK229" t="s">
        <v>324</v>
      </c>
      <c r="XAL229" t="s">
        <v>324</v>
      </c>
      <c r="XAM229" t="s">
        <v>324</v>
      </c>
      <c r="XAN229" t="s">
        <v>324</v>
      </c>
      <c r="XAO229" t="s">
        <v>324</v>
      </c>
      <c r="XAP229" t="s">
        <v>324</v>
      </c>
      <c r="XAQ229" t="s">
        <v>324</v>
      </c>
      <c r="XAR229" t="s">
        <v>324</v>
      </c>
      <c r="XAS229" t="s">
        <v>324</v>
      </c>
      <c r="XAT229" t="s">
        <v>324</v>
      </c>
      <c r="XAU229" t="s">
        <v>324</v>
      </c>
      <c r="XAV229" t="s">
        <v>324</v>
      </c>
      <c r="XAW229" t="s">
        <v>324</v>
      </c>
      <c r="XAX229" t="s">
        <v>324</v>
      </c>
      <c r="XAY229" t="s">
        <v>324</v>
      </c>
      <c r="XAZ229" t="s">
        <v>324</v>
      </c>
      <c r="XBA229" t="s">
        <v>324</v>
      </c>
      <c r="XBB229" t="s">
        <v>324</v>
      </c>
      <c r="XBC229" t="s">
        <v>324</v>
      </c>
      <c r="XBD229" t="s">
        <v>324</v>
      </c>
      <c r="XBE229" t="s">
        <v>324</v>
      </c>
      <c r="XBF229" t="s">
        <v>324</v>
      </c>
      <c r="XBG229" t="s">
        <v>324</v>
      </c>
      <c r="XBH229" t="s">
        <v>324</v>
      </c>
      <c r="XBI229" t="s">
        <v>324</v>
      </c>
      <c r="XBJ229" t="s">
        <v>324</v>
      </c>
      <c r="XBK229" t="s">
        <v>324</v>
      </c>
      <c r="XBL229" t="s">
        <v>324</v>
      </c>
      <c r="XBM229" t="s">
        <v>324</v>
      </c>
      <c r="XBN229" t="s">
        <v>324</v>
      </c>
      <c r="XBO229" t="s">
        <v>324</v>
      </c>
      <c r="XBP229" t="s">
        <v>324</v>
      </c>
      <c r="XBQ229" t="s">
        <v>324</v>
      </c>
      <c r="XBR229" t="s">
        <v>324</v>
      </c>
      <c r="XBS229" t="s">
        <v>324</v>
      </c>
      <c r="XBT229" t="s">
        <v>324</v>
      </c>
      <c r="XBU229" t="s">
        <v>324</v>
      </c>
      <c r="XBV229" t="s">
        <v>324</v>
      </c>
      <c r="XBW229" t="s">
        <v>324</v>
      </c>
      <c r="XBX229" t="s">
        <v>324</v>
      </c>
      <c r="XBY229" t="s">
        <v>324</v>
      </c>
      <c r="XBZ229" t="s">
        <v>324</v>
      </c>
      <c r="XCA229" t="s">
        <v>324</v>
      </c>
      <c r="XCB229" t="s">
        <v>324</v>
      </c>
      <c r="XCC229" t="s">
        <v>324</v>
      </c>
      <c r="XCD229" t="s">
        <v>324</v>
      </c>
      <c r="XCE229" t="s">
        <v>324</v>
      </c>
      <c r="XCF229" t="s">
        <v>324</v>
      </c>
      <c r="XCG229" t="s">
        <v>324</v>
      </c>
      <c r="XCH229" t="s">
        <v>324</v>
      </c>
      <c r="XCI229" t="s">
        <v>324</v>
      </c>
      <c r="XCJ229" t="s">
        <v>324</v>
      </c>
      <c r="XCK229" t="s">
        <v>324</v>
      </c>
      <c r="XCL229" t="s">
        <v>324</v>
      </c>
      <c r="XCM229" t="s">
        <v>324</v>
      </c>
      <c r="XCN229" t="s">
        <v>324</v>
      </c>
      <c r="XCO229" t="s">
        <v>324</v>
      </c>
      <c r="XCP229" t="s">
        <v>324</v>
      </c>
      <c r="XCQ229" t="s">
        <v>324</v>
      </c>
      <c r="XCR229" t="s">
        <v>324</v>
      </c>
      <c r="XCS229" t="s">
        <v>324</v>
      </c>
      <c r="XCT229" t="s">
        <v>324</v>
      </c>
      <c r="XCU229" t="s">
        <v>324</v>
      </c>
      <c r="XCV229" t="s">
        <v>324</v>
      </c>
      <c r="XCW229" t="s">
        <v>324</v>
      </c>
      <c r="XCX229" t="s">
        <v>324</v>
      </c>
      <c r="XCY229" t="s">
        <v>324</v>
      </c>
      <c r="XCZ229" t="s">
        <v>324</v>
      </c>
      <c r="XDA229" t="s">
        <v>324</v>
      </c>
      <c r="XDB229" t="s">
        <v>324</v>
      </c>
      <c r="XDC229" t="s">
        <v>324</v>
      </c>
      <c r="XDD229" t="s">
        <v>324</v>
      </c>
      <c r="XDE229" t="s">
        <v>324</v>
      </c>
      <c r="XDF229" t="s">
        <v>324</v>
      </c>
      <c r="XDG229" t="s">
        <v>324</v>
      </c>
      <c r="XDH229" t="s">
        <v>324</v>
      </c>
      <c r="XDI229" t="s">
        <v>324</v>
      </c>
      <c r="XDJ229" t="s">
        <v>324</v>
      </c>
      <c r="XDK229" t="s">
        <v>324</v>
      </c>
      <c r="XDL229" t="s">
        <v>324</v>
      </c>
      <c r="XDM229" t="s">
        <v>324</v>
      </c>
      <c r="XDN229" t="s">
        <v>324</v>
      </c>
      <c r="XDO229" t="s">
        <v>324</v>
      </c>
      <c r="XDP229" t="s">
        <v>324</v>
      </c>
      <c r="XDQ229" t="s">
        <v>324</v>
      </c>
      <c r="XDR229" t="s">
        <v>324</v>
      </c>
      <c r="XDS229" t="s">
        <v>324</v>
      </c>
      <c r="XDT229" t="s">
        <v>324</v>
      </c>
      <c r="XDU229" t="s">
        <v>324</v>
      </c>
      <c r="XDV229" t="s">
        <v>324</v>
      </c>
      <c r="XDW229" t="s">
        <v>324</v>
      </c>
      <c r="XDX229" t="s">
        <v>324</v>
      </c>
      <c r="XDY229" t="s">
        <v>324</v>
      </c>
      <c r="XDZ229" t="s">
        <v>324</v>
      </c>
      <c r="XEA229" t="s">
        <v>324</v>
      </c>
      <c r="XEB229" t="s">
        <v>324</v>
      </c>
      <c r="XEC229" t="s">
        <v>324</v>
      </c>
      <c r="XED229" t="s">
        <v>324</v>
      </c>
      <c r="XEE229" t="s">
        <v>324</v>
      </c>
      <c r="XEF229" t="s">
        <v>324</v>
      </c>
      <c r="XEG229" t="s">
        <v>324</v>
      </c>
      <c r="XEH229" t="s">
        <v>324</v>
      </c>
      <c r="XEI229" t="s">
        <v>324</v>
      </c>
      <c r="XEJ229" t="s">
        <v>324</v>
      </c>
      <c r="XEK229" t="s">
        <v>324</v>
      </c>
      <c r="XEL229" t="s">
        <v>324</v>
      </c>
      <c r="XEM229" t="s">
        <v>324</v>
      </c>
      <c r="XEN229" t="s">
        <v>324</v>
      </c>
      <c r="XEO229" t="s">
        <v>324</v>
      </c>
      <c r="XEP229" t="s">
        <v>324</v>
      </c>
      <c r="XEQ229" t="s">
        <v>324</v>
      </c>
      <c r="XER229" t="s">
        <v>324</v>
      </c>
      <c r="XES229" t="s">
        <v>324</v>
      </c>
      <c r="XET229" t="s">
        <v>324</v>
      </c>
      <c r="XEU229" t="s">
        <v>324</v>
      </c>
      <c r="XEV229" t="s">
        <v>324</v>
      </c>
      <c r="XEW229" t="s">
        <v>324</v>
      </c>
      <c r="XEX229" t="s">
        <v>324</v>
      </c>
      <c r="XEY229" t="s">
        <v>324</v>
      </c>
      <c r="XEZ229" t="s">
        <v>324</v>
      </c>
      <c r="XFA229" t="s">
        <v>324</v>
      </c>
      <c r="XFB229" t="s">
        <v>324</v>
      </c>
      <c r="XFC229" t="s">
        <v>324</v>
      </c>
      <c r="XFD229" t="s">
        <v>324</v>
      </c>
    </row>
    <row r="230" spans="1:16384" x14ac:dyDescent="0.25">
      <c r="A230" t="s">
        <v>362</v>
      </c>
      <c r="B230" t="s">
        <v>104</v>
      </c>
    </row>
    <row r="231" spans="1:16384" x14ac:dyDescent="0.25">
      <c r="A231" t="s">
        <v>364</v>
      </c>
      <c r="B231" t="s">
        <v>324</v>
      </c>
    </row>
    <row r="232" spans="1:16384" x14ac:dyDescent="0.25">
      <c r="A232" t="s">
        <v>220</v>
      </c>
      <c r="B232" t="s">
        <v>257</v>
      </c>
    </row>
    <row r="233" spans="1:16384" x14ac:dyDescent="0.25">
      <c r="A233" t="s">
        <v>205</v>
      </c>
      <c r="B233" t="s">
        <v>258</v>
      </c>
    </row>
    <row r="234" spans="1:16384" x14ac:dyDescent="0.25">
      <c r="A234" t="s">
        <v>189</v>
      </c>
      <c r="B234" t="s">
        <v>259</v>
      </c>
    </row>
    <row r="235" spans="1:16384" x14ac:dyDescent="0.25">
      <c r="A235" t="s">
        <v>243</v>
      </c>
      <c r="B235" t="s">
        <v>260</v>
      </c>
    </row>
    <row r="236" spans="1:16384" x14ac:dyDescent="0.25">
      <c r="A236" t="s">
        <v>190</v>
      </c>
      <c r="B236" t="s">
        <v>263</v>
      </c>
    </row>
    <row r="237" spans="1:16384" x14ac:dyDescent="0.25">
      <c r="A237" t="s">
        <v>288</v>
      </c>
      <c r="B237" t="s">
        <v>265</v>
      </c>
    </row>
    <row r="238" spans="1:16384" x14ac:dyDescent="0.25">
      <c r="A238" t="s">
        <v>206</v>
      </c>
      <c r="B238" t="s">
        <v>202</v>
      </c>
    </row>
    <row r="239" spans="1:16384" x14ac:dyDescent="0.25">
      <c r="A239" t="s">
        <v>416</v>
      </c>
      <c r="B239" t="s">
        <v>266</v>
      </c>
    </row>
    <row r="240" spans="1:16384" x14ac:dyDescent="0.25">
      <c r="A240" t="s">
        <v>417</v>
      </c>
      <c r="B240" t="s">
        <v>323</v>
      </c>
    </row>
    <row r="241" spans="1:4" x14ac:dyDescent="0.25">
      <c r="A241" t="s">
        <v>289</v>
      </c>
    </row>
    <row r="242" spans="1:4" x14ac:dyDescent="0.25">
      <c r="A242" t="s">
        <v>290</v>
      </c>
    </row>
    <row r="243" spans="1:4" x14ac:dyDescent="0.25">
      <c r="A243" t="s">
        <v>295</v>
      </c>
    </row>
    <row r="244" spans="1:4" x14ac:dyDescent="0.25">
      <c r="A244" t="s">
        <v>227</v>
      </c>
      <c r="D244" t="s">
        <v>157</v>
      </c>
    </row>
    <row r="245" spans="1:4" x14ac:dyDescent="0.25">
      <c r="A245" t="s">
        <v>274</v>
      </c>
      <c r="D245" t="s">
        <v>418</v>
      </c>
    </row>
    <row r="246" spans="1:4" x14ac:dyDescent="0.25">
      <c r="A246" t="s">
        <v>245</v>
      </c>
      <c r="D246" t="s">
        <v>158</v>
      </c>
    </row>
    <row r="247" spans="1:4" x14ac:dyDescent="0.25">
      <c r="A247" t="s">
        <v>298</v>
      </c>
      <c r="D247" t="s">
        <v>159</v>
      </c>
    </row>
    <row r="248" spans="1:4" x14ac:dyDescent="0.25">
      <c r="A248" t="s">
        <v>380</v>
      </c>
      <c r="D248" t="s">
        <v>160</v>
      </c>
    </row>
    <row r="249" spans="1:4" x14ac:dyDescent="0.25">
      <c r="A249" t="s">
        <v>381</v>
      </c>
      <c r="D249" t="s">
        <v>161</v>
      </c>
    </row>
    <row r="250" spans="1:4" x14ac:dyDescent="0.25">
      <c r="A250" t="s">
        <v>221</v>
      </c>
      <c r="D250" t="s">
        <v>162</v>
      </c>
    </row>
    <row r="251" spans="1:4" x14ac:dyDescent="0.25">
      <c r="A251" t="s">
        <v>247</v>
      </c>
      <c r="B251" t="s">
        <v>2</v>
      </c>
      <c r="D251" t="s">
        <v>163</v>
      </c>
    </row>
    <row r="252" spans="1:4" x14ac:dyDescent="0.25">
      <c r="A252" t="s">
        <v>316</v>
      </c>
      <c r="B252" t="s">
        <v>3</v>
      </c>
      <c r="D252" t="s">
        <v>164</v>
      </c>
    </row>
    <row r="253" spans="1:4" x14ac:dyDescent="0.25">
      <c r="A253" t="s">
        <v>278</v>
      </c>
      <c r="B253" t="s">
        <v>4</v>
      </c>
      <c r="D253" t="s">
        <v>165</v>
      </c>
    </row>
    <row r="254" spans="1:4" x14ac:dyDescent="0.25">
      <c r="A254" t="s">
        <v>268</v>
      </c>
      <c r="B254" t="s">
        <v>5</v>
      </c>
      <c r="D254" t="s">
        <v>166</v>
      </c>
    </row>
    <row r="255" spans="1:4" x14ac:dyDescent="0.25">
      <c r="A255" t="s">
        <v>308</v>
      </c>
      <c r="B255" t="s">
        <v>6</v>
      </c>
      <c r="D255" t="s">
        <v>167</v>
      </c>
    </row>
    <row r="256" spans="1:4" x14ac:dyDescent="0.25">
      <c r="A256" t="s">
        <v>201</v>
      </c>
      <c r="B256" t="s">
        <v>7</v>
      </c>
      <c r="D256" t="s">
        <v>168</v>
      </c>
    </row>
    <row r="257" spans="1:4" x14ac:dyDescent="0.25">
      <c r="A257" t="s">
        <v>322</v>
      </c>
      <c r="B257" t="s">
        <v>419</v>
      </c>
      <c r="D257" t="s">
        <v>170</v>
      </c>
    </row>
    <row r="258" spans="1:4" x14ac:dyDescent="0.25">
      <c r="A258" t="s">
        <v>389</v>
      </c>
      <c r="B258" t="s">
        <v>10</v>
      </c>
    </row>
    <row r="259" spans="1:4" x14ac:dyDescent="0.25">
      <c r="A259" t="s">
        <v>283</v>
      </c>
      <c r="B259" t="s">
        <v>437</v>
      </c>
    </row>
    <row r="260" spans="1:4" x14ac:dyDescent="0.25">
      <c r="A260" t="s">
        <v>234</v>
      </c>
      <c r="B260" t="s">
        <v>11</v>
      </c>
    </row>
    <row r="261" spans="1:4" x14ac:dyDescent="0.25">
      <c r="A261" t="s">
        <v>249</v>
      </c>
      <c r="B261" t="s">
        <v>12</v>
      </c>
    </row>
    <row r="262" spans="1:4" x14ac:dyDescent="0.25">
      <c r="A262" t="s">
        <v>318</v>
      </c>
      <c r="B262" t="s">
        <v>13</v>
      </c>
    </row>
    <row r="263" spans="1:4" x14ac:dyDescent="0.25">
      <c r="A263" t="s">
        <v>300</v>
      </c>
      <c r="B263" t="s">
        <v>14</v>
      </c>
    </row>
    <row r="264" spans="1:4" x14ac:dyDescent="0.25">
      <c r="A264" t="s">
        <v>391</v>
      </c>
      <c r="B264" t="s">
        <v>15</v>
      </c>
    </row>
    <row r="265" spans="1:4" x14ac:dyDescent="0.25">
      <c r="A265" t="s">
        <v>275</v>
      </c>
      <c r="B265" t="s">
        <v>16</v>
      </c>
    </row>
    <row r="266" spans="1:4" x14ac:dyDescent="0.25">
      <c r="A266" t="s">
        <v>192</v>
      </c>
      <c r="B266" t="s">
        <v>17</v>
      </c>
    </row>
    <row r="267" spans="1:4" x14ac:dyDescent="0.25">
      <c r="A267" t="s">
        <v>314</v>
      </c>
      <c r="B267" t="s">
        <v>18</v>
      </c>
    </row>
    <row r="268" spans="1:4" x14ac:dyDescent="0.25">
      <c r="A268" t="s">
        <v>394</v>
      </c>
      <c r="B268" t="s">
        <v>19</v>
      </c>
    </row>
    <row r="269" spans="1:4" x14ac:dyDescent="0.25">
      <c r="A269" t="s">
        <v>284</v>
      </c>
      <c r="B269" t="s">
        <v>20</v>
      </c>
    </row>
    <row r="270" spans="1:4" x14ac:dyDescent="0.25">
      <c r="A270" t="s">
        <v>311</v>
      </c>
      <c r="B270" t="s">
        <v>21</v>
      </c>
    </row>
    <row r="271" spans="1:4" x14ac:dyDescent="0.25">
      <c r="A271" t="s">
        <v>207</v>
      </c>
      <c r="B271" t="s">
        <v>22</v>
      </c>
    </row>
    <row r="272" spans="1:4" x14ac:dyDescent="0.25">
      <c r="A272" t="s">
        <v>250</v>
      </c>
      <c r="B272" t="s">
        <v>23</v>
      </c>
    </row>
    <row r="273" spans="1:2" x14ac:dyDescent="0.25">
      <c r="A273" t="s">
        <v>296</v>
      </c>
      <c r="B273" t="s">
        <v>24</v>
      </c>
    </row>
    <row r="274" spans="1:2" x14ac:dyDescent="0.25">
      <c r="A274" t="s">
        <v>303</v>
      </c>
      <c r="B274" t="s">
        <v>25</v>
      </c>
    </row>
    <row r="275" spans="1:2" x14ac:dyDescent="0.25">
      <c r="A275" t="s">
        <v>193</v>
      </c>
      <c r="B275" t="s">
        <v>26</v>
      </c>
    </row>
    <row r="276" spans="1:2" x14ac:dyDescent="0.25">
      <c r="A276" t="s">
        <v>421</v>
      </c>
      <c r="B276" t="s">
        <v>27</v>
      </c>
    </row>
    <row r="277" spans="1:2" x14ac:dyDescent="0.25">
      <c r="A277" t="s">
        <v>396</v>
      </c>
      <c r="B277" t="s">
        <v>28</v>
      </c>
    </row>
    <row r="278" spans="1:2" x14ac:dyDescent="0.25">
      <c r="A278" t="s">
        <v>307</v>
      </c>
      <c r="B278" t="s">
        <v>29</v>
      </c>
    </row>
    <row r="279" spans="1:2" x14ac:dyDescent="0.25">
      <c r="A279" t="s">
        <v>251</v>
      </c>
      <c r="B279" t="s">
        <v>30</v>
      </c>
    </row>
    <row r="280" spans="1:2" x14ac:dyDescent="0.25">
      <c r="A280" t="s">
        <v>208</v>
      </c>
      <c r="B280" t="s">
        <v>31</v>
      </c>
    </row>
    <row r="281" spans="1:2" x14ac:dyDescent="0.25">
      <c r="A281" t="s">
        <v>397</v>
      </c>
      <c r="B281" t="s">
        <v>32</v>
      </c>
    </row>
    <row r="282" spans="1:2" x14ac:dyDescent="0.25">
      <c r="A282" t="s">
        <v>223</v>
      </c>
      <c r="B282" t="s">
        <v>33</v>
      </c>
    </row>
    <row r="283" spans="1:2" x14ac:dyDescent="0.25">
      <c r="A283" t="s">
        <v>269</v>
      </c>
      <c r="B283" t="s">
        <v>34</v>
      </c>
    </row>
    <row r="284" spans="1:2" x14ac:dyDescent="0.25">
      <c r="A284" t="s">
        <v>252</v>
      </c>
      <c r="B284" t="s">
        <v>35</v>
      </c>
    </row>
    <row r="285" spans="1:2" x14ac:dyDescent="0.25">
      <c r="A285" t="s">
        <v>276</v>
      </c>
      <c r="B285" t="s">
        <v>150</v>
      </c>
    </row>
    <row r="286" spans="1:2" x14ac:dyDescent="0.25">
      <c r="A286" t="s">
        <v>313</v>
      </c>
      <c r="B286" t="s">
        <v>36</v>
      </c>
    </row>
    <row r="287" spans="1:2" x14ac:dyDescent="0.25">
      <c r="A287" t="s">
        <v>224</v>
      </c>
      <c r="B287" t="s">
        <v>37</v>
      </c>
    </row>
    <row r="288" spans="1:2" x14ac:dyDescent="0.25">
      <c r="A288" t="s">
        <v>209</v>
      </c>
      <c r="B288" t="s">
        <v>38</v>
      </c>
    </row>
    <row r="289" spans="1:2" x14ac:dyDescent="0.25">
      <c r="A289" t="s">
        <v>235</v>
      </c>
      <c r="B289" t="s">
        <v>39</v>
      </c>
    </row>
    <row r="290" spans="1:2" x14ac:dyDescent="0.25">
      <c r="A290" t="s">
        <v>291</v>
      </c>
      <c r="B290" t="s">
        <v>40</v>
      </c>
    </row>
    <row r="291" spans="1:2" x14ac:dyDescent="0.25">
      <c r="A291" t="s">
        <v>194</v>
      </c>
      <c r="B291" t="s">
        <v>41</v>
      </c>
    </row>
    <row r="292" spans="1:2" x14ac:dyDescent="0.25">
      <c r="A292" t="s">
        <v>399</v>
      </c>
      <c r="B292" t="s">
        <v>42</v>
      </c>
    </row>
    <row r="293" spans="1:2" x14ac:dyDescent="0.25">
      <c r="A293" t="s">
        <v>210</v>
      </c>
      <c r="B293" t="s">
        <v>43</v>
      </c>
    </row>
    <row r="294" spans="1:2" x14ac:dyDescent="0.25">
      <c r="A294" t="s">
        <v>253</v>
      </c>
      <c r="B294" t="s">
        <v>44</v>
      </c>
    </row>
    <row r="295" spans="1:2" x14ac:dyDescent="0.25">
      <c r="A295" t="s">
        <v>280</v>
      </c>
      <c r="B295" t="s">
        <v>45</v>
      </c>
    </row>
    <row r="296" spans="1:2" x14ac:dyDescent="0.25">
      <c r="A296" t="s">
        <v>211</v>
      </c>
      <c r="B296" t="s">
        <v>46</v>
      </c>
    </row>
    <row r="297" spans="1:2" x14ac:dyDescent="0.25">
      <c r="A297" t="s">
        <v>236</v>
      </c>
      <c r="B297" t="s">
        <v>47</v>
      </c>
    </row>
    <row r="298" spans="1:2" x14ac:dyDescent="0.25">
      <c r="A298" t="s">
        <v>225</v>
      </c>
      <c r="B298" t="s">
        <v>48</v>
      </c>
    </row>
    <row r="299" spans="1:2" x14ac:dyDescent="0.25">
      <c r="A299" t="s">
        <v>196</v>
      </c>
      <c r="B299" t="s">
        <v>565</v>
      </c>
    </row>
    <row r="300" spans="1:2" x14ac:dyDescent="0.25">
      <c r="A300" t="s">
        <v>401</v>
      </c>
      <c r="B300" t="s">
        <v>49</v>
      </c>
    </row>
    <row r="301" spans="1:2" x14ac:dyDescent="0.25">
      <c r="A301" t="s">
        <v>212</v>
      </c>
      <c r="B301" t="s">
        <v>50</v>
      </c>
    </row>
    <row r="302" spans="1:2" x14ac:dyDescent="0.25">
      <c r="A302" t="s">
        <v>254</v>
      </c>
      <c r="B302" t="s">
        <v>51</v>
      </c>
    </row>
    <row r="303" spans="1:2" x14ac:dyDescent="0.25">
      <c r="A303" t="s">
        <v>304</v>
      </c>
      <c r="B303" t="s">
        <v>52</v>
      </c>
    </row>
    <row r="304" spans="1:2" x14ac:dyDescent="0.25">
      <c r="A304" t="s">
        <v>403</v>
      </c>
      <c r="B304" t="s">
        <v>53</v>
      </c>
    </row>
    <row r="305" spans="1:3" x14ac:dyDescent="0.25">
      <c r="A305" t="s">
        <v>297</v>
      </c>
      <c r="B305" t="s">
        <v>54</v>
      </c>
    </row>
    <row r="306" spans="1:3" x14ac:dyDescent="0.25">
      <c r="A306" t="s">
        <v>197</v>
      </c>
      <c r="B306" t="s">
        <v>55</v>
      </c>
    </row>
    <row r="307" spans="1:3" x14ac:dyDescent="0.25">
      <c r="A307" t="s">
        <v>312</v>
      </c>
      <c r="B307" t="s">
        <v>93</v>
      </c>
    </row>
    <row r="308" spans="1:3" x14ac:dyDescent="0.25">
      <c r="A308" t="s">
        <v>198</v>
      </c>
      <c r="B308" t="s">
        <v>56</v>
      </c>
    </row>
    <row r="309" spans="1:3" x14ac:dyDescent="0.25">
      <c r="A309" t="s">
        <v>324</v>
      </c>
      <c r="B309" t="s">
        <v>253</v>
      </c>
      <c r="C309" t="s">
        <v>324</v>
      </c>
    </row>
    <row r="310" spans="1:3" x14ac:dyDescent="0.25">
      <c r="A310" t="s">
        <v>405</v>
      </c>
      <c r="B310" t="s">
        <v>57</v>
      </c>
    </row>
    <row r="311" spans="1:3" x14ac:dyDescent="0.25">
      <c r="A311" t="s">
        <v>237</v>
      </c>
      <c r="B311" t="s">
        <v>58</v>
      </c>
    </row>
    <row r="312" spans="1:3" x14ac:dyDescent="0.25">
      <c r="A312" t="s">
        <v>277</v>
      </c>
      <c r="B312" t="s">
        <v>59</v>
      </c>
    </row>
    <row r="313" spans="1:3" x14ac:dyDescent="0.25">
      <c r="A313" t="s">
        <v>226</v>
      </c>
      <c r="B313" t="s">
        <v>60</v>
      </c>
    </row>
    <row r="314" spans="1:3" x14ac:dyDescent="0.25">
      <c r="A314" t="s">
        <v>422</v>
      </c>
      <c r="B314" t="s">
        <v>61</v>
      </c>
    </row>
    <row r="315" spans="1:3" x14ac:dyDescent="0.25">
      <c r="A315" t="s">
        <v>255</v>
      </c>
      <c r="B315" t="s">
        <v>62</v>
      </c>
    </row>
    <row r="316" spans="1:3" x14ac:dyDescent="0.25">
      <c r="A316" t="s">
        <v>270</v>
      </c>
      <c r="B316" t="s">
        <v>63</v>
      </c>
    </row>
    <row r="317" spans="1:3" x14ac:dyDescent="0.25">
      <c r="A317" t="s">
        <v>256</v>
      </c>
      <c r="B317" t="s">
        <v>64</v>
      </c>
    </row>
    <row r="318" spans="1:3" x14ac:dyDescent="0.25">
      <c r="A318" t="s">
        <v>423</v>
      </c>
      <c r="B318" t="s">
        <v>65</v>
      </c>
      <c r="C318" t="s">
        <v>317</v>
      </c>
    </row>
    <row r="319" spans="1:3" x14ac:dyDescent="0.25">
      <c r="A319" t="s">
        <v>213</v>
      </c>
      <c r="B319" t="s">
        <v>66</v>
      </c>
    </row>
    <row r="320" spans="1:3" x14ac:dyDescent="0.25">
      <c r="A320" t="s">
        <v>407</v>
      </c>
      <c r="B320" t="s">
        <v>67</v>
      </c>
    </row>
    <row r="321" spans="1:2" x14ac:dyDescent="0.25">
      <c r="A321" t="s">
        <v>408</v>
      </c>
      <c r="B321" t="s">
        <v>68</v>
      </c>
    </row>
    <row r="322" spans="1:2" x14ac:dyDescent="0.25">
      <c r="A322" t="s">
        <v>409</v>
      </c>
      <c r="B322" t="s">
        <v>69</v>
      </c>
    </row>
    <row r="323" spans="1:2" x14ac:dyDescent="0.25">
      <c r="A323" t="s">
        <v>260</v>
      </c>
      <c r="B323" t="s">
        <v>70</v>
      </c>
    </row>
    <row r="324" spans="1:2" x14ac:dyDescent="0.25">
      <c r="A324" t="s">
        <v>281</v>
      </c>
      <c r="B324" t="s">
        <v>71</v>
      </c>
    </row>
    <row r="325" spans="1:2" x14ac:dyDescent="0.25">
      <c r="A325" t="s">
        <v>261</v>
      </c>
      <c r="B325" t="s">
        <v>72</v>
      </c>
    </row>
    <row r="326" spans="1:2" x14ac:dyDescent="0.25">
      <c r="A326" t="s">
        <v>262</v>
      </c>
      <c r="B326" t="s">
        <v>73</v>
      </c>
    </row>
    <row r="327" spans="1:2" x14ac:dyDescent="0.25">
      <c r="A327" t="s">
        <v>424</v>
      </c>
      <c r="B327" t="s">
        <v>74</v>
      </c>
    </row>
    <row r="328" spans="1:2" x14ac:dyDescent="0.25">
      <c r="A328" t="s">
        <v>319</v>
      </c>
      <c r="B328" t="s">
        <v>75</v>
      </c>
    </row>
    <row r="329" spans="1:2" x14ac:dyDescent="0.25">
      <c r="A329" t="s">
        <v>299</v>
      </c>
      <c r="B329" t="s">
        <v>76</v>
      </c>
    </row>
    <row r="330" spans="1:2" x14ac:dyDescent="0.25">
      <c r="A330" t="s">
        <v>231</v>
      </c>
      <c r="B330" t="s">
        <v>77</v>
      </c>
    </row>
    <row r="331" spans="1:2" x14ac:dyDescent="0.25">
      <c r="A331" t="s">
        <v>310</v>
      </c>
      <c r="B331" t="s">
        <v>78</v>
      </c>
    </row>
    <row r="332" spans="1:2" x14ac:dyDescent="0.25">
      <c r="A332" t="s">
        <v>263</v>
      </c>
      <c r="B332" t="s">
        <v>79</v>
      </c>
    </row>
    <row r="333" spans="1:2" x14ac:dyDescent="0.25">
      <c r="A333" t="s">
        <v>264</v>
      </c>
      <c r="B333" t="s">
        <v>80</v>
      </c>
    </row>
    <row r="334" spans="1:2" x14ac:dyDescent="0.25">
      <c r="A334" t="s">
        <v>199</v>
      </c>
      <c r="B334" t="s">
        <v>81</v>
      </c>
    </row>
    <row r="335" spans="1:2" x14ac:dyDescent="0.25">
      <c r="A335" t="s">
        <v>293</v>
      </c>
      <c r="B335" t="s">
        <v>82</v>
      </c>
    </row>
    <row r="336" spans="1:2" x14ac:dyDescent="0.25">
      <c r="A336" t="s">
        <v>286</v>
      </c>
      <c r="B336" t="s">
        <v>83</v>
      </c>
    </row>
    <row r="337" spans="1:4" x14ac:dyDescent="0.25">
      <c r="A337" s="209" t="s">
        <v>564</v>
      </c>
      <c r="B337" t="s">
        <v>8</v>
      </c>
      <c r="D337" t="s">
        <v>420</v>
      </c>
    </row>
    <row r="338" spans="1:4" x14ac:dyDescent="0.25">
      <c r="A338" t="s">
        <v>214</v>
      </c>
      <c r="B338" t="s">
        <v>84</v>
      </c>
    </row>
    <row r="339" spans="1:4" x14ac:dyDescent="0.25">
      <c r="A339" t="s">
        <v>265</v>
      </c>
      <c r="B339" t="s">
        <v>85</v>
      </c>
    </row>
    <row r="340" spans="1:4" x14ac:dyDescent="0.25">
      <c r="A340" t="s">
        <v>282</v>
      </c>
      <c r="B340" t="s">
        <v>86</v>
      </c>
    </row>
    <row r="341" spans="1:4" x14ac:dyDescent="0.25">
      <c r="A341" t="s">
        <v>215</v>
      </c>
      <c r="B341" t="s">
        <v>87</v>
      </c>
    </row>
    <row r="342" spans="1:4" x14ac:dyDescent="0.25">
      <c r="A342" t="s">
        <v>425</v>
      </c>
      <c r="B342" t="s">
        <v>88</v>
      </c>
    </row>
    <row r="343" spans="1:4" x14ac:dyDescent="0.25">
      <c r="A343" t="s">
        <v>266</v>
      </c>
      <c r="B343" t="s">
        <v>89</v>
      </c>
    </row>
    <row r="344" spans="1:4" x14ac:dyDescent="0.25">
      <c r="A344" t="s">
        <v>315</v>
      </c>
      <c r="B344" t="s">
        <v>90</v>
      </c>
    </row>
    <row r="345" spans="1:4" x14ac:dyDescent="0.25">
      <c r="A345" t="s">
        <v>294</v>
      </c>
      <c r="B345" t="s">
        <v>91</v>
      </c>
    </row>
    <row r="346" spans="1:4" x14ac:dyDescent="0.25">
      <c r="B346" t="s">
        <v>92</v>
      </c>
    </row>
    <row r="347" spans="1:4" x14ac:dyDescent="0.25">
      <c r="B347" t="s">
        <v>94</v>
      </c>
    </row>
    <row r="348" spans="1:4" x14ac:dyDescent="0.25">
      <c r="B348" t="s">
        <v>95</v>
      </c>
    </row>
    <row r="349" spans="1:4" x14ac:dyDescent="0.25">
      <c r="B349" t="s">
        <v>96</v>
      </c>
    </row>
    <row r="350" spans="1:4" x14ac:dyDescent="0.25">
      <c r="B350" t="s">
        <v>97</v>
      </c>
    </row>
    <row r="351" spans="1:4" x14ac:dyDescent="0.25">
      <c r="B351" t="s">
        <v>98</v>
      </c>
    </row>
    <row r="352" spans="1:4" x14ac:dyDescent="0.25">
      <c r="B352" t="s">
        <v>99</v>
      </c>
    </row>
    <row r="353" spans="2:2" x14ac:dyDescent="0.25">
      <c r="B353" t="s">
        <v>100</v>
      </c>
    </row>
    <row r="354" spans="2:2" x14ac:dyDescent="0.25">
      <c r="B354" t="s">
        <v>101</v>
      </c>
    </row>
    <row r="355" spans="2:2" x14ac:dyDescent="0.25">
      <c r="B355" t="s">
        <v>102</v>
      </c>
    </row>
    <row r="356" spans="2:2" x14ac:dyDescent="0.25">
      <c r="B356" t="s">
        <v>103</v>
      </c>
    </row>
    <row r="357" spans="2:2" x14ac:dyDescent="0.25">
      <c r="B357" t="s">
        <v>104</v>
      </c>
    </row>
    <row r="358" spans="2:2" x14ac:dyDescent="0.25">
      <c r="B358" t="s">
        <v>105</v>
      </c>
    </row>
    <row r="359" spans="2:2" x14ac:dyDescent="0.25">
      <c r="B359" t="s">
        <v>106</v>
      </c>
    </row>
    <row r="360" spans="2:2" x14ac:dyDescent="0.25">
      <c r="B360" t="s">
        <v>107</v>
      </c>
    </row>
    <row r="361" spans="2:2" x14ac:dyDescent="0.25">
      <c r="B361" t="s">
        <v>108</v>
      </c>
    </row>
    <row r="362" spans="2:2" x14ac:dyDescent="0.25">
      <c r="B362" t="s">
        <v>109</v>
      </c>
    </row>
    <row r="363" spans="2:2" x14ac:dyDescent="0.25">
      <c r="B363" t="s">
        <v>110</v>
      </c>
    </row>
    <row r="364" spans="2:2" x14ac:dyDescent="0.25">
      <c r="B364" t="s">
        <v>111</v>
      </c>
    </row>
    <row r="365" spans="2:2" x14ac:dyDescent="0.25">
      <c r="B365" t="s">
        <v>112</v>
      </c>
    </row>
    <row r="366" spans="2:2" x14ac:dyDescent="0.25">
      <c r="B366" t="s">
        <v>113</v>
      </c>
    </row>
    <row r="367" spans="2:2" x14ac:dyDescent="0.25">
      <c r="B367" t="s">
        <v>114</v>
      </c>
    </row>
    <row r="368" spans="2:2" x14ac:dyDescent="0.25">
      <c r="B368" t="s">
        <v>115</v>
      </c>
    </row>
    <row r="369" spans="2:2" x14ac:dyDescent="0.25">
      <c r="B369" t="s">
        <v>116</v>
      </c>
    </row>
    <row r="370" spans="2:2" x14ac:dyDescent="0.25">
      <c r="B370" t="s">
        <v>117</v>
      </c>
    </row>
    <row r="371" spans="2:2" x14ac:dyDescent="0.25">
      <c r="B371" t="s">
        <v>118</v>
      </c>
    </row>
    <row r="372" spans="2:2" x14ac:dyDescent="0.25">
      <c r="B372" t="s">
        <v>119</v>
      </c>
    </row>
    <row r="373" spans="2:2" x14ac:dyDescent="0.25">
      <c r="B373" t="s">
        <v>120</v>
      </c>
    </row>
    <row r="374" spans="2:2" x14ac:dyDescent="0.25">
      <c r="B374" t="s">
        <v>121</v>
      </c>
    </row>
    <row r="375" spans="2:2" x14ac:dyDescent="0.25">
      <c r="B375" t="s">
        <v>122</v>
      </c>
    </row>
    <row r="376" spans="2:2" x14ac:dyDescent="0.25">
      <c r="B376" t="s">
        <v>123</v>
      </c>
    </row>
    <row r="377" spans="2:2" x14ac:dyDescent="0.25">
      <c r="B377" t="s">
        <v>124</v>
      </c>
    </row>
    <row r="378" spans="2:2" x14ac:dyDescent="0.25">
      <c r="B378" t="s">
        <v>125</v>
      </c>
    </row>
    <row r="379" spans="2:2" x14ac:dyDescent="0.25">
      <c r="B379" t="s">
        <v>126</v>
      </c>
    </row>
    <row r="380" spans="2:2" x14ac:dyDescent="0.25">
      <c r="B380" t="s">
        <v>127</v>
      </c>
    </row>
    <row r="381" spans="2:2" x14ac:dyDescent="0.25">
      <c r="B381" t="s">
        <v>128</v>
      </c>
    </row>
    <row r="382" spans="2:2" x14ac:dyDescent="0.25">
      <c r="B382" t="s">
        <v>129</v>
      </c>
    </row>
    <row r="383" spans="2:2" x14ac:dyDescent="0.25">
      <c r="B383" t="s">
        <v>130</v>
      </c>
    </row>
    <row r="384" spans="2:2" x14ac:dyDescent="0.25">
      <c r="B384" t="s">
        <v>131</v>
      </c>
    </row>
    <row r="385" spans="2:2" x14ac:dyDescent="0.25">
      <c r="B385" t="s">
        <v>132</v>
      </c>
    </row>
    <row r="386" spans="2:2" x14ac:dyDescent="0.25">
      <c r="B386" t="s">
        <v>133</v>
      </c>
    </row>
    <row r="387" spans="2:2" x14ac:dyDescent="0.25">
      <c r="B387" t="s">
        <v>134</v>
      </c>
    </row>
    <row r="388" spans="2:2" x14ac:dyDescent="0.25">
      <c r="B388" t="s">
        <v>135</v>
      </c>
    </row>
    <row r="389" spans="2:2" x14ac:dyDescent="0.25">
      <c r="B389" t="s">
        <v>136</v>
      </c>
    </row>
    <row r="390" spans="2:2" x14ac:dyDescent="0.25">
      <c r="B390" t="s">
        <v>406</v>
      </c>
    </row>
    <row r="391" spans="2:2" x14ac:dyDescent="0.25">
      <c r="B391" t="s">
        <v>138</v>
      </c>
    </row>
    <row r="392" spans="2:2" x14ac:dyDescent="0.25">
      <c r="B392" t="s">
        <v>139</v>
      </c>
    </row>
    <row r="393" spans="2:2" x14ac:dyDescent="0.25">
      <c r="B393" t="s">
        <v>140</v>
      </c>
    </row>
    <row r="394" spans="2:2" x14ac:dyDescent="0.25">
      <c r="B394" t="s">
        <v>141</v>
      </c>
    </row>
    <row r="395" spans="2:2" x14ac:dyDescent="0.25">
      <c r="B395" t="s">
        <v>142</v>
      </c>
    </row>
    <row r="396" spans="2:2" x14ac:dyDescent="0.25">
      <c r="B396" t="s">
        <v>143</v>
      </c>
    </row>
    <row r="397" spans="2:2" x14ac:dyDescent="0.25">
      <c r="B397" t="s">
        <v>144</v>
      </c>
    </row>
    <row r="398" spans="2:2" x14ac:dyDescent="0.25">
      <c r="B398" t="s">
        <v>137</v>
      </c>
    </row>
  </sheetData>
  <sortState xmlns:xlrd2="http://schemas.microsoft.com/office/spreadsheetml/2017/richdata2" ref="B109:B199">
    <sortCondition ref="B199"/>
  </sortState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b81fe37-2b7c-4715-8ad9-b6463c63c8f7">
      <Terms xmlns="http://schemas.microsoft.com/office/infopath/2007/PartnerControls"/>
    </lcf76f155ced4ddcb4097134ff3c332f>
    <TaxCatchAll xmlns="c283789d-a58a-43ff-9492-16dcb6d1c0a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D1BDDC4272304585E11A67AEFECCCB" ma:contentTypeVersion="13" ma:contentTypeDescription="Crear nuevo documento." ma:contentTypeScope="" ma:versionID="4a6f424222c841ee42f8827a978cf75a">
  <xsd:schema xmlns:xsd="http://www.w3.org/2001/XMLSchema" xmlns:xs="http://www.w3.org/2001/XMLSchema" xmlns:p="http://schemas.microsoft.com/office/2006/metadata/properties" xmlns:ns2="ab81fe37-2b7c-4715-8ad9-b6463c63c8f7" xmlns:ns3="c283789d-a58a-43ff-9492-16dcb6d1c0a7" targetNamespace="http://schemas.microsoft.com/office/2006/metadata/properties" ma:root="true" ma:fieldsID="36043ad86a3e4ad16749925cf5628f87" ns2:_="" ns3:_="">
    <xsd:import namespace="ab81fe37-2b7c-4715-8ad9-b6463c63c8f7"/>
    <xsd:import namespace="c283789d-a58a-43ff-9492-16dcb6d1c0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81fe37-2b7c-4715-8ad9-b6463c63c8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65202464-f7cc-4a5d-a4ea-61fba2ffbf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83789d-a58a-43ff-9492-16dcb6d1c0a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088f4af-30da-495e-8d96-047aa1a7863d}" ma:internalName="TaxCatchAll" ma:showField="CatchAllData" ma:web="c283789d-a58a-43ff-9492-16dcb6d1c0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B80ECC-B540-4382-B41F-E3578FAA92FD}">
  <ds:schemaRefs>
    <ds:schemaRef ds:uri="http://www.w3.org/XML/1998/namespace"/>
    <ds:schemaRef ds:uri="http://schemas.microsoft.com/office/infopath/2007/PartnerControls"/>
    <ds:schemaRef ds:uri="http://purl.org/dc/elements/1.1/"/>
    <ds:schemaRef ds:uri="ab81fe37-2b7c-4715-8ad9-b6463c63c8f7"/>
    <ds:schemaRef ds:uri="c283789d-a58a-43ff-9492-16dcb6d1c0a7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371E32F-D6F4-4988-B170-B529AF3AEFA2}"/>
</file>

<file path=customXml/itemProps3.xml><?xml version="1.0" encoding="utf-8"?>
<ds:datastoreItem xmlns:ds="http://schemas.openxmlformats.org/officeDocument/2006/customXml" ds:itemID="{CBAB205C-E2EC-4436-A330-BC6F6F3D3A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CTA CTE SOCIOS BUE</vt:lpstr>
      <vt:lpstr>CAJA NAP BUE</vt:lpstr>
      <vt:lpstr>Gráfico</vt:lpstr>
      <vt:lpstr>Hoja1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cabase</dc:creator>
  <cp:keywords/>
  <dc:description/>
  <cp:lastModifiedBy>Sylvia Garcia</cp:lastModifiedBy>
  <cp:revision/>
  <dcterms:created xsi:type="dcterms:W3CDTF">2019-08-05T18:51:54Z</dcterms:created>
  <dcterms:modified xsi:type="dcterms:W3CDTF">2023-03-15T12:44:46Z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0x010100C5D1BDDC4272304585E11A67AEFECCCB</vt:lpwstr>
  </property>
</Properties>
</file>