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60" yWindow="15" windowWidth="13500" windowHeight="7995"/>
  </bookViews>
  <sheets>
    <sheet name="Caja Totales" sheetId="2" r:id="rId1"/>
    <sheet name="Caja 2016-2018" sheetId="1" r:id="rId2"/>
    <sheet name="Caja Fdo Rva1" sheetId="4" r:id="rId3"/>
    <sheet name="Caja fdo Rva2" sheetId="3" r:id="rId4"/>
  </sheets>
  <calcPr calcId="145621"/>
</workbook>
</file>

<file path=xl/calcChain.xml><?xml version="1.0" encoding="utf-8"?>
<calcChain xmlns="http://schemas.openxmlformats.org/spreadsheetml/2006/main">
  <c r="D587" i="1" l="1"/>
  <c r="C43" i="4" l="1"/>
  <c r="B35" i="4"/>
  <c r="B33" i="4"/>
  <c r="C26" i="4"/>
  <c r="B8" i="4"/>
  <c r="D8" i="4" s="1"/>
  <c r="C42" i="3"/>
  <c r="C45" i="3" s="1"/>
  <c r="C26" i="3"/>
  <c r="B26" i="3"/>
  <c r="B30" i="3" s="1"/>
  <c r="B45" i="3" s="1"/>
  <c r="D45" i="3" s="1"/>
  <c r="B8" i="3"/>
  <c r="D8" i="3" s="1"/>
  <c r="E5" i="1"/>
  <c r="E6" i="1" s="1"/>
  <c r="E7" i="1" s="1"/>
  <c r="E8" i="1" s="1"/>
  <c r="E9" i="1" s="1"/>
  <c r="E10" i="1" s="1"/>
  <c r="E11" i="1" s="1"/>
  <c r="G592" i="1"/>
  <c r="C592" i="1"/>
  <c r="I588" i="1"/>
  <c r="I587" i="1"/>
  <c r="H536" i="1"/>
  <c r="D534" i="1"/>
  <c r="H509" i="1"/>
  <c r="D507" i="1"/>
  <c r="H483" i="1"/>
  <c r="D481" i="1"/>
  <c r="H459" i="1"/>
  <c r="D457" i="1"/>
  <c r="H428" i="1"/>
  <c r="D426" i="1"/>
  <c r="F423" i="1"/>
  <c r="F409" i="1"/>
  <c r="H407" i="1"/>
  <c r="D405" i="1"/>
  <c r="H382" i="1"/>
  <c r="D380" i="1"/>
  <c r="H359" i="1"/>
  <c r="D357" i="1"/>
  <c r="F354" i="1"/>
  <c r="F349" i="1"/>
  <c r="F338" i="1"/>
  <c r="H332" i="1"/>
  <c r="D330" i="1"/>
  <c r="H311" i="1"/>
  <c r="I310" i="1"/>
  <c r="D308" i="1"/>
  <c r="H280" i="1"/>
  <c r="D278" i="1"/>
  <c r="H262" i="1"/>
  <c r="D260" i="1"/>
  <c r="H243" i="1"/>
  <c r="D241" i="1"/>
  <c r="I222" i="1"/>
  <c r="H221" i="1"/>
  <c r="D219" i="1"/>
  <c r="H196" i="1"/>
  <c r="D194" i="1"/>
  <c r="F193" i="1"/>
  <c r="H183" i="1"/>
  <c r="D181" i="1"/>
  <c r="H165" i="1"/>
  <c r="D163" i="1"/>
  <c r="I141" i="1"/>
  <c r="H140" i="1"/>
  <c r="D138" i="1"/>
  <c r="I119" i="1"/>
  <c r="H118" i="1"/>
  <c r="D116" i="1"/>
  <c r="H95" i="1"/>
  <c r="D93" i="1"/>
  <c r="H75" i="1"/>
  <c r="D73" i="1"/>
  <c r="F55" i="1"/>
  <c r="H52" i="1"/>
  <c r="D50" i="1"/>
  <c r="H31" i="1"/>
  <c r="D29" i="1"/>
  <c r="H14" i="1"/>
  <c r="D12" i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I592" i="1"/>
  <c r="H592" i="1"/>
  <c r="F592" i="1"/>
  <c r="F593" i="1" s="1"/>
  <c r="B12" i="4"/>
  <c r="B26" i="4" s="1"/>
  <c r="D26" i="3"/>
  <c r="D592" i="1"/>
  <c r="E588" i="1" l="1"/>
  <c r="E589" i="1" s="1"/>
  <c r="E590" i="1" s="1"/>
  <c r="E591" i="1" s="1"/>
  <c r="H593" i="1"/>
  <c r="D26" i="4"/>
  <c r="B30" i="4"/>
  <c r="B43" i="4" s="1"/>
  <c r="D43" i="4" s="1"/>
</calcChain>
</file>

<file path=xl/comments1.xml><?xml version="1.0" encoding="utf-8"?>
<comments xmlns="http://schemas.openxmlformats.org/spreadsheetml/2006/main">
  <authors>
    <author>cabase</author>
    <author>Rocio</author>
  </authors>
  <commentList>
    <comment ref="D357" author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Instalación de UPS en el rack 9 $ 19800
Armado de 2 FO en datacente $ 19600</t>
        </r>
      </text>
    </comment>
    <comment ref="D405" author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Diferencia por factura de cable $ 222,99</t>
        </r>
      </text>
    </comment>
    <comment ref="D457" author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UPS Y RACK 1/2 y 
$ 184789,51
Cable 16A  C19- 20 4 mts 
$ 7600</t>
        </r>
      </text>
    </comment>
    <comment ref="D561" author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UPS 6,00V Y RACK 42C (1 DE 2) $ 69572,10</t>
        </r>
      </text>
    </comment>
    <comment ref="D587" authorId="1">
      <text>
        <r>
          <rPr>
            <b/>
            <sz val="9"/>
            <color indexed="81"/>
            <rFont val="Tahoma"/>
            <family val="2"/>
          </rPr>
          <t xml:space="preserve">Cabase:
</t>
        </r>
        <r>
          <rPr>
            <sz val="9"/>
            <color indexed="81"/>
            <rFont val="Tahoma"/>
            <family val="2"/>
          </rPr>
          <t>UPS 6,00V Y RACK 42C (2 DE 2)
$ 133037,62 -$ 69572,1
cobrados en mes de Mayo 2018</t>
        </r>
      </text>
    </comment>
  </commentList>
</comments>
</file>

<file path=xl/sharedStrings.xml><?xml version="1.0" encoding="utf-8"?>
<sst xmlns="http://schemas.openxmlformats.org/spreadsheetml/2006/main" count="677" uniqueCount="177">
  <si>
    <t>Fecha</t>
  </si>
  <si>
    <t>detalle</t>
  </si>
  <si>
    <t>Caja</t>
  </si>
  <si>
    <t>Caja Fdo Rva 1</t>
  </si>
  <si>
    <t>Caja Fdo 300 x Pto.  R 2</t>
  </si>
  <si>
    <t>deuda pago socios</t>
  </si>
  <si>
    <t>Ingresos</t>
  </si>
  <si>
    <t>Egresos</t>
  </si>
  <si>
    <t>Saldo de fondo de reserva 30.4.16</t>
  </si>
  <si>
    <t>Saldo al 30.4.17</t>
  </si>
  <si>
    <t>Coop de Serv Pcos Colonia Caroya</t>
  </si>
  <si>
    <t>Coop de Serv Pcos y Soc V. del Rosario Ltda</t>
  </si>
  <si>
    <t>Coop de Serv Pcos de Tancacha Ltda</t>
  </si>
  <si>
    <t>Transamerican Telecomunicaciones SA</t>
  </si>
  <si>
    <t>Grape SA</t>
  </si>
  <si>
    <t>Intercity Comunicaciones SA</t>
  </si>
  <si>
    <t xml:space="preserve">      Gtos Directos Mayo 2016</t>
  </si>
  <si>
    <t xml:space="preserve">      Gtos Indirectos Mayo 2016</t>
  </si>
  <si>
    <t xml:space="preserve">      Fdo rva $300 C/U Mayo 2016</t>
  </si>
  <si>
    <t>Mauro Fortini</t>
  </si>
  <si>
    <t>Tecoar SA</t>
  </si>
  <si>
    <t>Coop de Serv Pcos Morteros</t>
  </si>
  <si>
    <t>Silica Networks Argentina SA</t>
  </si>
  <si>
    <t>Coop de Serv Pcos de Colonia Caroya</t>
  </si>
  <si>
    <t xml:space="preserve">Emp Pcial de Energía de Córdoba </t>
  </si>
  <si>
    <t xml:space="preserve">Nicolau Hernán Federico </t>
  </si>
  <si>
    <t>Coop Electrica de Gral Deheza</t>
  </si>
  <si>
    <t>Cablesat TV SRL</t>
  </si>
  <si>
    <t>Coop de O. Serv Pcos de Tancacha</t>
  </si>
  <si>
    <t>Coop de O. y de Serv Pcos Rio Tercero</t>
  </si>
  <si>
    <t xml:space="preserve">      Gtos Directos Junio 2016</t>
  </si>
  <si>
    <t xml:space="preserve">      Gtos Indirectos Junio 2016</t>
  </si>
  <si>
    <t xml:space="preserve">      Fdo rva $300 C/U Junio 2016</t>
  </si>
  <si>
    <t>Pogliotti &amp; Pogliotti Construcciones SA</t>
  </si>
  <si>
    <t>ITC Comunicaciones IP SA</t>
  </si>
  <si>
    <t>Lescano SRL</t>
  </si>
  <si>
    <t xml:space="preserve">COOP DE CALAMUCHITA </t>
  </si>
  <si>
    <t>Colsecor Coop Ltda</t>
  </si>
  <si>
    <t xml:space="preserve">      Gtos Directos Julio 2016</t>
  </si>
  <si>
    <t xml:space="preserve">      Gtos Indirectos Julio 2016</t>
  </si>
  <si>
    <t xml:space="preserve">      Fdo rva $300 C/U Julio 2016</t>
  </si>
  <si>
    <t>Emp Pcial de Energía de Córdoba</t>
  </si>
  <si>
    <t>Coop Elec de Serv Oncativo Ltda</t>
  </si>
  <si>
    <t>Fondo de Reserva Coop Elec de Serv Oncativo Ltda</t>
  </si>
  <si>
    <t xml:space="preserve">Coop de Serv Pcos Ltda Rio Tercero </t>
  </si>
  <si>
    <t>Coop de Calamuchita</t>
  </si>
  <si>
    <t>Transamerican Telecomunication SA</t>
  </si>
  <si>
    <t>Coop Elec de Deheza Ltda</t>
  </si>
  <si>
    <t xml:space="preserve">      Gtos Directos Agosto 2016</t>
  </si>
  <si>
    <t xml:space="preserve">      Gtos Indirectos Agosto 2016</t>
  </si>
  <si>
    <t xml:space="preserve">      Fdo rva $300 C/U Agosto 2016</t>
  </si>
  <si>
    <t>Colsecor Coop de Prov y Com</t>
  </si>
  <si>
    <t>ITC Comunicaciones P SA</t>
  </si>
  <si>
    <t>Coop Elect de Gral Deheza Ltda</t>
  </si>
  <si>
    <t xml:space="preserve">      Gtos Directos Septiembre 2016</t>
  </si>
  <si>
    <t xml:space="preserve">      Gtos Indirectos Septiembre 2016</t>
  </si>
  <si>
    <t xml:space="preserve">      Fdo rva $300 C/U Septiembre 2016</t>
  </si>
  <si>
    <t xml:space="preserve">      Gtos Directos Octubre 2016</t>
  </si>
  <si>
    <t xml:space="preserve">      Gtos Indirectos Octubre 2016</t>
  </si>
  <si>
    <t xml:space="preserve">      Fdo rva $300 C/U Octubre 2016</t>
  </si>
  <si>
    <t xml:space="preserve">      Cisco</t>
  </si>
  <si>
    <t>Coop de O. Serv Pcos Ltda Rio Tercero</t>
  </si>
  <si>
    <t>Coop Elec de Gral Deheza</t>
  </si>
  <si>
    <t xml:space="preserve">      Gtos Directos Noviembre 2016</t>
  </si>
  <si>
    <t xml:space="preserve">      Gtos Indirectos noviembre 2016</t>
  </si>
  <si>
    <t xml:space="preserve">      Fdo rva $300 C/U Noviembre 2016</t>
  </si>
  <si>
    <t xml:space="preserve">      2 Módulos SFP 1G/10 GBase-LR</t>
  </si>
  <si>
    <t xml:space="preserve">      Gtos Directos Diciembre 2016</t>
  </si>
  <si>
    <t xml:space="preserve">      Gtos Indirectos Diciembre 2016</t>
  </si>
  <si>
    <t xml:space="preserve">      Fdo rva $300 C/U Diciembre 2016</t>
  </si>
  <si>
    <t>Coop de O. Serv Pcos Tancacha</t>
  </si>
  <si>
    <t xml:space="preserve">Coop de O.Serv Pcos Rio Tercero </t>
  </si>
  <si>
    <t xml:space="preserve">      Gtos Directos Enero 2017</t>
  </si>
  <si>
    <t xml:space="preserve">      Gtos Indirectos Enero 2017</t>
  </si>
  <si>
    <t xml:space="preserve">      Fdo rva $300 C/U Enero 2017</t>
  </si>
  <si>
    <t>Coop Telef de Serv Pcos de Totoral Ltda</t>
  </si>
  <si>
    <t>Coop de O. Pcas y Créd Monte Cristo Ltda</t>
  </si>
  <si>
    <t xml:space="preserve">     Fondo de Reserva Coop de O. Pcas y Créd Monte Cristo Ltda</t>
  </si>
  <si>
    <t xml:space="preserve">      Gtos Directos Febrero 2017</t>
  </si>
  <si>
    <t xml:space="preserve">      Gtos Indirectos Febrero 2017</t>
  </si>
  <si>
    <t xml:space="preserve">      Fdo rva $300 C/U Febrero 2017</t>
  </si>
  <si>
    <t>Coop de O. y Ser Pcos Ltda Rio Tercero</t>
  </si>
  <si>
    <t xml:space="preserve">Trasnamerican  Telecomunicaciones </t>
  </si>
  <si>
    <t>Coop de O.Serv Pcos de Tancacha</t>
  </si>
  <si>
    <t xml:space="preserve">      Gtos Directos Marzo 2017</t>
  </si>
  <si>
    <t xml:space="preserve">      Gtos Indirectos Marzo 2017</t>
  </si>
  <si>
    <t xml:space="preserve">      Fdo rva $300 C/U Marzo 2017</t>
  </si>
  <si>
    <t xml:space="preserve">    Saldo switch Cisco WS-C2960X-48TD-L</t>
  </si>
  <si>
    <t>Coop de O. Serv Pcos Río Tercero</t>
  </si>
  <si>
    <t>Coop de O.Serv Pcos Ltda de Tancacha</t>
  </si>
  <si>
    <t xml:space="preserve">      Gtos Directos Abril 2017</t>
  </si>
  <si>
    <t xml:space="preserve">      Gtos Indirectos Abril 2017</t>
  </si>
  <si>
    <t xml:space="preserve">      Fdo rva $300 C/U Abril 2017</t>
  </si>
  <si>
    <t>Coop de O.Pcos y Cred Monte Cristo</t>
  </si>
  <si>
    <t xml:space="preserve">      Gtos Directos Mayo 2017</t>
  </si>
  <si>
    <t xml:space="preserve">      Gtos Indirectos Mayo 2017</t>
  </si>
  <si>
    <t xml:space="preserve">      Fdo rva $300 C/U Mayo 2017</t>
  </si>
  <si>
    <t>Integral Comunicaciones SRL</t>
  </si>
  <si>
    <t xml:space="preserve">Coop de Serv Morteros </t>
  </si>
  <si>
    <t xml:space="preserve">      Gtos Directos Junio 2017</t>
  </si>
  <si>
    <t xml:space="preserve">      Gtos Indirectos Junio 2017</t>
  </si>
  <si>
    <t xml:space="preserve">      Fdo rva $300 C/U Junio 2017</t>
  </si>
  <si>
    <t xml:space="preserve">      Gtos Directos Julio 2017</t>
  </si>
  <si>
    <t xml:space="preserve">      Gtos Indirectos Julio 2017</t>
  </si>
  <si>
    <t>UPS y Rack (Acta 28/6/2017)</t>
  </si>
  <si>
    <t xml:space="preserve">      Fdo rva $300 C/U Julio 2017</t>
  </si>
  <si>
    <t>Coop de O. Serv Pcos y Créditos Monte Cristo</t>
  </si>
  <si>
    <t>Coop Elec de Gral Deheza Ltda</t>
  </si>
  <si>
    <t xml:space="preserve">      Gtos Directos Agosto 2017</t>
  </si>
  <si>
    <t xml:space="preserve">      Gtos Indirectos Agosto 2017</t>
  </si>
  <si>
    <t xml:space="preserve">      Fdo rva $300 C/U Agosto 2017</t>
  </si>
  <si>
    <t>Coop Telef de Serv Pco de V.Totoral Ltda</t>
  </si>
  <si>
    <t>COOP DE PROV DE SERV PCOS DE FREYRE LTDA</t>
  </si>
  <si>
    <t>Fondo de Reserva COOP DE PROV DE SERV PCOS DE FREYRE LTDA</t>
  </si>
  <si>
    <t>Coop de O.Serv Pco de Tancacha</t>
  </si>
  <si>
    <t>Miretti Mauro Román</t>
  </si>
  <si>
    <t xml:space="preserve">     Fondo de Reserva Miretti Mauro Román</t>
  </si>
  <si>
    <t>Coop de Serv Pcos de Porteña Ltda</t>
  </si>
  <si>
    <t xml:space="preserve">     Fondo de Reserva Coop de Serv Pcos de Porteña Ltda</t>
  </si>
  <si>
    <t xml:space="preserve">      Gtos Directos Septiembre 2017</t>
  </si>
  <si>
    <t xml:space="preserve">      Gtos Indirectos Septiembre 2017</t>
  </si>
  <si>
    <t xml:space="preserve">      Fdo rva $300 C/U Septiembre 2017</t>
  </si>
  <si>
    <t>Coop de O.Serv Ltda Río Tercero</t>
  </si>
  <si>
    <t xml:space="preserve">Coop de O. Serv Pcos MonteCristo </t>
  </si>
  <si>
    <t xml:space="preserve">      Gtos Directos Octubre 2017</t>
  </si>
  <si>
    <t xml:space="preserve">      Gtos Indirectos Octubre 2017</t>
  </si>
  <si>
    <t xml:space="preserve">      Fdo rva $300 C/U Octubre 2017</t>
  </si>
  <si>
    <t>Coop de O. Serv Pcos Ltda Río Tercero</t>
  </si>
  <si>
    <t>Coop de O. Pcos y Créd Montecristo Ltda</t>
  </si>
  <si>
    <t xml:space="preserve">      Gtos Directos Noviembre 2017</t>
  </si>
  <si>
    <t xml:space="preserve">      Gtos Indirectos Noviembre 2017</t>
  </si>
  <si>
    <t xml:space="preserve">      Fdo rva $300 C/U Noviembre 2017</t>
  </si>
  <si>
    <t xml:space="preserve">COOP TELEF DE SERV PCO Y SOCIALES SALSIPUEDES LTDA </t>
  </si>
  <si>
    <t xml:space="preserve">     Fodo de Reserva COOP TELEF DE SERV PCO Y SOCIALES SALSIPUEDES LTDA </t>
  </si>
  <si>
    <t>Coop de O.Serv Pcos Ltda Rio Tercero</t>
  </si>
  <si>
    <t>Coop de Serv Morteros</t>
  </si>
  <si>
    <t>Municipalidad Malagueño</t>
  </si>
  <si>
    <t xml:space="preserve">     Fondo de reserva unicipalidad Malagueño</t>
  </si>
  <si>
    <t>Coop Elec y de Serv Pcos Oncativo</t>
  </si>
  <si>
    <t xml:space="preserve">      Gtos Directos Diciembre 2017</t>
  </si>
  <si>
    <t xml:space="preserve">      Gtos Indirectos Diciembre 2017</t>
  </si>
  <si>
    <t xml:space="preserve">      Fdo rva $300 C/U Diciembre 2017</t>
  </si>
  <si>
    <t>Coop Telef y de O. Serv Pcos Salsipuedes Ltda</t>
  </si>
  <si>
    <t>Coop Telef de Serv Pcos de V.Totoral Ltda</t>
  </si>
  <si>
    <t xml:space="preserve">   Gtos Directos Enero 2018</t>
  </si>
  <si>
    <t xml:space="preserve">   Gtos Indirectos Enero 2018</t>
  </si>
  <si>
    <t xml:space="preserve">      Fdo rva $300 C/U Enero 2018</t>
  </si>
  <si>
    <t xml:space="preserve">   Gtos Directos Febrero 2018</t>
  </si>
  <si>
    <t xml:space="preserve">   Gtos Indirectos Febrero 2018</t>
  </si>
  <si>
    <t xml:space="preserve">      Fdo rva $300 C/U Febrero 2018</t>
  </si>
  <si>
    <t xml:space="preserve">   Gtos Directos Marzo 2018</t>
  </si>
  <si>
    <t xml:space="preserve">   Gtos Indirectos Marzo 2018</t>
  </si>
  <si>
    <t xml:space="preserve">      Fdo rva $300 C/U Marzo 2018</t>
  </si>
  <si>
    <t>Coop de O.Serv Pcos Ltda Río Tercero</t>
  </si>
  <si>
    <t>Coop de O.Serv Pcos Rio Tercero</t>
  </si>
  <si>
    <t xml:space="preserve">   Gtos Directos Abril 2018</t>
  </si>
  <si>
    <t xml:space="preserve">   Gtos Indirectos Abril 2018</t>
  </si>
  <si>
    <t xml:space="preserve">      Fdo rva $300 C/U Abril 2018</t>
  </si>
  <si>
    <t xml:space="preserve">Coop de O.Serv Pcos de Tancacha </t>
  </si>
  <si>
    <t xml:space="preserve">   Gtos Directos Mayo 2018</t>
  </si>
  <si>
    <t xml:space="preserve">   Gtos Indirectos mayo 2018</t>
  </si>
  <si>
    <t xml:space="preserve">      Fdo rva $300 C/U Mayo 2018</t>
  </si>
  <si>
    <t>Coop Elec de Serv y Oncativo</t>
  </si>
  <si>
    <t>saldo</t>
  </si>
  <si>
    <t>revolucion de caja Fdo reserva</t>
  </si>
  <si>
    <t>revolucion de caja Fdo reserva 1</t>
  </si>
  <si>
    <t>Fondo de reserva R1=</t>
  </si>
  <si>
    <t>Fondo de reserva (300 x puntos )R2=</t>
  </si>
  <si>
    <t>Deuda no cobrada</t>
  </si>
  <si>
    <t>caja</t>
  </si>
  <si>
    <t xml:space="preserve">  Caja   Fdo rva $300 C/U</t>
  </si>
  <si>
    <t xml:space="preserve">      Fdo rva $300 C/U junio 2016</t>
  </si>
  <si>
    <t>Fdo rva $300 C/U al 30.6.2016</t>
  </si>
  <si>
    <t>Fdo rva $300 C/U al 30.6.2017</t>
  </si>
  <si>
    <t xml:space="preserve">      Fdo rva $300 C/U junio 2019</t>
  </si>
  <si>
    <t xml:space="preserve">  Caja   Fdo Rva1</t>
  </si>
  <si>
    <t xml:space="preserve">  Caja   Fdo Rva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</si>
</sst>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\ #,##0.00;[Red]&quot;$&quot;\ \-#,##0.00"/>
    <numFmt numFmtId="164" formatCode="&quot;$&quot;\ #,##0.00"/>
    <numFmt numFmtId="165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rgb="FFFF0000"/>
      <name val="Bookman Old Style"/>
      <family val="1"/>
    </font>
    <font>
      <sz val="10"/>
      <color indexed="12"/>
      <name val="Bookman Old Style"/>
      <family val="1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3EB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ill="1"/>
    <xf numFmtId="164" fontId="5" fillId="3" borderId="8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0" fontId="0" fillId="0" borderId="10" xfId="0" applyBorder="1"/>
    <xf numFmtId="8" fontId="6" fillId="7" borderId="11" xfId="0" applyNumberFormat="1" applyFont="1" applyFill="1" applyBorder="1"/>
    <xf numFmtId="0" fontId="0" fillId="8" borderId="1" xfId="0" applyFill="1" applyBorder="1"/>
    <xf numFmtId="8" fontId="6" fillId="7" borderId="1" xfId="0" applyNumberFormat="1" applyFont="1" applyFill="1" applyBorder="1"/>
    <xf numFmtId="0" fontId="0" fillId="9" borderId="2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1" borderId="5" xfId="0" applyFill="1" applyBorder="1"/>
    <xf numFmtId="8" fontId="6" fillId="7" borderId="10" xfId="0" applyNumberFormat="1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1" borderId="12" xfId="0" applyFill="1" applyBorder="1"/>
    <xf numFmtId="14" fontId="7" fillId="0" borderId="10" xfId="0" applyNumberFormat="1" applyFont="1" applyFill="1" applyBorder="1"/>
    <xf numFmtId="0" fontId="7" fillId="0" borderId="11" xfId="0" applyFont="1" applyFill="1" applyBorder="1"/>
    <xf numFmtId="164" fontId="7" fillId="8" borderId="10" xfId="0" applyNumberFormat="1" applyFont="1" applyFill="1" applyBorder="1"/>
    <xf numFmtId="0" fontId="7" fillId="10" borderId="11" xfId="0" applyFont="1" applyFill="1" applyBorder="1"/>
    <xf numFmtId="164" fontId="0" fillId="10" borderId="10" xfId="0" applyNumberFormat="1" applyFill="1" applyBorder="1"/>
    <xf numFmtId="14" fontId="7" fillId="12" borderId="10" xfId="0" applyNumberFormat="1" applyFont="1" applyFill="1" applyBorder="1"/>
    <xf numFmtId="0" fontId="7" fillId="12" borderId="11" xfId="0" applyFont="1" applyFill="1" applyBorder="1"/>
    <xf numFmtId="164" fontId="7" fillId="12" borderId="10" xfId="0" applyNumberFormat="1" applyFont="1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3" xfId="0" applyFill="1" applyBorder="1"/>
    <xf numFmtId="0" fontId="0" fillId="7" borderId="12" xfId="0" applyFill="1" applyBorder="1"/>
    <xf numFmtId="0" fontId="7" fillId="9" borderId="11" xfId="0" applyFont="1" applyFill="1" applyBorder="1"/>
    <xf numFmtId="164" fontId="0" fillId="9" borderId="10" xfId="0" applyNumberFormat="1" applyFill="1" applyBorder="1"/>
    <xf numFmtId="0" fontId="8" fillId="10" borderId="11" xfId="0" applyFont="1" applyFill="1" applyBorder="1"/>
    <xf numFmtId="164" fontId="1" fillId="10" borderId="11" xfId="0" applyNumberFormat="1" applyFont="1" applyFill="1" applyBorder="1"/>
    <xf numFmtId="0" fontId="8" fillId="10" borderId="11" xfId="0" applyFont="1" applyFill="1" applyBorder="1" applyAlignment="1">
      <alignment vertical="center"/>
    </xf>
    <xf numFmtId="16" fontId="7" fillId="0" borderId="11" xfId="0" applyNumberFormat="1" applyFont="1" applyFill="1" applyBorder="1"/>
    <xf numFmtId="0" fontId="0" fillId="0" borderId="11" xfId="0" applyBorder="1"/>
    <xf numFmtId="0" fontId="0" fillId="8" borderId="10" xfId="0" applyFill="1" applyBorder="1"/>
    <xf numFmtId="1" fontId="7" fillId="0" borderId="11" xfId="0" applyNumberFormat="1" applyFont="1" applyFill="1" applyBorder="1" applyAlignment="1">
      <alignment horizontal="left" indent="1"/>
    </xf>
    <xf numFmtId="1" fontId="7" fillId="9" borderId="11" xfId="0" applyNumberFormat="1" applyFont="1" applyFill="1" applyBorder="1" applyAlignment="1">
      <alignment horizontal="left" indent="1"/>
    </xf>
    <xf numFmtId="0" fontId="7" fillId="0" borderId="11" xfId="0" applyFont="1" applyBorder="1" applyAlignment="1">
      <alignment vertical="center"/>
    </xf>
    <xf numFmtId="1" fontId="10" fillId="0" borderId="11" xfId="0" applyNumberFormat="1" applyFont="1" applyFill="1" applyBorder="1" applyAlignment="1">
      <alignment horizontal="left" indent="1"/>
    </xf>
    <xf numFmtId="1" fontId="10" fillId="9" borderId="11" xfId="0" applyNumberFormat="1" applyFont="1" applyFill="1" applyBorder="1" applyAlignment="1">
      <alignment horizontal="left" indent="1"/>
    </xf>
    <xf numFmtId="0" fontId="0" fillId="0" borderId="6" xfId="0" applyBorder="1"/>
    <xf numFmtId="0" fontId="0" fillId="9" borderId="6" xfId="0" applyFill="1" applyBorder="1"/>
    <xf numFmtId="0" fontId="0" fillId="9" borderId="7" xfId="0" applyFill="1" applyBorder="1"/>
    <xf numFmtId="0" fontId="0" fillId="10" borderId="6" xfId="0" applyFill="1" applyBorder="1"/>
    <xf numFmtId="0" fontId="0" fillId="10" borderId="7" xfId="0" applyFill="1" applyBorder="1"/>
    <xf numFmtId="164" fontId="2" fillId="0" borderId="8" xfId="0" applyNumberFormat="1" applyFont="1" applyFill="1" applyBorder="1"/>
    <xf numFmtId="164" fontId="2" fillId="9" borderId="8" xfId="0" applyNumberFormat="1" applyFont="1" applyFill="1" applyBorder="1"/>
    <xf numFmtId="164" fontId="2" fillId="9" borderId="9" xfId="0" applyNumberFormat="1" applyFont="1" applyFill="1" applyBorder="1"/>
    <xf numFmtId="164" fontId="2" fillId="10" borderId="9" xfId="0" applyNumberFormat="1" applyFont="1" applyFill="1" applyBorder="1"/>
    <xf numFmtId="164" fontId="11" fillId="11" borderId="8" xfId="0" applyNumberFormat="1" applyFont="1" applyFill="1" applyBorder="1"/>
    <xf numFmtId="164" fontId="0" fillId="0" borderId="0" xfId="0" applyNumberFormat="1" applyFill="1"/>
    <xf numFmtId="164" fontId="0" fillId="0" borderId="0" xfId="0" applyNumberFormat="1"/>
    <xf numFmtId="0" fontId="2" fillId="0" borderId="0" xfId="0" applyFont="1"/>
    <xf numFmtId="164" fontId="1" fillId="10" borderId="0" xfId="0" applyNumberFormat="1" applyFont="1" applyFill="1" applyBorder="1"/>
    <xf numFmtId="165" fontId="0" fillId="0" borderId="0" xfId="0" applyNumberFormat="1"/>
    <xf numFmtId="165" fontId="3" fillId="3" borderId="16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165" fontId="2" fillId="0" borderId="8" xfId="0" applyNumberFormat="1" applyFont="1" applyFill="1" applyBorder="1"/>
    <xf numFmtId="165" fontId="0" fillId="0" borderId="0" xfId="0" applyNumberFormat="1" applyFill="1"/>
    <xf numFmtId="164" fontId="1" fillId="3" borderId="6" xfId="0" applyNumberFormat="1" applyFont="1" applyFill="1" applyBorder="1"/>
    <xf numFmtId="0" fontId="0" fillId="8" borderId="17" xfId="0" applyFill="1" applyBorder="1"/>
    <xf numFmtId="0" fontId="0" fillId="8" borderId="18" xfId="0" applyFill="1" applyBorder="1"/>
    <xf numFmtId="164" fontId="7" fillId="8" borderId="18" xfId="0" applyNumberFormat="1" applyFont="1" applyFill="1" applyBorder="1"/>
    <xf numFmtId="164" fontId="7" fillId="10" borderId="18" xfId="0" applyNumberFormat="1" applyFont="1" applyFill="1" applyBorder="1"/>
    <xf numFmtId="164" fontId="0" fillId="8" borderId="18" xfId="0" applyNumberFormat="1" applyFill="1" applyBorder="1"/>
    <xf numFmtId="164" fontId="7" fillId="12" borderId="18" xfId="0" applyNumberFormat="1" applyFont="1" applyFill="1" applyBorder="1"/>
    <xf numFmtId="164" fontId="7" fillId="9" borderId="18" xfId="0" applyNumberFormat="1" applyFont="1" applyFill="1" applyBorder="1"/>
    <xf numFmtId="164" fontId="1" fillId="10" borderId="18" xfId="0" applyNumberFormat="1" applyFont="1" applyFill="1" applyBorder="1"/>
    <xf numFmtId="164" fontId="9" fillId="8" borderId="18" xfId="0" applyNumberFormat="1" applyFont="1" applyFill="1" applyBorder="1"/>
    <xf numFmtId="0" fontId="0" fillId="12" borderId="18" xfId="0" applyFill="1" applyBorder="1"/>
    <xf numFmtId="164" fontId="0" fillId="9" borderId="18" xfId="0" applyNumberFormat="1" applyFill="1" applyBorder="1"/>
    <xf numFmtId="164" fontId="0" fillId="10" borderId="18" xfId="0" applyNumberFormat="1" applyFill="1" applyBorder="1"/>
    <xf numFmtId="164" fontId="8" fillId="10" borderId="18" xfId="0" applyNumberFormat="1" applyFont="1" applyFill="1" applyBorder="1"/>
    <xf numFmtId="0" fontId="0" fillId="8" borderId="19" xfId="0" applyFill="1" applyBorder="1"/>
    <xf numFmtId="165" fontId="0" fillId="8" borderId="2" xfId="0" applyNumberFormat="1" applyFill="1" applyBorder="1"/>
    <xf numFmtId="165" fontId="0" fillId="8" borderId="11" xfId="0" applyNumberFormat="1" applyFill="1" applyBorder="1"/>
    <xf numFmtId="165" fontId="7" fillId="8" borderId="11" xfId="0" applyNumberFormat="1" applyFont="1" applyFill="1" applyBorder="1"/>
    <xf numFmtId="164" fontId="8" fillId="3" borderId="10" xfId="0" applyNumberFormat="1" applyFont="1" applyFill="1" applyBorder="1"/>
    <xf numFmtId="0" fontId="14" fillId="0" borderId="0" xfId="0" applyFont="1"/>
    <xf numFmtId="0" fontId="15" fillId="0" borderId="0" xfId="0" applyFont="1"/>
    <xf numFmtId="0" fontId="16" fillId="3" borderId="0" xfId="0" applyFont="1" applyFill="1"/>
    <xf numFmtId="164" fontId="3" fillId="3" borderId="0" xfId="0" applyNumberFormat="1" applyFont="1" applyFill="1"/>
    <xf numFmtId="0" fontId="16" fillId="4" borderId="0" xfId="0" applyFont="1" applyFill="1"/>
    <xf numFmtId="164" fontId="16" fillId="4" borderId="0" xfId="0" applyNumberFormat="1" applyFont="1" applyFill="1"/>
    <xf numFmtId="0" fontId="16" fillId="15" borderId="0" xfId="0" applyFont="1" applyFill="1"/>
    <xf numFmtId="164" fontId="16" fillId="15" borderId="0" xfId="0" applyNumberFormat="1" applyFont="1" applyFill="1"/>
    <xf numFmtId="0" fontId="16" fillId="11" borderId="0" xfId="0" applyFont="1" applyFill="1"/>
    <xf numFmtId="164" fontId="17" fillId="11" borderId="0" xfId="0" applyNumberFormat="1" applyFont="1" applyFill="1"/>
    <xf numFmtId="164" fontId="17" fillId="3" borderId="0" xfId="0" applyNumberFormat="1" applyFont="1" applyFill="1"/>
    <xf numFmtId="0" fontId="7" fillId="3" borderId="0" xfId="0" applyFont="1" applyFill="1"/>
    <xf numFmtId="0" fontId="0" fillId="3" borderId="7" xfId="0" applyFill="1" applyBorder="1"/>
    <xf numFmtId="0" fontId="6" fillId="0" borderId="8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0" xfId="0" applyFont="1" applyFill="1"/>
    <xf numFmtId="164" fontId="4" fillId="0" borderId="0" xfId="0" applyNumberFormat="1" applyFont="1"/>
    <xf numFmtId="164" fontId="7" fillId="0" borderId="0" xfId="0" applyNumberFormat="1" applyFont="1" applyFill="1"/>
    <xf numFmtId="0" fontId="7" fillId="15" borderId="0" xfId="0" applyFont="1" applyFill="1"/>
    <xf numFmtId="164" fontId="18" fillId="0" borderId="0" xfId="0" applyNumberFormat="1" applyFont="1" applyFill="1"/>
    <xf numFmtId="164" fontId="18" fillId="0" borderId="8" xfId="0" applyNumberFormat="1" applyFont="1" applyFill="1" applyBorder="1"/>
    <xf numFmtId="164" fontId="19" fillId="0" borderId="8" xfId="0" applyNumberFormat="1" applyFont="1" applyFill="1" applyBorder="1"/>
    <xf numFmtId="8" fontId="7" fillId="15" borderId="8" xfId="0" applyNumberFormat="1" applyFont="1" applyFill="1" applyBorder="1"/>
    <xf numFmtId="164" fontId="8" fillId="0" borderId="0" xfId="0" applyNumberFormat="1" applyFont="1" applyFill="1"/>
    <xf numFmtId="0" fontId="10" fillId="0" borderId="0" xfId="0" applyFont="1"/>
    <xf numFmtId="8" fontId="7" fillId="0" borderId="0" xfId="0" applyNumberFormat="1" applyFont="1"/>
    <xf numFmtId="0" fontId="18" fillId="0" borderId="0" xfId="0" applyFont="1"/>
    <xf numFmtId="164" fontId="10" fillId="0" borderId="0" xfId="0" applyNumberFormat="1" applyFont="1"/>
    <xf numFmtId="164" fontId="8" fillId="13" borderId="0" xfId="0" applyNumberFormat="1" applyFont="1" applyFill="1"/>
    <xf numFmtId="164" fontId="18" fillId="15" borderId="8" xfId="0" applyNumberFormat="1" applyFont="1" applyFill="1" applyBorder="1"/>
    <xf numFmtId="8" fontId="6" fillId="0" borderId="8" xfId="0" applyNumberFormat="1" applyFont="1" applyFill="1" applyBorder="1"/>
    <xf numFmtId="0" fontId="7" fillId="9" borderId="0" xfId="0" applyFont="1" applyFill="1"/>
    <xf numFmtId="8" fontId="7" fillId="9" borderId="8" xfId="0" applyNumberFormat="1" applyFont="1" applyFill="1" applyBorder="1"/>
    <xf numFmtId="164" fontId="18" fillId="9" borderId="8" xfId="0" applyNumberFormat="1" applyFont="1" applyFill="1" applyBorder="1"/>
    <xf numFmtId="8" fontId="6" fillId="9" borderId="8" xfId="0" applyNumberFormat="1" applyFont="1" applyFill="1" applyBorder="1"/>
    <xf numFmtId="14" fontId="16" fillId="14" borderId="0" xfId="0" applyNumberFormat="1" applyFont="1" applyFill="1" applyAlignment="1">
      <alignment horizontal="center"/>
    </xf>
    <xf numFmtId="164" fontId="4" fillId="6" borderId="5" xfId="0" applyNumberFormat="1" applyFont="1" applyFill="1" applyBorder="1" applyAlignment="1">
      <alignment horizontal="center" vertical="center" wrapText="1"/>
    </xf>
    <xf numFmtId="164" fontId="4" fillId="6" borderId="9" xfId="0" applyNumberFormat="1" applyFont="1" applyFill="1" applyBorder="1" applyAlignment="1">
      <alignment horizontal="center" vertical="center" wrapText="1"/>
    </xf>
    <xf numFmtId="164" fontId="2" fillId="9" borderId="14" xfId="0" applyNumberFormat="1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164" fontId="2" fillId="10" borderId="14" xfId="0" applyNumberFormat="1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8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>
      <selection activeCell="C24" sqref="C24"/>
    </sheetView>
  </sheetViews>
  <sheetFormatPr baseColWidth="10" defaultRowHeight="15" x14ac:dyDescent="0.25"/>
  <cols>
    <col min="1" max="1" width="11.42578125" bestFit="1" customWidth="1"/>
    <col min="2" max="2" width="42.140625" bestFit="1" customWidth="1"/>
    <col min="3" max="3" width="15.28515625" bestFit="1" customWidth="1"/>
    <col min="4" max="4" width="12.28515625" bestFit="1" customWidth="1"/>
  </cols>
  <sheetData>
    <row r="2" spans="1:4" ht="15.75" x14ac:dyDescent="0.25">
      <c r="A2" s="82"/>
      <c r="B2" s="82"/>
      <c r="C2" s="82"/>
      <c r="D2" s="82"/>
    </row>
    <row r="3" spans="1:4" ht="15.75" x14ac:dyDescent="0.25">
      <c r="B3" s="83"/>
      <c r="C3" s="83"/>
      <c r="D3" s="82"/>
    </row>
    <row r="4" spans="1:4" ht="15.75" x14ac:dyDescent="0.25">
      <c r="A4" s="83"/>
      <c r="B4" s="118">
        <v>42490</v>
      </c>
      <c r="C4" s="118"/>
      <c r="D4" s="82"/>
    </row>
    <row r="5" spans="1:4" ht="15.75" x14ac:dyDescent="0.25">
      <c r="A5" s="83"/>
      <c r="B5" s="84" t="s">
        <v>2</v>
      </c>
      <c r="C5" s="85">
        <v>21686.909999999989</v>
      </c>
      <c r="D5" s="82"/>
    </row>
    <row r="6" spans="1:4" ht="15.75" x14ac:dyDescent="0.25">
      <c r="A6" s="83"/>
      <c r="B6" s="86" t="s">
        <v>166</v>
      </c>
      <c r="C6" s="87">
        <v>38990</v>
      </c>
      <c r="D6" s="82"/>
    </row>
    <row r="7" spans="1:4" ht="15.75" x14ac:dyDescent="0.25">
      <c r="A7" s="83"/>
      <c r="B7" s="88" t="s">
        <v>167</v>
      </c>
      <c r="C7" s="89">
        <v>0</v>
      </c>
      <c r="D7" s="82"/>
    </row>
    <row r="8" spans="1:4" ht="15.75" x14ac:dyDescent="0.25">
      <c r="A8" s="83"/>
      <c r="B8" s="90" t="s">
        <v>168</v>
      </c>
      <c r="C8" s="91"/>
      <c r="D8" s="82"/>
    </row>
    <row r="9" spans="1:4" ht="15.75" x14ac:dyDescent="0.25">
      <c r="A9" s="83"/>
      <c r="B9" s="83"/>
      <c r="C9" s="83"/>
      <c r="D9" s="82"/>
    </row>
    <row r="10" spans="1:4" ht="15.75" x14ac:dyDescent="0.25">
      <c r="A10" s="83"/>
      <c r="B10" s="83"/>
      <c r="C10" s="83"/>
      <c r="D10" s="82"/>
    </row>
    <row r="11" spans="1:4" ht="15.75" x14ac:dyDescent="0.25">
      <c r="A11" s="83"/>
      <c r="B11" s="83"/>
      <c r="C11" s="83"/>
      <c r="D11" s="82"/>
    </row>
    <row r="12" spans="1:4" ht="15.75" x14ac:dyDescent="0.25">
      <c r="B12" s="83"/>
      <c r="C12" s="83"/>
      <c r="D12" s="82"/>
    </row>
    <row r="13" spans="1:4" ht="15.75" x14ac:dyDescent="0.25">
      <c r="A13" s="83"/>
      <c r="B13" s="118">
        <v>43251</v>
      </c>
      <c r="C13" s="118"/>
      <c r="D13" s="82"/>
    </row>
    <row r="14" spans="1:4" ht="15.75" x14ac:dyDescent="0.25">
      <c r="A14" s="83"/>
      <c r="B14" s="84" t="s">
        <v>169</v>
      </c>
      <c r="C14" s="92">
        <v>-413027.48</v>
      </c>
      <c r="D14" s="82"/>
    </row>
    <row r="15" spans="1:4" ht="15.75" x14ac:dyDescent="0.25">
      <c r="A15" s="83"/>
      <c r="B15" s="86" t="s">
        <v>166</v>
      </c>
      <c r="C15" s="87">
        <v>99150</v>
      </c>
      <c r="D15" s="82"/>
    </row>
    <row r="16" spans="1:4" ht="15.75" x14ac:dyDescent="0.25">
      <c r="A16" s="83"/>
      <c r="B16" s="88" t="s">
        <v>167</v>
      </c>
      <c r="C16" s="89">
        <v>620920.21</v>
      </c>
      <c r="D16" s="82"/>
    </row>
    <row r="17" spans="1:5" ht="15.75" x14ac:dyDescent="0.25">
      <c r="A17" s="83"/>
      <c r="B17" s="90" t="s">
        <v>168</v>
      </c>
      <c r="C17" s="91">
        <v>-162095</v>
      </c>
      <c r="D17" s="82"/>
      <c r="E17" s="55"/>
    </row>
    <row r="18" spans="1:5" ht="15.75" x14ac:dyDescent="0.25">
      <c r="A18" s="82"/>
      <c r="B18" s="82"/>
      <c r="C18" s="82"/>
      <c r="D18" s="82"/>
    </row>
  </sheetData>
  <mergeCells count="2">
    <mergeCell ref="B4:C4"/>
    <mergeCell ref="B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K609"/>
  <sheetViews>
    <sheetView topLeftCell="A573" zoomScale="90" zoomScaleNormal="90" workbookViewId="0">
      <selection activeCell="G595" sqref="G595"/>
    </sheetView>
  </sheetViews>
  <sheetFormatPr baseColWidth="10" defaultRowHeight="15" x14ac:dyDescent="0.25"/>
  <cols>
    <col min="1" max="1" width="12.42578125" bestFit="1" customWidth="1"/>
    <col min="2" max="2" width="50.28515625" customWidth="1"/>
    <col min="3" max="3" width="14.7109375" style="1" customWidth="1"/>
    <col min="4" max="4" width="14.7109375" customWidth="1"/>
    <col min="5" max="5" width="14.7109375" style="58" customWidth="1"/>
    <col min="6" max="10" width="14.7109375" customWidth="1"/>
  </cols>
  <sheetData>
    <row r="1" spans="1:10" ht="15.75" thickBot="1" x14ac:dyDescent="0.3"/>
    <row r="2" spans="1:10" ht="16.5" thickBot="1" x14ac:dyDescent="0.3">
      <c r="A2" s="125" t="s">
        <v>0</v>
      </c>
      <c r="B2" s="127" t="s">
        <v>1</v>
      </c>
      <c r="C2" s="129" t="s">
        <v>2</v>
      </c>
      <c r="D2" s="130"/>
      <c r="E2" s="59"/>
      <c r="F2" s="131" t="s">
        <v>3</v>
      </c>
      <c r="G2" s="132"/>
      <c r="H2" s="133" t="s">
        <v>4</v>
      </c>
      <c r="I2" s="134"/>
      <c r="J2" s="119" t="s">
        <v>5</v>
      </c>
    </row>
    <row r="3" spans="1:10" ht="16.5" thickBot="1" x14ac:dyDescent="0.3">
      <c r="A3" s="126"/>
      <c r="B3" s="128"/>
      <c r="C3" s="2" t="s">
        <v>6</v>
      </c>
      <c r="D3" s="2" t="s">
        <v>7</v>
      </c>
      <c r="E3" s="60" t="s">
        <v>163</v>
      </c>
      <c r="F3" s="3" t="s">
        <v>6</v>
      </c>
      <c r="G3" s="3" t="s">
        <v>7</v>
      </c>
      <c r="H3" s="4" t="s">
        <v>6</v>
      </c>
      <c r="I3" s="4" t="s">
        <v>7</v>
      </c>
      <c r="J3" s="120"/>
    </row>
    <row r="4" spans="1:10" ht="15.75" customHeight="1" x14ac:dyDescent="0.25">
      <c r="A4" s="5"/>
      <c r="B4" s="6" t="s">
        <v>8</v>
      </c>
      <c r="C4" s="7"/>
      <c r="D4" s="64"/>
      <c r="E4" s="78"/>
      <c r="F4" s="8">
        <v>38990</v>
      </c>
      <c r="G4" s="9"/>
      <c r="H4" s="10"/>
      <c r="I4" s="11"/>
      <c r="J4" s="12"/>
    </row>
    <row r="5" spans="1:10" ht="15.75" customHeight="1" x14ac:dyDescent="0.25">
      <c r="A5" s="5"/>
      <c r="B5" s="6" t="s">
        <v>9</v>
      </c>
      <c r="C5" s="13">
        <v>21686.909999999989</v>
      </c>
      <c r="D5" s="65"/>
      <c r="E5" s="79">
        <f>C5-D5</f>
        <v>21686.909999999989</v>
      </c>
      <c r="F5" s="14"/>
      <c r="G5" s="15"/>
      <c r="H5" s="16"/>
      <c r="I5" s="17"/>
      <c r="J5" s="18"/>
    </row>
    <row r="6" spans="1:10" ht="15.75" x14ac:dyDescent="0.3">
      <c r="A6" s="19">
        <v>42494</v>
      </c>
      <c r="B6" s="20" t="s">
        <v>10</v>
      </c>
      <c r="C6" s="21">
        <v>7245</v>
      </c>
      <c r="D6" s="66"/>
      <c r="E6" s="80">
        <f>E5+C6-D6</f>
        <v>28931.909999999989</v>
      </c>
      <c r="F6" s="14"/>
      <c r="G6" s="15"/>
      <c r="H6" s="16"/>
      <c r="I6" s="17"/>
      <c r="J6" s="18"/>
    </row>
    <row r="7" spans="1:10" ht="15.75" x14ac:dyDescent="0.3">
      <c r="A7" s="19">
        <v>42494</v>
      </c>
      <c r="B7" s="20" t="s">
        <v>11</v>
      </c>
      <c r="C7" s="21">
        <v>4830</v>
      </c>
      <c r="D7" s="66"/>
      <c r="E7" s="80">
        <f t="shared" ref="E7:E70" si="0">E6+C7-D7</f>
        <v>33761.909999999989</v>
      </c>
      <c r="F7" s="14"/>
      <c r="G7" s="15"/>
      <c r="H7" s="16"/>
      <c r="I7" s="17"/>
      <c r="J7" s="18"/>
    </row>
    <row r="8" spans="1:10" ht="15.75" x14ac:dyDescent="0.3">
      <c r="A8" s="19">
        <v>42496</v>
      </c>
      <c r="B8" s="20" t="s">
        <v>12</v>
      </c>
      <c r="C8" s="21">
        <v>2415</v>
      </c>
      <c r="D8" s="66"/>
      <c r="E8" s="80">
        <f t="shared" si="0"/>
        <v>36176.909999999989</v>
      </c>
      <c r="F8" s="14"/>
      <c r="G8" s="15"/>
      <c r="H8" s="16"/>
      <c r="I8" s="17"/>
      <c r="J8" s="18"/>
    </row>
    <row r="9" spans="1:10" ht="15.75" x14ac:dyDescent="0.3">
      <c r="A9" s="19">
        <v>42496</v>
      </c>
      <c r="B9" s="20" t="s">
        <v>13</v>
      </c>
      <c r="C9" s="21">
        <v>4230</v>
      </c>
      <c r="D9" s="66"/>
      <c r="E9" s="80">
        <f t="shared" si="0"/>
        <v>40406.909999999989</v>
      </c>
      <c r="F9" s="14"/>
      <c r="G9" s="15"/>
      <c r="H9" s="16"/>
      <c r="I9" s="17"/>
      <c r="J9" s="18"/>
    </row>
    <row r="10" spans="1:10" ht="15.75" x14ac:dyDescent="0.3">
      <c r="A10" s="19">
        <v>42499</v>
      </c>
      <c r="B10" s="20" t="s">
        <v>14</v>
      </c>
      <c r="C10" s="21">
        <v>6672</v>
      </c>
      <c r="D10" s="66"/>
      <c r="E10" s="80">
        <f t="shared" si="0"/>
        <v>47078.909999999989</v>
      </c>
      <c r="F10" s="14"/>
      <c r="G10" s="15"/>
      <c r="H10" s="16"/>
      <c r="I10" s="17"/>
      <c r="J10" s="18"/>
    </row>
    <row r="11" spans="1:10" ht="15.75" x14ac:dyDescent="0.3">
      <c r="A11" s="19">
        <v>42501</v>
      </c>
      <c r="B11" s="20" t="s">
        <v>15</v>
      </c>
      <c r="C11" s="21">
        <v>4128</v>
      </c>
      <c r="D11" s="66"/>
      <c r="E11" s="80">
        <f t="shared" si="0"/>
        <v>51206.909999999989</v>
      </c>
      <c r="F11" s="14"/>
      <c r="G11" s="15"/>
      <c r="H11" s="16"/>
      <c r="I11" s="17"/>
      <c r="J11" s="18"/>
    </row>
    <row r="12" spans="1:10" ht="15.75" x14ac:dyDescent="0.3">
      <c r="A12" s="19"/>
      <c r="B12" s="20" t="s">
        <v>16</v>
      </c>
      <c r="C12" s="21"/>
      <c r="D12" s="66">
        <f>76131-D14</f>
        <v>46431</v>
      </c>
      <c r="E12" s="80">
        <f t="shared" si="0"/>
        <v>4775.9099999999889</v>
      </c>
      <c r="F12" s="14"/>
      <c r="G12" s="15"/>
      <c r="H12" s="16"/>
      <c r="I12" s="17"/>
      <c r="J12" s="18"/>
    </row>
    <row r="13" spans="1:10" ht="15.75" x14ac:dyDescent="0.3">
      <c r="A13" s="19"/>
      <c r="B13" s="20" t="s">
        <v>17</v>
      </c>
      <c r="C13" s="21"/>
      <c r="D13" s="66">
        <v>37224</v>
      </c>
      <c r="E13" s="80">
        <f t="shared" si="0"/>
        <v>-32448.090000000011</v>
      </c>
      <c r="F13" s="14"/>
      <c r="G13" s="15"/>
      <c r="H13" s="16"/>
      <c r="I13" s="17"/>
      <c r="J13" s="18"/>
    </row>
    <row r="14" spans="1:10" ht="15.75" x14ac:dyDescent="0.3">
      <c r="A14" s="19"/>
      <c r="B14" s="22" t="s">
        <v>18</v>
      </c>
      <c r="C14" s="21"/>
      <c r="D14" s="67">
        <v>29700</v>
      </c>
      <c r="E14" s="80">
        <f t="shared" si="0"/>
        <v>-62148.090000000011</v>
      </c>
      <c r="F14" s="14"/>
      <c r="G14" s="15"/>
      <c r="H14" s="23">
        <f>D14</f>
        <v>29700</v>
      </c>
      <c r="I14" s="17"/>
      <c r="J14" s="18"/>
    </row>
    <row r="15" spans="1:10" ht="15.75" x14ac:dyDescent="0.3">
      <c r="A15" s="19">
        <v>42509</v>
      </c>
      <c r="B15" s="20" t="s">
        <v>19</v>
      </c>
      <c r="C15" s="21">
        <v>2290</v>
      </c>
      <c r="D15" s="66"/>
      <c r="E15" s="80">
        <f t="shared" si="0"/>
        <v>-59858.090000000011</v>
      </c>
      <c r="F15" s="14"/>
      <c r="G15" s="15"/>
      <c r="H15" s="16"/>
      <c r="I15" s="17"/>
      <c r="J15" s="18"/>
    </row>
    <row r="16" spans="1:10" ht="15.75" x14ac:dyDescent="0.3">
      <c r="A16" s="19">
        <v>42517</v>
      </c>
      <c r="B16" s="20" t="s">
        <v>20</v>
      </c>
      <c r="C16" s="21">
        <v>2290</v>
      </c>
      <c r="D16" s="66"/>
      <c r="E16" s="80">
        <f t="shared" si="0"/>
        <v>-57568.090000000011</v>
      </c>
      <c r="F16" s="14"/>
      <c r="G16" s="15"/>
      <c r="H16" s="16"/>
      <c r="I16" s="17"/>
      <c r="J16" s="18"/>
    </row>
    <row r="17" spans="1:10" ht="15.75" x14ac:dyDescent="0.3">
      <c r="A17" s="19">
        <v>42520</v>
      </c>
      <c r="B17" s="20" t="s">
        <v>21</v>
      </c>
      <c r="C17" s="21">
        <v>6870</v>
      </c>
      <c r="D17" s="66"/>
      <c r="E17" s="80">
        <f t="shared" si="0"/>
        <v>-50698.090000000011</v>
      </c>
      <c r="F17" s="14"/>
      <c r="G17" s="15"/>
      <c r="H17" s="16"/>
      <c r="I17" s="17"/>
      <c r="J17" s="18"/>
    </row>
    <row r="18" spans="1:10" ht="15.75" x14ac:dyDescent="0.3">
      <c r="A18" s="19">
        <v>42520</v>
      </c>
      <c r="B18" s="20" t="s">
        <v>13</v>
      </c>
      <c r="C18" s="21">
        <v>4830</v>
      </c>
      <c r="D18" s="66"/>
      <c r="E18" s="80">
        <f t="shared" si="0"/>
        <v>-45868.090000000011</v>
      </c>
      <c r="F18" s="14"/>
      <c r="G18" s="15"/>
      <c r="H18" s="16"/>
      <c r="I18" s="17"/>
      <c r="J18" s="18"/>
    </row>
    <row r="19" spans="1:10" ht="15.75" x14ac:dyDescent="0.3">
      <c r="A19" s="19">
        <v>42521</v>
      </c>
      <c r="B19" s="20" t="s">
        <v>11</v>
      </c>
      <c r="C19" s="21">
        <v>6870</v>
      </c>
      <c r="D19" s="66"/>
      <c r="E19" s="80">
        <f t="shared" si="0"/>
        <v>-38998.090000000011</v>
      </c>
      <c r="F19" s="14"/>
      <c r="G19" s="15"/>
      <c r="H19" s="16"/>
      <c r="I19" s="17"/>
      <c r="J19" s="18"/>
    </row>
    <row r="20" spans="1:10" ht="15.75" x14ac:dyDescent="0.3">
      <c r="A20" s="19">
        <v>42521</v>
      </c>
      <c r="B20" s="20" t="s">
        <v>22</v>
      </c>
      <c r="C20" s="21">
        <v>8015</v>
      </c>
      <c r="D20" s="66"/>
      <c r="E20" s="80">
        <f t="shared" si="0"/>
        <v>-30983.090000000011</v>
      </c>
      <c r="F20" s="14"/>
      <c r="G20" s="15"/>
      <c r="H20" s="16"/>
      <c r="I20" s="17"/>
      <c r="J20" s="18"/>
    </row>
    <row r="21" spans="1:10" ht="15.75" x14ac:dyDescent="0.3">
      <c r="A21" s="19">
        <v>42521</v>
      </c>
      <c r="B21" s="20" t="s">
        <v>23</v>
      </c>
      <c r="C21" s="21">
        <v>10305</v>
      </c>
      <c r="D21" s="66"/>
      <c r="E21" s="80">
        <f t="shared" si="0"/>
        <v>-20678.090000000011</v>
      </c>
      <c r="F21" s="14"/>
      <c r="G21" s="15"/>
      <c r="H21" s="16"/>
      <c r="I21" s="17"/>
      <c r="J21" s="18"/>
    </row>
    <row r="22" spans="1:10" ht="15.75" x14ac:dyDescent="0.3">
      <c r="A22" s="19">
        <v>42521</v>
      </c>
      <c r="B22" s="20" t="s">
        <v>24</v>
      </c>
      <c r="C22" s="21">
        <v>14885</v>
      </c>
      <c r="D22" s="66"/>
      <c r="E22" s="80">
        <f t="shared" si="0"/>
        <v>-5793.0900000000111</v>
      </c>
      <c r="F22" s="14"/>
      <c r="G22" s="15"/>
      <c r="H22" s="16"/>
      <c r="I22" s="17"/>
      <c r="J22" s="18"/>
    </row>
    <row r="23" spans="1:10" ht="15.75" x14ac:dyDescent="0.3">
      <c r="A23" s="19">
        <v>42521</v>
      </c>
      <c r="B23" s="20" t="s">
        <v>25</v>
      </c>
      <c r="C23" s="21">
        <v>2290</v>
      </c>
      <c r="D23" s="66"/>
      <c r="E23" s="80">
        <f t="shared" si="0"/>
        <v>-3503.0900000000111</v>
      </c>
      <c r="F23" s="14"/>
      <c r="G23" s="15"/>
      <c r="H23" s="16"/>
      <c r="I23" s="17"/>
      <c r="J23" s="18"/>
    </row>
    <row r="24" spans="1:10" ht="15.75" x14ac:dyDescent="0.3">
      <c r="A24" s="19">
        <v>42527</v>
      </c>
      <c r="B24" s="20" t="s">
        <v>26</v>
      </c>
      <c r="C24" s="21">
        <v>4580</v>
      </c>
      <c r="D24" s="66"/>
      <c r="E24" s="80">
        <f t="shared" si="0"/>
        <v>1076.9099999999889</v>
      </c>
      <c r="F24" s="14"/>
      <c r="G24" s="15"/>
      <c r="H24" s="16"/>
      <c r="I24" s="17"/>
      <c r="J24" s="18"/>
    </row>
    <row r="25" spans="1:10" ht="15.75" x14ac:dyDescent="0.3">
      <c r="A25" s="19">
        <v>42527</v>
      </c>
      <c r="B25" s="20" t="s">
        <v>27</v>
      </c>
      <c r="C25" s="21">
        <v>3435</v>
      </c>
      <c r="D25" s="66"/>
      <c r="E25" s="80">
        <f t="shared" si="0"/>
        <v>4511.9099999999889</v>
      </c>
      <c r="F25" s="14"/>
      <c r="G25" s="15"/>
      <c r="H25" s="16"/>
      <c r="I25" s="17"/>
      <c r="J25" s="18"/>
    </row>
    <row r="26" spans="1:10" ht="15.75" x14ac:dyDescent="0.3">
      <c r="A26" s="19">
        <v>42527</v>
      </c>
      <c r="B26" s="20" t="s">
        <v>28</v>
      </c>
      <c r="C26" s="21">
        <v>3435</v>
      </c>
      <c r="D26" s="66"/>
      <c r="E26" s="80">
        <f t="shared" si="0"/>
        <v>7946.9099999999889</v>
      </c>
      <c r="F26" s="14"/>
      <c r="G26" s="15"/>
      <c r="H26" s="16"/>
      <c r="I26" s="17"/>
      <c r="J26" s="18"/>
    </row>
    <row r="27" spans="1:10" ht="15.75" x14ac:dyDescent="0.3">
      <c r="A27" s="19">
        <v>42527</v>
      </c>
      <c r="B27" s="20" t="s">
        <v>29</v>
      </c>
      <c r="C27" s="21">
        <v>6870</v>
      </c>
      <c r="D27" s="66"/>
      <c r="E27" s="80">
        <f t="shared" si="0"/>
        <v>14816.909999999989</v>
      </c>
      <c r="F27" s="14"/>
      <c r="G27" s="15"/>
      <c r="H27" s="16"/>
      <c r="I27" s="17"/>
      <c r="J27" s="18"/>
    </row>
    <row r="28" spans="1:10" ht="15.75" x14ac:dyDescent="0.3">
      <c r="A28" s="19">
        <v>42527</v>
      </c>
      <c r="B28" s="20" t="s">
        <v>15</v>
      </c>
      <c r="C28" s="21">
        <v>4275</v>
      </c>
      <c r="D28" s="66"/>
      <c r="E28" s="80">
        <f t="shared" si="0"/>
        <v>19091.909999999989</v>
      </c>
      <c r="F28" s="14"/>
      <c r="G28" s="15"/>
      <c r="H28" s="16"/>
      <c r="I28" s="17"/>
      <c r="J28" s="18"/>
    </row>
    <row r="29" spans="1:10" ht="15.75" x14ac:dyDescent="0.3">
      <c r="A29" s="19"/>
      <c r="B29" s="20" t="s">
        <v>30</v>
      </c>
      <c r="C29" s="21"/>
      <c r="D29" s="68">
        <f>77280-D31</f>
        <v>45780</v>
      </c>
      <c r="E29" s="80">
        <f t="shared" si="0"/>
        <v>-26688.090000000011</v>
      </c>
      <c r="F29" s="14"/>
      <c r="G29" s="15"/>
      <c r="H29" s="16"/>
      <c r="I29" s="17"/>
      <c r="J29" s="18"/>
    </row>
    <row r="30" spans="1:10" ht="15.75" x14ac:dyDescent="0.3">
      <c r="A30" s="19"/>
      <c r="B30" s="20" t="s">
        <v>31</v>
      </c>
      <c r="C30" s="21"/>
      <c r="D30" s="66">
        <v>34650</v>
      </c>
      <c r="E30" s="80">
        <f t="shared" si="0"/>
        <v>-61338.090000000011</v>
      </c>
      <c r="F30" s="14"/>
      <c r="G30" s="15"/>
      <c r="H30" s="16"/>
      <c r="I30" s="17"/>
      <c r="J30" s="18"/>
    </row>
    <row r="31" spans="1:10" ht="15.75" x14ac:dyDescent="0.3">
      <c r="A31" s="19"/>
      <c r="B31" s="22" t="s">
        <v>32</v>
      </c>
      <c r="C31" s="21"/>
      <c r="D31" s="67">
        <v>31500</v>
      </c>
      <c r="E31" s="80">
        <f t="shared" si="0"/>
        <v>-92838.090000000011</v>
      </c>
      <c r="F31" s="14"/>
      <c r="G31" s="15"/>
      <c r="H31" s="23">
        <f>D31</f>
        <v>31500</v>
      </c>
      <c r="I31" s="17"/>
      <c r="J31" s="18"/>
    </row>
    <row r="32" spans="1:10" ht="15.75" x14ac:dyDescent="0.3">
      <c r="A32" s="19">
        <v>42535</v>
      </c>
      <c r="B32" s="20" t="s">
        <v>33</v>
      </c>
      <c r="C32" s="21">
        <v>6870</v>
      </c>
      <c r="D32" s="66"/>
      <c r="E32" s="80">
        <f t="shared" si="0"/>
        <v>-85968.090000000011</v>
      </c>
      <c r="F32" s="14"/>
      <c r="G32" s="15"/>
      <c r="H32" s="16"/>
      <c r="I32" s="17"/>
      <c r="J32" s="18"/>
    </row>
    <row r="33" spans="1:10" ht="15.75" x14ac:dyDescent="0.3">
      <c r="A33" s="19">
        <v>42536</v>
      </c>
      <c r="B33" s="20" t="s">
        <v>34</v>
      </c>
      <c r="C33" s="21">
        <v>5725</v>
      </c>
      <c r="D33" s="66"/>
      <c r="E33" s="80">
        <f t="shared" si="0"/>
        <v>-80243.090000000011</v>
      </c>
      <c r="F33" s="14"/>
      <c r="G33" s="15"/>
      <c r="H33" s="16"/>
      <c r="I33" s="17"/>
      <c r="J33" s="18"/>
    </row>
    <row r="34" spans="1:10" ht="15.75" x14ac:dyDescent="0.3">
      <c r="A34" s="19">
        <v>42543</v>
      </c>
      <c r="B34" s="20" t="s">
        <v>19</v>
      </c>
      <c r="C34" s="21">
        <v>1410</v>
      </c>
      <c r="D34" s="66"/>
      <c r="E34" s="80">
        <f t="shared" si="0"/>
        <v>-78833.090000000011</v>
      </c>
      <c r="F34" s="14"/>
      <c r="G34" s="15"/>
      <c r="H34" s="16"/>
      <c r="I34" s="17"/>
      <c r="J34" s="18"/>
    </row>
    <row r="35" spans="1:10" ht="15.75" x14ac:dyDescent="0.3">
      <c r="A35" s="19">
        <v>42544</v>
      </c>
      <c r="B35" s="20" t="s">
        <v>34</v>
      </c>
      <c r="C35" s="21">
        <v>6396</v>
      </c>
      <c r="D35" s="66"/>
      <c r="E35" s="80">
        <f t="shared" si="0"/>
        <v>-72437.090000000011</v>
      </c>
      <c r="F35" s="14"/>
      <c r="G35" s="15"/>
      <c r="H35" s="16"/>
      <c r="I35" s="17"/>
      <c r="J35" s="18"/>
    </row>
    <row r="36" spans="1:10" ht="15.75" x14ac:dyDescent="0.3">
      <c r="A36" s="19">
        <v>42544</v>
      </c>
      <c r="B36" s="20" t="s">
        <v>20</v>
      </c>
      <c r="C36" s="21">
        <v>2132</v>
      </c>
      <c r="D36" s="66"/>
      <c r="E36" s="80">
        <f t="shared" si="0"/>
        <v>-70305.090000000011</v>
      </c>
      <c r="F36" s="14"/>
      <c r="G36" s="15"/>
      <c r="H36" s="16"/>
      <c r="I36" s="17"/>
      <c r="J36" s="18"/>
    </row>
    <row r="37" spans="1:10" ht="15.75" x14ac:dyDescent="0.3">
      <c r="A37" s="19">
        <v>42545</v>
      </c>
      <c r="B37" s="20" t="s">
        <v>27</v>
      </c>
      <c r="C37" s="21">
        <v>4264</v>
      </c>
      <c r="D37" s="66"/>
      <c r="E37" s="80">
        <f t="shared" si="0"/>
        <v>-66041.090000000011</v>
      </c>
      <c r="F37" s="14"/>
      <c r="G37" s="15"/>
      <c r="H37" s="16"/>
      <c r="I37" s="17"/>
      <c r="J37" s="18"/>
    </row>
    <row r="38" spans="1:10" ht="15.75" x14ac:dyDescent="0.3">
      <c r="A38" s="19">
        <v>42548</v>
      </c>
      <c r="B38" s="20" t="s">
        <v>26</v>
      </c>
      <c r="C38" s="21">
        <v>5330</v>
      </c>
      <c r="D38" s="66"/>
      <c r="E38" s="80">
        <f t="shared" si="0"/>
        <v>-60711.090000000011</v>
      </c>
      <c r="F38" s="14"/>
      <c r="G38" s="15"/>
      <c r="H38" s="16"/>
      <c r="I38" s="17"/>
      <c r="J38" s="18"/>
    </row>
    <row r="39" spans="1:10" ht="15.75" x14ac:dyDescent="0.3">
      <c r="A39" s="19">
        <v>42548</v>
      </c>
      <c r="B39" s="20" t="s">
        <v>21</v>
      </c>
      <c r="C39" s="21">
        <v>9594</v>
      </c>
      <c r="D39" s="66"/>
      <c r="E39" s="80">
        <f t="shared" si="0"/>
        <v>-51117.090000000011</v>
      </c>
      <c r="F39" s="14"/>
      <c r="G39" s="15"/>
      <c r="H39" s="16"/>
      <c r="I39" s="17"/>
      <c r="J39" s="18"/>
    </row>
    <row r="40" spans="1:10" ht="15.75" x14ac:dyDescent="0.3">
      <c r="A40" s="19">
        <v>42548</v>
      </c>
      <c r="B40" s="20" t="s">
        <v>25</v>
      </c>
      <c r="C40" s="21">
        <v>2132</v>
      </c>
      <c r="D40" s="66"/>
      <c r="E40" s="80">
        <f t="shared" si="0"/>
        <v>-48985.090000000011</v>
      </c>
      <c r="F40" s="14"/>
      <c r="G40" s="15"/>
      <c r="H40" s="16"/>
      <c r="I40" s="17"/>
      <c r="J40" s="18"/>
    </row>
    <row r="41" spans="1:10" ht="15.75" x14ac:dyDescent="0.3">
      <c r="A41" s="19">
        <v>42548</v>
      </c>
      <c r="B41" s="20" t="s">
        <v>35</v>
      </c>
      <c r="C41" s="21">
        <v>2132</v>
      </c>
      <c r="D41" s="66"/>
      <c r="E41" s="80">
        <f t="shared" si="0"/>
        <v>-46853.090000000011</v>
      </c>
      <c r="F41" s="14"/>
      <c r="G41" s="15"/>
      <c r="H41" s="16"/>
      <c r="I41" s="17"/>
      <c r="J41" s="18"/>
    </row>
    <row r="42" spans="1:10" ht="15.75" x14ac:dyDescent="0.3">
      <c r="A42" s="19">
        <v>42549</v>
      </c>
      <c r="B42" s="20" t="s">
        <v>22</v>
      </c>
      <c r="C42" s="21">
        <v>7462</v>
      </c>
      <c r="D42" s="66"/>
      <c r="E42" s="80">
        <f t="shared" si="0"/>
        <v>-39391.090000000011</v>
      </c>
      <c r="F42" s="14"/>
      <c r="G42" s="15"/>
      <c r="H42" s="16"/>
      <c r="I42" s="17"/>
      <c r="J42" s="18"/>
    </row>
    <row r="43" spans="1:10" ht="15.75" x14ac:dyDescent="0.3">
      <c r="A43" s="19">
        <v>42550</v>
      </c>
      <c r="B43" s="20" t="s">
        <v>11</v>
      </c>
      <c r="C43" s="21">
        <v>6396</v>
      </c>
      <c r="D43" s="66"/>
      <c r="E43" s="80">
        <f t="shared" si="0"/>
        <v>-32995.090000000011</v>
      </c>
      <c r="F43" s="14"/>
      <c r="G43" s="15"/>
      <c r="H43" s="16"/>
      <c r="I43" s="17"/>
      <c r="J43" s="18"/>
    </row>
    <row r="44" spans="1:10" ht="15.75" x14ac:dyDescent="0.3">
      <c r="A44" s="19">
        <v>42551</v>
      </c>
      <c r="B44" s="20" t="s">
        <v>36</v>
      </c>
      <c r="C44" s="21">
        <v>5725</v>
      </c>
      <c r="D44" s="66"/>
      <c r="E44" s="80">
        <f t="shared" si="0"/>
        <v>-27270.090000000011</v>
      </c>
      <c r="F44" s="14"/>
      <c r="G44" s="15"/>
      <c r="H44" s="16"/>
      <c r="I44" s="17"/>
      <c r="J44" s="18"/>
    </row>
    <row r="45" spans="1:10" ht="15.75" x14ac:dyDescent="0.3">
      <c r="A45" s="19">
        <v>42551</v>
      </c>
      <c r="B45" s="20" t="s">
        <v>23</v>
      </c>
      <c r="C45" s="21">
        <v>9594</v>
      </c>
      <c r="D45" s="66"/>
      <c r="E45" s="80">
        <f t="shared" si="0"/>
        <v>-17676.090000000011</v>
      </c>
      <c r="F45" s="14"/>
      <c r="G45" s="15"/>
      <c r="H45" s="16"/>
      <c r="I45" s="17"/>
      <c r="J45" s="18"/>
    </row>
    <row r="46" spans="1:10" ht="15.75" x14ac:dyDescent="0.3">
      <c r="A46" s="19">
        <v>42551</v>
      </c>
      <c r="B46" s="20" t="s">
        <v>33</v>
      </c>
      <c r="C46" s="21">
        <v>6396</v>
      </c>
      <c r="D46" s="66"/>
      <c r="E46" s="80">
        <f t="shared" si="0"/>
        <v>-11280.090000000011</v>
      </c>
      <c r="F46" s="14"/>
      <c r="G46" s="15"/>
      <c r="H46" s="16"/>
      <c r="I46" s="17"/>
      <c r="J46" s="18"/>
    </row>
    <row r="47" spans="1:10" ht="15.75" x14ac:dyDescent="0.3">
      <c r="A47" s="19">
        <v>42551</v>
      </c>
      <c r="B47" s="20" t="s">
        <v>28</v>
      </c>
      <c r="C47" s="21">
        <v>3198</v>
      </c>
      <c r="D47" s="66"/>
      <c r="E47" s="80">
        <f t="shared" si="0"/>
        <v>-8082.0900000000111</v>
      </c>
      <c r="F47" s="14"/>
      <c r="G47" s="15"/>
      <c r="H47" s="16"/>
      <c r="I47" s="17"/>
      <c r="J47" s="18"/>
    </row>
    <row r="48" spans="1:10" ht="15.75" x14ac:dyDescent="0.3">
      <c r="A48" s="19">
        <v>42551</v>
      </c>
      <c r="B48" s="20" t="s">
        <v>37</v>
      </c>
      <c r="C48" s="21">
        <v>23895</v>
      </c>
      <c r="D48" s="66"/>
      <c r="E48" s="80">
        <f t="shared" si="0"/>
        <v>15812.909999999989</v>
      </c>
      <c r="F48" s="14"/>
      <c r="G48" s="15"/>
      <c r="H48" s="16"/>
      <c r="I48" s="17"/>
      <c r="J48" s="18"/>
    </row>
    <row r="49" spans="1:10" ht="15.75" x14ac:dyDescent="0.3">
      <c r="A49" s="24"/>
      <c r="B49" s="25"/>
      <c r="C49" s="26"/>
      <c r="D49" s="69"/>
      <c r="E49" s="80">
        <f t="shared" si="0"/>
        <v>15812.909999999989</v>
      </c>
      <c r="F49" s="27"/>
      <c r="G49" s="28"/>
      <c r="H49" s="29"/>
      <c r="I49" s="28"/>
      <c r="J49" s="30"/>
    </row>
    <row r="50" spans="1:10" ht="15.75" x14ac:dyDescent="0.3">
      <c r="A50" s="19"/>
      <c r="B50" s="20" t="s">
        <v>38</v>
      </c>
      <c r="C50" s="21"/>
      <c r="D50" s="66">
        <f>77592-D52</f>
        <v>45792</v>
      </c>
      <c r="E50" s="80">
        <f t="shared" si="0"/>
        <v>-29979.090000000011</v>
      </c>
      <c r="F50" s="14"/>
      <c r="G50" s="15"/>
      <c r="H50" s="16"/>
      <c r="I50" s="17"/>
      <c r="J50" s="18"/>
    </row>
    <row r="51" spans="1:10" ht="15.75" x14ac:dyDescent="0.3">
      <c r="A51" s="19"/>
      <c r="B51" s="20" t="s">
        <v>39</v>
      </c>
      <c r="C51" s="21"/>
      <c r="D51" s="66">
        <v>35934</v>
      </c>
      <c r="E51" s="80">
        <f t="shared" si="0"/>
        <v>-65913.090000000011</v>
      </c>
      <c r="F51" s="14"/>
      <c r="G51" s="15"/>
      <c r="H51" s="16"/>
      <c r="I51" s="17"/>
      <c r="J51" s="18"/>
    </row>
    <row r="52" spans="1:10" ht="15.75" x14ac:dyDescent="0.3">
      <c r="A52" s="19"/>
      <c r="B52" s="22" t="s">
        <v>40</v>
      </c>
      <c r="C52" s="21"/>
      <c r="D52" s="67">
        <v>31800</v>
      </c>
      <c r="E52" s="80">
        <f t="shared" si="0"/>
        <v>-97713.090000000011</v>
      </c>
      <c r="F52" s="14"/>
      <c r="G52" s="15"/>
      <c r="H52" s="23">
        <f>D52</f>
        <v>31800</v>
      </c>
      <c r="I52" s="17"/>
      <c r="J52" s="18"/>
    </row>
    <row r="53" spans="1:10" ht="15.75" x14ac:dyDescent="0.3">
      <c r="A53" s="19">
        <v>42571</v>
      </c>
      <c r="B53" s="20" t="s">
        <v>41</v>
      </c>
      <c r="C53" s="21">
        <v>9594</v>
      </c>
      <c r="D53" s="66"/>
      <c r="E53" s="80">
        <f t="shared" si="0"/>
        <v>-88119.090000000011</v>
      </c>
      <c r="F53" s="14"/>
      <c r="G53" s="15"/>
      <c r="H53" s="16"/>
      <c r="I53" s="17"/>
      <c r="J53" s="18"/>
    </row>
    <row r="54" spans="1:10" ht="15.75" x14ac:dyDescent="0.3">
      <c r="A54" s="19">
        <v>42571</v>
      </c>
      <c r="B54" s="20" t="s">
        <v>42</v>
      </c>
      <c r="C54" s="21">
        <v>17600</v>
      </c>
      <c r="D54" s="66"/>
      <c r="E54" s="80">
        <f t="shared" si="0"/>
        <v>-70519.090000000011</v>
      </c>
      <c r="F54" s="14"/>
      <c r="G54" s="15"/>
      <c r="H54" s="16"/>
      <c r="I54" s="17"/>
      <c r="J54" s="18"/>
    </row>
    <row r="55" spans="1:10" ht="15.75" x14ac:dyDescent="0.3">
      <c r="A55" s="19"/>
      <c r="B55" s="31" t="s">
        <v>43</v>
      </c>
      <c r="C55" s="21"/>
      <c r="D55" s="70">
        <v>7600</v>
      </c>
      <c r="E55" s="80">
        <f t="shared" si="0"/>
        <v>-78119.090000000011</v>
      </c>
      <c r="F55" s="32">
        <f>D55</f>
        <v>7600</v>
      </c>
      <c r="G55" s="15"/>
      <c r="H55" s="16"/>
      <c r="I55" s="17"/>
      <c r="J55" s="18"/>
    </row>
    <row r="56" spans="1:10" ht="15.75" x14ac:dyDescent="0.3">
      <c r="A56" s="19">
        <v>42572</v>
      </c>
      <c r="B56" s="20" t="s">
        <v>44</v>
      </c>
      <c r="C56" s="21">
        <v>6396</v>
      </c>
      <c r="D56" s="66"/>
      <c r="E56" s="80">
        <f t="shared" si="0"/>
        <v>-71723.090000000011</v>
      </c>
      <c r="F56" s="14"/>
      <c r="G56" s="15"/>
      <c r="H56" s="16"/>
      <c r="I56" s="17"/>
      <c r="J56" s="18"/>
    </row>
    <row r="57" spans="1:10" ht="15.75" x14ac:dyDescent="0.3">
      <c r="A57" s="19">
        <v>42576</v>
      </c>
      <c r="B57" s="20" t="s">
        <v>20</v>
      </c>
      <c r="C57" s="21">
        <v>2142</v>
      </c>
      <c r="D57" s="66"/>
      <c r="E57" s="80">
        <f t="shared" si="0"/>
        <v>-69581.090000000011</v>
      </c>
      <c r="F57" s="14"/>
      <c r="G57" s="15"/>
      <c r="H57" s="16"/>
      <c r="I57" s="17"/>
      <c r="J57" s="18"/>
    </row>
    <row r="58" spans="1:10" ht="15.75" x14ac:dyDescent="0.3">
      <c r="A58" s="19">
        <v>42576</v>
      </c>
      <c r="B58" s="20" t="s">
        <v>25</v>
      </c>
      <c r="C58" s="21">
        <v>2142</v>
      </c>
      <c r="D58" s="66"/>
      <c r="E58" s="80">
        <f t="shared" si="0"/>
        <v>-67439.090000000011</v>
      </c>
      <c r="F58" s="14"/>
      <c r="G58" s="15"/>
      <c r="H58" s="16"/>
      <c r="I58" s="17"/>
      <c r="J58" s="18"/>
    </row>
    <row r="59" spans="1:10" ht="15.75" x14ac:dyDescent="0.3">
      <c r="A59" s="19"/>
      <c r="B59" s="20" t="s">
        <v>45</v>
      </c>
      <c r="C59" s="21">
        <v>12449</v>
      </c>
      <c r="D59" s="66"/>
      <c r="E59" s="80">
        <f t="shared" si="0"/>
        <v>-54990.090000000011</v>
      </c>
      <c r="F59" s="14"/>
      <c r="G59" s="15"/>
      <c r="H59" s="16"/>
      <c r="I59" s="17"/>
      <c r="J59" s="18"/>
    </row>
    <row r="60" spans="1:10" ht="15.75" x14ac:dyDescent="0.3">
      <c r="A60" s="19">
        <v>42576</v>
      </c>
      <c r="B60" s="20" t="s">
        <v>22</v>
      </c>
      <c r="C60" s="21">
        <v>7497</v>
      </c>
      <c r="D60" s="66"/>
      <c r="E60" s="80">
        <f t="shared" si="0"/>
        <v>-47493.090000000011</v>
      </c>
      <c r="F60" s="14"/>
      <c r="G60" s="15"/>
      <c r="H60" s="16"/>
      <c r="I60" s="17"/>
      <c r="J60" s="18"/>
    </row>
    <row r="61" spans="1:10" ht="15.75" x14ac:dyDescent="0.3">
      <c r="A61" s="19">
        <v>42577</v>
      </c>
      <c r="B61" s="20" t="s">
        <v>21</v>
      </c>
      <c r="C61" s="21">
        <v>9639</v>
      </c>
      <c r="D61" s="66"/>
      <c r="E61" s="80">
        <f t="shared" si="0"/>
        <v>-37854.090000000011</v>
      </c>
      <c r="F61" s="14"/>
      <c r="G61" s="15"/>
      <c r="H61" s="16"/>
      <c r="I61" s="17"/>
      <c r="J61" s="18"/>
    </row>
    <row r="62" spans="1:10" ht="15.75" x14ac:dyDescent="0.3">
      <c r="A62" s="19">
        <v>42578</v>
      </c>
      <c r="B62" s="20" t="s">
        <v>33</v>
      </c>
      <c r="C62" s="21">
        <v>6426</v>
      </c>
      <c r="D62" s="66"/>
      <c r="E62" s="80">
        <f t="shared" si="0"/>
        <v>-31428.090000000011</v>
      </c>
      <c r="F62" s="14"/>
      <c r="G62" s="15"/>
      <c r="H62" s="16"/>
      <c r="I62" s="17"/>
      <c r="J62" s="18"/>
    </row>
    <row r="63" spans="1:10" ht="15.75" x14ac:dyDescent="0.3">
      <c r="A63" s="19">
        <v>42579</v>
      </c>
      <c r="B63" s="20" t="s">
        <v>41</v>
      </c>
      <c r="C63" s="21">
        <v>9639</v>
      </c>
      <c r="D63" s="66"/>
      <c r="E63" s="80">
        <f t="shared" si="0"/>
        <v>-21789.090000000011</v>
      </c>
      <c r="F63" s="14"/>
      <c r="G63" s="15"/>
      <c r="H63" s="16"/>
      <c r="I63" s="17"/>
      <c r="J63" s="18"/>
    </row>
    <row r="64" spans="1:10" ht="15.75" x14ac:dyDescent="0.3">
      <c r="A64" s="19">
        <v>42579</v>
      </c>
      <c r="B64" s="20" t="s">
        <v>28</v>
      </c>
      <c r="C64" s="21">
        <v>3213</v>
      </c>
      <c r="D64" s="66"/>
      <c r="E64" s="80">
        <f t="shared" si="0"/>
        <v>-18576.090000000011</v>
      </c>
      <c r="F64" s="14"/>
      <c r="G64" s="15"/>
      <c r="H64" s="16"/>
      <c r="I64" s="17"/>
      <c r="J64" s="18"/>
    </row>
    <row r="65" spans="1:10" ht="15.75" x14ac:dyDescent="0.3">
      <c r="A65" s="19">
        <v>42579</v>
      </c>
      <c r="B65" s="20" t="s">
        <v>19</v>
      </c>
      <c r="C65" s="21">
        <v>3742</v>
      </c>
      <c r="D65" s="66"/>
      <c r="E65" s="80">
        <f t="shared" si="0"/>
        <v>-14834.090000000011</v>
      </c>
      <c r="F65" s="14"/>
      <c r="G65" s="15"/>
      <c r="H65" s="16"/>
      <c r="I65" s="17"/>
      <c r="J65" s="18"/>
    </row>
    <row r="66" spans="1:10" ht="15.75" x14ac:dyDescent="0.3">
      <c r="A66" s="19">
        <v>42580</v>
      </c>
      <c r="B66" s="20" t="s">
        <v>10</v>
      </c>
      <c r="C66" s="21">
        <v>9639</v>
      </c>
      <c r="D66" s="66"/>
      <c r="E66" s="80">
        <f t="shared" si="0"/>
        <v>-5195.0900000000111</v>
      </c>
      <c r="F66" s="14"/>
      <c r="G66" s="15"/>
      <c r="H66" s="16"/>
      <c r="I66" s="17"/>
      <c r="J66" s="18"/>
    </row>
    <row r="67" spans="1:10" ht="15.75" x14ac:dyDescent="0.3">
      <c r="A67" s="19">
        <v>42580</v>
      </c>
      <c r="B67" s="20" t="s">
        <v>11</v>
      </c>
      <c r="C67" s="21">
        <v>6426</v>
      </c>
      <c r="D67" s="66"/>
      <c r="E67" s="80">
        <f t="shared" si="0"/>
        <v>1230.9099999999889</v>
      </c>
      <c r="F67" s="14"/>
      <c r="G67" s="15"/>
      <c r="H67" s="16"/>
      <c r="I67" s="17"/>
      <c r="J67" s="18"/>
    </row>
    <row r="68" spans="1:10" ht="15.75" x14ac:dyDescent="0.3">
      <c r="A68" s="19">
        <v>42580</v>
      </c>
      <c r="B68" s="20" t="s">
        <v>15</v>
      </c>
      <c r="C68" s="21">
        <v>3435</v>
      </c>
      <c r="D68" s="66"/>
      <c r="E68" s="80">
        <f t="shared" si="0"/>
        <v>4665.9099999999889</v>
      </c>
      <c r="F68" s="14"/>
      <c r="G68" s="15"/>
      <c r="H68" s="16"/>
      <c r="I68" s="17"/>
      <c r="J68" s="18"/>
    </row>
    <row r="69" spans="1:10" ht="15.75" x14ac:dyDescent="0.3">
      <c r="A69" s="19">
        <v>42580</v>
      </c>
      <c r="B69" s="20" t="s">
        <v>14</v>
      </c>
      <c r="C69" s="21">
        <v>6411</v>
      </c>
      <c r="D69" s="66"/>
      <c r="E69" s="80">
        <f t="shared" si="0"/>
        <v>11076.909999999989</v>
      </c>
      <c r="F69" s="14"/>
      <c r="G69" s="15"/>
      <c r="H69" s="16"/>
      <c r="I69" s="17"/>
      <c r="J69" s="18"/>
    </row>
    <row r="70" spans="1:10" ht="15.75" x14ac:dyDescent="0.3">
      <c r="A70" s="19">
        <v>42586</v>
      </c>
      <c r="B70" s="20" t="s">
        <v>46</v>
      </c>
      <c r="C70" s="21">
        <v>13266</v>
      </c>
      <c r="D70" s="66"/>
      <c r="E70" s="80">
        <f t="shared" si="0"/>
        <v>24342.909999999989</v>
      </c>
      <c r="F70" s="14"/>
      <c r="G70" s="15"/>
      <c r="H70" s="16"/>
      <c r="I70" s="17"/>
      <c r="J70" s="18"/>
    </row>
    <row r="71" spans="1:10" ht="15.75" x14ac:dyDescent="0.3">
      <c r="A71" s="19">
        <v>42587</v>
      </c>
      <c r="B71" s="20" t="s">
        <v>47</v>
      </c>
      <c r="C71" s="21">
        <v>5355</v>
      </c>
      <c r="D71" s="66"/>
      <c r="E71" s="80">
        <f t="shared" ref="E71:E134" si="1">E70+C71-D71</f>
        <v>29697.909999999989</v>
      </c>
      <c r="F71" s="14"/>
      <c r="G71" s="15"/>
      <c r="H71" s="16"/>
      <c r="I71" s="17"/>
      <c r="J71" s="18"/>
    </row>
    <row r="72" spans="1:10" ht="15.75" x14ac:dyDescent="0.3">
      <c r="A72" s="19">
        <v>42591</v>
      </c>
      <c r="B72" s="20" t="s">
        <v>45</v>
      </c>
      <c r="C72" s="21">
        <v>12822</v>
      </c>
      <c r="D72" s="66"/>
      <c r="E72" s="80">
        <f t="shared" si="1"/>
        <v>42519.909999999989</v>
      </c>
      <c r="F72" s="14"/>
      <c r="G72" s="15"/>
      <c r="H72" s="16"/>
      <c r="I72" s="17"/>
      <c r="J72" s="18"/>
    </row>
    <row r="73" spans="1:10" ht="15.75" x14ac:dyDescent="0.3">
      <c r="A73" s="19"/>
      <c r="B73" s="20" t="s">
        <v>48</v>
      </c>
      <c r="C73" s="21"/>
      <c r="D73" s="66">
        <f>77910-D75</f>
        <v>46110</v>
      </c>
      <c r="E73" s="80">
        <f t="shared" si="1"/>
        <v>-3590.0900000000111</v>
      </c>
      <c r="F73" s="14"/>
      <c r="G73" s="15"/>
      <c r="H73" s="16"/>
      <c r="I73" s="17"/>
      <c r="J73" s="18"/>
    </row>
    <row r="74" spans="1:10" ht="15.75" x14ac:dyDescent="0.3">
      <c r="A74" s="19"/>
      <c r="B74" s="20" t="s">
        <v>49</v>
      </c>
      <c r="C74" s="21"/>
      <c r="D74" s="66">
        <v>31906</v>
      </c>
      <c r="E74" s="80">
        <f t="shared" si="1"/>
        <v>-35496.090000000011</v>
      </c>
      <c r="F74" s="14"/>
      <c r="G74" s="15"/>
      <c r="H74" s="16"/>
      <c r="I74" s="17"/>
      <c r="J74" s="18"/>
    </row>
    <row r="75" spans="1:10" ht="15.75" x14ac:dyDescent="0.3">
      <c r="A75" s="19"/>
      <c r="B75" s="22" t="s">
        <v>50</v>
      </c>
      <c r="C75" s="21"/>
      <c r="D75" s="67">
        <v>31800</v>
      </c>
      <c r="E75" s="80">
        <f t="shared" si="1"/>
        <v>-67296.090000000011</v>
      </c>
      <c r="F75" s="14"/>
      <c r="G75" s="15"/>
      <c r="H75" s="23">
        <f>D75</f>
        <v>31800</v>
      </c>
      <c r="I75" s="17"/>
      <c r="J75" s="18"/>
    </row>
    <row r="76" spans="1:10" ht="15.75" x14ac:dyDescent="0.3">
      <c r="A76" s="19">
        <v>42594</v>
      </c>
      <c r="B76" s="20" t="s">
        <v>27</v>
      </c>
      <c r="C76" s="21">
        <v>4284</v>
      </c>
      <c r="D76" s="66"/>
      <c r="E76" s="80">
        <f t="shared" si="1"/>
        <v>-63012.090000000011</v>
      </c>
      <c r="F76" s="14"/>
      <c r="G76" s="15"/>
      <c r="H76" s="16"/>
      <c r="I76" s="17"/>
      <c r="J76" s="18"/>
    </row>
    <row r="77" spans="1:10" ht="15.75" x14ac:dyDescent="0.3">
      <c r="A77" s="19">
        <v>42598</v>
      </c>
      <c r="B77" s="20" t="s">
        <v>44</v>
      </c>
      <c r="C77" s="21">
        <v>6426</v>
      </c>
      <c r="D77" s="66"/>
      <c r="E77" s="80">
        <f t="shared" si="1"/>
        <v>-56586.090000000011</v>
      </c>
      <c r="F77" s="14"/>
      <c r="G77" s="15"/>
      <c r="H77" s="16"/>
      <c r="I77" s="17"/>
      <c r="J77" s="18"/>
    </row>
    <row r="78" spans="1:10" ht="15.75" x14ac:dyDescent="0.3">
      <c r="A78" s="19">
        <v>42605</v>
      </c>
      <c r="B78" s="20" t="s">
        <v>15</v>
      </c>
      <c r="C78" s="21">
        <v>5613</v>
      </c>
      <c r="D78" s="66"/>
      <c r="E78" s="80">
        <f t="shared" si="1"/>
        <v>-50973.090000000011</v>
      </c>
      <c r="F78" s="14"/>
      <c r="G78" s="15"/>
      <c r="H78" s="16"/>
      <c r="I78" s="17"/>
      <c r="J78" s="18"/>
    </row>
    <row r="79" spans="1:10" ht="15.75" x14ac:dyDescent="0.3">
      <c r="A79" s="19">
        <v>42606</v>
      </c>
      <c r="B79" s="20" t="s">
        <v>19</v>
      </c>
      <c r="C79" s="21">
        <v>3213</v>
      </c>
      <c r="D79" s="66"/>
      <c r="E79" s="80">
        <f t="shared" si="1"/>
        <v>-47760.090000000011</v>
      </c>
      <c r="F79" s="14"/>
      <c r="G79" s="15"/>
      <c r="H79" s="16"/>
      <c r="I79" s="17"/>
      <c r="J79" s="18"/>
    </row>
    <row r="80" spans="1:10" ht="15.75" x14ac:dyDescent="0.3">
      <c r="A80" s="19">
        <v>42606</v>
      </c>
      <c r="B80" s="20" t="s">
        <v>27</v>
      </c>
      <c r="C80" s="21">
        <v>4144</v>
      </c>
      <c r="D80" s="66"/>
      <c r="E80" s="80">
        <f t="shared" si="1"/>
        <v>-43616.090000000011</v>
      </c>
      <c r="F80" s="14"/>
      <c r="G80" s="15"/>
      <c r="H80" s="16"/>
      <c r="I80" s="17"/>
      <c r="J80" s="18"/>
    </row>
    <row r="81" spans="1:10" ht="15.75" x14ac:dyDescent="0.3">
      <c r="A81" s="19">
        <v>42606</v>
      </c>
      <c r="B81" s="20" t="s">
        <v>28</v>
      </c>
      <c r="C81" s="21">
        <v>3108</v>
      </c>
      <c r="D81" s="66"/>
      <c r="E81" s="80">
        <f t="shared" si="1"/>
        <v>-40508.090000000011</v>
      </c>
      <c r="F81" s="14"/>
      <c r="G81" s="15"/>
      <c r="H81" s="16"/>
      <c r="I81" s="17"/>
      <c r="J81" s="18"/>
    </row>
    <row r="82" spans="1:10" ht="15.75" x14ac:dyDescent="0.3">
      <c r="A82" s="19">
        <v>42607</v>
      </c>
      <c r="B82" s="20" t="s">
        <v>41</v>
      </c>
      <c r="C82" s="21">
        <v>9324</v>
      </c>
      <c r="D82" s="66"/>
      <c r="E82" s="80">
        <f t="shared" si="1"/>
        <v>-31184.090000000011</v>
      </c>
      <c r="F82" s="14"/>
      <c r="G82" s="15"/>
      <c r="H82" s="16"/>
      <c r="I82" s="17"/>
      <c r="J82" s="18"/>
    </row>
    <row r="83" spans="1:10" ht="15.75" x14ac:dyDescent="0.3">
      <c r="A83" s="19">
        <v>42607</v>
      </c>
      <c r="B83" s="20" t="s">
        <v>45</v>
      </c>
      <c r="C83" s="21">
        <v>6216</v>
      </c>
      <c r="D83" s="66"/>
      <c r="E83" s="80">
        <f t="shared" si="1"/>
        <v>-24968.090000000011</v>
      </c>
      <c r="F83" s="14"/>
      <c r="G83" s="15"/>
      <c r="H83" s="16"/>
      <c r="I83" s="17"/>
      <c r="J83" s="18"/>
    </row>
    <row r="84" spans="1:10" ht="15.75" x14ac:dyDescent="0.3">
      <c r="A84" s="19">
        <v>42608</v>
      </c>
      <c r="B84" s="20" t="s">
        <v>51</v>
      </c>
      <c r="C84" s="21">
        <v>19233</v>
      </c>
      <c r="D84" s="66"/>
      <c r="E84" s="80">
        <f t="shared" si="1"/>
        <v>-5735.0900000000111</v>
      </c>
      <c r="F84" s="14"/>
      <c r="G84" s="15"/>
      <c r="H84" s="16"/>
      <c r="I84" s="17"/>
      <c r="J84" s="18"/>
    </row>
    <row r="85" spans="1:10" ht="15.75" x14ac:dyDescent="0.3">
      <c r="A85" s="19">
        <v>42608</v>
      </c>
      <c r="B85" s="20" t="s">
        <v>20</v>
      </c>
      <c r="C85" s="21">
        <v>2072</v>
      </c>
      <c r="D85" s="66"/>
      <c r="E85" s="80">
        <f t="shared" si="1"/>
        <v>-3663.0900000000111</v>
      </c>
      <c r="F85" s="14"/>
      <c r="G85" s="15"/>
      <c r="H85" s="16"/>
      <c r="I85" s="17"/>
      <c r="J85" s="18"/>
    </row>
    <row r="86" spans="1:10" ht="15.75" x14ac:dyDescent="0.3">
      <c r="A86" s="19">
        <v>42608</v>
      </c>
      <c r="B86" s="20" t="s">
        <v>22</v>
      </c>
      <c r="C86" s="21">
        <v>7252</v>
      </c>
      <c r="D86" s="66"/>
      <c r="E86" s="80">
        <f t="shared" si="1"/>
        <v>3588.9099999999889</v>
      </c>
      <c r="F86" s="14"/>
      <c r="G86" s="15"/>
      <c r="H86" s="16"/>
      <c r="I86" s="17"/>
      <c r="J86" s="18"/>
    </row>
    <row r="87" spans="1:10" ht="15.75" x14ac:dyDescent="0.3">
      <c r="A87" s="19">
        <v>42608</v>
      </c>
      <c r="B87" s="20" t="s">
        <v>21</v>
      </c>
      <c r="C87" s="21">
        <v>9324</v>
      </c>
      <c r="D87" s="66"/>
      <c r="E87" s="80">
        <f t="shared" si="1"/>
        <v>12912.909999999989</v>
      </c>
      <c r="F87" s="14"/>
      <c r="G87" s="15"/>
      <c r="H87" s="16"/>
      <c r="I87" s="17"/>
      <c r="J87" s="18"/>
    </row>
    <row r="88" spans="1:10" ht="15.75" x14ac:dyDescent="0.3">
      <c r="A88" s="19">
        <v>42611</v>
      </c>
      <c r="B88" s="20" t="s">
        <v>52</v>
      </c>
      <c r="C88" s="21">
        <v>12642</v>
      </c>
      <c r="D88" s="66"/>
      <c r="E88" s="80">
        <f t="shared" si="1"/>
        <v>25554.909999999989</v>
      </c>
      <c r="F88" s="14"/>
      <c r="G88" s="15"/>
      <c r="H88" s="16"/>
      <c r="I88" s="17"/>
      <c r="J88" s="18"/>
    </row>
    <row r="89" spans="1:10" ht="15.75" x14ac:dyDescent="0.3">
      <c r="A89" s="19">
        <v>42611</v>
      </c>
      <c r="B89" s="20" t="s">
        <v>52</v>
      </c>
      <c r="C89" s="21">
        <v>4025</v>
      </c>
      <c r="D89" s="66"/>
      <c r="E89" s="80">
        <f t="shared" si="1"/>
        <v>29579.909999999989</v>
      </c>
      <c r="F89" s="14"/>
      <c r="G89" s="15"/>
      <c r="H89" s="16"/>
      <c r="I89" s="17"/>
      <c r="J89" s="18"/>
    </row>
    <row r="90" spans="1:10" ht="15.75" x14ac:dyDescent="0.3">
      <c r="A90" s="19">
        <v>42619</v>
      </c>
      <c r="B90" s="20" t="s">
        <v>53</v>
      </c>
      <c r="C90" s="21">
        <v>5180</v>
      </c>
      <c r="D90" s="66"/>
      <c r="E90" s="80">
        <f t="shared" si="1"/>
        <v>34759.909999999989</v>
      </c>
      <c r="F90" s="14"/>
      <c r="G90" s="15"/>
      <c r="H90" s="16"/>
      <c r="I90" s="17"/>
      <c r="J90" s="18"/>
    </row>
    <row r="91" spans="1:10" ht="15.75" x14ac:dyDescent="0.3">
      <c r="A91" s="19">
        <v>42619</v>
      </c>
      <c r="B91" s="20" t="s">
        <v>46</v>
      </c>
      <c r="C91" s="21">
        <v>12642</v>
      </c>
      <c r="D91" s="66"/>
      <c r="E91" s="80">
        <f t="shared" si="1"/>
        <v>47401.909999999989</v>
      </c>
      <c r="F91" s="14"/>
      <c r="G91" s="15"/>
      <c r="H91" s="16"/>
      <c r="I91" s="17"/>
      <c r="J91" s="18"/>
    </row>
    <row r="92" spans="1:10" ht="15.75" x14ac:dyDescent="0.3">
      <c r="A92" s="19">
        <v>42622</v>
      </c>
      <c r="B92" s="20" t="s">
        <v>35</v>
      </c>
      <c r="C92" s="21">
        <v>4214</v>
      </c>
      <c r="D92" s="66"/>
      <c r="E92" s="80">
        <f t="shared" si="1"/>
        <v>51615.909999999989</v>
      </c>
      <c r="F92" s="14"/>
      <c r="G92" s="15"/>
      <c r="H92" s="16"/>
      <c r="I92" s="17"/>
      <c r="J92" s="18"/>
    </row>
    <row r="93" spans="1:10" ht="15.75" x14ac:dyDescent="0.3">
      <c r="A93" s="19"/>
      <c r="B93" s="20" t="s">
        <v>54</v>
      </c>
      <c r="C93" s="21"/>
      <c r="D93" s="66">
        <f>77777-D95</f>
        <v>45977</v>
      </c>
      <c r="E93" s="80">
        <f t="shared" si="1"/>
        <v>5638.9099999999889</v>
      </c>
      <c r="F93" s="14"/>
      <c r="G93" s="15"/>
      <c r="H93" s="16"/>
      <c r="I93" s="17"/>
      <c r="J93" s="18"/>
    </row>
    <row r="94" spans="1:10" ht="15.75" x14ac:dyDescent="0.3">
      <c r="A94" s="19"/>
      <c r="B94" s="20" t="s">
        <v>55</v>
      </c>
      <c r="C94" s="21"/>
      <c r="D94" s="66">
        <v>35934</v>
      </c>
      <c r="E94" s="80">
        <f t="shared" si="1"/>
        <v>-30295.090000000011</v>
      </c>
      <c r="F94" s="14"/>
      <c r="G94" s="15"/>
      <c r="H94" s="16"/>
      <c r="I94" s="17"/>
      <c r="J94" s="18"/>
    </row>
    <row r="95" spans="1:10" ht="15.75" x14ac:dyDescent="0.3">
      <c r="A95" s="19"/>
      <c r="B95" s="22" t="s">
        <v>56</v>
      </c>
      <c r="C95" s="21"/>
      <c r="D95" s="67">
        <v>31800</v>
      </c>
      <c r="E95" s="80">
        <f t="shared" si="1"/>
        <v>-62095.090000000011</v>
      </c>
      <c r="F95" s="14"/>
      <c r="G95" s="15"/>
      <c r="H95" s="23">
        <f>D95</f>
        <v>31800</v>
      </c>
      <c r="I95" s="17"/>
      <c r="J95" s="18"/>
    </row>
    <row r="96" spans="1:10" ht="15.75" x14ac:dyDescent="0.3">
      <c r="A96" s="19">
        <v>42625</v>
      </c>
      <c r="B96" s="20" t="s">
        <v>33</v>
      </c>
      <c r="C96" s="21">
        <v>6216</v>
      </c>
      <c r="D96" s="66"/>
      <c r="E96" s="80">
        <f t="shared" si="1"/>
        <v>-55879.090000000011</v>
      </c>
      <c r="F96" s="14"/>
      <c r="G96" s="15"/>
      <c r="H96" s="16"/>
      <c r="I96" s="17"/>
      <c r="J96" s="18"/>
    </row>
    <row r="97" spans="1:10" ht="15.75" x14ac:dyDescent="0.3">
      <c r="A97" s="19">
        <v>42628</v>
      </c>
      <c r="B97" s="20" t="s">
        <v>11</v>
      </c>
      <c r="C97" s="21">
        <v>6216</v>
      </c>
      <c r="D97" s="66"/>
      <c r="E97" s="80">
        <f t="shared" si="1"/>
        <v>-49663.090000000011</v>
      </c>
      <c r="F97" s="14"/>
      <c r="G97" s="15"/>
      <c r="H97" s="16"/>
      <c r="I97" s="17"/>
      <c r="J97" s="18"/>
    </row>
    <row r="98" spans="1:10" ht="15.75" x14ac:dyDescent="0.3">
      <c r="A98" s="19">
        <v>42628</v>
      </c>
      <c r="B98" s="20" t="s">
        <v>44</v>
      </c>
      <c r="C98" s="21">
        <v>6216</v>
      </c>
      <c r="D98" s="66"/>
      <c r="E98" s="80">
        <f t="shared" si="1"/>
        <v>-43447.090000000011</v>
      </c>
      <c r="F98" s="14"/>
      <c r="G98" s="15"/>
      <c r="H98" s="16"/>
      <c r="I98" s="17"/>
      <c r="J98" s="18"/>
    </row>
    <row r="99" spans="1:10" ht="15.75" x14ac:dyDescent="0.3">
      <c r="A99" s="19">
        <v>42632</v>
      </c>
      <c r="B99" s="20" t="s">
        <v>19</v>
      </c>
      <c r="C99" s="21">
        <v>3108</v>
      </c>
      <c r="D99" s="66"/>
      <c r="E99" s="80">
        <f t="shared" si="1"/>
        <v>-40339.090000000011</v>
      </c>
      <c r="F99" s="14"/>
      <c r="G99" s="15"/>
      <c r="H99" s="16"/>
      <c r="I99" s="17"/>
      <c r="J99" s="18"/>
    </row>
    <row r="100" spans="1:10" ht="15.75" x14ac:dyDescent="0.3">
      <c r="A100" s="19">
        <v>42633</v>
      </c>
      <c r="B100" s="20" t="s">
        <v>33</v>
      </c>
      <c r="C100" s="21">
        <v>6438</v>
      </c>
      <c r="D100" s="66"/>
      <c r="E100" s="80">
        <f t="shared" si="1"/>
        <v>-33901.090000000011</v>
      </c>
      <c r="F100" s="14"/>
      <c r="G100" s="15"/>
      <c r="H100" s="16"/>
      <c r="I100" s="17"/>
      <c r="J100" s="18"/>
    </row>
    <row r="101" spans="1:10" ht="15.75" x14ac:dyDescent="0.3">
      <c r="A101" s="19">
        <v>42634</v>
      </c>
      <c r="B101" s="20" t="s">
        <v>27</v>
      </c>
      <c r="C101" s="21">
        <v>4292</v>
      </c>
      <c r="D101" s="66"/>
      <c r="E101" s="80">
        <f t="shared" si="1"/>
        <v>-29609.090000000011</v>
      </c>
      <c r="F101" s="14"/>
      <c r="G101" s="15"/>
      <c r="H101" s="16"/>
      <c r="I101" s="17"/>
      <c r="J101" s="18"/>
    </row>
    <row r="102" spans="1:10" ht="15.75" x14ac:dyDescent="0.3">
      <c r="A102" s="19">
        <v>42635</v>
      </c>
      <c r="B102" s="20" t="s">
        <v>41</v>
      </c>
      <c r="C102" s="21">
        <v>9657</v>
      </c>
      <c r="D102" s="66"/>
      <c r="E102" s="80">
        <f t="shared" si="1"/>
        <v>-19952.090000000011</v>
      </c>
      <c r="F102" s="14"/>
      <c r="G102" s="15"/>
      <c r="H102" s="16"/>
      <c r="I102" s="17"/>
      <c r="J102" s="18"/>
    </row>
    <row r="103" spans="1:10" ht="15.75" x14ac:dyDescent="0.3">
      <c r="A103" s="19">
        <v>42635</v>
      </c>
      <c r="B103" s="20" t="s">
        <v>25</v>
      </c>
      <c r="C103" s="21">
        <v>2146</v>
      </c>
      <c r="D103" s="66"/>
      <c r="E103" s="80">
        <f t="shared" si="1"/>
        <v>-17806.090000000011</v>
      </c>
      <c r="F103" s="14"/>
      <c r="G103" s="15"/>
      <c r="H103" s="16"/>
      <c r="I103" s="17"/>
      <c r="J103" s="18"/>
    </row>
    <row r="104" spans="1:10" ht="15.75" x14ac:dyDescent="0.3">
      <c r="A104" s="19">
        <v>42636</v>
      </c>
      <c r="B104" s="20" t="s">
        <v>20</v>
      </c>
      <c r="C104" s="21">
        <v>2146</v>
      </c>
      <c r="D104" s="66"/>
      <c r="E104" s="80">
        <f t="shared" si="1"/>
        <v>-15660.090000000011</v>
      </c>
      <c r="F104" s="14"/>
      <c r="G104" s="15"/>
      <c r="H104" s="16"/>
      <c r="I104" s="17"/>
      <c r="J104" s="18"/>
    </row>
    <row r="105" spans="1:10" ht="15.75" x14ac:dyDescent="0.3">
      <c r="A105" s="19">
        <v>42635</v>
      </c>
      <c r="B105" s="20" t="s">
        <v>22</v>
      </c>
      <c r="C105" s="21">
        <v>7511</v>
      </c>
      <c r="D105" s="66"/>
      <c r="E105" s="80">
        <f t="shared" si="1"/>
        <v>-8149.0900000000111</v>
      </c>
      <c r="F105" s="14"/>
      <c r="G105" s="15"/>
      <c r="H105" s="16"/>
      <c r="I105" s="17"/>
      <c r="J105" s="18"/>
    </row>
    <row r="106" spans="1:10" ht="15.75" x14ac:dyDescent="0.3">
      <c r="A106" s="19">
        <v>42636</v>
      </c>
      <c r="B106" s="20" t="s">
        <v>28</v>
      </c>
      <c r="C106" s="21">
        <v>3219</v>
      </c>
      <c r="D106" s="66"/>
      <c r="E106" s="80">
        <f t="shared" si="1"/>
        <v>-4930.0900000000111</v>
      </c>
      <c r="F106" s="14"/>
      <c r="G106" s="15"/>
      <c r="H106" s="16"/>
      <c r="I106" s="17"/>
      <c r="J106" s="18"/>
    </row>
    <row r="107" spans="1:10" ht="15.75" x14ac:dyDescent="0.3">
      <c r="A107" s="19">
        <v>42636</v>
      </c>
      <c r="B107" s="20" t="s">
        <v>11</v>
      </c>
      <c r="C107" s="21">
        <v>6438</v>
      </c>
      <c r="D107" s="66"/>
      <c r="E107" s="80">
        <f t="shared" si="1"/>
        <v>1507.9099999999889</v>
      </c>
      <c r="F107" s="14"/>
      <c r="G107" s="15"/>
      <c r="H107" s="16"/>
      <c r="I107" s="17"/>
      <c r="J107" s="18"/>
    </row>
    <row r="108" spans="1:10" ht="15.75" x14ac:dyDescent="0.3">
      <c r="A108" s="19">
        <v>42640</v>
      </c>
      <c r="B108" s="20" t="s">
        <v>14</v>
      </c>
      <c r="C108" s="21">
        <v>3219</v>
      </c>
      <c r="D108" s="66"/>
      <c r="E108" s="80">
        <f t="shared" si="1"/>
        <v>4726.9099999999889</v>
      </c>
      <c r="F108" s="14"/>
      <c r="G108" s="15"/>
      <c r="H108" s="16"/>
      <c r="I108" s="17"/>
      <c r="J108" s="18"/>
    </row>
    <row r="109" spans="1:10" ht="15.75" x14ac:dyDescent="0.3">
      <c r="A109" s="19">
        <v>42640</v>
      </c>
      <c r="B109" s="20" t="s">
        <v>21</v>
      </c>
      <c r="C109" s="21">
        <v>9657</v>
      </c>
      <c r="D109" s="66"/>
      <c r="E109" s="80">
        <f t="shared" si="1"/>
        <v>14383.909999999989</v>
      </c>
      <c r="F109" s="14"/>
      <c r="G109" s="15"/>
      <c r="H109" s="16"/>
      <c r="I109" s="17"/>
      <c r="J109" s="18"/>
    </row>
    <row r="110" spans="1:10" ht="15.75" x14ac:dyDescent="0.3">
      <c r="A110" s="19">
        <v>42640</v>
      </c>
      <c r="B110" s="20" t="s">
        <v>14</v>
      </c>
      <c r="C110" s="21">
        <v>3108</v>
      </c>
      <c r="D110" s="66"/>
      <c r="E110" s="80">
        <f t="shared" si="1"/>
        <v>17491.909999999989</v>
      </c>
      <c r="F110" s="14"/>
      <c r="G110" s="15"/>
      <c r="H110" s="16"/>
      <c r="I110" s="17"/>
      <c r="J110" s="18"/>
    </row>
    <row r="111" spans="1:10" ht="15.75" x14ac:dyDescent="0.3">
      <c r="A111" s="19">
        <v>42641</v>
      </c>
      <c r="B111" s="20" t="s">
        <v>10</v>
      </c>
      <c r="C111" s="21">
        <v>9657</v>
      </c>
      <c r="D111" s="66"/>
      <c r="E111" s="80">
        <f t="shared" si="1"/>
        <v>27148.909999999989</v>
      </c>
      <c r="F111" s="14"/>
      <c r="G111" s="15"/>
      <c r="H111" s="16"/>
      <c r="I111" s="17"/>
      <c r="J111" s="18"/>
    </row>
    <row r="112" spans="1:10" ht="15.75" x14ac:dyDescent="0.3">
      <c r="A112" s="19">
        <v>42642</v>
      </c>
      <c r="B112" s="20" t="s">
        <v>25</v>
      </c>
      <c r="C112" s="21">
        <v>2072</v>
      </c>
      <c r="D112" s="66"/>
      <c r="E112" s="80">
        <f t="shared" si="1"/>
        <v>29220.909999999989</v>
      </c>
      <c r="F112" s="14"/>
      <c r="G112" s="15"/>
      <c r="H112" s="16"/>
      <c r="I112" s="17"/>
      <c r="J112" s="18"/>
    </row>
    <row r="113" spans="1:10" ht="15.75" x14ac:dyDescent="0.3">
      <c r="A113" s="19">
        <v>42643</v>
      </c>
      <c r="B113" s="20" t="s">
        <v>53</v>
      </c>
      <c r="C113" s="21">
        <v>5365</v>
      </c>
      <c r="D113" s="66"/>
      <c r="E113" s="80">
        <f t="shared" si="1"/>
        <v>34585.909999999989</v>
      </c>
      <c r="F113" s="14"/>
      <c r="G113" s="15"/>
      <c r="H113" s="16"/>
      <c r="I113" s="17"/>
      <c r="J113" s="18"/>
    </row>
    <row r="114" spans="1:10" ht="15.75" x14ac:dyDescent="0.3">
      <c r="A114" s="19">
        <v>42643</v>
      </c>
      <c r="B114" s="20" t="s">
        <v>10</v>
      </c>
      <c r="C114" s="21">
        <v>9324</v>
      </c>
      <c r="D114" s="66"/>
      <c r="E114" s="80">
        <f t="shared" si="1"/>
        <v>43909.909999999989</v>
      </c>
      <c r="F114" s="14"/>
      <c r="G114" s="15"/>
      <c r="H114" s="16"/>
      <c r="I114" s="17"/>
      <c r="J114" s="18"/>
    </row>
    <row r="115" spans="1:10" ht="15.75" x14ac:dyDescent="0.3">
      <c r="A115" s="19">
        <v>42643</v>
      </c>
      <c r="B115" s="20" t="s">
        <v>45</v>
      </c>
      <c r="C115" s="21">
        <v>6438</v>
      </c>
      <c r="D115" s="66"/>
      <c r="E115" s="80">
        <f t="shared" si="1"/>
        <v>50347.909999999989</v>
      </c>
      <c r="F115" s="14"/>
      <c r="G115" s="15"/>
      <c r="H115" s="16"/>
      <c r="I115" s="17"/>
      <c r="J115" s="18"/>
    </row>
    <row r="116" spans="1:10" ht="15.75" x14ac:dyDescent="0.3">
      <c r="A116" s="19"/>
      <c r="B116" s="20" t="s">
        <v>57</v>
      </c>
      <c r="C116" s="21"/>
      <c r="D116" s="66">
        <f>75973-D118</f>
        <v>46273</v>
      </c>
      <c r="E116" s="80">
        <f t="shared" si="1"/>
        <v>4074.9099999999889</v>
      </c>
      <c r="F116" s="14"/>
      <c r="G116" s="15"/>
      <c r="H116" s="16"/>
      <c r="I116" s="17"/>
      <c r="J116" s="18"/>
    </row>
    <row r="117" spans="1:10" ht="15.75" x14ac:dyDescent="0.3">
      <c r="A117" s="19"/>
      <c r="B117" s="20" t="s">
        <v>58</v>
      </c>
      <c r="C117" s="21"/>
      <c r="D117" s="66">
        <v>41093</v>
      </c>
      <c r="E117" s="80">
        <f t="shared" si="1"/>
        <v>-37018.090000000011</v>
      </c>
      <c r="F117" s="14"/>
      <c r="G117" s="15"/>
      <c r="H117" s="16"/>
      <c r="I117" s="17"/>
      <c r="J117" s="18"/>
    </row>
    <row r="118" spans="1:10" ht="15.75" x14ac:dyDescent="0.3">
      <c r="A118" s="19"/>
      <c r="B118" s="22" t="s">
        <v>59</v>
      </c>
      <c r="C118" s="21"/>
      <c r="D118" s="67">
        <v>29700</v>
      </c>
      <c r="E118" s="80">
        <f t="shared" si="1"/>
        <v>-66718.090000000011</v>
      </c>
      <c r="F118" s="14"/>
      <c r="G118" s="15"/>
      <c r="H118" s="23">
        <f>D118</f>
        <v>29700</v>
      </c>
      <c r="I118" s="17"/>
      <c r="J118" s="18"/>
    </row>
    <row r="119" spans="1:10" ht="15.75" x14ac:dyDescent="0.3">
      <c r="A119" s="19"/>
      <c r="B119" s="33" t="s">
        <v>60</v>
      </c>
      <c r="C119" s="21"/>
      <c r="D119" s="71">
        <v>24192.59</v>
      </c>
      <c r="E119" s="80">
        <f t="shared" si="1"/>
        <v>-90910.680000000008</v>
      </c>
      <c r="F119" s="14"/>
      <c r="G119" s="15"/>
      <c r="H119" s="16"/>
      <c r="I119" s="34">
        <f>D119</f>
        <v>24192.59</v>
      </c>
      <c r="J119" s="18"/>
    </row>
    <row r="120" spans="1:10" ht="15.75" x14ac:dyDescent="0.3">
      <c r="A120" s="19">
        <v>42655</v>
      </c>
      <c r="B120" s="20" t="s">
        <v>52</v>
      </c>
      <c r="C120" s="21">
        <v>9842</v>
      </c>
      <c r="D120" s="66"/>
      <c r="E120" s="80">
        <f t="shared" si="1"/>
        <v>-81068.680000000008</v>
      </c>
      <c r="F120" s="14"/>
      <c r="G120" s="15"/>
      <c r="H120" s="16"/>
      <c r="I120" s="17"/>
      <c r="J120" s="18"/>
    </row>
    <row r="121" spans="1:10" ht="15.75" x14ac:dyDescent="0.3">
      <c r="A121" s="19">
        <v>42656</v>
      </c>
      <c r="B121" s="20" t="s">
        <v>19</v>
      </c>
      <c r="C121" s="21">
        <v>3219</v>
      </c>
      <c r="D121" s="66"/>
      <c r="E121" s="80">
        <f t="shared" si="1"/>
        <v>-77849.680000000008</v>
      </c>
      <c r="F121" s="14"/>
      <c r="G121" s="15"/>
      <c r="H121" s="16"/>
      <c r="I121" s="17"/>
      <c r="J121" s="18"/>
    </row>
    <row r="122" spans="1:10" ht="15.75" x14ac:dyDescent="0.3">
      <c r="A122" s="19">
        <v>42662</v>
      </c>
      <c r="B122" s="20" t="s">
        <v>61</v>
      </c>
      <c r="C122" s="21">
        <v>6438</v>
      </c>
      <c r="D122" s="66"/>
      <c r="E122" s="80">
        <f t="shared" si="1"/>
        <v>-71411.680000000008</v>
      </c>
      <c r="F122" s="14"/>
      <c r="G122" s="15"/>
      <c r="H122" s="16"/>
      <c r="I122" s="17"/>
      <c r="J122" s="18"/>
    </row>
    <row r="123" spans="1:10" ht="15.75" x14ac:dyDescent="0.3">
      <c r="A123" s="19">
        <v>42662</v>
      </c>
      <c r="B123" s="20" t="s">
        <v>14</v>
      </c>
      <c r="C123" s="21">
        <v>3222</v>
      </c>
      <c r="D123" s="66"/>
      <c r="E123" s="80">
        <f t="shared" si="1"/>
        <v>-68189.680000000008</v>
      </c>
      <c r="F123" s="14"/>
      <c r="G123" s="15"/>
      <c r="H123" s="16"/>
      <c r="I123" s="17"/>
      <c r="J123" s="18"/>
    </row>
    <row r="124" spans="1:10" ht="15.75" x14ac:dyDescent="0.3">
      <c r="A124" s="19">
        <v>42667</v>
      </c>
      <c r="B124" s="20" t="s">
        <v>52</v>
      </c>
      <c r="C124" s="21">
        <v>6444</v>
      </c>
      <c r="D124" s="66"/>
      <c r="E124" s="80">
        <f t="shared" si="1"/>
        <v>-61745.680000000008</v>
      </c>
      <c r="F124" s="14"/>
      <c r="G124" s="15"/>
      <c r="H124" s="16"/>
      <c r="I124" s="17"/>
      <c r="J124" s="18"/>
    </row>
    <row r="125" spans="1:10" ht="15.75" x14ac:dyDescent="0.3">
      <c r="A125" s="19">
        <v>42668</v>
      </c>
      <c r="B125" s="20" t="s">
        <v>33</v>
      </c>
      <c r="C125" s="21">
        <v>6444</v>
      </c>
      <c r="D125" s="66"/>
      <c r="E125" s="80">
        <f t="shared" si="1"/>
        <v>-55301.680000000008</v>
      </c>
      <c r="F125" s="14"/>
      <c r="G125" s="15"/>
      <c r="H125" s="16"/>
      <c r="I125" s="17"/>
      <c r="J125" s="18"/>
    </row>
    <row r="126" spans="1:10" ht="15.75" x14ac:dyDescent="0.3">
      <c r="A126" s="19">
        <v>42668</v>
      </c>
      <c r="B126" s="20" t="s">
        <v>15</v>
      </c>
      <c r="C126" s="21">
        <v>3213</v>
      </c>
      <c r="D126" s="66"/>
      <c r="E126" s="80">
        <f t="shared" si="1"/>
        <v>-52088.680000000008</v>
      </c>
      <c r="F126" s="14"/>
      <c r="G126" s="15"/>
      <c r="H126" s="16"/>
      <c r="I126" s="17"/>
      <c r="J126" s="18"/>
    </row>
    <row r="127" spans="1:10" ht="15.75" x14ac:dyDescent="0.3">
      <c r="A127" s="19">
        <v>42668</v>
      </c>
      <c r="B127" s="20" t="s">
        <v>25</v>
      </c>
      <c r="C127" s="21">
        <v>2148</v>
      </c>
      <c r="D127" s="66"/>
      <c r="E127" s="80">
        <f t="shared" si="1"/>
        <v>-49940.680000000008</v>
      </c>
      <c r="F127" s="14"/>
      <c r="G127" s="15"/>
      <c r="H127" s="16"/>
      <c r="I127" s="17"/>
      <c r="J127" s="18"/>
    </row>
    <row r="128" spans="1:10" ht="15.75" x14ac:dyDescent="0.3">
      <c r="A128" s="19">
        <v>42668</v>
      </c>
      <c r="B128" s="20" t="s">
        <v>20</v>
      </c>
      <c r="C128" s="21">
        <v>2148</v>
      </c>
      <c r="D128" s="66"/>
      <c r="E128" s="80">
        <f t="shared" si="1"/>
        <v>-47792.680000000008</v>
      </c>
      <c r="F128" s="14"/>
      <c r="G128" s="15"/>
      <c r="H128" s="16"/>
      <c r="I128" s="17"/>
      <c r="J128" s="18"/>
    </row>
    <row r="129" spans="1:10" ht="15.75" x14ac:dyDescent="0.3">
      <c r="A129" s="19">
        <v>42669</v>
      </c>
      <c r="B129" s="20" t="s">
        <v>21</v>
      </c>
      <c r="C129" s="21">
        <v>9666</v>
      </c>
      <c r="D129" s="66"/>
      <c r="E129" s="80">
        <f t="shared" si="1"/>
        <v>-38126.680000000008</v>
      </c>
      <c r="F129" s="14"/>
      <c r="G129" s="15"/>
      <c r="H129" s="16"/>
      <c r="I129" s="17"/>
      <c r="J129" s="18"/>
    </row>
    <row r="130" spans="1:10" ht="15.75" x14ac:dyDescent="0.3">
      <c r="A130" s="19">
        <v>42669</v>
      </c>
      <c r="B130" s="20" t="s">
        <v>28</v>
      </c>
      <c r="C130" s="21">
        <v>3222</v>
      </c>
      <c r="D130" s="72"/>
      <c r="E130" s="80">
        <f t="shared" si="1"/>
        <v>-34904.680000000008</v>
      </c>
      <c r="F130" s="14"/>
      <c r="G130" s="15"/>
      <c r="H130" s="16"/>
      <c r="I130" s="17"/>
      <c r="J130" s="18"/>
    </row>
    <row r="131" spans="1:10" ht="15.75" x14ac:dyDescent="0.3">
      <c r="A131" s="19">
        <v>42670</v>
      </c>
      <c r="B131" s="20" t="s">
        <v>51</v>
      </c>
      <c r="C131" s="21">
        <v>28647</v>
      </c>
      <c r="D131" s="66"/>
      <c r="E131" s="80">
        <f t="shared" si="1"/>
        <v>-6257.6800000000076</v>
      </c>
      <c r="F131" s="14"/>
      <c r="G131" s="15"/>
      <c r="H131" s="16"/>
      <c r="I131" s="17"/>
      <c r="J131" s="18"/>
    </row>
    <row r="132" spans="1:10" ht="15.75" x14ac:dyDescent="0.3">
      <c r="A132" s="19">
        <v>42671</v>
      </c>
      <c r="B132" s="20" t="s">
        <v>46</v>
      </c>
      <c r="C132" s="21">
        <v>6438</v>
      </c>
      <c r="D132" s="66"/>
      <c r="E132" s="80">
        <f t="shared" si="1"/>
        <v>180.31999999999243</v>
      </c>
      <c r="F132" s="14"/>
      <c r="G132" s="15"/>
      <c r="H132" s="16"/>
      <c r="I132" s="17"/>
      <c r="J132" s="18"/>
    </row>
    <row r="133" spans="1:10" ht="15.75" x14ac:dyDescent="0.3">
      <c r="A133" s="19">
        <v>42671</v>
      </c>
      <c r="B133" s="20" t="s">
        <v>62</v>
      </c>
      <c r="C133" s="21">
        <v>5370</v>
      </c>
      <c r="D133" s="66"/>
      <c r="E133" s="80">
        <f t="shared" si="1"/>
        <v>5550.3199999999924</v>
      </c>
      <c r="F133" s="14"/>
      <c r="G133" s="15"/>
      <c r="H133" s="16"/>
      <c r="I133" s="17"/>
      <c r="J133" s="18"/>
    </row>
    <row r="134" spans="1:10" ht="15.75" x14ac:dyDescent="0.3">
      <c r="A134" s="19">
        <v>42671</v>
      </c>
      <c r="B134" s="20" t="s">
        <v>11</v>
      </c>
      <c r="C134" s="21">
        <v>6444</v>
      </c>
      <c r="D134" s="66"/>
      <c r="E134" s="80">
        <f t="shared" si="1"/>
        <v>11994.319999999992</v>
      </c>
      <c r="F134" s="14"/>
      <c r="G134" s="15"/>
      <c r="H134" s="16"/>
      <c r="I134" s="17"/>
      <c r="J134" s="18"/>
    </row>
    <row r="135" spans="1:10" ht="15.75" x14ac:dyDescent="0.3">
      <c r="A135" s="19">
        <v>42674</v>
      </c>
      <c r="B135" s="20" t="s">
        <v>15</v>
      </c>
      <c r="C135" s="21">
        <v>3108</v>
      </c>
      <c r="D135" s="66"/>
      <c r="E135" s="80">
        <f t="shared" ref="E135:E198" si="2">E134+C135-D135</f>
        <v>15102.319999999992</v>
      </c>
      <c r="F135" s="14"/>
      <c r="G135" s="15"/>
      <c r="H135" s="16"/>
      <c r="I135" s="17"/>
      <c r="J135" s="18"/>
    </row>
    <row r="136" spans="1:10" ht="15.75" x14ac:dyDescent="0.3">
      <c r="A136" s="19">
        <v>42674</v>
      </c>
      <c r="B136" s="20" t="s">
        <v>27</v>
      </c>
      <c r="C136" s="21">
        <v>4296</v>
      </c>
      <c r="D136" s="66"/>
      <c r="E136" s="80">
        <f t="shared" si="2"/>
        <v>19398.319999999992</v>
      </c>
      <c r="F136" s="14"/>
      <c r="G136" s="15"/>
      <c r="H136" s="16"/>
      <c r="I136" s="17"/>
      <c r="J136" s="18"/>
    </row>
    <row r="137" spans="1:10" ht="15.75" x14ac:dyDescent="0.3">
      <c r="A137" s="19">
        <v>42674</v>
      </c>
      <c r="B137" s="20" t="s">
        <v>61</v>
      </c>
      <c r="C137" s="21">
        <v>6444</v>
      </c>
      <c r="D137" s="66"/>
      <c r="E137" s="80">
        <f t="shared" si="2"/>
        <v>25842.319999999992</v>
      </c>
      <c r="F137" s="14"/>
      <c r="G137" s="15"/>
      <c r="H137" s="16"/>
      <c r="I137" s="17"/>
      <c r="J137" s="18"/>
    </row>
    <row r="138" spans="1:10" ht="15.75" x14ac:dyDescent="0.3">
      <c r="A138" s="19"/>
      <c r="B138" s="20" t="s">
        <v>63</v>
      </c>
      <c r="C138" s="21"/>
      <c r="D138" s="66">
        <f>75558-D140</f>
        <v>46158</v>
      </c>
      <c r="E138" s="80">
        <f t="shared" si="2"/>
        <v>-20315.680000000008</v>
      </c>
      <c r="F138" s="14"/>
      <c r="G138" s="15"/>
      <c r="H138" s="16"/>
      <c r="I138" s="17"/>
      <c r="J138" s="18"/>
    </row>
    <row r="139" spans="1:10" ht="15.75" x14ac:dyDescent="0.3">
      <c r="A139" s="19"/>
      <c r="B139" s="20" t="s">
        <v>64</v>
      </c>
      <c r="C139" s="21"/>
      <c r="D139" s="66">
        <v>32046</v>
      </c>
      <c r="E139" s="80">
        <f t="shared" si="2"/>
        <v>-52361.680000000008</v>
      </c>
      <c r="F139" s="14"/>
      <c r="G139" s="15"/>
      <c r="H139" s="16"/>
      <c r="I139" s="17"/>
      <c r="J139" s="18"/>
    </row>
    <row r="140" spans="1:10" ht="15.75" x14ac:dyDescent="0.3">
      <c r="A140" s="19"/>
      <c r="B140" s="22" t="s">
        <v>65</v>
      </c>
      <c r="C140" s="21"/>
      <c r="D140" s="67">
        <v>29400</v>
      </c>
      <c r="E140" s="80">
        <f t="shared" si="2"/>
        <v>-81761.680000000008</v>
      </c>
      <c r="F140" s="14"/>
      <c r="G140" s="15"/>
      <c r="H140" s="23">
        <f>D140</f>
        <v>29400</v>
      </c>
      <c r="I140" s="17"/>
      <c r="J140" s="18"/>
    </row>
    <row r="141" spans="1:10" ht="15.75" x14ac:dyDescent="0.3">
      <c r="A141" s="19"/>
      <c r="B141" s="35" t="s">
        <v>66</v>
      </c>
      <c r="C141" s="21"/>
      <c r="D141" s="71">
        <v>6160</v>
      </c>
      <c r="E141" s="80">
        <f t="shared" si="2"/>
        <v>-87921.680000000008</v>
      </c>
      <c r="F141" s="14"/>
      <c r="G141" s="15"/>
      <c r="H141" s="16"/>
      <c r="I141" s="34">
        <f>D141</f>
        <v>6160</v>
      </c>
      <c r="J141" s="18"/>
    </row>
    <row r="142" spans="1:10" ht="15.75" x14ac:dyDescent="0.3">
      <c r="A142" s="19">
        <v>42681</v>
      </c>
      <c r="B142" s="20" t="s">
        <v>41</v>
      </c>
      <c r="C142" s="21">
        <v>10740</v>
      </c>
      <c r="D142" s="66"/>
      <c r="E142" s="80">
        <f t="shared" si="2"/>
        <v>-77181.680000000008</v>
      </c>
      <c r="F142" s="14"/>
      <c r="G142" s="15"/>
      <c r="H142" s="16"/>
      <c r="I142" s="17"/>
      <c r="J142" s="18"/>
    </row>
    <row r="143" spans="1:10" ht="15.75" x14ac:dyDescent="0.3">
      <c r="A143" s="19">
        <v>42682</v>
      </c>
      <c r="B143" s="20" t="s">
        <v>45</v>
      </c>
      <c r="C143" s="21">
        <v>6444</v>
      </c>
      <c r="D143" s="66"/>
      <c r="E143" s="80">
        <f t="shared" si="2"/>
        <v>-70737.680000000008</v>
      </c>
      <c r="F143" s="14"/>
      <c r="G143" s="15"/>
      <c r="H143" s="16"/>
      <c r="I143" s="17"/>
      <c r="J143" s="18"/>
    </row>
    <row r="144" spans="1:10" ht="15.75" x14ac:dyDescent="0.3">
      <c r="A144" s="19">
        <v>42683</v>
      </c>
      <c r="B144" s="20" t="s">
        <v>10</v>
      </c>
      <c r="C144" s="21">
        <v>9666</v>
      </c>
      <c r="D144" s="66"/>
      <c r="E144" s="80">
        <f t="shared" si="2"/>
        <v>-61071.680000000008</v>
      </c>
      <c r="F144" s="14"/>
      <c r="G144" s="15"/>
      <c r="H144" s="16"/>
      <c r="I144" s="17"/>
      <c r="J144" s="18"/>
    </row>
    <row r="145" spans="1:10" ht="15.75" x14ac:dyDescent="0.3">
      <c r="A145" s="19">
        <v>42684</v>
      </c>
      <c r="B145" s="20" t="s">
        <v>10</v>
      </c>
      <c r="C145" s="21">
        <v>9882</v>
      </c>
      <c r="D145" s="66"/>
      <c r="E145" s="80">
        <f t="shared" si="2"/>
        <v>-51189.680000000008</v>
      </c>
      <c r="F145" s="14"/>
      <c r="G145" s="15"/>
      <c r="H145" s="16"/>
      <c r="I145" s="17"/>
      <c r="J145" s="18"/>
    </row>
    <row r="146" spans="1:10" ht="15.75" x14ac:dyDescent="0.3">
      <c r="A146" s="19">
        <v>42684</v>
      </c>
      <c r="B146" s="20" t="s">
        <v>14</v>
      </c>
      <c r="C146" s="21">
        <v>3294</v>
      </c>
      <c r="D146" s="66"/>
      <c r="E146" s="80">
        <f t="shared" si="2"/>
        <v>-47895.680000000008</v>
      </c>
      <c r="F146" s="14"/>
      <c r="G146" s="15"/>
      <c r="H146" s="16"/>
      <c r="I146" s="17"/>
      <c r="J146" s="18"/>
    </row>
    <row r="147" spans="1:10" ht="15.75" x14ac:dyDescent="0.3">
      <c r="A147" s="19">
        <v>42691</v>
      </c>
      <c r="B147" s="20" t="s">
        <v>52</v>
      </c>
      <c r="C147" s="21">
        <v>6588</v>
      </c>
      <c r="D147" s="66"/>
      <c r="E147" s="80">
        <f t="shared" si="2"/>
        <v>-41307.680000000008</v>
      </c>
      <c r="F147" s="14"/>
      <c r="G147" s="15"/>
      <c r="H147" s="16"/>
      <c r="I147" s="17"/>
      <c r="J147" s="18"/>
    </row>
    <row r="148" spans="1:10" ht="15.75" x14ac:dyDescent="0.3">
      <c r="A148" s="19">
        <v>42695</v>
      </c>
      <c r="B148" s="20" t="s">
        <v>46</v>
      </c>
      <c r="C148" s="21">
        <v>6444</v>
      </c>
      <c r="D148" s="66"/>
      <c r="E148" s="80">
        <f t="shared" si="2"/>
        <v>-34863.680000000008</v>
      </c>
      <c r="F148" s="14"/>
      <c r="G148" s="15"/>
      <c r="H148" s="16"/>
      <c r="I148" s="17"/>
      <c r="J148" s="18"/>
    </row>
    <row r="149" spans="1:10" ht="15.75" x14ac:dyDescent="0.3">
      <c r="A149" s="19">
        <v>42696</v>
      </c>
      <c r="B149" s="20" t="s">
        <v>27</v>
      </c>
      <c r="C149" s="21">
        <v>4392</v>
      </c>
      <c r="D149" s="66"/>
      <c r="E149" s="80">
        <f t="shared" si="2"/>
        <v>-30471.680000000008</v>
      </c>
      <c r="F149" s="14"/>
      <c r="G149" s="15"/>
      <c r="H149" s="16"/>
      <c r="I149" s="17"/>
      <c r="J149" s="18"/>
    </row>
    <row r="150" spans="1:10" ht="15.75" x14ac:dyDescent="0.3">
      <c r="A150" s="19">
        <v>42697</v>
      </c>
      <c r="B150" s="20" t="s">
        <v>28</v>
      </c>
      <c r="C150" s="21">
        <v>3294</v>
      </c>
      <c r="D150" s="66"/>
      <c r="E150" s="80">
        <f t="shared" si="2"/>
        <v>-27177.680000000008</v>
      </c>
      <c r="F150" s="14"/>
      <c r="G150" s="15"/>
      <c r="H150" s="16"/>
      <c r="I150" s="17"/>
      <c r="J150" s="18"/>
    </row>
    <row r="151" spans="1:10" ht="15.75" x14ac:dyDescent="0.3">
      <c r="A151" s="19">
        <v>42697</v>
      </c>
      <c r="B151" s="20" t="s">
        <v>33</v>
      </c>
      <c r="C151" s="21">
        <v>6588</v>
      </c>
      <c r="D151" s="66"/>
      <c r="E151" s="80">
        <f t="shared" si="2"/>
        <v>-20589.680000000008</v>
      </c>
      <c r="F151" s="14"/>
      <c r="G151" s="15"/>
      <c r="H151" s="16"/>
      <c r="I151" s="17"/>
      <c r="J151" s="18"/>
    </row>
    <row r="152" spans="1:10" ht="15.75" x14ac:dyDescent="0.3">
      <c r="A152" s="19">
        <v>42697</v>
      </c>
      <c r="B152" s="20" t="s">
        <v>22</v>
      </c>
      <c r="C152" s="21">
        <v>7686</v>
      </c>
      <c r="D152" s="66"/>
      <c r="E152" s="80">
        <f t="shared" si="2"/>
        <v>-12903.680000000008</v>
      </c>
      <c r="F152" s="14"/>
      <c r="G152" s="15"/>
      <c r="H152" s="16"/>
      <c r="I152" s="17"/>
      <c r="J152" s="18"/>
    </row>
    <row r="153" spans="1:10" ht="15.75" x14ac:dyDescent="0.3">
      <c r="A153" s="19">
        <v>42697</v>
      </c>
      <c r="B153" s="20" t="s">
        <v>22</v>
      </c>
      <c r="C153" s="21">
        <v>7518</v>
      </c>
      <c r="D153" s="66"/>
      <c r="E153" s="80">
        <f t="shared" si="2"/>
        <v>-5385.6800000000076</v>
      </c>
      <c r="F153" s="14"/>
      <c r="G153" s="15"/>
      <c r="H153" s="16"/>
      <c r="I153" s="17"/>
      <c r="J153" s="18"/>
    </row>
    <row r="154" spans="1:10" ht="15.75" x14ac:dyDescent="0.3">
      <c r="A154" s="19">
        <v>42698</v>
      </c>
      <c r="B154" s="20" t="s">
        <v>20</v>
      </c>
      <c r="C154" s="21">
        <v>2196</v>
      </c>
      <c r="D154" s="66"/>
      <c r="E154" s="80">
        <f t="shared" si="2"/>
        <v>-3189.6800000000076</v>
      </c>
      <c r="F154" s="14"/>
      <c r="G154" s="15"/>
      <c r="H154" s="16"/>
      <c r="I154" s="17"/>
      <c r="J154" s="18"/>
    </row>
    <row r="155" spans="1:10" ht="15.75" x14ac:dyDescent="0.3">
      <c r="A155" s="19">
        <v>42698</v>
      </c>
      <c r="B155" s="20" t="s">
        <v>19</v>
      </c>
      <c r="C155" s="21">
        <v>3222</v>
      </c>
      <c r="D155" s="66"/>
      <c r="E155" s="80">
        <f t="shared" si="2"/>
        <v>32.319999999992433</v>
      </c>
      <c r="F155" s="14"/>
      <c r="G155" s="15"/>
      <c r="H155" s="16"/>
      <c r="I155" s="17"/>
      <c r="J155" s="18"/>
    </row>
    <row r="156" spans="1:10" ht="15.75" x14ac:dyDescent="0.3">
      <c r="A156" s="19">
        <v>42698</v>
      </c>
      <c r="B156" s="20" t="s">
        <v>25</v>
      </c>
      <c r="C156" s="21">
        <v>2196</v>
      </c>
      <c r="D156" s="66"/>
      <c r="E156" s="80">
        <f t="shared" si="2"/>
        <v>2228.3199999999924</v>
      </c>
      <c r="F156" s="14"/>
      <c r="G156" s="15"/>
      <c r="H156" s="16"/>
      <c r="I156" s="17"/>
      <c r="J156" s="18"/>
    </row>
    <row r="157" spans="1:10" ht="15.75" x14ac:dyDescent="0.3">
      <c r="A157" s="19">
        <v>42699</v>
      </c>
      <c r="B157" s="20" t="s">
        <v>21</v>
      </c>
      <c r="C157" s="21">
        <v>9882</v>
      </c>
      <c r="D157" s="66"/>
      <c r="E157" s="80">
        <f t="shared" si="2"/>
        <v>12110.319999999992</v>
      </c>
      <c r="F157" s="14"/>
      <c r="G157" s="15"/>
      <c r="H157" s="16"/>
      <c r="I157" s="17"/>
      <c r="J157" s="18"/>
    </row>
    <row r="158" spans="1:10" ht="15.75" x14ac:dyDescent="0.3">
      <c r="A158" s="19">
        <v>42699</v>
      </c>
      <c r="B158" s="20" t="s">
        <v>53</v>
      </c>
      <c r="C158" s="21">
        <v>5490</v>
      </c>
      <c r="D158" s="66"/>
      <c r="E158" s="80">
        <f t="shared" si="2"/>
        <v>17600.319999999992</v>
      </c>
      <c r="F158" s="14"/>
      <c r="G158" s="15"/>
      <c r="H158" s="16"/>
      <c r="I158" s="17"/>
      <c r="J158" s="18"/>
    </row>
    <row r="159" spans="1:10" ht="15.75" x14ac:dyDescent="0.3">
      <c r="A159" s="19">
        <v>42699</v>
      </c>
      <c r="B159" s="20" t="s">
        <v>11</v>
      </c>
      <c r="C159" s="21">
        <v>6588</v>
      </c>
      <c r="D159" s="66"/>
      <c r="E159" s="80">
        <f t="shared" si="2"/>
        <v>24188.319999999992</v>
      </c>
      <c r="F159" s="14"/>
      <c r="G159" s="15"/>
      <c r="H159" s="16"/>
      <c r="I159" s="17"/>
      <c r="J159" s="18"/>
    </row>
    <row r="160" spans="1:10" ht="15.75" x14ac:dyDescent="0.3">
      <c r="A160" s="19"/>
      <c r="B160" s="20"/>
      <c r="C160" s="21"/>
      <c r="D160" s="66"/>
      <c r="E160" s="80">
        <f t="shared" si="2"/>
        <v>24188.319999999992</v>
      </c>
      <c r="F160" s="14"/>
      <c r="G160" s="15"/>
      <c r="H160" s="16"/>
      <c r="I160" s="17"/>
      <c r="J160" s="18"/>
    </row>
    <row r="161" spans="1:10" ht="15.75" x14ac:dyDescent="0.3">
      <c r="A161" s="19">
        <v>42703</v>
      </c>
      <c r="B161" s="20" t="s">
        <v>15</v>
      </c>
      <c r="C161" s="21">
        <v>3219</v>
      </c>
      <c r="D161" s="66"/>
      <c r="E161" s="80">
        <f t="shared" si="2"/>
        <v>27407.319999999992</v>
      </c>
      <c r="F161" s="14"/>
      <c r="G161" s="15"/>
      <c r="H161" s="16"/>
      <c r="I161" s="17"/>
      <c r="J161" s="18"/>
    </row>
    <row r="162" spans="1:10" ht="15.75" x14ac:dyDescent="0.3">
      <c r="A162" s="19">
        <v>42704</v>
      </c>
      <c r="B162" s="20" t="s">
        <v>35</v>
      </c>
      <c r="C162" s="21">
        <v>6490</v>
      </c>
      <c r="D162" s="66"/>
      <c r="E162" s="80">
        <f t="shared" si="2"/>
        <v>33897.319999999992</v>
      </c>
      <c r="F162" s="14"/>
      <c r="G162" s="15"/>
      <c r="H162" s="16"/>
      <c r="I162" s="17"/>
      <c r="J162" s="18"/>
    </row>
    <row r="163" spans="1:10" ht="15.75" x14ac:dyDescent="0.3">
      <c r="A163" s="19"/>
      <c r="B163" s="20" t="s">
        <v>67</v>
      </c>
      <c r="C163" s="21"/>
      <c r="D163" s="66">
        <f>76457-D165</f>
        <v>46157</v>
      </c>
      <c r="E163" s="80">
        <f t="shared" si="2"/>
        <v>-12259.680000000008</v>
      </c>
      <c r="F163" s="14"/>
      <c r="G163" s="15"/>
      <c r="H163" s="16"/>
      <c r="I163" s="17"/>
      <c r="J163" s="18"/>
    </row>
    <row r="164" spans="1:10" ht="15.75" x14ac:dyDescent="0.3">
      <c r="A164" s="19"/>
      <c r="B164" s="20" t="s">
        <v>68</v>
      </c>
      <c r="C164" s="21"/>
      <c r="D164" s="66">
        <v>34239</v>
      </c>
      <c r="E164" s="80">
        <f t="shared" si="2"/>
        <v>-46498.680000000008</v>
      </c>
      <c r="F164" s="14"/>
      <c r="G164" s="15"/>
      <c r="H164" s="16"/>
      <c r="I164" s="17"/>
      <c r="J164" s="18"/>
    </row>
    <row r="165" spans="1:10" ht="15.75" x14ac:dyDescent="0.3">
      <c r="A165" s="19"/>
      <c r="B165" s="22" t="s">
        <v>69</v>
      </c>
      <c r="C165" s="21"/>
      <c r="D165" s="67">
        <v>30300</v>
      </c>
      <c r="E165" s="80">
        <f t="shared" si="2"/>
        <v>-76798.680000000008</v>
      </c>
      <c r="F165" s="14"/>
      <c r="G165" s="15"/>
      <c r="H165" s="23">
        <f>D165</f>
        <v>30300</v>
      </c>
      <c r="I165" s="17"/>
      <c r="J165" s="18"/>
    </row>
    <row r="166" spans="1:10" ht="15.75" x14ac:dyDescent="0.3">
      <c r="A166" s="19">
        <v>42710</v>
      </c>
      <c r="B166" s="20" t="s">
        <v>45</v>
      </c>
      <c r="C166" s="21">
        <v>6588</v>
      </c>
      <c r="D166" s="66"/>
      <c r="E166" s="80">
        <f t="shared" si="2"/>
        <v>-70210.680000000008</v>
      </c>
      <c r="F166" s="14"/>
      <c r="G166" s="15"/>
      <c r="H166" s="16"/>
      <c r="I166" s="17"/>
      <c r="J166" s="18"/>
    </row>
    <row r="167" spans="1:10" ht="15.75" x14ac:dyDescent="0.3">
      <c r="A167" s="19">
        <v>42724</v>
      </c>
      <c r="B167" s="20" t="s">
        <v>46</v>
      </c>
      <c r="C167" s="21">
        <v>6588</v>
      </c>
      <c r="D167" s="66"/>
      <c r="E167" s="80">
        <f t="shared" si="2"/>
        <v>-63622.680000000008</v>
      </c>
      <c r="F167" s="14"/>
      <c r="G167" s="15"/>
      <c r="H167" s="16"/>
      <c r="I167" s="17"/>
      <c r="J167" s="18"/>
    </row>
    <row r="168" spans="1:10" ht="15.75" x14ac:dyDescent="0.3">
      <c r="A168" s="19">
        <v>42724</v>
      </c>
      <c r="B168" s="20" t="s">
        <v>20</v>
      </c>
      <c r="C168" s="21">
        <v>2192</v>
      </c>
      <c r="D168" s="66"/>
      <c r="E168" s="80">
        <f t="shared" si="2"/>
        <v>-61430.680000000008</v>
      </c>
      <c r="F168" s="14"/>
      <c r="G168" s="15"/>
      <c r="H168" s="16"/>
      <c r="I168" s="17"/>
      <c r="J168" s="18"/>
    </row>
    <row r="169" spans="1:10" ht="15.75" x14ac:dyDescent="0.3">
      <c r="A169" s="19">
        <v>42730</v>
      </c>
      <c r="B169" s="20" t="s">
        <v>27</v>
      </c>
      <c r="C169" s="21">
        <v>4384</v>
      </c>
      <c r="D169" s="66"/>
      <c r="E169" s="80">
        <f t="shared" si="2"/>
        <v>-57046.680000000008</v>
      </c>
      <c r="F169" s="14"/>
      <c r="G169" s="15"/>
      <c r="H169" s="16"/>
      <c r="I169" s="17"/>
      <c r="J169" s="18"/>
    </row>
    <row r="170" spans="1:10" ht="15.75" x14ac:dyDescent="0.3">
      <c r="A170" s="19">
        <v>42730</v>
      </c>
      <c r="B170" s="20" t="s">
        <v>25</v>
      </c>
      <c r="C170" s="21">
        <v>3288</v>
      </c>
      <c r="D170" s="66"/>
      <c r="E170" s="80">
        <f t="shared" si="2"/>
        <v>-53758.680000000008</v>
      </c>
      <c r="F170" s="14"/>
      <c r="G170" s="15"/>
      <c r="H170" s="16"/>
      <c r="I170" s="17"/>
      <c r="J170" s="18"/>
    </row>
    <row r="171" spans="1:10" ht="15.75" x14ac:dyDescent="0.3">
      <c r="A171" s="19">
        <v>42730</v>
      </c>
      <c r="B171" s="20" t="s">
        <v>22</v>
      </c>
      <c r="C171" s="21">
        <v>7672</v>
      </c>
      <c r="D171" s="66"/>
      <c r="E171" s="80">
        <f t="shared" si="2"/>
        <v>-46086.680000000008</v>
      </c>
      <c r="F171" s="14"/>
      <c r="G171" s="15"/>
      <c r="H171" s="16"/>
      <c r="I171" s="17"/>
      <c r="J171" s="18"/>
    </row>
    <row r="172" spans="1:10" ht="15.75" x14ac:dyDescent="0.3">
      <c r="A172" s="19">
        <v>42731</v>
      </c>
      <c r="B172" s="20" t="s">
        <v>21</v>
      </c>
      <c r="C172" s="21">
        <v>9864</v>
      </c>
      <c r="D172" s="66"/>
      <c r="E172" s="80">
        <f t="shared" si="2"/>
        <v>-36222.680000000008</v>
      </c>
      <c r="F172" s="14"/>
      <c r="G172" s="15"/>
      <c r="H172" s="16"/>
      <c r="I172" s="17"/>
      <c r="J172" s="18"/>
    </row>
    <row r="173" spans="1:10" ht="15.75" x14ac:dyDescent="0.3">
      <c r="A173" s="19">
        <v>42731</v>
      </c>
      <c r="B173" s="20" t="s">
        <v>33</v>
      </c>
      <c r="C173" s="21">
        <v>6576</v>
      </c>
      <c r="D173" s="66"/>
      <c r="E173" s="80">
        <f t="shared" si="2"/>
        <v>-29646.680000000008</v>
      </c>
      <c r="F173" s="14"/>
      <c r="G173" s="15"/>
      <c r="H173" s="16"/>
      <c r="I173" s="17"/>
      <c r="J173" s="18"/>
    </row>
    <row r="174" spans="1:10" ht="15.75" x14ac:dyDescent="0.3">
      <c r="A174" s="19">
        <v>42731</v>
      </c>
      <c r="B174" s="20" t="s">
        <v>70</v>
      </c>
      <c r="C174" s="21">
        <v>3288</v>
      </c>
      <c r="D174" s="66"/>
      <c r="E174" s="80">
        <f t="shared" si="2"/>
        <v>-26358.680000000008</v>
      </c>
      <c r="F174" s="14"/>
      <c r="G174" s="15"/>
      <c r="H174" s="16"/>
      <c r="I174" s="17"/>
      <c r="J174" s="18"/>
    </row>
    <row r="175" spans="1:10" ht="15.75" x14ac:dyDescent="0.3">
      <c r="A175" s="19">
        <v>42733</v>
      </c>
      <c r="B175" s="20" t="s">
        <v>52</v>
      </c>
      <c r="C175" s="21">
        <v>6576</v>
      </c>
      <c r="D175" s="66"/>
      <c r="E175" s="80">
        <f t="shared" si="2"/>
        <v>-19782.680000000008</v>
      </c>
      <c r="F175" s="14"/>
      <c r="G175" s="15"/>
      <c r="H175" s="16"/>
      <c r="I175" s="17"/>
      <c r="J175" s="18"/>
    </row>
    <row r="176" spans="1:10" ht="15.75" x14ac:dyDescent="0.3">
      <c r="A176" s="19">
        <v>42733</v>
      </c>
      <c r="B176" s="20" t="s">
        <v>42</v>
      </c>
      <c r="C176" s="21">
        <v>4344</v>
      </c>
      <c r="D176" s="66"/>
      <c r="E176" s="80">
        <f t="shared" si="2"/>
        <v>-15438.680000000008</v>
      </c>
      <c r="F176" s="14"/>
      <c r="G176" s="15"/>
      <c r="H176" s="16"/>
      <c r="I176" s="17"/>
      <c r="J176" s="18"/>
    </row>
    <row r="177" spans="1:10" ht="15.75" x14ac:dyDescent="0.3">
      <c r="A177" s="19">
        <v>42733</v>
      </c>
      <c r="B177" s="20" t="s">
        <v>71</v>
      </c>
      <c r="C177" s="21">
        <v>6588</v>
      </c>
      <c r="D177" s="66"/>
      <c r="E177" s="80">
        <f t="shared" si="2"/>
        <v>-8850.6800000000076</v>
      </c>
      <c r="F177" s="14"/>
      <c r="G177" s="15"/>
      <c r="H177" s="16"/>
      <c r="I177" s="17"/>
      <c r="J177" s="18"/>
    </row>
    <row r="178" spans="1:10" ht="15.75" x14ac:dyDescent="0.3">
      <c r="A178" s="19">
        <v>42734</v>
      </c>
      <c r="B178" s="20" t="s">
        <v>11</v>
      </c>
      <c r="C178" s="21">
        <v>6576</v>
      </c>
      <c r="D178" s="66"/>
      <c r="E178" s="80">
        <f t="shared" si="2"/>
        <v>-2274.6800000000076</v>
      </c>
      <c r="F178" s="14"/>
      <c r="G178" s="15"/>
      <c r="H178" s="16"/>
      <c r="I178" s="17"/>
      <c r="J178" s="18"/>
    </row>
    <row r="179" spans="1:10" ht="15.75" x14ac:dyDescent="0.3">
      <c r="A179" s="19">
        <v>42734</v>
      </c>
      <c r="B179" s="20" t="s">
        <v>10</v>
      </c>
      <c r="C179" s="21">
        <v>9864</v>
      </c>
      <c r="D179" s="66"/>
      <c r="E179" s="80">
        <f t="shared" si="2"/>
        <v>7589.3199999999924</v>
      </c>
      <c r="F179" s="14"/>
      <c r="G179" s="15"/>
      <c r="H179" s="16"/>
      <c r="I179" s="17"/>
      <c r="J179" s="18"/>
    </row>
    <row r="180" spans="1:10" ht="15.75" x14ac:dyDescent="0.3">
      <c r="A180" s="19">
        <v>42745</v>
      </c>
      <c r="B180" s="20" t="s">
        <v>53</v>
      </c>
      <c r="C180" s="21">
        <v>5480</v>
      </c>
      <c r="D180" s="66"/>
      <c r="E180" s="80">
        <f t="shared" si="2"/>
        <v>13069.319999999992</v>
      </c>
      <c r="F180" s="14"/>
      <c r="G180" s="15"/>
      <c r="H180" s="16"/>
      <c r="I180" s="17"/>
      <c r="J180" s="18"/>
    </row>
    <row r="181" spans="1:10" ht="15.75" x14ac:dyDescent="0.3">
      <c r="A181" s="19"/>
      <c r="B181" s="20" t="s">
        <v>72</v>
      </c>
      <c r="C181" s="21"/>
      <c r="D181" s="66">
        <f>97293-D183</f>
        <v>63393</v>
      </c>
      <c r="E181" s="80">
        <f t="shared" si="2"/>
        <v>-50323.680000000008</v>
      </c>
      <c r="F181" s="14"/>
      <c r="G181" s="15"/>
      <c r="H181" s="16"/>
      <c r="I181" s="17"/>
      <c r="J181" s="18"/>
    </row>
    <row r="182" spans="1:10" ht="15.75" x14ac:dyDescent="0.3">
      <c r="A182" s="19"/>
      <c r="B182" s="20" t="s">
        <v>73</v>
      </c>
      <c r="C182" s="21"/>
      <c r="D182" s="66">
        <v>40341</v>
      </c>
      <c r="E182" s="80">
        <f t="shared" si="2"/>
        <v>-90664.680000000008</v>
      </c>
      <c r="F182" s="14"/>
      <c r="G182" s="15"/>
      <c r="H182" s="16"/>
      <c r="I182" s="17"/>
      <c r="J182" s="18"/>
    </row>
    <row r="183" spans="1:10" ht="15.75" x14ac:dyDescent="0.3">
      <c r="A183" s="19"/>
      <c r="B183" s="22" t="s">
        <v>74</v>
      </c>
      <c r="C183" s="21"/>
      <c r="D183" s="67">
        <v>33900</v>
      </c>
      <c r="E183" s="80">
        <f t="shared" si="2"/>
        <v>-124564.68000000001</v>
      </c>
      <c r="F183" s="14"/>
      <c r="G183" s="15"/>
      <c r="H183" s="23">
        <f>D183</f>
        <v>33900</v>
      </c>
      <c r="I183" s="17"/>
      <c r="J183" s="18"/>
    </row>
    <row r="184" spans="1:10" ht="15.75" x14ac:dyDescent="0.3">
      <c r="A184" s="19">
        <v>42752</v>
      </c>
      <c r="B184" s="20" t="s">
        <v>71</v>
      </c>
      <c r="C184" s="21">
        <v>6576</v>
      </c>
      <c r="D184" s="66"/>
      <c r="E184" s="80">
        <f t="shared" si="2"/>
        <v>-117988.68000000001</v>
      </c>
      <c r="F184" s="14"/>
      <c r="G184" s="15"/>
      <c r="H184" s="16"/>
      <c r="I184" s="17"/>
      <c r="J184" s="18"/>
    </row>
    <row r="185" spans="1:10" ht="15.75" x14ac:dyDescent="0.3">
      <c r="A185" s="19">
        <v>42762</v>
      </c>
      <c r="B185" s="20" t="s">
        <v>75</v>
      </c>
      <c r="C185" s="21">
        <v>2436</v>
      </c>
      <c r="D185" s="66"/>
      <c r="E185" s="80">
        <f t="shared" si="2"/>
        <v>-115552.68000000001</v>
      </c>
      <c r="F185" s="14"/>
      <c r="G185" s="15"/>
      <c r="H185" s="16"/>
      <c r="I185" s="17"/>
      <c r="J185" s="18"/>
    </row>
    <row r="186" spans="1:10" ht="15.75" x14ac:dyDescent="0.3">
      <c r="A186" s="19">
        <v>42766</v>
      </c>
      <c r="B186" s="20" t="s">
        <v>25</v>
      </c>
      <c r="C186" s="21">
        <v>3654</v>
      </c>
      <c r="D186" s="66"/>
      <c r="E186" s="80">
        <f t="shared" si="2"/>
        <v>-111898.68000000001</v>
      </c>
      <c r="F186" s="14"/>
      <c r="G186" s="15"/>
      <c r="H186" s="16"/>
      <c r="I186" s="17"/>
      <c r="J186" s="18"/>
    </row>
    <row r="187" spans="1:10" ht="15.75" x14ac:dyDescent="0.3">
      <c r="A187" s="19">
        <v>42766</v>
      </c>
      <c r="B187" s="20" t="s">
        <v>20</v>
      </c>
      <c r="C187" s="21">
        <v>2436</v>
      </c>
      <c r="D187" s="66"/>
      <c r="E187" s="80">
        <f t="shared" si="2"/>
        <v>-109462.68000000001</v>
      </c>
      <c r="F187" s="14"/>
      <c r="G187" s="15"/>
      <c r="H187" s="16"/>
      <c r="I187" s="17"/>
      <c r="J187" s="18"/>
    </row>
    <row r="188" spans="1:10" ht="15.75" x14ac:dyDescent="0.3">
      <c r="A188" s="19">
        <v>42766</v>
      </c>
      <c r="B188" s="20" t="s">
        <v>22</v>
      </c>
      <c r="C188" s="21">
        <v>8526</v>
      </c>
      <c r="D188" s="66"/>
      <c r="E188" s="80">
        <f t="shared" si="2"/>
        <v>-100936.68000000001</v>
      </c>
      <c r="F188" s="14"/>
      <c r="G188" s="15"/>
      <c r="H188" s="16"/>
      <c r="I188" s="17"/>
      <c r="J188" s="18"/>
    </row>
    <row r="189" spans="1:10" ht="15.75" x14ac:dyDescent="0.3">
      <c r="A189" s="19">
        <v>42766</v>
      </c>
      <c r="B189" s="20" t="s">
        <v>28</v>
      </c>
      <c r="C189" s="21">
        <v>3654</v>
      </c>
      <c r="D189" s="66"/>
      <c r="E189" s="80">
        <f t="shared" si="2"/>
        <v>-97282.680000000008</v>
      </c>
      <c r="F189" s="14"/>
      <c r="G189" s="15"/>
      <c r="H189" s="16"/>
      <c r="I189" s="17"/>
      <c r="J189" s="18"/>
    </row>
    <row r="190" spans="1:10" ht="15.75" x14ac:dyDescent="0.3">
      <c r="A190" s="19">
        <v>42766</v>
      </c>
      <c r="B190" s="20" t="s">
        <v>14</v>
      </c>
      <c r="C190" s="21">
        <v>3288</v>
      </c>
      <c r="D190" s="66"/>
      <c r="E190" s="80">
        <f t="shared" si="2"/>
        <v>-93994.680000000008</v>
      </c>
      <c r="F190" s="14"/>
      <c r="G190" s="15"/>
      <c r="H190" s="16"/>
      <c r="I190" s="17"/>
      <c r="J190" s="18"/>
    </row>
    <row r="191" spans="1:10" ht="15.75" x14ac:dyDescent="0.3">
      <c r="A191" s="19">
        <v>42773</v>
      </c>
      <c r="B191" s="20" t="s">
        <v>11</v>
      </c>
      <c r="C191" s="21">
        <v>7308</v>
      </c>
      <c r="D191" s="66"/>
      <c r="E191" s="80">
        <f t="shared" si="2"/>
        <v>-86686.680000000008</v>
      </c>
      <c r="F191" s="14"/>
      <c r="G191" s="15"/>
      <c r="H191" s="16"/>
      <c r="I191" s="17"/>
      <c r="J191" s="18"/>
    </row>
    <row r="192" spans="1:10" ht="15.75" x14ac:dyDescent="0.3">
      <c r="A192" s="19">
        <v>42776</v>
      </c>
      <c r="B192" s="20" t="s">
        <v>76</v>
      </c>
      <c r="C192" s="21">
        <v>24300</v>
      </c>
      <c r="D192" s="66"/>
      <c r="E192" s="80">
        <f t="shared" si="2"/>
        <v>-62386.680000000008</v>
      </c>
      <c r="F192" s="14"/>
      <c r="G192" s="15"/>
      <c r="H192" s="16"/>
      <c r="I192" s="17"/>
      <c r="J192" s="18"/>
    </row>
    <row r="193" spans="1:10" ht="15.75" x14ac:dyDescent="0.3">
      <c r="A193" s="19"/>
      <c r="B193" s="31" t="s">
        <v>77</v>
      </c>
      <c r="C193" s="21"/>
      <c r="D193" s="70">
        <v>8100</v>
      </c>
      <c r="E193" s="80">
        <f t="shared" si="2"/>
        <v>-70486.680000000008</v>
      </c>
      <c r="F193" s="32">
        <f>D193</f>
        <v>8100</v>
      </c>
      <c r="G193" s="15"/>
      <c r="H193" s="16"/>
      <c r="I193" s="17"/>
      <c r="J193" s="18"/>
    </row>
    <row r="194" spans="1:10" ht="15.75" x14ac:dyDescent="0.3">
      <c r="A194" s="19"/>
      <c r="B194" s="20" t="s">
        <v>78</v>
      </c>
      <c r="C194" s="21"/>
      <c r="D194" s="68">
        <f>94581-D196</f>
        <v>60681</v>
      </c>
      <c r="E194" s="80">
        <f t="shared" si="2"/>
        <v>-131167.67999999999</v>
      </c>
      <c r="F194" s="14"/>
      <c r="G194" s="15"/>
      <c r="H194" s="16"/>
      <c r="I194" s="17"/>
      <c r="J194" s="18"/>
    </row>
    <row r="195" spans="1:10" ht="15.75" x14ac:dyDescent="0.3">
      <c r="A195" s="19"/>
      <c r="B195" s="20" t="s">
        <v>79</v>
      </c>
      <c r="C195" s="21"/>
      <c r="D195" s="66">
        <v>39324</v>
      </c>
      <c r="E195" s="80">
        <f t="shared" si="2"/>
        <v>-170491.68</v>
      </c>
      <c r="F195" s="14"/>
      <c r="G195" s="15"/>
      <c r="H195" s="16"/>
      <c r="I195" s="17"/>
      <c r="J195" s="18"/>
    </row>
    <row r="196" spans="1:10" ht="15.75" x14ac:dyDescent="0.3">
      <c r="A196" s="19"/>
      <c r="B196" s="22" t="s">
        <v>80</v>
      </c>
      <c r="C196" s="21"/>
      <c r="D196" s="67">
        <v>33900</v>
      </c>
      <c r="E196" s="80">
        <f t="shared" si="2"/>
        <v>-204391.67999999999</v>
      </c>
      <c r="F196" s="14"/>
      <c r="G196" s="15"/>
      <c r="H196" s="23">
        <f>D196</f>
        <v>33900</v>
      </c>
      <c r="I196" s="17"/>
      <c r="J196" s="18"/>
    </row>
    <row r="197" spans="1:10" ht="15.75" x14ac:dyDescent="0.3">
      <c r="A197" s="19">
        <v>42780</v>
      </c>
      <c r="B197" s="20" t="s">
        <v>27</v>
      </c>
      <c r="C197" s="21">
        <v>4872</v>
      </c>
      <c r="D197" s="66"/>
      <c r="E197" s="80">
        <f t="shared" si="2"/>
        <v>-199519.68</v>
      </c>
      <c r="F197" s="14"/>
      <c r="G197" s="15"/>
      <c r="H197" s="16"/>
      <c r="I197" s="17"/>
      <c r="J197" s="18"/>
    </row>
    <row r="198" spans="1:10" ht="15.75" x14ac:dyDescent="0.3">
      <c r="A198" s="19">
        <v>42781</v>
      </c>
      <c r="B198" s="20" t="s">
        <v>42</v>
      </c>
      <c r="C198" s="21">
        <v>4384</v>
      </c>
      <c r="D198" s="66"/>
      <c r="E198" s="80">
        <f t="shared" si="2"/>
        <v>-195135.68</v>
      </c>
      <c r="F198" s="14"/>
      <c r="G198" s="15"/>
      <c r="H198" s="16"/>
      <c r="I198" s="17"/>
      <c r="J198" s="18"/>
    </row>
    <row r="199" spans="1:10" ht="15.75" x14ac:dyDescent="0.3">
      <c r="A199" s="19">
        <v>42782</v>
      </c>
      <c r="B199" s="20" t="s">
        <v>62</v>
      </c>
      <c r="C199" s="21">
        <v>6090</v>
      </c>
      <c r="D199" s="66"/>
      <c r="E199" s="80">
        <f t="shared" ref="E199:E262" si="3">E198+C199-D199</f>
        <v>-189045.68</v>
      </c>
      <c r="F199" s="14"/>
      <c r="G199" s="15"/>
      <c r="H199" s="16"/>
      <c r="I199" s="17"/>
      <c r="J199" s="18"/>
    </row>
    <row r="200" spans="1:10" ht="15.75" x14ac:dyDescent="0.3">
      <c r="A200" s="19">
        <v>42783</v>
      </c>
      <c r="B200" s="20" t="s">
        <v>75</v>
      </c>
      <c r="C200" s="21">
        <v>2370</v>
      </c>
      <c r="D200" s="66"/>
      <c r="E200" s="80">
        <f t="shared" si="3"/>
        <v>-186675.68</v>
      </c>
      <c r="F200" s="14"/>
      <c r="G200" s="15"/>
      <c r="H200" s="16"/>
      <c r="I200" s="17"/>
      <c r="J200" s="18"/>
    </row>
    <row r="201" spans="1:10" ht="15.75" x14ac:dyDescent="0.3">
      <c r="A201" s="19">
        <v>42783</v>
      </c>
      <c r="B201" s="20" t="s">
        <v>41</v>
      </c>
      <c r="C201" s="21">
        <v>12180</v>
      </c>
      <c r="D201" s="66"/>
      <c r="E201" s="80">
        <f t="shared" si="3"/>
        <v>-174495.68</v>
      </c>
      <c r="F201" s="14"/>
      <c r="G201" s="15"/>
      <c r="H201" s="16"/>
      <c r="I201" s="17"/>
      <c r="J201" s="18"/>
    </row>
    <row r="202" spans="1:10" ht="15.75" x14ac:dyDescent="0.3">
      <c r="A202" s="19">
        <v>42786</v>
      </c>
      <c r="B202" s="20" t="s">
        <v>52</v>
      </c>
      <c r="C202" s="21">
        <v>14418</v>
      </c>
      <c r="D202" s="66"/>
      <c r="E202" s="80">
        <f t="shared" si="3"/>
        <v>-160077.68</v>
      </c>
      <c r="F202" s="14"/>
      <c r="G202" s="15"/>
      <c r="H202" s="16"/>
      <c r="I202" s="17"/>
      <c r="J202" s="18"/>
    </row>
    <row r="203" spans="1:10" ht="15.75" x14ac:dyDescent="0.3">
      <c r="A203" s="19">
        <v>42786</v>
      </c>
      <c r="B203" s="20" t="s">
        <v>23</v>
      </c>
      <c r="C203" s="21">
        <v>10962</v>
      </c>
      <c r="D203" s="66"/>
      <c r="E203" s="80">
        <f t="shared" si="3"/>
        <v>-149115.68</v>
      </c>
      <c r="F203" s="14"/>
      <c r="G203" s="15"/>
      <c r="H203" s="16"/>
      <c r="I203" s="17"/>
      <c r="J203" s="18"/>
    </row>
    <row r="204" spans="1:10" ht="15.75" x14ac:dyDescent="0.3">
      <c r="A204" s="19">
        <v>42787</v>
      </c>
      <c r="B204" s="20" t="s">
        <v>33</v>
      </c>
      <c r="C204" s="21">
        <v>14418</v>
      </c>
      <c r="D204" s="66"/>
      <c r="E204" s="80">
        <f t="shared" si="3"/>
        <v>-134697.68</v>
      </c>
      <c r="F204" s="14"/>
      <c r="G204" s="15"/>
      <c r="H204" s="16"/>
      <c r="I204" s="17"/>
      <c r="J204" s="18"/>
    </row>
    <row r="205" spans="1:10" ht="15.75" x14ac:dyDescent="0.3">
      <c r="A205" s="19">
        <v>42788</v>
      </c>
      <c r="B205" s="20" t="s">
        <v>45</v>
      </c>
      <c r="C205" s="21">
        <v>20994</v>
      </c>
      <c r="D205" s="66"/>
      <c r="E205" s="80">
        <f t="shared" si="3"/>
        <v>-113703.67999999999</v>
      </c>
      <c r="F205" s="14"/>
      <c r="G205" s="15"/>
      <c r="H205" s="16"/>
      <c r="I205" s="17"/>
      <c r="J205" s="18"/>
    </row>
    <row r="206" spans="1:10" ht="15.75" x14ac:dyDescent="0.3">
      <c r="A206" s="19">
        <v>42788</v>
      </c>
      <c r="B206" s="20" t="s">
        <v>51</v>
      </c>
      <c r="C206" s="21">
        <v>41373</v>
      </c>
      <c r="D206" s="66"/>
      <c r="E206" s="80">
        <f t="shared" si="3"/>
        <v>-72330.679999999993</v>
      </c>
      <c r="F206" s="14"/>
      <c r="G206" s="15"/>
      <c r="H206" s="16"/>
      <c r="I206" s="17"/>
      <c r="J206" s="18"/>
    </row>
    <row r="207" spans="1:10" ht="15.75" x14ac:dyDescent="0.3">
      <c r="A207" s="19">
        <v>42788</v>
      </c>
      <c r="B207" s="20" t="s">
        <v>25</v>
      </c>
      <c r="C207" s="21">
        <v>3555</v>
      </c>
      <c r="D207" s="66"/>
      <c r="E207" s="80">
        <f t="shared" si="3"/>
        <v>-68775.679999999993</v>
      </c>
      <c r="F207" s="14"/>
      <c r="G207" s="15"/>
      <c r="H207" s="16"/>
      <c r="I207" s="17"/>
      <c r="J207" s="18"/>
    </row>
    <row r="208" spans="1:10" ht="15.75" x14ac:dyDescent="0.3">
      <c r="A208" s="19">
        <v>42788</v>
      </c>
      <c r="B208" s="20" t="s">
        <v>81</v>
      </c>
      <c r="C208" s="21">
        <v>7308</v>
      </c>
      <c r="D208" s="66"/>
      <c r="E208" s="80">
        <f t="shared" si="3"/>
        <v>-61467.679999999993</v>
      </c>
      <c r="F208" s="14"/>
      <c r="G208" s="15"/>
      <c r="H208" s="16"/>
      <c r="I208" s="17"/>
      <c r="J208" s="18"/>
    </row>
    <row r="209" spans="1:10" ht="15.75" x14ac:dyDescent="0.3">
      <c r="A209" s="19">
        <v>42788</v>
      </c>
      <c r="B209" s="20" t="s">
        <v>22</v>
      </c>
      <c r="C209" s="21">
        <v>8295</v>
      </c>
      <c r="D209" s="66"/>
      <c r="E209" s="80">
        <f t="shared" si="3"/>
        <v>-53172.679999999993</v>
      </c>
      <c r="F209" s="14"/>
      <c r="G209" s="15"/>
      <c r="H209" s="16"/>
      <c r="I209" s="17"/>
      <c r="J209" s="18"/>
    </row>
    <row r="210" spans="1:10" ht="15.75" x14ac:dyDescent="0.3">
      <c r="A210" s="19">
        <v>42789</v>
      </c>
      <c r="B210" s="20" t="s">
        <v>21</v>
      </c>
      <c r="C210" s="21">
        <v>10962</v>
      </c>
      <c r="D210" s="66"/>
      <c r="E210" s="80">
        <f t="shared" si="3"/>
        <v>-42210.679999999993</v>
      </c>
      <c r="F210" s="14"/>
      <c r="G210" s="15"/>
      <c r="H210" s="16"/>
      <c r="I210" s="17"/>
      <c r="J210" s="18"/>
    </row>
    <row r="211" spans="1:10" ht="15.75" x14ac:dyDescent="0.3">
      <c r="A211" s="19">
        <v>42790</v>
      </c>
      <c r="B211" s="20" t="s">
        <v>20</v>
      </c>
      <c r="C211" s="21">
        <v>2370</v>
      </c>
      <c r="D211" s="66"/>
      <c r="E211" s="80">
        <f t="shared" si="3"/>
        <v>-39840.679999999993</v>
      </c>
      <c r="F211" s="14"/>
      <c r="G211" s="15"/>
      <c r="H211" s="16"/>
      <c r="I211" s="17"/>
      <c r="J211" s="18"/>
    </row>
    <row r="212" spans="1:10" ht="15.75" x14ac:dyDescent="0.3">
      <c r="A212" s="19">
        <v>42790</v>
      </c>
      <c r="B212" s="20" t="s">
        <v>11</v>
      </c>
      <c r="C212" s="21">
        <v>7110</v>
      </c>
      <c r="D212" s="66"/>
      <c r="E212" s="80">
        <f t="shared" si="3"/>
        <v>-32730.679999999993</v>
      </c>
      <c r="F212" s="14"/>
      <c r="G212" s="15"/>
      <c r="H212" s="16"/>
      <c r="I212" s="17"/>
      <c r="J212" s="18"/>
    </row>
    <row r="213" spans="1:10" ht="15.75" x14ac:dyDescent="0.3">
      <c r="A213" s="19">
        <v>42790</v>
      </c>
      <c r="B213" s="20" t="s">
        <v>15</v>
      </c>
      <c r="C213" s="21">
        <v>4388</v>
      </c>
      <c r="D213" s="66"/>
      <c r="E213" s="80">
        <f t="shared" si="3"/>
        <v>-28342.679999999993</v>
      </c>
      <c r="F213" s="14"/>
      <c r="G213" s="15"/>
      <c r="H213" s="16"/>
      <c r="I213" s="17"/>
      <c r="J213" s="18"/>
    </row>
    <row r="214" spans="1:10" ht="15.75" x14ac:dyDescent="0.3">
      <c r="A214" s="19">
        <v>42794</v>
      </c>
      <c r="B214" s="20" t="s">
        <v>15</v>
      </c>
      <c r="C214" s="21">
        <v>3222</v>
      </c>
      <c r="D214" s="66"/>
      <c r="E214" s="80">
        <f t="shared" si="3"/>
        <v>-25120.679999999993</v>
      </c>
      <c r="F214" s="14"/>
      <c r="G214" s="15"/>
      <c r="H214" s="16"/>
      <c r="I214" s="17"/>
      <c r="J214" s="18"/>
    </row>
    <row r="215" spans="1:10" ht="15.75" x14ac:dyDescent="0.3">
      <c r="A215" s="19">
        <v>42797</v>
      </c>
      <c r="B215" s="36" t="s">
        <v>82</v>
      </c>
      <c r="C215" s="21">
        <v>13884</v>
      </c>
      <c r="D215" s="66"/>
      <c r="E215" s="80">
        <f t="shared" si="3"/>
        <v>-11236.679999999993</v>
      </c>
      <c r="F215" s="14"/>
      <c r="G215" s="15"/>
      <c r="H215" s="16"/>
      <c r="I215" s="17"/>
      <c r="J215" s="18"/>
    </row>
    <row r="216" spans="1:10" ht="15.75" x14ac:dyDescent="0.3">
      <c r="A216" s="19">
        <v>42800</v>
      </c>
      <c r="B216" s="20" t="s">
        <v>41</v>
      </c>
      <c r="C216" s="21">
        <v>11850</v>
      </c>
      <c r="D216" s="66"/>
      <c r="E216" s="80">
        <f t="shared" si="3"/>
        <v>613.32000000000698</v>
      </c>
      <c r="F216" s="14"/>
      <c r="G216" s="15"/>
      <c r="H216" s="16"/>
      <c r="I216" s="17"/>
      <c r="J216" s="18"/>
    </row>
    <row r="217" spans="1:10" ht="15.75" x14ac:dyDescent="0.3">
      <c r="A217" s="19">
        <v>42801</v>
      </c>
      <c r="B217" s="20" t="s">
        <v>83</v>
      </c>
      <c r="C217" s="21">
        <v>3555</v>
      </c>
      <c r="D217" s="66"/>
      <c r="E217" s="80">
        <f t="shared" si="3"/>
        <v>4168.320000000007</v>
      </c>
      <c r="F217" s="14"/>
      <c r="G217" s="15"/>
      <c r="H217" s="16"/>
      <c r="I217" s="17"/>
      <c r="J217" s="18"/>
    </row>
    <row r="218" spans="1:10" ht="15.75" x14ac:dyDescent="0.3">
      <c r="A218" s="19">
        <v>42801</v>
      </c>
      <c r="B218" s="20" t="s">
        <v>21</v>
      </c>
      <c r="C218" s="21">
        <v>10665</v>
      </c>
      <c r="D218" s="66"/>
      <c r="E218" s="80">
        <f t="shared" si="3"/>
        <v>14833.320000000007</v>
      </c>
      <c r="F218" s="14"/>
      <c r="G218" s="15"/>
      <c r="H218" s="16"/>
      <c r="I218" s="17"/>
      <c r="J218" s="18"/>
    </row>
    <row r="219" spans="1:10" ht="15.75" x14ac:dyDescent="0.3">
      <c r="A219" s="19"/>
      <c r="B219" s="20" t="s">
        <v>84</v>
      </c>
      <c r="C219" s="21"/>
      <c r="D219" s="66">
        <f>93096-D221</f>
        <v>60696</v>
      </c>
      <c r="E219" s="80">
        <f t="shared" si="3"/>
        <v>-45862.679999999993</v>
      </c>
      <c r="F219" s="14"/>
      <c r="G219" s="15"/>
      <c r="H219" s="16"/>
      <c r="I219" s="17"/>
      <c r="J219" s="18"/>
    </row>
    <row r="220" spans="1:10" ht="15.75" x14ac:dyDescent="0.3">
      <c r="A220" s="19"/>
      <c r="B220" s="20" t="s">
        <v>85</v>
      </c>
      <c r="C220" s="21"/>
      <c r="D220" s="66">
        <v>39744</v>
      </c>
      <c r="E220" s="80">
        <f t="shared" si="3"/>
        <v>-85606.68</v>
      </c>
      <c r="F220" s="14"/>
      <c r="G220" s="15"/>
      <c r="H220" s="16"/>
      <c r="I220" s="17"/>
      <c r="J220" s="18"/>
    </row>
    <row r="221" spans="1:10" ht="15.75" x14ac:dyDescent="0.3">
      <c r="A221" s="19"/>
      <c r="B221" s="22" t="s">
        <v>86</v>
      </c>
      <c r="C221" s="21"/>
      <c r="D221" s="67">
        <v>32400</v>
      </c>
      <c r="E221" s="80">
        <f t="shared" si="3"/>
        <v>-118006.68</v>
      </c>
      <c r="F221" s="14"/>
      <c r="G221" s="15"/>
      <c r="H221" s="23">
        <f>D221</f>
        <v>32400</v>
      </c>
      <c r="I221" s="17"/>
      <c r="J221" s="18"/>
    </row>
    <row r="222" spans="1:10" ht="15.75" x14ac:dyDescent="0.3">
      <c r="A222" s="19"/>
      <c r="B222" s="33" t="s">
        <v>87</v>
      </c>
      <c r="C222" s="21"/>
      <c r="D222" s="71">
        <v>25441</v>
      </c>
      <c r="E222" s="80">
        <f t="shared" si="3"/>
        <v>-143447.67999999999</v>
      </c>
      <c r="F222" s="14"/>
      <c r="G222" s="15"/>
      <c r="H222" s="16"/>
      <c r="I222" s="34">
        <f>D222</f>
        <v>25441</v>
      </c>
      <c r="J222" s="18"/>
    </row>
    <row r="223" spans="1:10" ht="15.75" x14ac:dyDescent="0.3">
      <c r="A223" s="19">
        <v>42815</v>
      </c>
      <c r="B223" s="20" t="s">
        <v>35</v>
      </c>
      <c r="C223" s="21">
        <v>6998</v>
      </c>
      <c r="D223" s="66"/>
      <c r="E223" s="80">
        <f t="shared" si="3"/>
        <v>-136449.68</v>
      </c>
      <c r="F223" s="14"/>
      <c r="G223" s="15"/>
      <c r="H223" s="16"/>
      <c r="I223" s="17"/>
      <c r="J223" s="18"/>
    </row>
    <row r="224" spans="1:10" ht="15.75" x14ac:dyDescent="0.3">
      <c r="A224" s="19">
        <v>42817</v>
      </c>
      <c r="B224" s="20" t="s">
        <v>62</v>
      </c>
      <c r="C224" s="21">
        <v>6150</v>
      </c>
      <c r="D224" s="66"/>
      <c r="E224" s="80">
        <f t="shared" si="3"/>
        <v>-130299.68</v>
      </c>
      <c r="F224" s="14"/>
      <c r="G224" s="15"/>
      <c r="H224" s="16"/>
      <c r="I224" s="17"/>
      <c r="J224" s="18"/>
    </row>
    <row r="225" spans="1:10" ht="15.75" x14ac:dyDescent="0.3">
      <c r="A225" s="19">
        <v>42802</v>
      </c>
      <c r="B225" s="20" t="s">
        <v>62</v>
      </c>
      <c r="C225" s="21">
        <v>5925</v>
      </c>
      <c r="D225" s="66"/>
      <c r="E225" s="80">
        <f t="shared" si="3"/>
        <v>-124374.68</v>
      </c>
      <c r="F225" s="14"/>
      <c r="G225" s="15"/>
      <c r="H225" s="16"/>
      <c r="I225" s="17"/>
      <c r="J225" s="18"/>
    </row>
    <row r="226" spans="1:10" ht="15.75" x14ac:dyDescent="0.3">
      <c r="A226" s="19">
        <v>42817</v>
      </c>
      <c r="B226" s="20" t="s">
        <v>14</v>
      </c>
      <c r="C226" s="21">
        <v>7209</v>
      </c>
      <c r="D226" s="66"/>
      <c r="E226" s="80">
        <f t="shared" si="3"/>
        <v>-117165.68</v>
      </c>
      <c r="F226" s="14"/>
      <c r="G226" s="15"/>
      <c r="H226" s="16"/>
      <c r="I226" s="17"/>
      <c r="J226" s="18"/>
    </row>
    <row r="227" spans="1:10" ht="15.75" x14ac:dyDescent="0.3">
      <c r="A227" s="19">
        <v>42817</v>
      </c>
      <c r="B227" s="20" t="s">
        <v>27</v>
      </c>
      <c r="C227" s="21">
        <v>4740</v>
      </c>
      <c r="D227" s="66"/>
      <c r="E227" s="80">
        <f t="shared" si="3"/>
        <v>-112425.68</v>
      </c>
      <c r="F227" s="14"/>
      <c r="G227" s="15"/>
      <c r="H227" s="16"/>
      <c r="I227" s="17"/>
      <c r="J227" s="18"/>
    </row>
    <row r="228" spans="1:10" ht="15.75" x14ac:dyDescent="0.3">
      <c r="A228" s="19">
        <v>42817</v>
      </c>
      <c r="B228" s="20" t="s">
        <v>46</v>
      </c>
      <c r="C228" s="21">
        <v>7110</v>
      </c>
      <c r="D228" s="66"/>
      <c r="E228" s="80">
        <f t="shared" si="3"/>
        <v>-105315.68</v>
      </c>
      <c r="F228" s="14"/>
      <c r="G228" s="15"/>
      <c r="H228" s="16"/>
      <c r="I228" s="17"/>
      <c r="J228" s="18"/>
    </row>
    <row r="229" spans="1:10" ht="15.75" x14ac:dyDescent="0.3">
      <c r="A229" s="19">
        <v>42817</v>
      </c>
      <c r="B229" s="20" t="s">
        <v>25</v>
      </c>
      <c r="C229" s="21">
        <v>3690</v>
      </c>
      <c r="D229" s="66"/>
      <c r="E229" s="80">
        <f t="shared" si="3"/>
        <v>-101625.68</v>
      </c>
      <c r="F229" s="14"/>
      <c r="G229" s="15"/>
      <c r="H229" s="16"/>
      <c r="I229" s="17"/>
      <c r="J229" s="18"/>
    </row>
    <row r="230" spans="1:10" ht="15.75" x14ac:dyDescent="0.3">
      <c r="A230" s="19">
        <v>42821</v>
      </c>
      <c r="B230" s="20" t="s">
        <v>41</v>
      </c>
      <c r="C230" s="21">
        <v>12300</v>
      </c>
      <c r="D230" s="66"/>
      <c r="E230" s="80">
        <f t="shared" si="3"/>
        <v>-89325.68</v>
      </c>
      <c r="F230" s="14"/>
      <c r="G230" s="15"/>
      <c r="H230" s="16"/>
      <c r="I230" s="17"/>
      <c r="J230" s="18"/>
    </row>
    <row r="231" spans="1:10" ht="15.75" x14ac:dyDescent="0.3">
      <c r="A231" s="19">
        <v>42822</v>
      </c>
      <c r="B231" s="20" t="s">
        <v>21</v>
      </c>
      <c r="C231" s="21">
        <v>11070</v>
      </c>
      <c r="D231" s="66"/>
      <c r="E231" s="80">
        <f t="shared" si="3"/>
        <v>-78255.679999999993</v>
      </c>
      <c r="F231" s="14"/>
      <c r="G231" s="15"/>
      <c r="H231" s="16"/>
      <c r="I231" s="17"/>
      <c r="J231" s="18"/>
    </row>
    <row r="232" spans="1:10" ht="15.75" x14ac:dyDescent="0.3">
      <c r="A232" s="19">
        <v>42823</v>
      </c>
      <c r="B232" s="20" t="s">
        <v>88</v>
      </c>
      <c r="C232" s="21">
        <v>7110</v>
      </c>
      <c r="D232" s="66"/>
      <c r="E232" s="80">
        <f t="shared" si="3"/>
        <v>-71145.679999999993</v>
      </c>
      <c r="F232" s="14"/>
      <c r="G232" s="15"/>
      <c r="H232" s="16"/>
      <c r="I232" s="17"/>
      <c r="J232" s="18"/>
    </row>
    <row r="233" spans="1:10" ht="15.75" x14ac:dyDescent="0.3">
      <c r="A233" s="19">
        <v>42825</v>
      </c>
      <c r="B233" s="20" t="s">
        <v>22</v>
      </c>
      <c r="C233" s="21">
        <v>8610</v>
      </c>
      <c r="D233" s="66"/>
      <c r="E233" s="80">
        <f t="shared" si="3"/>
        <v>-62535.679999999993</v>
      </c>
      <c r="F233" s="14"/>
      <c r="G233" s="15"/>
      <c r="H233" s="16"/>
      <c r="I233" s="17"/>
      <c r="J233" s="18"/>
    </row>
    <row r="234" spans="1:10" ht="15.75" x14ac:dyDescent="0.3">
      <c r="A234" s="19">
        <v>42825</v>
      </c>
      <c r="B234" s="20" t="s">
        <v>11</v>
      </c>
      <c r="C234" s="21">
        <v>7380</v>
      </c>
      <c r="D234" s="66"/>
      <c r="E234" s="80">
        <f t="shared" si="3"/>
        <v>-55155.679999999993</v>
      </c>
      <c r="F234" s="14"/>
      <c r="G234" s="15"/>
      <c r="H234" s="16"/>
      <c r="I234" s="17"/>
      <c r="J234" s="18"/>
    </row>
    <row r="235" spans="1:10" ht="15.75" x14ac:dyDescent="0.3">
      <c r="A235" s="19">
        <v>42825</v>
      </c>
      <c r="B235" s="20" t="s">
        <v>75</v>
      </c>
      <c r="C235" s="21">
        <v>2460</v>
      </c>
      <c r="D235" s="66"/>
      <c r="E235" s="80">
        <f t="shared" si="3"/>
        <v>-52695.679999999993</v>
      </c>
      <c r="F235" s="14"/>
      <c r="G235" s="15"/>
      <c r="H235" s="16"/>
      <c r="I235" s="17"/>
      <c r="J235" s="18"/>
    </row>
    <row r="236" spans="1:10" ht="15.75" x14ac:dyDescent="0.3">
      <c r="A236" s="19">
        <v>42825</v>
      </c>
      <c r="B236" s="20" t="s">
        <v>15</v>
      </c>
      <c r="C236" s="21">
        <v>2370</v>
      </c>
      <c r="D236" s="66"/>
      <c r="E236" s="80">
        <f t="shared" si="3"/>
        <v>-50325.679999999993</v>
      </c>
      <c r="F236" s="14"/>
      <c r="G236" s="15"/>
      <c r="H236" s="16"/>
      <c r="I236" s="17"/>
      <c r="J236" s="18"/>
    </row>
    <row r="237" spans="1:10" ht="15.75" x14ac:dyDescent="0.3">
      <c r="A237" s="19">
        <v>42825</v>
      </c>
      <c r="B237" s="20" t="s">
        <v>10</v>
      </c>
      <c r="C237" s="21">
        <v>10665</v>
      </c>
      <c r="D237" s="66"/>
      <c r="E237" s="80">
        <f t="shared" si="3"/>
        <v>-39660.679999999993</v>
      </c>
      <c r="F237" s="14"/>
      <c r="G237" s="15"/>
      <c r="H237" s="16"/>
      <c r="I237" s="17"/>
      <c r="J237" s="18"/>
    </row>
    <row r="238" spans="1:10" ht="15.75" x14ac:dyDescent="0.3">
      <c r="A238" s="19">
        <v>42832</v>
      </c>
      <c r="B238" s="20" t="s">
        <v>89</v>
      </c>
      <c r="C238" s="21">
        <v>3690</v>
      </c>
      <c r="D238" s="66"/>
      <c r="E238" s="80">
        <f t="shared" si="3"/>
        <v>-35970.679999999993</v>
      </c>
      <c r="F238" s="14"/>
      <c r="G238" s="15"/>
      <c r="H238" s="16"/>
      <c r="I238" s="17"/>
      <c r="J238" s="18"/>
    </row>
    <row r="239" spans="1:10" ht="15.75" x14ac:dyDescent="0.3">
      <c r="A239" s="19">
        <v>42832</v>
      </c>
      <c r="B239" s="20" t="s">
        <v>42</v>
      </c>
      <c r="C239" s="21">
        <v>4872</v>
      </c>
      <c r="D239" s="66"/>
      <c r="E239" s="80">
        <f t="shared" si="3"/>
        <v>-31098.679999999993</v>
      </c>
      <c r="F239" s="14"/>
      <c r="G239" s="15"/>
      <c r="H239" s="16"/>
      <c r="I239" s="17"/>
      <c r="J239" s="18"/>
    </row>
    <row r="240" spans="1:10" ht="15.75" x14ac:dyDescent="0.3">
      <c r="A240" s="19">
        <v>42832</v>
      </c>
      <c r="B240" s="20" t="s">
        <v>10</v>
      </c>
      <c r="C240" s="21">
        <v>11070</v>
      </c>
      <c r="D240" s="66"/>
      <c r="E240" s="80">
        <f t="shared" si="3"/>
        <v>-20028.679999999993</v>
      </c>
      <c r="F240" s="14"/>
      <c r="G240" s="15"/>
      <c r="H240" s="16"/>
      <c r="I240" s="17"/>
      <c r="J240" s="18"/>
    </row>
    <row r="241" spans="1:10" ht="15.75" x14ac:dyDescent="0.3">
      <c r="A241" s="19"/>
      <c r="B241" s="20" t="s">
        <v>90</v>
      </c>
      <c r="C241" s="21"/>
      <c r="D241" s="66">
        <f>91476-D243</f>
        <v>59076</v>
      </c>
      <c r="E241" s="80">
        <f t="shared" si="3"/>
        <v>-79104.679999999993</v>
      </c>
      <c r="F241" s="14"/>
      <c r="G241" s="15"/>
      <c r="H241" s="16"/>
      <c r="I241" s="17"/>
      <c r="J241" s="18"/>
    </row>
    <row r="242" spans="1:10" ht="15.75" x14ac:dyDescent="0.3">
      <c r="A242" s="19"/>
      <c r="B242" s="20" t="s">
        <v>91</v>
      </c>
      <c r="C242" s="21"/>
      <c r="D242" s="66">
        <v>58590</v>
      </c>
      <c r="E242" s="80">
        <f t="shared" si="3"/>
        <v>-137694.68</v>
      </c>
      <c r="F242" s="14"/>
      <c r="G242" s="15"/>
      <c r="H242" s="16"/>
      <c r="I242" s="17"/>
      <c r="J242" s="18"/>
    </row>
    <row r="243" spans="1:10" ht="15.75" x14ac:dyDescent="0.3">
      <c r="A243" s="19"/>
      <c r="B243" s="22" t="s">
        <v>92</v>
      </c>
      <c r="C243" s="21"/>
      <c r="D243" s="67">
        <v>32400</v>
      </c>
      <c r="E243" s="80">
        <f t="shared" si="3"/>
        <v>-170094.68</v>
      </c>
      <c r="F243" s="14"/>
      <c r="G243" s="15"/>
      <c r="H243" s="23">
        <f>D243</f>
        <v>32400</v>
      </c>
      <c r="I243" s="17"/>
      <c r="J243" s="18"/>
    </row>
    <row r="244" spans="1:10" ht="15.75" x14ac:dyDescent="0.3">
      <c r="A244" s="19">
        <v>42842</v>
      </c>
      <c r="B244" s="20" t="s">
        <v>42</v>
      </c>
      <c r="C244" s="21">
        <v>4740</v>
      </c>
      <c r="D244" s="66"/>
      <c r="E244" s="80">
        <f t="shared" si="3"/>
        <v>-165354.68</v>
      </c>
      <c r="F244" s="14"/>
      <c r="G244" s="15"/>
      <c r="H244" s="16"/>
      <c r="I244" s="17"/>
      <c r="J244" s="18"/>
    </row>
    <row r="245" spans="1:10" ht="15.75" x14ac:dyDescent="0.3">
      <c r="A245" s="19">
        <v>42845</v>
      </c>
      <c r="B245" s="20" t="s">
        <v>52</v>
      </c>
      <c r="C245" s="21">
        <v>7380</v>
      </c>
      <c r="D245" s="66"/>
      <c r="E245" s="80">
        <f t="shared" si="3"/>
        <v>-157974.68</v>
      </c>
      <c r="F245" s="14"/>
      <c r="G245" s="15"/>
      <c r="H245" s="16"/>
      <c r="I245" s="17"/>
      <c r="J245" s="18"/>
    </row>
    <row r="246" spans="1:10" ht="15.75" x14ac:dyDescent="0.3">
      <c r="A246" s="19">
        <v>42850</v>
      </c>
      <c r="B246" s="20" t="s">
        <v>28</v>
      </c>
      <c r="C246" s="21">
        <v>4764</v>
      </c>
      <c r="D246" s="66"/>
      <c r="E246" s="80">
        <f t="shared" si="3"/>
        <v>-153210.68</v>
      </c>
      <c r="F246" s="14"/>
      <c r="G246" s="15"/>
      <c r="H246" s="16"/>
      <c r="I246" s="17"/>
      <c r="J246" s="18"/>
    </row>
    <row r="247" spans="1:10" ht="15.75" x14ac:dyDescent="0.3">
      <c r="A247" s="19">
        <v>42850</v>
      </c>
      <c r="B247" s="20" t="s">
        <v>41</v>
      </c>
      <c r="C247" s="21">
        <v>11910</v>
      </c>
      <c r="D247" s="66"/>
      <c r="E247" s="80">
        <f t="shared" si="3"/>
        <v>-141300.68</v>
      </c>
      <c r="F247" s="14"/>
      <c r="G247" s="15"/>
      <c r="H247" s="16"/>
      <c r="I247" s="17"/>
      <c r="J247" s="18"/>
    </row>
    <row r="248" spans="1:10" ht="15.75" x14ac:dyDescent="0.3">
      <c r="A248" s="19">
        <v>42850</v>
      </c>
      <c r="B248" s="20" t="s">
        <v>25</v>
      </c>
      <c r="C248" s="21">
        <v>4764</v>
      </c>
      <c r="D248" s="66"/>
      <c r="E248" s="80">
        <f t="shared" si="3"/>
        <v>-136536.68</v>
      </c>
      <c r="F248" s="14"/>
      <c r="G248" s="15"/>
      <c r="H248" s="16"/>
      <c r="I248" s="17"/>
      <c r="J248" s="18"/>
    </row>
    <row r="249" spans="1:10" ht="15.75" x14ac:dyDescent="0.3">
      <c r="A249" s="19">
        <v>42852</v>
      </c>
      <c r="B249" s="20" t="s">
        <v>45</v>
      </c>
      <c r="C249" s="21">
        <v>14526</v>
      </c>
      <c r="D249" s="66"/>
      <c r="E249" s="80">
        <f t="shared" si="3"/>
        <v>-122010.68</v>
      </c>
      <c r="F249" s="14"/>
      <c r="G249" s="15"/>
      <c r="H249" s="16"/>
      <c r="I249" s="17"/>
      <c r="J249" s="18"/>
    </row>
    <row r="250" spans="1:10" ht="15.75" x14ac:dyDescent="0.3">
      <c r="A250" s="19">
        <v>42852</v>
      </c>
      <c r="B250" s="20" t="s">
        <v>14</v>
      </c>
      <c r="C250" s="21">
        <v>3690</v>
      </c>
      <c r="D250" s="66"/>
      <c r="E250" s="80">
        <f t="shared" si="3"/>
        <v>-118320.68</v>
      </c>
      <c r="F250" s="14"/>
      <c r="G250" s="15"/>
      <c r="H250" s="16"/>
      <c r="I250" s="17"/>
      <c r="J250" s="18"/>
    </row>
    <row r="251" spans="1:10" ht="15.75" x14ac:dyDescent="0.3">
      <c r="A251" s="19">
        <v>42852</v>
      </c>
      <c r="B251" s="20" t="s">
        <v>93</v>
      </c>
      <c r="C251" s="21">
        <v>4764</v>
      </c>
      <c r="D251" s="66"/>
      <c r="E251" s="80">
        <f t="shared" si="3"/>
        <v>-113556.68</v>
      </c>
      <c r="F251" s="14"/>
      <c r="G251" s="15"/>
      <c r="H251" s="16"/>
      <c r="I251" s="17"/>
      <c r="J251" s="18"/>
    </row>
    <row r="252" spans="1:10" ht="15.75" x14ac:dyDescent="0.3">
      <c r="A252" s="19">
        <v>42852</v>
      </c>
      <c r="B252" s="20" t="s">
        <v>22</v>
      </c>
      <c r="C252" s="21">
        <v>8337</v>
      </c>
      <c r="D252" s="66"/>
      <c r="E252" s="80">
        <f t="shared" si="3"/>
        <v>-105219.68</v>
      </c>
      <c r="F252" s="14"/>
      <c r="G252" s="15"/>
      <c r="H252" s="16"/>
      <c r="I252" s="17"/>
      <c r="J252" s="18"/>
    </row>
    <row r="253" spans="1:10" ht="15.75" x14ac:dyDescent="0.3">
      <c r="A253" s="19">
        <v>42853</v>
      </c>
      <c r="B253" s="20" t="s">
        <v>75</v>
      </c>
      <c r="C253" s="21">
        <v>3573</v>
      </c>
      <c r="D253" s="66"/>
      <c r="E253" s="80">
        <f t="shared" si="3"/>
        <v>-101646.68</v>
      </c>
      <c r="F253" s="14"/>
      <c r="G253" s="15"/>
      <c r="H253" s="16"/>
      <c r="I253" s="17"/>
      <c r="J253" s="18"/>
    </row>
    <row r="254" spans="1:10" ht="15.75" x14ac:dyDescent="0.3">
      <c r="A254" s="19">
        <v>42853</v>
      </c>
      <c r="B254" s="20" t="s">
        <v>62</v>
      </c>
      <c r="C254" s="21">
        <v>7146</v>
      </c>
      <c r="D254" s="66"/>
      <c r="E254" s="80">
        <f t="shared" si="3"/>
        <v>-94500.68</v>
      </c>
      <c r="F254" s="14"/>
      <c r="G254" s="15"/>
      <c r="H254" s="16"/>
      <c r="I254" s="17"/>
      <c r="J254" s="18"/>
    </row>
    <row r="255" spans="1:10" ht="15.75" x14ac:dyDescent="0.3">
      <c r="A255" s="19">
        <v>42853</v>
      </c>
      <c r="B255" s="20" t="s">
        <v>15</v>
      </c>
      <c r="C255" s="21">
        <v>2436</v>
      </c>
      <c r="D255" s="66"/>
      <c r="E255" s="80">
        <f t="shared" si="3"/>
        <v>-92064.68</v>
      </c>
      <c r="F255" s="14"/>
      <c r="G255" s="15"/>
      <c r="H255" s="16"/>
      <c r="I255" s="17"/>
      <c r="J255" s="18"/>
    </row>
    <row r="256" spans="1:10" ht="15.75" x14ac:dyDescent="0.3">
      <c r="A256" s="19">
        <v>42853</v>
      </c>
      <c r="B256" s="20" t="s">
        <v>21</v>
      </c>
      <c r="C256" s="21">
        <v>10719</v>
      </c>
      <c r="D256" s="66"/>
      <c r="E256" s="80">
        <f t="shared" si="3"/>
        <v>-81345.679999999993</v>
      </c>
      <c r="F256" s="14"/>
      <c r="G256" s="15"/>
      <c r="H256" s="16"/>
      <c r="I256" s="17"/>
      <c r="J256" s="18"/>
    </row>
    <row r="257" spans="1:10" ht="15.75" x14ac:dyDescent="0.3">
      <c r="A257" s="19">
        <v>42853</v>
      </c>
      <c r="B257" s="20" t="s">
        <v>10</v>
      </c>
      <c r="C257" s="21">
        <v>10719</v>
      </c>
      <c r="D257" s="66"/>
      <c r="E257" s="80">
        <f t="shared" si="3"/>
        <v>-70626.679999999993</v>
      </c>
      <c r="F257" s="14"/>
      <c r="G257" s="15"/>
      <c r="H257" s="16"/>
      <c r="I257" s="17"/>
      <c r="J257" s="18"/>
    </row>
    <row r="258" spans="1:10" ht="15.75" x14ac:dyDescent="0.3">
      <c r="A258" s="19">
        <v>42860</v>
      </c>
      <c r="B258" s="20" t="s">
        <v>11</v>
      </c>
      <c r="C258" s="21">
        <v>7146</v>
      </c>
      <c r="D258" s="66"/>
      <c r="E258" s="80">
        <f t="shared" si="3"/>
        <v>-63480.679999999993</v>
      </c>
      <c r="F258" s="14"/>
      <c r="G258" s="15"/>
      <c r="H258" s="16"/>
      <c r="I258" s="17"/>
      <c r="J258" s="18"/>
    </row>
    <row r="259" spans="1:10" ht="15.75" x14ac:dyDescent="0.3">
      <c r="A259" s="19">
        <v>42863</v>
      </c>
      <c r="B259" s="20" t="s">
        <v>27</v>
      </c>
      <c r="C259" s="21">
        <v>12066</v>
      </c>
      <c r="D259" s="66"/>
      <c r="E259" s="80">
        <f t="shared" si="3"/>
        <v>-51414.679999999993</v>
      </c>
      <c r="F259" s="14"/>
      <c r="G259" s="15"/>
      <c r="H259" s="16"/>
      <c r="I259" s="17"/>
      <c r="J259" s="18"/>
    </row>
    <row r="260" spans="1:10" ht="15.75" x14ac:dyDescent="0.3">
      <c r="A260" s="19"/>
      <c r="B260" s="20" t="s">
        <v>94</v>
      </c>
      <c r="C260" s="21"/>
      <c r="D260" s="66">
        <f>96642-D262</f>
        <v>58842</v>
      </c>
      <c r="E260" s="80">
        <f t="shared" si="3"/>
        <v>-110256.68</v>
      </c>
      <c r="F260" s="14"/>
      <c r="G260" s="15"/>
      <c r="H260" s="16"/>
      <c r="I260" s="17"/>
      <c r="J260" s="18"/>
    </row>
    <row r="261" spans="1:10" ht="15.75" x14ac:dyDescent="0.3">
      <c r="A261" s="19"/>
      <c r="B261" s="20" t="s">
        <v>95</v>
      </c>
      <c r="C261" s="21"/>
      <c r="D261" s="66">
        <v>48636</v>
      </c>
      <c r="E261" s="80">
        <f t="shared" si="3"/>
        <v>-158892.68</v>
      </c>
      <c r="F261" s="14"/>
      <c r="G261" s="15"/>
      <c r="H261" s="16"/>
      <c r="I261" s="17"/>
      <c r="J261" s="18"/>
    </row>
    <row r="262" spans="1:10" ht="15.75" x14ac:dyDescent="0.3">
      <c r="A262" s="19"/>
      <c r="B262" s="22" t="s">
        <v>96</v>
      </c>
      <c r="C262" s="21"/>
      <c r="D262" s="67">
        <v>37800</v>
      </c>
      <c r="E262" s="80">
        <f t="shared" si="3"/>
        <v>-196692.68</v>
      </c>
      <c r="F262" s="14"/>
      <c r="G262" s="15"/>
      <c r="H262" s="23">
        <f>D262</f>
        <v>37800</v>
      </c>
      <c r="I262" s="17"/>
      <c r="J262" s="18"/>
    </row>
    <row r="263" spans="1:10" ht="15.75" x14ac:dyDescent="0.3">
      <c r="A263" s="19">
        <v>42867</v>
      </c>
      <c r="B263" s="20" t="s">
        <v>46</v>
      </c>
      <c r="C263" s="21">
        <v>7380</v>
      </c>
      <c r="D263" s="66"/>
      <c r="E263" s="80">
        <f t="shared" ref="E263:E326" si="4">E262+C263-D263</f>
        <v>-189312.68</v>
      </c>
      <c r="F263" s="14"/>
      <c r="G263" s="15"/>
      <c r="H263" s="16"/>
      <c r="I263" s="17"/>
      <c r="J263" s="18"/>
    </row>
    <row r="264" spans="1:10" ht="15.75" x14ac:dyDescent="0.3">
      <c r="A264" s="19">
        <v>42874</v>
      </c>
      <c r="B264" s="20" t="s">
        <v>97</v>
      </c>
      <c r="C264" s="21">
        <v>4612</v>
      </c>
      <c r="D264" s="66"/>
      <c r="E264" s="80">
        <f t="shared" si="4"/>
        <v>-184700.68</v>
      </c>
      <c r="F264" s="14"/>
      <c r="G264" s="15"/>
      <c r="H264" s="16"/>
      <c r="I264" s="17"/>
      <c r="J264" s="18"/>
    </row>
    <row r="265" spans="1:10" ht="15.75" x14ac:dyDescent="0.3">
      <c r="A265" s="19">
        <v>42877</v>
      </c>
      <c r="B265" s="20" t="s">
        <v>14</v>
      </c>
      <c r="C265" s="21">
        <v>7032</v>
      </c>
      <c r="D265" s="66"/>
      <c r="E265" s="80">
        <f t="shared" si="4"/>
        <v>-177668.68</v>
      </c>
      <c r="F265" s="14"/>
      <c r="G265" s="15"/>
      <c r="H265" s="16"/>
      <c r="I265" s="17"/>
      <c r="J265" s="18"/>
    </row>
    <row r="266" spans="1:10" ht="15.75" x14ac:dyDescent="0.3">
      <c r="A266" s="19">
        <v>42877</v>
      </c>
      <c r="B266" s="20" t="s">
        <v>27</v>
      </c>
      <c r="C266" s="21">
        <v>6918</v>
      </c>
      <c r="D266" s="66"/>
      <c r="E266" s="80">
        <f t="shared" si="4"/>
        <v>-170750.68</v>
      </c>
      <c r="F266" s="14"/>
      <c r="G266" s="15"/>
      <c r="H266" s="16"/>
      <c r="I266" s="17"/>
      <c r="J266" s="18"/>
    </row>
    <row r="267" spans="1:10" ht="15.75" x14ac:dyDescent="0.3">
      <c r="A267" s="19">
        <v>42878</v>
      </c>
      <c r="B267" s="20" t="s">
        <v>83</v>
      </c>
      <c r="C267" s="21">
        <v>4612</v>
      </c>
      <c r="D267" s="66"/>
      <c r="E267" s="80">
        <f t="shared" si="4"/>
        <v>-166138.68</v>
      </c>
      <c r="F267" s="14"/>
      <c r="G267" s="15"/>
      <c r="H267" s="16"/>
      <c r="I267" s="17"/>
      <c r="J267" s="18"/>
    </row>
    <row r="268" spans="1:10" ht="15.75" x14ac:dyDescent="0.3">
      <c r="A268" s="19">
        <v>42878</v>
      </c>
      <c r="B268" s="20" t="s">
        <v>42</v>
      </c>
      <c r="C268" s="21">
        <v>4920</v>
      </c>
      <c r="D268" s="66"/>
      <c r="E268" s="80">
        <f t="shared" si="4"/>
        <v>-161218.68</v>
      </c>
      <c r="F268" s="14"/>
      <c r="G268" s="15"/>
      <c r="H268" s="16"/>
      <c r="I268" s="17"/>
      <c r="J268" s="18"/>
    </row>
    <row r="269" spans="1:10" ht="15.75" x14ac:dyDescent="0.3">
      <c r="A269" s="19">
        <v>42881</v>
      </c>
      <c r="B269" s="20" t="s">
        <v>93</v>
      </c>
      <c r="C269" s="21">
        <v>4612</v>
      </c>
      <c r="D269" s="66"/>
      <c r="E269" s="80">
        <f t="shared" si="4"/>
        <v>-156606.68</v>
      </c>
      <c r="F269" s="14"/>
      <c r="G269" s="15"/>
      <c r="H269" s="16"/>
      <c r="I269" s="17"/>
      <c r="J269" s="18"/>
    </row>
    <row r="270" spans="1:10" ht="15.75" x14ac:dyDescent="0.3">
      <c r="A270" s="19">
        <v>42881</v>
      </c>
      <c r="B270" s="20" t="s">
        <v>22</v>
      </c>
      <c r="C270" s="21">
        <v>8071</v>
      </c>
      <c r="D270" s="66"/>
      <c r="E270" s="80">
        <f t="shared" si="4"/>
        <v>-148535.67999999999</v>
      </c>
      <c r="F270" s="14"/>
      <c r="G270" s="15"/>
      <c r="H270" s="16"/>
      <c r="I270" s="17"/>
      <c r="J270" s="18"/>
    </row>
    <row r="271" spans="1:10" ht="15.75" x14ac:dyDescent="0.3">
      <c r="A271" s="19">
        <v>42884</v>
      </c>
      <c r="B271" s="20" t="s">
        <v>98</v>
      </c>
      <c r="C271" s="21">
        <v>10377</v>
      </c>
      <c r="D271" s="66"/>
      <c r="E271" s="80">
        <f t="shared" si="4"/>
        <v>-138158.68</v>
      </c>
      <c r="F271" s="14"/>
      <c r="G271" s="15"/>
      <c r="H271" s="16"/>
      <c r="I271" s="17"/>
      <c r="J271" s="18"/>
    </row>
    <row r="272" spans="1:10" ht="15.75" x14ac:dyDescent="0.3">
      <c r="A272" s="19">
        <v>42884</v>
      </c>
      <c r="B272" s="20" t="s">
        <v>41</v>
      </c>
      <c r="C272" s="21">
        <v>11530</v>
      </c>
      <c r="D272" s="66"/>
      <c r="E272" s="80">
        <f t="shared" si="4"/>
        <v>-126628.68</v>
      </c>
      <c r="F272" s="14"/>
      <c r="G272" s="15"/>
      <c r="H272" s="16"/>
      <c r="I272" s="17"/>
      <c r="J272" s="18"/>
    </row>
    <row r="273" spans="1:10" ht="15.75" x14ac:dyDescent="0.3">
      <c r="A273" s="19">
        <v>42884</v>
      </c>
      <c r="B273" s="20" t="s">
        <v>42</v>
      </c>
      <c r="C273" s="21">
        <v>7146</v>
      </c>
      <c r="D273" s="66"/>
      <c r="E273" s="80">
        <f t="shared" si="4"/>
        <v>-119482.68</v>
      </c>
      <c r="F273" s="14"/>
      <c r="G273" s="15"/>
      <c r="H273" s="16"/>
      <c r="I273" s="17"/>
      <c r="J273" s="18"/>
    </row>
    <row r="274" spans="1:10" ht="15.75" x14ac:dyDescent="0.3">
      <c r="A274" s="19">
        <v>42892</v>
      </c>
      <c r="B274" s="20" t="s">
        <v>35</v>
      </c>
      <c r="C274" s="21">
        <v>7148</v>
      </c>
      <c r="D274" s="66"/>
      <c r="E274" s="80">
        <f t="shared" si="4"/>
        <v>-112334.68</v>
      </c>
      <c r="F274" s="14"/>
      <c r="G274" s="15"/>
      <c r="H274" s="16"/>
      <c r="I274" s="17"/>
      <c r="J274" s="18"/>
    </row>
    <row r="275" spans="1:10" ht="15.75" x14ac:dyDescent="0.3">
      <c r="A275" s="19">
        <v>42893</v>
      </c>
      <c r="B275" s="20" t="s">
        <v>33</v>
      </c>
      <c r="C275" s="21">
        <v>21444</v>
      </c>
      <c r="D275" s="66"/>
      <c r="E275" s="80">
        <f t="shared" si="4"/>
        <v>-90890.68</v>
      </c>
      <c r="F275" s="14"/>
      <c r="G275" s="15"/>
      <c r="H275" s="16"/>
      <c r="I275" s="17"/>
      <c r="J275" s="18"/>
    </row>
    <row r="276" spans="1:10" ht="15.75" x14ac:dyDescent="0.3">
      <c r="A276" s="19">
        <v>42893</v>
      </c>
      <c r="B276" s="20" t="s">
        <v>51</v>
      </c>
      <c r="C276" s="21">
        <v>32166</v>
      </c>
      <c r="D276" s="66"/>
      <c r="E276" s="80">
        <f t="shared" si="4"/>
        <v>-58724.679999999993</v>
      </c>
      <c r="F276" s="14"/>
      <c r="G276" s="15"/>
      <c r="H276" s="16"/>
      <c r="I276" s="17"/>
      <c r="J276" s="18"/>
    </row>
    <row r="277" spans="1:10" ht="15.75" x14ac:dyDescent="0.3">
      <c r="A277" s="19">
        <v>42893</v>
      </c>
      <c r="B277" s="20" t="s">
        <v>10</v>
      </c>
      <c r="C277" s="21">
        <v>10377</v>
      </c>
      <c r="D277" s="66"/>
      <c r="E277" s="80">
        <f t="shared" si="4"/>
        <v>-48347.679999999993</v>
      </c>
      <c r="F277" s="14"/>
      <c r="G277" s="15"/>
      <c r="H277" s="16"/>
      <c r="I277" s="17"/>
      <c r="J277" s="18"/>
    </row>
    <row r="278" spans="1:10" ht="15.75" x14ac:dyDescent="0.3">
      <c r="A278" s="19"/>
      <c r="B278" s="20" t="s">
        <v>99</v>
      </c>
      <c r="C278" s="21"/>
      <c r="D278" s="66">
        <f>96516-D280</f>
        <v>58716</v>
      </c>
      <c r="E278" s="80">
        <f t="shared" si="4"/>
        <v>-107063.67999999999</v>
      </c>
      <c r="F278" s="14"/>
      <c r="G278" s="15"/>
      <c r="H278" s="16"/>
      <c r="I278" s="17"/>
      <c r="J278" s="18"/>
    </row>
    <row r="279" spans="1:10" ht="15.75" x14ac:dyDescent="0.3">
      <c r="A279" s="19"/>
      <c r="B279" s="20" t="s">
        <v>100</v>
      </c>
      <c r="C279" s="21"/>
      <c r="D279" s="66">
        <v>44226</v>
      </c>
      <c r="E279" s="80">
        <f t="shared" si="4"/>
        <v>-151289.68</v>
      </c>
      <c r="F279" s="14"/>
      <c r="G279" s="15"/>
      <c r="H279" s="16"/>
      <c r="I279" s="17"/>
      <c r="J279" s="18"/>
    </row>
    <row r="280" spans="1:10" ht="15.75" x14ac:dyDescent="0.3">
      <c r="A280" s="19"/>
      <c r="B280" s="22" t="s">
        <v>101</v>
      </c>
      <c r="C280" s="21"/>
      <c r="D280" s="67">
        <v>37800</v>
      </c>
      <c r="E280" s="80">
        <f t="shared" si="4"/>
        <v>-189089.68</v>
      </c>
      <c r="F280" s="14"/>
      <c r="G280" s="15"/>
      <c r="H280" s="23">
        <f>D280</f>
        <v>37800</v>
      </c>
      <c r="I280" s="17"/>
      <c r="J280" s="18"/>
    </row>
    <row r="281" spans="1:10" ht="15.75" x14ac:dyDescent="0.3">
      <c r="A281" s="19">
        <v>42898</v>
      </c>
      <c r="B281" s="20" t="s">
        <v>15</v>
      </c>
      <c r="C281" s="21">
        <v>2460</v>
      </c>
      <c r="D281" s="66"/>
      <c r="E281" s="80">
        <f t="shared" si="4"/>
        <v>-186629.68</v>
      </c>
      <c r="F281" s="14"/>
      <c r="G281" s="15"/>
      <c r="H281" s="16"/>
      <c r="I281" s="17"/>
      <c r="J281" s="18"/>
    </row>
    <row r="282" spans="1:10" ht="15.75" x14ac:dyDescent="0.3">
      <c r="A282" s="19">
        <v>42898</v>
      </c>
      <c r="B282" s="20" t="s">
        <v>53</v>
      </c>
      <c r="C282" s="21">
        <v>6918</v>
      </c>
      <c r="D282" s="66"/>
      <c r="E282" s="80">
        <f t="shared" si="4"/>
        <v>-179711.68</v>
      </c>
      <c r="F282" s="14"/>
      <c r="G282" s="15"/>
      <c r="H282" s="16"/>
      <c r="I282" s="17"/>
      <c r="J282" s="18"/>
    </row>
    <row r="283" spans="1:10" ht="15.75" x14ac:dyDescent="0.3">
      <c r="A283" s="19">
        <v>42900</v>
      </c>
      <c r="B283" s="20" t="s">
        <v>33</v>
      </c>
      <c r="C283" s="21">
        <v>6702</v>
      </c>
      <c r="D283" s="66"/>
      <c r="E283" s="80">
        <f t="shared" si="4"/>
        <v>-173009.68</v>
      </c>
      <c r="F283" s="14"/>
      <c r="G283" s="15"/>
      <c r="H283" s="16"/>
      <c r="I283" s="17"/>
      <c r="J283" s="18"/>
    </row>
    <row r="284" spans="1:10" ht="15.75" x14ac:dyDescent="0.3">
      <c r="A284" s="19">
        <v>42900</v>
      </c>
      <c r="B284" s="20" t="s">
        <v>88</v>
      </c>
      <c r="C284" s="21">
        <v>10377</v>
      </c>
      <c r="D284" s="66"/>
      <c r="E284" s="80">
        <f t="shared" si="4"/>
        <v>-162632.68</v>
      </c>
      <c r="F284" s="14"/>
      <c r="G284" s="15"/>
      <c r="H284" s="16"/>
      <c r="I284" s="17"/>
      <c r="J284" s="18"/>
    </row>
    <row r="285" spans="1:10" ht="15.75" x14ac:dyDescent="0.3">
      <c r="A285" s="19">
        <v>42900</v>
      </c>
      <c r="B285" s="20" t="s">
        <v>88</v>
      </c>
      <c r="C285" s="21">
        <v>10719</v>
      </c>
      <c r="D285" s="66"/>
      <c r="E285" s="80">
        <f t="shared" si="4"/>
        <v>-151913.68</v>
      </c>
      <c r="F285" s="14"/>
      <c r="G285" s="15"/>
      <c r="H285" s="16"/>
      <c r="I285" s="17"/>
      <c r="J285" s="18"/>
    </row>
    <row r="286" spans="1:10" ht="15.75" x14ac:dyDescent="0.3">
      <c r="A286" s="19">
        <v>42901</v>
      </c>
      <c r="B286" s="20" t="s">
        <v>46</v>
      </c>
      <c r="C286" s="21">
        <v>7146</v>
      </c>
      <c r="D286" s="66"/>
      <c r="E286" s="80">
        <f t="shared" si="4"/>
        <v>-144767.67999999999</v>
      </c>
      <c r="F286" s="14"/>
      <c r="G286" s="15"/>
      <c r="H286" s="16"/>
      <c r="I286" s="17"/>
      <c r="J286" s="18"/>
    </row>
    <row r="287" spans="1:10" ht="15.75" x14ac:dyDescent="0.3">
      <c r="A287" s="19">
        <v>42901</v>
      </c>
      <c r="B287" s="20" t="s">
        <v>46</v>
      </c>
      <c r="C287" s="21">
        <v>6918</v>
      </c>
      <c r="D287" s="66"/>
      <c r="E287" s="80">
        <f t="shared" si="4"/>
        <v>-137849.68</v>
      </c>
      <c r="F287" s="14"/>
      <c r="G287" s="15"/>
      <c r="H287" s="16"/>
      <c r="I287" s="17"/>
      <c r="J287" s="18"/>
    </row>
    <row r="288" spans="1:10" ht="15.75" x14ac:dyDescent="0.3">
      <c r="A288" s="19">
        <v>42902</v>
      </c>
      <c r="B288" s="20" t="s">
        <v>75</v>
      </c>
      <c r="C288" s="21">
        <v>3459</v>
      </c>
      <c r="D288" s="66"/>
      <c r="E288" s="80">
        <f t="shared" si="4"/>
        <v>-134390.68</v>
      </c>
      <c r="F288" s="14"/>
      <c r="G288" s="15"/>
      <c r="H288" s="16"/>
      <c r="I288" s="17"/>
      <c r="J288" s="18"/>
    </row>
    <row r="289" spans="1:10" ht="15.75" x14ac:dyDescent="0.3">
      <c r="A289" s="19">
        <v>42902</v>
      </c>
      <c r="B289" s="20" t="s">
        <v>45</v>
      </c>
      <c r="C289" s="21">
        <v>6918</v>
      </c>
      <c r="D289" s="66"/>
      <c r="E289" s="80">
        <f t="shared" si="4"/>
        <v>-127472.68</v>
      </c>
      <c r="F289" s="14"/>
      <c r="G289" s="15"/>
      <c r="H289" s="16"/>
      <c r="I289" s="17"/>
      <c r="J289" s="18"/>
    </row>
    <row r="290" spans="1:10" ht="15.75" x14ac:dyDescent="0.3">
      <c r="A290" s="19">
        <v>42905</v>
      </c>
      <c r="B290" s="20" t="s">
        <v>42</v>
      </c>
      <c r="C290" s="21">
        <v>6918</v>
      </c>
      <c r="D290" s="66"/>
      <c r="E290" s="80">
        <f t="shared" si="4"/>
        <v>-120554.68</v>
      </c>
      <c r="F290" s="14"/>
      <c r="G290" s="15"/>
      <c r="H290" s="16"/>
      <c r="I290" s="17"/>
      <c r="J290" s="18"/>
    </row>
    <row r="291" spans="1:10" ht="15.75" x14ac:dyDescent="0.3">
      <c r="A291" s="19">
        <v>42905</v>
      </c>
      <c r="B291" s="20" t="s">
        <v>97</v>
      </c>
      <c r="C291" s="21">
        <v>4468</v>
      </c>
      <c r="D291" s="66"/>
      <c r="E291" s="80">
        <f t="shared" si="4"/>
        <v>-116086.68</v>
      </c>
      <c r="F291" s="14"/>
      <c r="G291" s="15"/>
      <c r="H291" s="16"/>
      <c r="I291" s="17"/>
      <c r="J291" s="18"/>
    </row>
    <row r="292" spans="1:10" ht="15.75" x14ac:dyDescent="0.3">
      <c r="A292" s="19">
        <v>42905</v>
      </c>
      <c r="B292" s="20" t="s">
        <v>11</v>
      </c>
      <c r="C292" s="21">
        <v>6918</v>
      </c>
      <c r="D292" s="66"/>
      <c r="E292" s="80">
        <f t="shared" si="4"/>
        <v>-109168.68</v>
      </c>
      <c r="F292" s="14"/>
      <c r="G292" s="15"/>
      <c r="H292" s="16"/>
      <c r="I292" s="17"/>
      <c r="J292" s="18"/>
    </row>
    <row r="293" spans="1:10" ht="15.75" x14ac:dyDescent="0.3">
      <c r="A293" s="19">
        <v>42908</v>
      </c>
      <c r="B293" s="20" t="s">
        <v>41</v>
      </c>
      <c r="C293" s="21">
        <v>11170</v>
      </c>
      <c r="D293" s="66"/>
      <c r="E293" s="80">
        <f t="shared" si="4"/>
        <v>-97998.68</v>
      </c>
      <c r="F293" s="14"/>
      <c r="G293" s="15"/>
      <c r="H293" s="16"/>
      <c r="I293" s="17"/>
      <c r="J293" s="18"/>
    </row>
    <row r="294" spans="1:10" ht="15.75" x14ac:dyDescent="0.3">
      <c r="A294" s="19">
        <v>42912</v>
      </c>
      <c r="B294" s="20" t="s">
        <v>46</v>
      </c>
      <c r="C294" s="21">
        <v>6702</v>
      </c>
      <c r="D294" s="66"/>
      <c r="E294" s="80">
        <f t="shared" si="4"/>
        <v>-91296.68</v>
      </c>
      <c r="F294" s="14"/>
      <c r="G294" s="15"/>
      <c r="H294" s="16"/>
      <c r="I294" s="17"/>
      <c r="J294" s="18"/>
    </row>
    <row r="295" spans="1:10" ht="15.75" x14ac:dyDescent="0.3">
      <c r="A295" s="19">
        <v>42912</v>
      </c>
      <c r="B295" s="20" t="s">
        <v>11</v>
      </c>
      <c r="C295" s="21">
        <v>6702</v>
      </c>
      <c r="D295" s="66"/>
      <c r="E295" s="80">
        <f t="shared" si="4"/>
        <v>-84594.68</v>
      </c>
      <c r="F295" s="14"/>
      <c r="G295" s="15"/>
      <c r="H295" s="16"/>
      <c r="I295" s="17"/>
      <c r="J295" s="18"/>
    </row>
    <row r="296" spans="1:10" ht="15.75" x14ac:dyDescent="0.3">
      <c r="A296" s="19">
        <v>42913</v>
      </c>
      <c r="B296" s="20" t="s">
        <v>21</v>
      </c>
      <c r="C296" s="21">
        <v>10053</v>
      </c>
      <c r="D296" s="66"/>
      <c r="E296" s="80">
        <f t="shared" si="4"/>
        <v>-74541.679999999993</v>
      </c>
      <c r="F296" s="14"/>
      <c r="G296" s="15"/>
      <c r="H296" s="16"/>
      <c r="I296" s="17"/>
      <c r="J296" s="18"/>
    </row>
    <row r="297" spans="1:10" ht="15.75" x14ac:dyDescent="0.3">
      <c r="A297" s="19">
        <v>42913</v>
      </c>
      <c r="B297" s="20" t="s">
        <v>27</v>
      </c>
      <c r="C297" s="21">
        <v>6702</v>
      </c>
      <c r="D297" s="66"/>
      <c r="E297" s="80">
        <f t="shared" si="4"/>
        <v>-67839.679999999993</v>
      </c>
      <c r="F297" s="14"/>
      <c r="G297" s="15"/>
      <c r="H297" s="16"/>
      <c r="I297" s="17"/>
      <c r="J297" s="18"/>
    </row>
    <row r="298" spans="1:10" ht="15.75" x14ac:dyDescent="0.3">
      <c r="A298" s="19">
        <v>42914</v>
      </c>
      <c r="B298" s="20" t="s">
        <v>83</v>
      </c>
      <c r="C298" s="21">
        <v>4468</v>
      </c>
      <c r="D298" s="66"/>
      <c r="E298" s="80">
        <f t="shared" si="4"/>
        <v>-63371.679999999993</v>
      </c>
      <c r="F298" s="14"/>
      <c r="G298" s="15"/>
      <c r="H298" s="16"/>
      <c r="I298" s="17"/>
      <c r="J298" s="18"/>
    </row>
    <row r="299" spans="1:10" ht="15.75" x14ac:dyDescent="0.3">
      <c r="A299" s="19">
        <v>42914</v>
      </c>
      <c r="B299" s="20" t="s">
        <v>52</v>
      </c>
      <c r="C299" s="21">
        <v>10720</v>
      </c>
      <c r="D299" s="66"/>
      <c r="E299" s="80">
        <f t="shared" si="4"/>
        <v>-52651.679999999993</v>
      </c>
      <c r="F299" s="14"/>
      <c r="G299" s="15"/>
      <c r="H299" s="16"/>
      <c r="I299" s="17"/>
      <c r="J299" s="18"/>
    </row>
    <row r="300" spans="1:10" ht="15.75" x14ac:dyDescent="0.3">
      <c r="A300" s="19">
        <v>42914</v>
      </c>
      <c r="B300" s="20" t="s">
        <v>52</v>
      </c>
      <c r="C300" s="21">
        <v>10376</v>
      </c>
      <c r="D300" s="66"/>
      <c r="E300" s="80">
        <f t="shared" si="4"/>
        <v>-42275.679999999993</v>
      </c>
      <c r="F300" s="14"/>
      <c r="G300" s="15"/>
      <c r="H300" s="16"/>
      <c r="I300" s="17"/>
      <c r="J300" s="18"/>
    </row>
    <row r="301" spans="1:10" ht="15.75" x14ac:dyDescent="0.3">
      <c r="A301" s="19">
        <v>42914</v>
      </c>
      <c r="B301" s="20" t="s">
        <v>93</v>
      </c>
      <c r="C301" s="21">
        <v>4468</v>
      </c>
      <c r="D301" s="66"/>
      <c r="E301" s="80">
        <f t="shared" si="4"/>
        <v>-37807.679999999993</v>
      </c>
      <c r="F301" s="14"/>
      <c r="G301" s="15"/>
      <c r="H301" s="16"/>
      <c r="I301" s="17"/>
      <c r="J301" s="18"/>
    </row>
    <row r="302" spans="1:10" ht="15.75" x14ac:dyDescent="0.3">
      <c r="A302" s="19">
        <v>42914</v>
      </c>
      <c r="B302" s="20" t="s">
        <v>22</v>
      </c>
      <c r="C302" s="21">
        <v>7819</v>
      </c>
      <c r="D302" s="66"/>
      <c r="E302" s="80">
        <f t="shared" si="4"/>
        <v>-29988.679999999993</v>
      </c>
      <c r="F302" s="14"/>
      <c r="G302" s="15"/>
      <c r="H302" s="16"/>
      <c r="I302" s="17"/>
      <c r="J302" s="18"/>
    </row>
    <row r="303" spans="1:10" ht="15.75" x14ac:dyDescent="0.3">
      <c r="A303" s="19">
        <v>42916</v>
      </c>
      <c r="B303" s="20" t="s">
        <v>14</v>
      </c>
      <c r="C303" s="21">
        <v>3351</v>
      </c>
      <c r="D303" s="66"/>
      <c r="E303" s="80">
        <f t="shared" si="4"/>
        <v>-26637.679999999993</v>
      </c>
      <c r="F303" s="14"/>
      <c r="G303" s="15"/>
      <c r="H303" s="16"/>
      <c r="I303" s="17"/>
      <c r="J303" s="18"/>
    </row>
    <row r="304" spans="1:10" ht="15.75" x14ac:dyDescent="0.3">
      <c r="A304" s="19">
        <v>42916</v>
      </c>
      <c r="B304" s="20" t="s">
        <v>15</v>
      </c>
      <c r="C304" s="21">
        <v>4616</v>
      </c>
      <c r="D304" s="66"/>
      <c r="E304" s="80">
        <f t="shared" si="4"/>
        <v>-22021.679999999993</v>
      </c>
      <c r="F304" s="14"/>
      <c r="G304" s="15"/>
      <c r="H304" s="16"/>
      <c r="I304" s="17"/>
      <c r="J304" s="18"/>
    </row>
    <row r="305" spans="1:10" ht="15.75" x14ac:dyDescent="0.3">
      <c r="A305" s="19">
        <v>42916</v>
      </c>
      <c r="B305" s="20" t="s">
        <v>81</v>
      </c>
      <c r="C305" s="21">
        <v>7380</v>
      </c>
      <c r="D305" s="66"/>
      <c r="E305" s="80">
        <f t="shared" si="4"/>
        <v>-14641.679999999993</v>
      </c>
      <c r="F305" s="14"/>
      <c r="G305" s="15"/>
      <c r="H305" s="16"/>
      <c r="I305" s="17"/>
      <c r="J305" s="18"/>
    </row>
    <row r="306" spans="1:10" ht="15.75" x14ac:dyDescent="0.3">
      <c r="A306" s="27"/>
      <c r="B306" s="28"/>
      <c r="C306" s="27"/>
      <c r="D306" s="73"/>
      <c r="E306" s="80">
        <f t="shared" si="4"/>
        <v>-14641.679999999993</v>
      </c>
      <c r="F306" s="27"/>
      <c r="G306" s="28"/>
      <c r="H306" s="29"/>
      <c r="I306" s="28"/>
      <c r="J306" s="30"/>
    </row>
    <row r="307" spans="1:10" ht="15.75" x14ac:dyDescent="0.3">
      <c r="A307" s="5"/>
      <c r="B307" s="37"/>
      <c r="C307" s="38"/>
      <c r="D307" s="65"/>
      <c r="E307" s="80">
        <f t="shared" si="4"/>
        <v>-14641.679999999993</v>
      </c>
      <c r="F307" s="14"/>
      <c r="G307" s="15"/>
      <c r="H307" s="16"/>
      <c r="I307" s="17"/>
      <c r="J307" s="18"/>
    </row>
    <row r="308" spans="1:10" ht="15.75" x14ac:dyDescent="0.3">
      <c r="A308" s="19"/>
      <c r="B308" s="20" t="s">
        <v>102</v>
      </c>
      <c r="C308" s="21"/>
      <c r="D308" s="66">
        <f>101520-D311</f>
        <v>59220</v>
      </c>
      <c r="E308" s="80">
        <f t="shared" si="4"/>
        <v>-73861.679999999993</v>
      </c>
      <c r="F308" s="14"/>
      <c r="G308" s="15"/>
      <c r="H308" s="16"/>
      <c r="I308" s="17"/>
      <c r="J308" s="18"/>
    </row>
    <row r="309" spans="1:10" ht="15.75" x14ac:dyDescent="0.3">
      <c r="A309" s="19"/>
      <c r="B309" s="20" t="s">
        <v>103</v>
      </c>
      <c r="C309" s="21"/>
      <c r="D309" s="66">
        <v>60630</v>
      </c>
      <c r="E309" s="80">
        <f t="shared" si="4"/>
        <v>-134491.68</v>
      </c>
      <c r="F309" s="14"/>
      <c r="G309" s="15"/>
      <c r="H309" s="16"/>
      <c r="I309" s="17"/>
      <c r="J309" s="18"/>
    </row>
    <row r="310" spans="1:10" ht="15.75" x14ac:dyDescent="0.3">
      <c r="A310" s="19"/>
      <c r="B310" s="33" t="s">
        <v>104</v>
      </c>
      <c r="C310" s="21"/>
      <c r="D310" s="57">
        <v>125981.83</v>
      </c>
      <c r="E310" s="80">
        <f t="shared" si="4"/>
        <v>-260473.51</v>
      </c>
      <c r="F310" s="14"/>
      <c r="G310" s="15"/>
      <c r="H310" s="16"/>
      <c r="I310" s="34">
        <f>D310</f>
        <v>125981.83</v>
      </c>
      <c r="J310" s="18"/>
    </row>
    <row r="311" spans="1:10" ht="15.75" x14ac:dyDescent="0.3">
      <c r="A311" s="19"/>
      <c r="B311" s="22" t="s">
        <v>105</v>
      </c>
      <c r="C311" s="21"/>
      <c r="D311" s="67">
        <v>42300</v>
      </c>
      <c r="E311" s="80">
        <f t="shared" si="4"/>
        <v>-302773.51</v>
      </c>
      <c r="F311" s="14"/>
      <c r="G311" s="15"/>
      <c r="H311" s="23">
        <f>D311</f>
        <v>42300</v>
      </c>
      <c r="I311" s="17"/>
      <c r="J311" s="18"/>
    </row>
    <row r="312" spans="1:10" ht="15.75" x14ac:dyDescent="0.3">
      <c r="A312" s="19">
        <v>42943</v>
      </c>
      <c r="B312" s="20" t="s">
        <v>10</v>
      </c>
      <c r="C312" s="21">
        <v>10053</v>
      </c>
      <c r="D312" s="66"/>
      <c r="E312" s="80">
        <f t="shared" si="4"/>
        <v>-292720.51</v>
      </c>
      <c r="F312" s="14"/>
      <c r="G312" s="15"/>
      <c r="H312" s="16"/>
      <c r="I312" s="17"/>
      <c r="J312" s="18"/>
    </row>
    <row r="313" spans="1:10" ht="15.75" x14ac:dyDescent="0.3">
      <c r="A313" s="19">
        <v>42944</v>
      </c>
      <c r="B313" s="20" t="s">
        <v>47</v>
      </c>
      <c r="C313" s="21">
        <v>6702</v>
      </c>
      <c r="D313" s="66"/>
      <c r="E313" s="80">
        <f t="shared" si="4"/>
        <v>-286018.51</v>
      </c>
      <c r="F313" s="14"/>
      <c r="G313" s="15"/>
      <c r="H313" s="16"/>
      <c r="I313" s="17"/>
      <c r="J313" s="18"/>
    </row>
    <row r="314" spans="1:10" ht="15.75" x14ac:dyDescent="0.3">
      <c r="A314" s="19">
        <v>42944</v>
      </c>
      <c r="B314" s="20" t="s">
        <v>44</v>
      </c>
      <c r="C314" s="21">
        <v>10053</v>
      </c>
      <c r="D314" s="66"/>
      <c r="E314" s="80">
        <f t="shared" si="4"/>
        <v>-275965.51</v>
      </c>
      <c r="F314" s="14"/>
      <c r="G314" s="15"/>
      <c r="H314" s="16"/>
      <c r="I314" s="17"/>
      <c r="J314" s="18"/>
    </row>
    <row r="315" spans="1:10" ht="15.75" x14ac:dyDescent="0.3">
      <c r="A315" s="19">
        <v>42944</v>
      </c>
      <c r="B315" s="20" t="s">
        <v>33</v>
      </c>
      <c r="C315" s="21">
        <v>6900</v>
      </c>
      <c r="D315" s="66"/>
      <c r="E315" s="80">
        <f t="shared" si="4"/>
        <v>-269065.51</v>
      </c>
      <c r="F315" s="14"/>
      <c r="G315" s="15"/>
      <c r="H315" s="16"/>
      <c r="I315" s="17"/>
      <c r="J315" s="18"/>
    </row>
    <row r="316" spans="1:10" ht="15.75" x14ac:dyDescent="0.3">
      <c r="A316" s="19">
        <v>42947</v>
      </c>
      <c r="B316" s="20" t="s">
        <v>42</v>
      </c>
      <c r="C316" s="21">
        <v>6702</v>
      </c>
      <c r="D316" s="66"/>
      <c r="E316" s="80">
        <f t="shared" si="4"/>
        <v>-262363.51</v>
      </c>
      <c r="F316" s="14"/>
      <c r="G316" s="15"/>
      <c r="H316" s="16"/>
      <c r="I316" s="17"/>
      <c r="J316" s="18"/>
    </row>
    <row r="317" spans="1:10" ht="15.75" x14ac:dyDescent="0.3">
      <c r="A317" s="19">
        <v>42947</v>
      </c>
      <c r="B317" s="20" t="s">
        <v>28</v>
      </c>
      <c r="C317" s="21">
        <v>6900</v>
      </c>
      <c r="D317" s="66"/>
      <c r="E317" s="80">
        <f t="shared" si="4"/>
        <v>-255463.51</v>
      </c>
      <c r="F317" s="14"/>
      <c r="G317" s="15"/>
      <c r="H317" s="16"/>
      <c r="I317" s="17"/>
      <c r="J317" s="18"/>
    </row>
    <row r="318" spans="1:10" ht="15.75" x14ac:dyDescent="0.3">
      <c r="A318" s="19">
        <v>42947</v>
      </c>
      <c r="B318" s="20" t="s">
        <v>27</v>
      </c>
      <c r="C318" s="21">
        <v>6900</v>
      </c>
      <c r="D318" s="66"/>
      <c r="E318" s="80">
        <f t="shared" si="4"/>
        <v>-248563.51</v>
      </c>
      <c r="F318" s="14"/>
      <c r="G318" s="15"/>
      <c r="H318" s="16"/>
      <c r="I318" s="17"/>
      <c r="J318" s="18"/>
    </row>
    <row r="319" spans="1:10" ht="15.75" x14ac:dyDescent="0.3">
      <c r="A319" s="19">
        <v>42947</v>
      </c>
      <c r="B319" s="20" t="s">
        <v>41</v>
      </c>
      <c r="C319" s="21">
        <v>18400</v>
      </c>
      <c r="D319" s="66"/>
      <c r="E319" s="80">
        <f t="shared" si="4"/>
        <v>-230163.51</v>
      </c>
      <c r="F319" s="14"/>
      <c r="G319" s="15"/>
      <c r="H319" s="16"/>
      <c r="I319" s="17"/>
      <c r="J319" s="18"/>
    </row>
    <row r="320" spans="1:10" ht="15.75" x14ac:dyDescent="0.3">
      <c r="A320" s="19">
        <v>42947</v>
      </c>
      <c r="B320" s="20" t="s">
        <v>52</v>
      </c>
      <c r="C320" s="21">
        <v>10053</v>
      </c>
      <c r="D320" s="66"/>
      <c r="E320" s="80">
        <f t="shared" si="4"/>
        <v>-220110.51</v>
      </c>
      <c r="F320" s="14"/>
      <c r="G320" s="15"/>
      <c r="H320" s="16"/>
      <c r="I320" s="17"/>
      <c r="J320" s="18"/>
    </row>
    <row r="321" spans="1:10" ht="15.75" x14ac:dyDescent="0.3">
      <c r="A321" s="19">
        <v>42947</v>
      </c>
      <c r="B321" s="20" t="s">
        <v>106</v>
      </c>
      <c r="C321" s="21">
        <v>5750</v>
      </c>
      <c r="D321" s="66"/>
      <c r="E321" s="80">
        <f t="shared" si="4"/>
        <v>-214360.51</v>
      </c>
      <c r="F321" s="14"/>
      <c r="G321" s="15"/>
      <c r="H321" s="16"/>
      <c r="I321" s="17"/>
      <c r="J321" s="18"/>
    </row>
    <row r="322" spans="1:10" ht="15.75" x14ac:dyDescent="0.3">
      <c r="A322" s="19">
        <v>42947</v>
      </c>
      <c r="B322" s="20" t="s">
        <v>22</v>
      </c>
      <c r="C322" s="21">
        <v>8050</v>
      </c>
      <c r="D322" s="66"/>
      <c r="E322" s="80">
        <f t="shared" si="4"/>
        <v>-206310.51</v>
      </c>
      <c r="F322" s="14"/>
      <c r="G322" s="15"/>
      <c r="H322" s="16"/>
      <c r="I322" s="17"/>
      <c r="J322" s="18"/>
    </row>
    <row r="323" spans="1:10" ht="15.75" x14ac:dyDescent="0.3">
      <c r="A323" s="19">
        <v>42947</v>
      </c>
      <c r="B323" s="20" t="s">
        <v>11</v>
      </c>
      <c r="C323" s="21">
        <v>6900</v>
      </c>
      <c r="D323" s="66"/>
      <c r="E323" s="80">
        <f t="shared" si="4"/>
        <v>-199410.51</v>
      </c>
      <c r="F323" s="14"/>
      <c r="G323" s="15"/>
      <c r="H323" s="16"/>
      <c r="I323" s="17"/>
      <c r="J323" s="18"/>
    </row>
    <row r="324" spans="1:10" ht="15.75" x14ac:dyDescent="0.3">
      <c r="A324" s="19">
        <v>42947</v>
      </c>
      <c r="B324" s="20" t="s">
        <v>15</v>
      </c>
      <c r="C324" s="21">
        <v>2306</v>
      </c>
      <c r="D324" s="66"/>
      <c r="E324" s="80">
        <f t="shared" si="4"/>
        <v>-197104.51</v>
      </c>
      <c r="F324" s="14"/>
      <c r="G324" s="15"/>
      <c r="H324" s="16"/>
      <c r="I324" s="17"/>
      <c r="J324" s="18"/>
    </row>
    <row r="325" spans="1:10" ht="15.75" x14ac:dyDescent="0.3">
      <c r="A325" s="19">
        <v>42947</v>
      </c>
      <c r="B325" s="20" t="s">
        <v>21</v>
      </c>
      <c r="C325" s="21">
        <v>10350</v>
      </c>
      <c r="D325" s="66"/>
      <c r="E325" s="80">
        <f t="shared" si="4"/>
        <v>-186754.51</v>
      </c>
      <c r="F325" s="14"/>
      <c r="G325" s="15"/>
      <c r="H325" s="16"/>
      <c r="I325" s="17"/>
      <c r="J325" s="18"/>
    </row>
    <row r="326" spans="1:10" ht="15.75" x14ac:dyDescent="0.3">
      <c r="A326" s="19">
        <v>42947</v>
      </c>
      <c r="B326" s="20" t="s">
        <v>45</v>
      </c>
      <c r="C326" s="21">
        <v>17052</v>
      </c>
      <c r="D326" s="66"/>
      <c r="E326" s="80">
        <f t="shared" si="4"/>
        <v>-169702.51</v>
      </c>
      <c r="F326" s="14"/>
      <c r="G326" s="15"/>
      <c r="H326" s="16"/>
      <c r="I326" s="17"/>
      <c r="J326" s="18"/>
    </row>
    <row r="327" spans="1:10" ht="15.75" x14ac:dyDescent="0.3">
      <c r="A327" s="19">
        <v>42955</v>
      </c>
      <c r="B327" s="20" t="s">
        <v>107</v>
      </c>
      <c r="C327" s="21">
        <v>6900</v>
      </c>
      <c r="D327" s="66"/>
      <c r="E327" s="80">
        <f t="shared" ref="E327:E390" si="5">E326+C327-D327</f>
        <v>-162802.51</v>
      </c>
      <c r="F327" s="14"/>
      <c r="G327" s="15"/>
      <c r="H327" s="16"/>
      <c r="I327" s="17"/>
      <c r="J327" s="18"/>
    </row>
    <row r="328" spans="1:10" ht="15.75" x14ac:dyDescent="0.3">
      <c r="A328" s="19">
        <v>42956</v>
      </c>
      <c r="B328" s="20" t="s">
        <v>10</v>
      </c>
      <c r="C328" s="21">
        <v>10350</v>
      </c>
      <c r="D328" s="66"/>
      <c r="E328" s="80">
        <f t="shared" si="5"/>
        <v>-152452.51</v>
      </c>
      <c r="F328" s="14"/>
      <c r="G328" s="15"/>
      <c r="H328" s="16"/>
      <c r="I328" s="17"/>
      <c r="J328" s="18"/>
    </row>
    <row r="329" spans="1:10" ht="15.75" x14ac:dyDescent="0.3">
      <c r="A329" s="19">
        <v>42958</v>
      </c>
      <c r="B329" s="20" t="s">
        <v>52</v>
      </c>
      <c r="C329" s="21">
        <v>10350</v>
      </c>
      <c r="D329" s="66"/>
      <c r="E329" s="80">
        <f t="shared" si="5"/>
        <v>-142102.51</v>
      </c>
      <c r="F329" s="14"/>
      <c r="G329" s="15"/>
      <c r="H329" s="16"/>
      <c r="I329" s="17"/>
      <c r="J329" s="18"/>
    </row>
    <row r="330" spans="1:10" ht="15.75" x14ac:dyDescent="0.3">
      <c r="A330" s="19"/>
      <c r="B330" s="20" t="s">
        <v>108</v>
      </c>
      <c r="C330" s="21"/>
      <c r="D330" s="66">
        <f>107940+D332</f>
        <v>155940</v>
      </c>
      <c r="E330" s="80">
        <f t="shared" si="5"/>
        <v>-298042.51</v>
      </c>
      <c r="F330" s="14"/>
      <c r="G330" s="15"/>
      <c r="H330" s="16"/>
      <c r="I330" s="17"/>
      <c r="J330" s="18"/>
    </row>
    <row r="331" spans="1:10" ht="15.75" x14ac:dyDescent="0.3">
      <c r="A331" s="19"/>
      <c r="B331" s="20" t="s">
        <v>109</v>
      </c>
      <c r="C331" s="21"/>
      <c r="D331" s="66">
        <v>60960</v>
      </c>
      <c r="E331" s="80">
        <f t="shared" si="5"/>
        <v>-359002.51</v>
      </c>
      <c r="F331" s="14"/>
      <c r="G331" s="15"/>
      <c r="H331" s="16"/>
      <c r="I331" s="17"/>
      <c r="J331" s="18"/>
    </row>
    <row r="332" spans="1:10" ht="15.75" x14ac:dyDescent="0.3">
      <c r="A332" s="19"/>
      <c r="B332" s="22" t="s">
        <v>110</v>
      </c>
      <c r="C332" s="21"/>
      <c r="D332" s="67">
        <v>48000</v>
      </c>
      <c r="E332" s="80">
        <f t="shared" si="5"/>
        <v>-407002.51</v>
      </c>
      <c r="F332" s="14"/>
      <c r="G332" s="15"/>
      <c r="H332" s="23">
        <f>D332</f>
        <v>48000</v>
      </c>
      <c r="I332" s="17"/>
      <c r="J332" s="18"/>
    </row>
    <row r="333" spans="1:10" ht="15.75" x14ac:dyDescent="0.3">
      <c r="A333" s="19">
        <v>42962</v>
      </c>
      <c r="B333" s="20" t="s">
        <v>42</v>
      </c>
      <c r="C333" s="21">
        <v>6900</v>
      </c>
      <c r="D333" s="66"/>
      <c r="E333" s="80">
        <f t="shared" si="5"/>
        <v>-400102.51</v>
      </c>
      <c r="F333" s="14"/>
      <c r="G333" s="15"/>
      <c r="H333" s="16"/>
      <c r="I333" s="17"/>
      <c r="J333" s="18"/>
    </row>
    <row r="334" spans="1:10" ht="15.75" x14ac:dyDescent="0.3">
      <c r="A334" s="19">
        <v>42964</v>
      </c>
      <c r="B334" s="20" t="s">
        <v>33</v>
      </c>
      <c r="C334" s="21">
        <v>6300</v>
      </c>
      <c r="D334" s="66"/>
      <c r="E334" s="80">
        <f t="shared" si="5"/>
        <v>-393802.51</v>
      </c>
      <c r="F334" s="14"/>
      <c r="G334" s="15"/>
      <c r="H334" s="16"/>
      <c r="I334" s="17"/>
      <c r="J334" s="18"/>
    </row>
    <row r="335" spans="1:10" ht="15.75" x14ac:dyDescent="0.3">
      <c r="A335" s="19">
        <v>42964</v>
      </c>
      <c r="B335" s="20" t="s">
        <v>44</v>
      </c>
      <c r="C335" s="21">
        <v>10350</v>
      </c>
      <c r="D335" s="66"/>
      <c r="E335" s="80">
        <f t="shared" si="5"/>
        <v>-383452.51</v>
      </c>
      <c r="F335" s="14"/>
      <c r="G335" s="15"/>
      <c r="H335" s="16"/>
      <c r="I335" s="17"/>
      <c r="J335" s="18"/>
    </row>
    <row r="336" spans="1:10" ht="15.75" x14ac:dyDescent="0.3">
      <c r="A336" s="19">
        <v>42964</v>
      </c>
      <c r="B336" s="20" t="s">
        <v>111</v>
      </c>
      <c r="C336" s="21">
        <v>4600</v>
      </c>
      <c r="D336" s="66"/>
      <c r="E336" s="80">
        <f t="shared" si="5"/>
        <v>-378852.51</v>
      </c>
      <c r="F336" s="14"/>
      <c r="G336" s="15"/>
      <c r="H336" s="16"/>
      <c r="I336" s="17"/>
      <c r="J336" s="18"/>
    </row>
    <row r="337" spans="1:10" ht="15.75" x14ac:dyDescent="0.3">
      <c r="A337" s="19"/>
      <c r="B337" s="39" t="s">
        <v>112</v>
      </c>
      <c r="C337" s="21">
        <v>26700</v>
      </c>
      <c r="D337" s="66"/>
      <c r="E337" s="80">
        <f t="shared" si="5"/>
        <v>-352152.51</v>
      </c>
      <c r="F337" s="14"/>
      <c r="G337" s="15"/>
      <c r="H337" s="16"/>
      <c r="I337" s="17"/>
      <c r="J337" s="18"/>
    </row>
    <row r="338" spans="1:10" ht="15.75" x14ac:dyDescent="0.3">
      <c r="A338" s="19"/>
      <c r="B338" s="40" t="s">
        <v>113</v>
      </c>
      <c r="C338" s="21"/>
      <c r="D338" s="70">
        <v>8900</v>
      </c>
      <c r="E338" s="80">
        <f t="shared" si="5"/>
        <v>-361052.51</v>
      </c>
      <c r="F338" s="32">
        <f>D338</f>
        <v>8900</v>
      </c>
      <c r="G338" s="15"/>
      <c r="H338" s="16"/>
      <c r="I338" s="17"/>
      <c r="J338" s="18"/>
    </row>
    <row r="339" spans="1:10" ht="15.75" x14ac:dyDescent="0.3">
      <c r="A339" s="19">
        <v>42970</v>
      </c>
      <c r="B339" s="20" t="s">
        <v>97</v>
      </c>
      <c r="C339" s="21">
        <v>6300</v>
      </c>
      <c r="D339" s="66"/>
      <c r="E339" s="80">
        <f t="shared" si="5"/>
        <v>-354752.51</v>
      </c>
      <c r="F339" s="14"/>
      <c r="G339" s="15"/>
      <c r="H339" s="16"/>
      <c r="I339" s="17"/>
      <c r="J339" s="18"/>
    </row>
    <row r="340" spans="1:10" ht="15.75" x14ac:dyDescent="0.3">
      <c r="A340" s="19">
        <v>42970</v>
      </c>
      <c r="B340" s="20" t="s">
        <v>97</v>
      </c>
      <c r="C340" s="21">
        <v>5750</v>
      </c>
      <c r="D340" s="66"/>
      <c r="E340" s="80">
        <f t="shared" si="5"/>
        <v>-349002.51</v>
      </c>
      <c r="F340" s="14"/>
      <c r="G340" s="15"/>
      <c r="H340" s="16"/>
      <c r="I340" s="17"/>
      <c r="J340" s="18"/>
    </row>
    <row r="341" spans="1:10" ht="15.75" x14ac:dyDescent="0.3">
      <c r="A341" s="19">
        <v>42971</v>
      </c>
      <c r="B341" s="20" t="s">
        <v>114</v>
      </c>
      <c r="C341" s="21">
        <v>6300</v>
      </c>
      <c r="D341" s="66"/>
      <c r="E341" s="80">
        <f t="shared" si="5"/>
        <v>-342702.51</v>
      </c>
      <c r="F341" s="14"/>
      <c r="G341" s="15"/>
      <c r="H341" s="16"/>
      <c r="I341" s="17"/>
      <c r="J341" s="18"/>
    </row>
    <row r="342" spans="1:10" ht="15.75" x14ac:dyDescent="0.3">
      <c r="A342" s="19">
        <v>42972</v>
      </c>
      <c r="B342" s="20" t="s">
        <v>51</v>
      </c>
      <c r="C342" s="21">
        <v>29853</v>
      </c>
      <c r="D342" s="66"/>
      <c r="E342" s="80">
        <f t="shared" si="5"/>
        <v>-312849.51</v>
      </c>
      <c r="F342" s="14"/>
      <c r="G342" s="15"/>
      <c r="H342" s="16"/>
      <c r="I342" s="17"/>
      <c r="J342" s="18"/>
    </row>
    <row r="343" spans="1:10" ht="15.75" x14ac:dyDescent="0.3">
      <c r="A343" s="19">
        <v>42975</v>
      </c>
      <c r="B343" s="20" t="s">
        <v>15</v>
      </c>
      <c r="C343" s="21">
        <v>2300</v>
      </c>
      <c r="D343" s="66"/>
      <c r="E343" s="80">
        <f t="shared" si="5"/>
        <v>-310549.51</v>
      </c>
      <c r="F343" s="14"/>
      <c r="G343" s="15"/>
      <c r="H343" s="16"/>
      <c r="I343" s="17"/>
      <c r="J343" s="18"/>
    </row>
    <row r="344" spans="1:10" ht="15.75" x14ac:dyDescent="0.3">
      <c r="A344" s="19">
        <v>42976</v>
      </c>
      <c r="B344" s="20" t="s">
        <v>46</v>
      </c>
      <c r="C344" s="21">
        <v>6900</v>
      </c>
      <c r="D344" s="66"/>
      <c r="E344" s="80">
        <f t="shared" si="5"/>
        <v>-303649.51</v>
      </c>
      <c r="F344" s="14"/>
      <c r="G344" s="15"/>
      <c r="H344" s="16"/>
      <c r="I344" s="17"/>
      <c r="J344" s="18"/>
    </row>
    <row r="345" spans="1:10" ht="15.75" x14ac:dyDescent="0.3">
      <c r="A345" s="19">
        <v>42976</v>
      </c>
      <c r="B345" s="20" t="s">
        <v>11</v>
      </c>
      <c r="C345" s="21">
        <v>6300</v>
      </c>
      <c r="D345" s="66"/>
      <c r="E345" s="80">
        <f t="shared" si="5"/>
        <v>-297349.51</v>
      </c>
      <c r="F345" s="14"/>
      <c r="G345" s="15"/>
      <c r="H345" s="16"/>
      <c r="I345" s="17"/>
      <c r="J345" s="18"/>
    </row>
    <row r="346" spans="1:10" ht="15.75" x14ac:dyDescent="0.3">
      <c r="A346" s="19">
        <v>42977</v>
      </c>
      <c r="B346" s="20" t="s">
        <v>106</v>
      </c>
      <c r="C346" s="21">
        <v>5250</v>
      </c>
      <c r="D346" s="66"/>
      <c r="E346" s="80">
        <f t="shared" si="5"/>
        <v>-292099.51</v>
      </c>
      <c r="F346" s="14"/>
      <c r="G346" s="15"/>
      <c r="H346" s="16"/>
      <c r="I346" s="17"/>
      <c r="J346" s="18"/>
    </row>
    <row r="347" spans="1:10" ht="15.75" x14ac:dyDescent="0.3">
      <c r="A347" s="19">
        <v>42977</v>
      </c>
      <c r="B347" s="20" t="s">
        <v>22</v>
      </c>
      <c r="C347" s="21">
        <v>7350</v>
      </c>
      <c r="D347" s="66"/>
      <c r="E347" s="80">
        <f t="shared" si="5"/>
        <v>-284749.51</v>
      </c>
      <c r="F347" s="14"/>
      <c r="G347" s="15"/>
      <c r="H347" s="16"/>
      <c r="I347" s="17"/>
      <c r="J347" s="18"/>
    </row>
    <row r="348" spans="1:10" ht="15.75" x14ac:dyDescent="0.3">
      <c r="A348" s="19">
        <v>42979</v>
      </c>
      <c r="B348" s="20" t="s">
        <v>115</v>
      </c>
      <c r="C348" s="21">
        <v>26700</v>
      </c>
      <c r="D348" s="66"/>
      <c r="E348" s="80">
        <f t="shared" si="5"/>
        <v>-258049.51</v>
      </c>
      <c r="F348" s="14"/>
      <c r="G348" s="15"/>
      <c r="H348" s="16"/>
      <c r="I348" s="17"/>
      <c r="J348" s="18"/>
    </row>
    <row r="349" spans="1:10" ht="15.75" x14ac:dyDescent="0.3">
      <c r="A349" s="19"/>
      <c r="B349" s="31" t="s">
        <v>116</v>
      </c>
      <c r="C349" s="21"/>
      <c r="D349" s="70">
        <v>8900</v>
      </c>
      <c r="E349" s="80">
        <f t="shared" si="5"/>
        <v>-266949.51</v>
      </c>
      <c r="F349" s="32">
        <f>D349</f>
        <v>8900</v>
      </c>
      <c r="G349" s="15"/>
      <c r="H349" s="16"/>
      <c r="I349" s="17"/>
      <c r="J349" s="18"/>
    </row>
    <row r="350" spans="1:10" ht="15.75" x14ac:dyDescent="0.3">
      <c r="A350" s="19">
        <v>42983</v>
      </c>
      <c r="B350" s="20" t="s">
        <v>10</v>
      </c>
      <c r="C350" s="21">
        <v>15750</v>
      </c>
      <c r="D350" s="66"/>
      <c r="E350" s="80">
        <f t="shared" si="5"/>
        <v>-251199.51</v>
      </c>
      <c r="F350" s="14"/>
      <c r="G350" s="15"/>
      <c r="H350" s="16"/>
      <c r="I350" s="17"/>
      <c r="J350" s="18"/>
    </row>
    <row r="351" spans="1:10" ht="15.75" x14ac:dyDescent="0.3">
      <c r="A351" s="19">
        <v>42984</v>
      </c>
      <c r="B351" s="20" t="s">
        <v>41</v>
      </c>
      <c r="C351" s="21">
        <v>16800</v>
      </c>
      <c r="D351" s="66"/>
      <c r="E351" s="80">
        <f t="shared" si="5"/>
        <v>-234399.51</v>
      </c>
      <c r="F351" s="14"/>
      <c r="G351" s="15"/>
      <c r="H351" s="16"/>
      <c r="I351" s="17"/>
      <c r="J351" s="18"/>
    </row>
    <row r="352" spans="1:10" ht="15.75" x14ac:dyDescent="0.3">
      <c r="A352" s="19">
        <v>42984</v>
      </c>
      <c r="B352" s="20" t="s">
        <v>21</v>
      </c>
      <c r="C352" s="21">
        <v>9450</v>
      </c>
      <c r="D352" s="66"/>
      <c r="E352" s="80">
        <f t="shared" si="5"/>
        <v>-224949.51</v>
      </c>
      <c r="F352" s="14"/>
      <c r="G352" s="15"/>
      <c r="H352" s="16"/>
      <c r="I352" s="17"/>
      <c r="J352" s="18"/>
    </row>
    <row r="353" spans="1:10" ht="15.75" x14ac:dyDescent="0.3">
      <c r="A353" s="19">
        <v>42986</v>
      </c>
      <c r="B353" s="20" t="s">
        <v>117</v>
      </c>
      <c r="C353" s="21">
        <v>33000</v>
      </c>
      <c r="D353" s="66"/>
      <c r="E353" s="80">
        <f t="shared" si="5"/>
        <v>-191949.51</v>
      </c>
      <c r="F353" s="14"/>
      <c r="G353" s="15"/>
      <c r="H353" s="16"/>
      <c r="I353" s="17"/>
      <c r="J353" s="18"/>
    </row>
    <row r="354" spans="1:10" ht="15.75" x14ac:dyDescent="0.3">
      <c r="A354" s="19"/>
      <c r="B354" s="31" t="s">
        <v>118</v>
      </c>
      <c r="C354" s="21"/>
      <c r="D354" s="74">
        <v>8900</v>
      </c>
      <c r="E354" s="80">
        <f t="shared" si="5"/>
        <v>-200849.51</v>
      </c>
      <c r="F354" s="32">
        <f>D354</f>
        <v>8900</v>
      </c>
      <c r="G354" s="15"/>
      <c r="H354" s="16"/>
      <c r="I354" s="17"/>
      <c r="J354" s="18"/>
    </row>
    <row r="355" spans="1:10" ht="15.75" x14ac:dyDescent="0.3">
      <c r="A355" s="19">
        <v>42986</v>
      </c>
      <c r="B355" s="20" t="s">
        <v>27</v>
      </c>
      <c r="C355" s="21">
        <v>6300</v>
      </c>
      <c r="D355" s="66"/>
      <c r="E355" s="80">
        <f t="shared" si="5"/>
        <v>-194549.51</v>
      </c>
      <c r="F355" s="14"/>
      <c r="G355" s="15"/>
      <c r="H355" s="16"/>
      <c r="I355" s="17"/>
      <c r="J355" s="18"/>
    </row>
    <row r="356" spans="1:10" ht="15.75" x14ac:dyDescent="0.3">
      <c r="A356" s="19">
        <v>42986</v>
      </c>
      <c r="B356" s="20" t="s">
        <v>111</v>
      </c>
      <c r="C356" s="21">
        <v>4200</v>
      </c>
      <c r="D356" s="66"/>
      <c r="E356" s="80">
        <f t="shared" si="5"/>
        <v>-190349.51</v>
      </c>
      <c r="F356" s="14"/>
      <c r="G356" s="15"/>
      <c r="H356" s="16"/>
      <c r="I356" s="17"/>
      <c r="J356" s="18"/>
    </row>
    <row r="357" spans="1:10" ht="15.75" x14ac:dyDescent="0.3">
      <c r="A357" s="19"/>
      <c r="B357" s="20" t="s">
        <v>119</v>
      </c>
      <c r="C357" s="21"/>
      <c r="D357" s="66">
        <f>186383.97-D359</f>
        <v>138383.97</v>
      </c>
      <c r="E357" s="80">
        <f t="shared" si="5"/>
        <v>-328733.48</v>
      </c>
      <c r="F357" s="14"/>
      <c r="G357" s="15"/>
      <c r="H357" s="16"/>
      <c r="I357" s="17"/>
      <c r="J357" s="18"/>
    </row>
    <row r="358" spans="1:10" ht="15.75" x14ac:dyDescent="0.3">
      <c r="A358" s="19"/>
      <c r="B358" s="20" t="s">
        <v>120</v>
      </c>
      <c r="C358" s="21"/>
      <c r="D358" s="66">
        <v>65440</v>
      </c>
      <c r="E358" s="80">
        <f t="shared" si="5"/>
        <v>-394173.48</v>
      </c>
      <c r="F358" s="14"/>
      <c r="G358" s="15"/>
      <c r="H358" s="16"/>
      <c r="I358" s="17"/>
      <c r="J358" s="18"/>
    </row>
    <row r="359" spans="1:10" ht="15.75" x14ac:dyDescent="0.3">
      <c r="A359" s="19"/>
      <c r="B359" s="22" t="s">
        <v>121</v>
      </c>
      <c r="C359" s="21"/>
      <c r="D359" s="75">
        <v>48000</v>
      </c>
      <c r="E359" s="80">
        <f t="shared" si="5"/>
        <v>-442173.48</v>
      </c>
      <c r="F359" s="14"/>
      <c r="G359" s="15"/>
      <c r="H359" s="23">
        <f>D359</f>
        <v>48000</v>
      </c>
      <c r="I359" s="17"/>
      <c r="J359" s="18"/>
    </row>
    <row r="360" spans="1:10" ht="15.75" x14ac:dyDescent="0.3">
      <c r="A360" s="19">
        <v>42993</v>
      </c>
      <c r="B360" s="20" t="s">
        <v>107</v>
      </c>
      <c r="C360" s="21">
        <v>6300</v>
      </c>
      <c r="D360" s="66"/>
      <c r="E360" s="80">
        <f t="shared" si="5"/>
        <v>-435873.48</v>
      </c>
      <c r="F360" s="14"/>
      <c r="G360" s="15"/>
      <c r="H360" s="16"/>
      <c r="I360" s="17"/>
      <c r="J360" s="18"/>
    </row>
    <row r="361" spans="1:10" ht="15.75" x14ac:dyDescent="0.3">
      <c r="A361" s="19">
        <v>42997</v>
      </c>
      <c r="B361" s="20" t="s">
        <v>122</v>
      </c>
      <c r="C361" s="21">
        <v>15750</v>
      </c>
      <c r="D361" s="66"/>
      <c r="E361" s="80">
        <f t="shared" si="5"/>
        <v>-420123.48</v>
      </c>
      <c r="F361" s="14"/>
      <c r="G361" s="15"/>
      <c r="H361" s="16"/>
      <c r="I361" s="17"/>
      <c r="J361" s="18"/>
    </row>
    <row r="362" spans="1:10" ht="15.75" x14ac:dyDescent="0.3">
      <c r="A362" s="19">
        <v>42997</v>
      </c>
      <c r="B362" s="20" t="s">
        <v>35</v>
      </c>
      <c r="C362" s="21">
        <v>9782</v>
      </c>
      <c r="D362" s="66"/>
      <c r="E362" s="80">
        <f t="shared" si="5"/>
        <v>-410341.48</v>
      </c>
      <c r="F362" s="14"/>
      <c r="G362" s="15"/>
      <c r="H362" s="16"/>
      <c r="I362" s="17"/>
      <c r="J362" s="18"/>
    </row>
    <row r="363" spans="1:10" ht="15.75" x14ac:dyDescent="0.3">
      <c r="A363" s="19">
        <v>42998</v>
      </c>
      <c r="B363" s="20" t="s">
        <v>46</v>
      </c>
      <c r="C363" s="21">
        <v>6300</v>
      </c>
      <c r="D363" s="66"/>
      <c r="E363" s="80">
        <f t="shared" si="5"/>
        <v>-404041.48</v>
      </c>
      <c r="F363" s="14"/>
      <c r="G363" s="15"/>
      <c r="H363" s="16"/>
      <c r="I363" s="17"/>
      <c r="J363" s="18"/>
    </row>
    <row r="364" spans="1:10" ht="15.75" x14ac:dyDescent="0.3">
      <c r="A364" s="19">
        <v>42999</v>
      </c>
      <c r="B364" s="20" t="s">
        <v>111</v>
      </c>
      <c r="C364" s="21">
        <v>9647</v>
      </c>
      <c r="D364" s="66"/>
      <c r="E364" s="80">
        <f t="shared" si="5"/>
        <v>-394394.48</v>
      </c>
      <c r="F364" s="14"/>
      <c r="G364" s="15"/>
      <c r="H364" s="16"/>
      <c r="I364" s="17"/>
      <c r="J364" s="18"/>
    </row>
    <row r="365" spans="1:10" ht="15.75" x14ac:dyDescent="0.3">
      <c r="A365" s="19">
        <v>43000</v>
      </c>
      <c r="B365" s="20" t="s">
        <v>14</v>
      </c>
      <c r="C365" s="21">
        <v>8800</v>
      </c>
      <c r="D365" s="66"/>
      <c r="E365" s="80">
        <f t="shared" si="5"/>
        <v>-385594.48</v>
      </c>
      <c r="F365" s="14"/>
      <c r="G365" s="15"/>
      <c r="H365" s="16"/>
      <c r="I365" s="17"/>
      <c r="J365" s="18"/>
    </row>
    <row r="366" spans="1:10" ht="15.75" x14ac:dyDescent="0.3">
      <c r="A366" s="19">
        <v>43000</v>
      </c>
      <c r="B366" s="20" t="s">
        <v>33</v>
      </c>
      <c r="C366" s="21">
        <v>9444</v>
      </c>
      <c r="D366" s="66"/>
      <c r="E366" s="80">
        <f t="shared" si="5"/>
        <v>-376150.48</v>
      </c>
      <c r="F366" s="14"/>
      <c r="G366" s="15"/>
      <c r="H366" s="16"/>
      <c r="I366" s="17"/>
      <c r="J366" s="18"/>
    </row>
    <row r="367" spans="1:10" ht="15.75" x14ac:dyDescent="0.3">
      <c r="A367" s="19">
        <v>43003</v>
      </c>
      <c r="B367" s="20" t="s">
        <v>97</v>
      </c>
      <c r="C367" s="21">
        <v>9444</v>
      </c>
      <c r="D367" s="66"/>
      <c r="E367" s="80">
        <f t="shared" si="5"/>
        <v>-366706.48</v>
      </c>
      <c r="F367" s="14"/>
      <c r="G367" s="15"/>
      <c r="H367" s="16"/>
      <c r="I367" s="17"/>
      <c r="J367" s="18"/>
    </row>
    <row r="368" spans="1:10" ht="15.75" x14ac:dyDescent="0.3">
      <c r="A368" s="19">
        <v>43003</v>
      </c>
      <c r="B368" s="20" t="s">
        <v>27</v>
      </c>
      <c r="C368" s="21">
        <v>9444</v>
      </c>
      <c r="D368" s="66"/>
      <c r="E368" s="80">
        <f t="shared" si="5"/>
        <v>-357262.48</v>
      </c>
      <c r="F368" s="14"/>
      <c r="G368" s="15"/>
      <c r="H368" s="16"/>
      <c r="I368" s="17"/>
      <c r="J368" s="18"/>
    </row>
    <row r="369" spans="1:10" ht="15.75" x14ac:dyDescent="0.3">
      <c r="A369" s="19">
        <v>43003</v>
      </c>
      <c r="B369" s="20" t="s">
        <v>114</v>
      </c>
      <c r="C369" s="21">
        <v>9444</v>
      </c>
      <c r="D369" s="66"/>
      <c r="E369" s="80">
        <f t="shared" si="5"/>
        <v>-347818.48</v>
      </c>
      <c r="F369" s="14"/>
      <c r="G369" s="15"/>
      <c r="H369" s="16"/>
      <c r="I369" s="17"/>
      <c r="J369" s="18"/>
    </row>
    <row r="370" spans="1:10" ht="15.75" x14ac:dyDescent="0.3">
      <c r="A370" s="19">
        <v>43003</v>
      </c>
      <c r="B370" s="20" t="s">
        <v>52</v>
      </c>
      <c r="C370" s="21">
        <v>23616</v>
      </c>
      <c r="D370" s="66"/>
      <c r="E370" s="80">
        <f t="shared" si="5"/>
        <v>-324202.48</v>
      </c>
      <c r="F370" s="14"/>
      <c r="G370" s="15"/>
      <c r="H370" s="16"/>
      <c r="I370" s="17"/>
      <c r="J370" s="18"/>
    </row>
    <row r="371" spans="1:10" ht="15.75" x14ac:dyDescent="0.3">
      <c r="A371" s="19">
        <v>43004</v>
      </c>
      <c r="B371" s="20" t="s">
        <v>11</v>
      </c>
      <c r="C371" s="21">
        <v>9444</v>
      </c>
      <c r="D371" s="66"/>
      <c r="E371" s="80">
        <f t="shared" si="5"/>
        <v>-314758.48</v>
      </c>
      <c r="F371" s="14"/>
      <c r="G371" s="15"/>
      <c r="H371" s="16"/>
      <c r="I371" s="17"/>
      <c r="J371" s="18"/>
    </row>
    <row r="372" spans="1:10" ht="15.75" x14ac:dyDescent="0.3">
      <c r="A372" s="19">
        <v>43004</v>
      </c>
      <c r="B372" s="20" t="s">
        <v>123</v>
      </c>
      <c r="C372" s="21">
        <v>7870</v>
      </c>
      <c r="D372" s="66"/>
      <c r="E372" s="80">
        <f t="shared" si="5"/>
        <v>-306888.48</v>
      </c>
      <c r="F372" s="14"/>
      <c r="G372" s="15"/>
      <c r="H372" s="16"/>
      <c r="I372" s="17"/>
      <c r="J372" s="18"/>
    </row>
    <row r="373" spans="1:10" ht="15.75" x14ac:dyDescent="0.3">
      <c r="A373" s="19">
        <v>43004</v>
      </c>
      <c r="B373" s="20" t="s">
        <v>22</v>
      </c>
      <c r="C373" s="21">
        <v>11018</v>
      </c>
      <c r="D373" s="66"/>
      <c r="E373" s="80">
        <f t="shared" si="5"/>
        <v>-295870.48</v>
      </c>
      <c r="F373" s="14"/>
      <c r="G373" s="15"/>
      <c r="H373" s="16"/>
      <c r="I373" s="17"/>
      <c r="J373" s="18"/>
    </row>
    <row r="374" spans="1:10" ht="15.75" x14ac:dyDescent="0.3">
      <c r="A374" s="19">
        <v>43006</v>
      </c>
      <c r="B374" s="20" t="s">
        <v>41</v>
      </c>
      <c r="C374" s="21">
        <v>25184</v>
      </c>
      <c r="D374" s="66"/>
      <c r="E374" s="80">
        <f t="shared" si="5"/>
        <v>-270686.48</v>
      </c>
      <c r="F374" s="14"/>
      <c r="G374" s="15"/>
      <c r="H374" s="16"/>
      <c r="I374" s="17"/>
      <c r="J374" s="18"/>
    </row>
    <row r="375" spans="1:10" ht="15.75" x14ac:dyDescent="0.3">
      <c r="A375" s="19">
        <v>43007</v>
      </c>
      <c r="B375" s="20" t="s">
        <v>21</v>
      </c>
      <c r="C375" s="21">
        <v>14166</v>
      </c>
      <c r="D375" s="66"/>
      <c r="E375" s="80">
        <f t="shared" si="5"/>
        <v>-256520.47999999998</v>
      </c>
      <c r="F375" s="14"/>
      <c r="G375" s="15"/>
      <c r="H375" s="16"/>
      <c r="I375" s="17"/>
      <c r="J375" s="18"/>
    </row>
    <row r="376" spans="1:10" ht="15.75" x14ac:dyDescent="0.3">
      <c r="A376" s="19">
        <v>43007</v>
      </c>
      <c r="B376" s="20" t="s">
        <v>107</v>
      </c>
      <c r="C376" s="21">
        <v>9444</v>
      </c>
      <c r="D376" s="66"/>
      <c r="E376" s="80">
        <f t="shared" si="5"/>
        <v>-247076.47999999998</v>
      </c>
      <c r="F376" s="14"/>
      <c r="G376" s="15"/>
      <c r="H376" s="16"/>
      <c r="I376" s="17"/>
      <c r="J376" s="18"/>
    </row>
    <row r="377" spans="1:10" ht="15.75" x14ac:dyDescent="0.3">
      <c r="A377" s="19">
        <v>43007</v>
      </c>
      <c r="B377" s="20" t="s">
        <v>15</v>
      </c>
      <c r="C377" s="21">
        <v>2100</v>
      </c>
      <c r="D377" s="66"/>
      <c r="E377" s="80">
        <f t="shared" si="5"/>
        <v>-244976.47999999998</v>
      </c>
      <c r="F377" s="14"/>
      <c r="G377" s="15"/>
      <c r="H377" s="16"/>
      <c r="I377" s="17"/>
      <c r="J377" s="18"/>
    </row>
    <row r="378" spans="1:10" ht="15.75" x14ac:dyDescent="0.3">
      <c r="A378" s="19">
        <v>43014</v>
      </c>
      <c r="B378" s="20" t="s">
        <v>45</v>
      </c>
      <c r="C378" s="21">
        <v>14166</v>
      </c>
      <c r="D378" s="66"/>
      <c r="E378" s="80">
        <f t="shared" si="5"/>
        <v>-230810.47999999998</v>
      </c>
      <c r="F378" s="14"/>
      <c r="G378" s="15"/>
      <c r="H378" s="16"/>
      <c r="I378" s="17"/>
      <c r="J378" s="18"/>
    </row>
    <row r="379" spans="1:10" ht="15.75" x14ac:dyDescent="0.3">
      <c r="A379" s="19">
        <v>43018</v>
      </c>
      <c r="B379" s="20" t="s">
        <v>46</v>
      </c>
      <c r="C379" s="21">
        <v>9444</v>
      </c>
      <c r="D379" s="66"/>
      <c r="E379" s="80">
        <f t="shared" si="5"/>
        <v>-221366.47999999998</v>
      </c>
      <c r="F379" s="14"/>
      <c r="G379" s="15"/>
      <c r="H379" s="16"/>
      <c r="I379" s="17"/>
      <c r="J379" s="18"/>
    </row>
    <row r="380" spans="1:10" ht="15.75" x14ac:dyDescent="0.3">
      <c r="A380" s="19"/>
      <c r="B380" s="20" t="s">
        <v>124</v>
      </c>
      <c r="C380" s="21"/>
      <c r="D380" s="66">
        <f>148964-D382</f>
        <v>98864</v>
      </c>
      <c r="E380" s="80">
        <f t="shared" si="5"/>
        <v>-320230.48</v>
      </c>
      <c r="F380" s="14"/>
      <c r="G380" s="15"/>
      <c r="H380" s="16"/>
      <c r="I380" s="17"/>
      <c r="J380" s="18"/>
    </row>
    <row r="381" spans="1:10" ht="15.75" x14ac:dyDescent="0.3">
      <c r="A381" s="19"/>
      <c r="B381" s="20" t="s">
        <v>125</v>
      </c>
      <c r="C381" s="21"/>
      <c r="D381" s="66">
        <v>78657</v>
      </c>
      <c r="E381" s="80">
        <f t="shared" si="5"/>
        <v>-398887.48</v>
      </c>
      <c r="F381" s="14"/>
      <c r="G381" s="15"/>
      <c r="H381" s="16"/>
      <c r="I381" s="17"/>
      <c r="J381" s="18"/>
    </row>
    <row r="382" spans="1:10" ht="15.75" x14ac:dyDescent="0.3">
      <c r="A382" s="19"/>
      <c r="B382" s="22" t="s">
        <v>126</v>
      </c>
      <c r="C382" s="21"/>
      <c r="D382" s="67">
        <v>50100</v>
      </c>
      <c r="E382" s="80">
        <f t="shared" si="5"/>
        <v>-448987.48</v>
      </c>
      <c r="F382" s="14"/>
      <c r="G382" s="15"/>
      <c r="H382" s="23">
        <f>D382</f>
        <v>50100</v>
      </c>
      <c r="I382" s="17"/>
      <c r="J382" s="18"/>
    </row>
    <row r="383" spans="1:10" ht="15.75" x14ac:dyDescent="0.3">
      <c r="A383" s="19">
        <v>43025</v>
      </c>
      <c r="B383" s="20" t="s">
        <v>42</v>
      </c>
      <c r="C383" s="21">
        <v>15744</v>
      </c>
      <c r="D383" s="66"/>
      <c r="E383" s="80">
        <f t="shared" si="5"/>
        <v>-433243.48</v>
      </c>
      <c r="F383" s="14"/>
      <c r="G383" s="15"/>
      <c r="H383" s="16"/>
      <c r="I383" s="17"/>
      <c r="J383" s="18"/>
    </row>
    <row r="384" spans="1:10" ht="15.75" x14ac:dyDescent="0.3">
      <c r="A384" s="19">
        <v>43025</v>
      </c>
      <c r="B384" s="20" t="s">
        <v>115</v>
      </c>
      <c r="C384" s="21">
        <v>4089</v>
      </c>
      <c r="D384" s="66"/>
      <c r="E384" s="80">
        <f t="shared" si="5"/>
        <v>-429154.48</v>
      </c>
      <c r="F384" s="14"/>
      <c r="G384" s="15"/>
      <c r="H384" s="16"/>
      <c r="I384" s="17"/>
      <c r="J384" s="18"/>
    </row>
    <row r="385" spans="1:10" ht="15.75" x14ac:dyDescent="0.3">
      <c r="A385" s="19">
        <v>43026</v>
      </c>
      <c r="B385" s="20" t="s">
        <v>127</v>
      </c>
      <c r="C385" s="21">
        <v>23610</v>
      </c>
      <c r="D385" s="66"/>
      <c r="E385" s="80">
        <f t="shared" si="5"/>
        <v>-405544.48</v>
      </c>
      <c r="F385" s="14"/>
      <c r="G385" s="15"/>
      <c r="H385" s="16"/>
      <c r="I385" s="17"/>
      <c r="J385" s="18"/>
    </row>
    <row r="386" spans="1:10" ht="15.75" x14ac:dyDescent="0.3">
      <c r="A386" s="19">
        <v>43027</v>
      </c>
      <c r="B386" s="20" t="s">
        <v>52</v>
      </c>
      <c r="C386" s="21">
        <v>12267</v>
      </c>
      <c r="D386" s="66"/>
      <c r="E386" s="80">
        <f t="shared" si="5"/>
        <v>-393277.48</v>
      </c>
      <c r="F386" s="14"/>
      <c r="G386" s="15"/>
      <c r="H386" s="16"/>
      <c r="I386" s="17"/>
      <c r="J386" s="18"/>
    </row>
    <row r="387" spans="1:10" ht="15.75" x14ac:dyDescent="0.3">
      <c r="A387" s="19">
        <v>43027</v>
      </c>
      <c r="B387" s="20" t="s">
        <v>97</v>
      </c>
      <c r="C387" s="21">
        <v>8178</v>
      </c>
      <c r="D387" s="66"/>
      <c r="E387" s="80">
        <f t="shared" si="5"/>
        <v>-385099.48</v>
      </c>
      <c r="F387" s="14"/>
      <c r="G387" s="15"/>
      <c r="H387" s="16"/>
      <c r="I387" s="17"/>
      <c r="J387" s="18"/>
    </row>
    <row r="388" spans="1:10" ht="15.75" x14ac:dyDescent="0.3">
      <c r="A388" s="19">
        <v>43028</v>
      </c>
      <c r="B388" s="20" t="s">
        <v>111</v>
      </c>
      <c r="C388" s="21">
        <v>5452</v>
      </c>
      <c r="D388" s="72"/>
      <c r="E388" s="80">
        <f t="shared" si="5"/>
        <v>-379647.48</v>
      </c>
      <c r="F388" s="14"/>
      <c r="G388" s="15"/>
      <c r="H388" s="16"/>
      <c r="I388" s="17"/>
      <c r="J388" s="18"/>
    </row>
    <row r="389" spans="1:10" ht="15.75" x14ac:dyDescent="0.3">
      <c r="A389" s="19">
        <v>43031</v>
      </c>
      <c r="B389" s="20" t="s">
        <v>27</v>
      </c>
      <c r="C389" s="21">
        <v>15642</v>
      </c>
      <c r="D389" s="66"/>
      <c r="E389" s="80">
        <f t="shared" si="5"/>
        <v>-364005.48</v>
      </c>
      <c r="F389" s="14"/>
      <c r="G389" s="15"/>
      <c r="H389" s="16"/>
      <c r="I389" s="17"/>
      <c r="J389" s="18"/>
    </row>
    <row r="390" spans="1:10" ht="15.75" x14ac:dyDescent="0.3">
      <c r="A390" s="19">
        <v>43032</v>
      </c>
      <c r="B390" s="20" t="s">
        <v>114</v>
      </c>
      <c r="C390" s="21">
        <v>8178</v>
      </c>
      <c r="D390" s="66"/>
      <c r="E390" s="80">
        <f t="shared" si="5"/>
        <v>-355827.48</v>
      </c>
      <c r="F390" s="14"/>
      <c r="G390" s="15"/>
      <c r="H390" s="16"/>
      <c r="I390" s="17"/>
      <c r="J390" s="18"/>
    </row>
    <row r="391" spans="1:10" ht="15.75" x14ac:dyDescent="0.3">
      <c r="A391" s="19">
        <v>43032</v>
      </c>
      <c r="B391" s="20" t="s">
        <v>45</v>
      </c>
      <c r="C391" s="21">
        <v>9450</v>
      </c>
      <c r="D391" s="66"/>
      <c r="E391" s="80">
        <f t="shared" ref="E391:E411" si="6">E390+C391-D391</f>
        <v>-346377.48</v>
      </c>
      <c r="F391" s="14"/>
      <c r="G391" s="15"/>
      <c r="H391" s="16"/>
      <c r="I391" s="17"/>
      <c r="J391" s="18"/>
    </row>
    <row r="392" spans="1:10" ht="15.75" x14ac:dyDescent="0.3">
      <c r="A392" s="19">
        <v>43033</v>
      </c>
      <c r="B392" s="20" t="s">
        <v>21</v>
      </c>
      <c r="C392" s="21">
        <v>12267</v>
      </c>
      <c r="D392" s="66"/>
      <c r="E392" s="80">
        <f t="shared" si="6"/>
        <v>-334110.48</v>
      </c>
      <c r="F392" s="14"/>
      <c r="G392" s="15"/>
      <c r="H392" s="16"/>
      <c r="I392" s="17"/>
      <c r="J392" s="18"/>
    </row>
    <row r="393" spans="1:10" ht="15.75" x14ac:dyDescent="0.3">
      <c r="A393" s="19">
        <v>43033</v>
      </c>
      <c r="B393" s="20" t="s">
        <v>128</v>
      </c>
      <c r="C393" s="21">
        <v>6815</v>
      </c>
      <c r="D393" s="66"/>
      <c r="E393" s="80">
        <f t="shared" si="6"/>
        <v>-327295.48</v>
      </c>
      <c r="F393" s="14"/>
      <c r="G393" s="15"/>
      <c r="H393" s="16"/>
      <c r="I393" s="17"/>
      <c r="J393" s="18"/>
    </row>
    <row r="394" spans="1:10" ht="15.75" x14ac:dyDescent="0.3">
      <c r="A394" s="19">
        <v>43033</v>
      </c>
      <c r="B394" s="20" t="s">
        <v>22</v>
      </c>
      <c r="C394" s="21">
        <v>9541</v>
      </c>
      <c r="D394" s="66"/>
      <c r="E394" s="80">
        <f t="shared" si="6"/>
        <v>-317754.48</v>
      </c>
      <c r="F394" s="14"/>
      <c r="G394" s="15"/>
      <c r="H394" s="16"/>
      <c r="I394" s="17"/>
      <c r="J394" s="18"/>
    </row>
    <row r="395" spans="1:10" ht="15.75" x14ac:dyDescent="0.3">
      <c r="A395" s="19">
        <v>43033</v>
      </c>
      <c r="B395" s="20" t="s">
        <v>112</v>
      </c>
      <c r="C395" s="21">
        <v>5452</v>
      </c>
      <c r="D395" s="66"/>
      <c r="E395" s="80">
        <f t="shared" si="6"/>
        <v>-312302.48</v>
      </c>
      <c r="F395" s="14"/>
      <c r="G395" s="15"/>
      <c r="H395" s="16"/>
      <c r="I395" s="17"/>
      <c r="J395" s="18"/>
    </row>
    <row r="396" spans="1:10" ht="15.75" x14ac:dyDescent="0.3">
      <c r="A396" s="19">
        <v>43034</v>
      </c>
      <c r="B396" s="20" t="s">
        <v>117</v>
      </c>
      <c r="C396" s="21">
        <v>17622</v>
      </c>
      <c r="D396" s="66"/>
      <c r="E396" s="80">
        <f t="shared" si="6"/>
        <v>-294680.48</v>
      </c>
      <c r="F396" s="14"/>
      <c r="G396" s="15"/>
      <c r="H396" s="16"/>
      <c r="I396" s="17"/>
      <c r="J396" s="18"/>
    </row>
    <row r="397" spans="1:10" ht="15.75" x14ac:dyDescent="0.3">
      <c r="A397" s="19">
        <v>43039</v>
      </c>
      <c r="B397" s="20" t="s">
        <v>10</v>
      </c>
      <c r="C397" s="21">
        <v>44055</v>
      </c>
      <c r="D397" s="66"/>
      <c r="E397" s="80">
        <f t="shared" si="6"/>
        <v>-250625.47999999998</v>
      </c>
      <c r="F397" s="14"/>
      <c r="G397" s="15"/>
      <c r="H397" s="16"/>
      <c r="I397" s="17"/>
      <c r="J397" s="18"/>
    </row>
    <row r="398" spans="1:10" ht="15.75" x14ac:dyDescent="0.3">
      <c r="A398" s="19">
        <v>43039</v>
      </c>
      <c r="B398" s="41" t="s">
        <v>15</v>
      </c>
      <c r="C398" s="21">
        <v>3148</v>
      </c>
      <c r="D398" s="66"/>
      <c r="E398" s="80">
        <f t="shared" si="6"/>
        <v>-247477.47999999998</v>
      </c>
      <c r="F398" s="14"/>
      <c r="G398" s="15"/>
      <c r="H398" s="16"/>
      <c r="I398" s="17"/>
      <c r="J398" s="18"/>
    </row>
    <row r="399" spans="1:10" ht="15.75" x14ac:dyDescent="0.3">
      <c r="A399" s="19">
        <v>43039</v>
      </c>
      <c r="B399" s="20" t="s">
        <v>11</v>
      </c>
      <c r="C399" s="21">
        <v>8178</v>
      </c>
      <c r="D399" s="66"/>
      <c r="E399" s="80">
        <f t="shared" si="6"/>
        <v>-239299.47999999998</v>
      </c>
      <c r="F399" s="14"/>
      <c r="G399" s="15"/>
      <c r="H399" s="16"/>
      <c r="I399" s="17"/>
      <c r="J399" s="18"/>
    </row>
    <row r="400" spans="1:10" ht="15.75" x14ac:dyDescent="0.3">
      <c r="A400" s="19">
        <v>43039</v>
      </c>
      <c r="B400" s="20" t="s">
        <v>45</v>
      </c>
      <c r="C400" s="21">
        <v>12267</v>
      </c>
      <c r="D400" s="66"/>
      <c r="E400" s="80">
        <f t="shared" si="6"/>
        <v>-227032.47999999998</v>
      </c>
      <c r="F400" s="14"/>
      <c r="G400" s="15"/>
      <c r="H400" s="16"/>
      <c r="I400" s="17"/>
      <c r="J400" s="18"/>
    </row>
    <row r="401" spans="1:10" ht="15.75" x14ac:dyDescent="0.3">
      <c r="A401" s="19">
        <v>43039</v>
      </c>
      <c r="B401" s="20" t="s">
        <v>41</v>
      </c>
      <c r="C401" s="21">
        <v>21808</v>
      </c>
      <c r="D401" s="66"/>
      <c r="E401" s="80">
        <f t="shared" si="6"/>
        <v>-205224.47999999998</v>
      </c>
      <c r="F401" s="14"/>
      <c r="G401" s="15"/>
      <c r="H401" s="16"/>
      <c r="I401" s="17"/>
      <c r="J401" s="18"/>
    </row>
    <row r="402" spans="1:10" ht="15.75" x14ac:dyDescent="0.3">
      <c r="A402" s="19">
        <v>43039</v>
      </c>
      <c r="B402" s="20" t="s">
        <v>51</v>
      </c>
      <c r="C402" s="21">
        <v>26433</v>
      </c>
      <c r="D402" s="66"/>
      <c r="E402" s="80">
        <f t="shared" si="6"/>
        <v>-178791.47999999998</v>
      </c>
      <c r="F402" s="14"/>
      <c r="G402" s="15"/>
      <c r="H402" s="16"/>
      <c r="I402" s="17"/>
      <c r="J402" s="18"/>
    </row>
    <row r="403" spans="1:10" ht="15.75" x14ac:dyDescent="0.3">
      <c r="A403" s="19">
        <v>43039</v>
      </c>
      <c r="B403" s="20" t="s">
        <v>14</v>
      </c>
      <c r="C403" s="21">
        <v>11748</v>
      </c>
      <c r="D403" s="66"/>
      <c r="E403" s="80">
        <f t="shared" si="6"/>
        <v>-167043.47999999998</v>
      </c>
      <c r="F403" s="14"/>
      <c r="G403" s="15"/>
      <c r="H403" s="16"/>
      <c r="I403" s="17"/>
      <c r="J403" s="18"/>
    </row>
    <row r="404" spans="1:10" ht="15.75" x14ac:dyDescent="0.3">
      <c r="A404" s="19">
        <v>43046</v>
      </c>
      <c r="B404" s="20" t="s">
        <v>33</v>
      </c>
      <c r="C404" s="21">
        <v>8178</v>
      </c>
      <c r="D404" s="66"/>
      <c r="E404" s="80">
        <f t="shared" si="6"/>
        <v>-158865.47999999998</v>
      </c>
      <c r="F404" s="14"/>
      <c r="G404" s="15"/>
      <c r="H404" s="16"/>
      <c r="I404" s="17"/>
      <c r="J404" s="18"/>
    </row>
    <row r="405" spans="1:10" ht="15.75" x14ac:dyDescent="0.3">
      <c r="A405" s="19"/>
      <c r="B405" s="20" t="s">
        <v>129</v>
      </c>
      <c r="C405" s="21"/>
      <c r="D405" s="66">
        <f>159984+D407</f>
        <v>212784</v>
      </c>
      <c r="E405" s="80">
        <f t="shared" si="6"/>
        <v>-371649.48</v>
      </c>
      <c r="F405" s="14"/>
      <c r="G405" s="15"/>
      <c r="H405" s="16"/>
      <c r="I405" s="17"/>
      <c r="J405" s="18"/>
    </row>
    <row r="406" spans="1:10" ht="15.75" x14ac:dyDescent="0.3">
      <c r="A406" s="19"/>
      <c r="B406" s="20" t="s">
        <v>130</v>
      </c>
      <c r="C406" s="21"/>
      <c r="D406" s="66">
        <v>58960</v>
      </c>
      <c r="E406" s="80">
        <f t="shared" si="6"/>
        <v>-430609.48</v>
      </c>
      <c r="F406" s="14"/>
      <c r="G406" s="15"/>
      <c r="H406" s="16"/>
      <c r="I406" s="17"/>
      <c r="J406" s="18"/>
    </row>
    <row r="407" spans="1:10" ht="15.75" x14ac:dyDescent="0.3">
      <c r="A407" s="19"/>
      <c r="B407" s="22" t="s">
        <v>131</v>
      </c>
      <c r="C407" s="21"/>
      <c r="D407" s="67">
        <v>52800</v>
      </c>
      <c r="E407" s="80">
        <f t="shared" si="6"/>
        <v>-483409.48</v>
      </c>
      <c r="F407" s="14"/>
      <c r="G407" s="15"/>
      <c r="H407" s="23">
        <f>D407</f>
        <v>52800</v>
      </c>
      <c r="I407" s="17"/>
      <c r="J407" s="18"/>
    </row>
    <row r="408" spans="1:10" ht="15.75" x14ac:dyDescent="0.3">
      <c r="A408" s="19">
        <v>43054</v>
      </c>
      <c r="B408" s="42" t="s">
        <v>132</v>
      </c>
      <c r="C408" s="21">
        <v>26580</v>
      </c>
      <c r="D408" s="66"/>
      <c r="E408" s="80">
        <f t="shared" si="6"/>
        <v>-456829.48</v>
      </c>
      <c r="F408" s="14"/>
      <c r="G408" s="15"/>
      <c r="H408" s="16"/>
      <c r="I408" s="17"/>
      <c r="J408" s="18"/>
    </row>
    <row r="409" spans="1:10" ht="15.75" x14ac:dyDescent="0.3">
      <c r="A409" s="19"/>
      <c r="B409" s="43" t="s">
        <v>133</v>
      </c>
      <c r="C409" s="21"/>
      <c r="D409" s="74">
        <v>8860</v>
      </c>
      <c r="E409" s="80">
        <f t="shared" si="6"/>
        <v>-465689.48</v>
      </c>
      <c r="F409" s="32">
        <f>D409</f>
        <v>8860</v>
      </c>
      <c r="G409" s="15"/>
      <c r="H409" s="16"/>
      <c r="I409" s="17"/>
      <c r="J409" s="18"/>
    </row>
    <row r="410" spans="1:10" ht="15.75" x14ac:dyDescent="0.3">
      <c r="A410" s="19">
        <v>43060</v>
      </c>
      <c r="B410" s="20" t="s">
        <v>107</v>
      </c>
      <c r="C410" s="21">
        <v>8178</v>
      </c>
      <c r="D410" s="66"/>
      <c r="E410" s="80">
        <f t="shared" si="6"/>
        <v>-457511.48</v>
      </c>
      <c r="F410" s="14"/>
      <c r="G410" s="15"/>
      <c r="H410" s="16"/>
      <c r="I410" s="17"/>
      <c r="J410" s="18"/>
    </row>
    <row r="411" spans="1:10" ht="15.75" x14ac:dyDescent="0.3">
      <c r="A411" s="19">
        <v>43060</v>
      </c>
      <c r="B411" s="20" t="s">
        <v>45</v>
      </c>
      <c r="C411" s="21">
        <v>11196</v>
      </c>
      <c r="D411" s="66"/>
      <c r="E411" s="80">
        <f t="shared" si="6"/>
        <v>-446315.48</v>
      </c>
      <c r="F411" s="14"/>
      <c r="G411" s="15"/>
      <c r="H411" s="16"/>
      <c r="I411" s="17"/>
      <c r="J411" s="18"/>
    </row>
    <row r="412" spans="1:10" ht="15.75" x14ac:dyDescent="0.3">
      <c r="A412" s="19">
        <v>43062</v>
      </c>
      <c r="B412" s="20" t="s">
        <v>134</v>
      </c>
      <c r="C412" s="21">
        <v>20445</v>
      </c>
      <c r="D412" s="66"/>
      <c r="E412" s="80">
        <f>E411+C412-D412</f>
        <v>-425870.48</v>
      </c>
      <c r="F412" s="14"/>
      <c r="G412" s="15"/>
      <c r="H412" s="16"/>
      <c r="I412" s="17"/>
      <c r="J412" s="18"/>
    </row>
    <row r="413" spans="1:10" ht="15.75" x14ac:dyDescent="0.3">
      <c r="A413" s="19">
        <v>43062</v>
      </c>
      <c r="B413" s="20" t="s">
        <v>112</v>
      </c>
      <c r="C413" s="21">
        <v>4976</v>
      </c>
      <c r="D413" s="66"/>
      <c r="E413" s="80">
        <f t="shared" ref="E413:E476" si="7">E412+C413-D413</f>
        <v>-420894.48</v>
      </c>
      <c r="F413" s="14"/>
      <c r="G413" s="15"/>
      <c r="H413" s="16"/>
      <c r="I413" s="17"/>
      <c r="J413" s="18"/>
    </row>
    <row r="414" spans="1:10" ht="15.75" x14ac:dyDescent="0.3">
      <c r="A414" s="19">
        <v>43063</v>
      </c>
      <c r="B414" s="20" t="s">
        <v>135</v>
      </c>
      <c r="C414" s="21">
        <v>11196</v>
      </c>
      <c r="D414" s="66"/>
      <c r="E414" s="80">
        <f t="shared" si="7"/>
        <v>-409698.48</v>
      </c>
      <c r="F414" s="14"/>
      <c r="G414" s="15"/>
      <c r="H414" s="16"/>
      <c r="I414" s="17"/>
      <c r="J414" s="18"/>
    </row>
    <row r="415" spans="1:10" ht="15.75" x14ac:dyDescent="0.3">
      <c r="A415" s="19">
        <v>43066</v>
      </c>
      <c r="B415" s="20" t="s">
        <v>114</v>
      </c>
      <c r="C415" s="21">
        <v>7464</v>
      </c>
      <c r="D415" s="66"/>
      <c r="E415" s="80">
        <f t="shared" si="7"/>
        <v>-402234.48</v>
      </c>
      <c r="F415" s="14"/>
      <c r="G415" s="15"/>
      <c r="H415" s="16"/>
      <c r="I415" s="17"/>
      <c r="J415" s="18"/>
    </row>
    <row r="416" spans="1:10" ht="15.75" x14ac:dyDescent="0.3">
      <c r="A416" s="19">
        <v>43066</v>
      </c>
      <c r="B416" s="20" t="s">
        <v>15</v>
      </c>
      <c r="C416" s="21">
        <v>2726</v>
      </c>
      <c r="D416" s="66"/>
      <c r="E416" s="80">
        <f t="shared" si="7"/>
        <v>-399508.47999999998</v>
      </c>
      <c r="F416" s="14"/>
      <c r="G416" s="15"/>
      <c r="H416" s="16"/>
      <c r="I416" s="17"/>
      <c r="J416" s="18"/>
    </row>
    <row r="417" spans="1:10" ht="15.75" x14ac:dyDescent="0.3">
      <c r="A417" s="19">
        <v>43066</v>
      </c>
      <c r="B417" s="20" t="s">
        <v>41</v>
      </c>
      <c r="C417" s="21">
        <v>19904</v>
      </c>
      <c r="D417" s="66"/>
      <c r="E417" s="80">
        <f t="shared" si="7"/>
        <v>-379604.47999999998</v>
      </c>
      <c r="F417" s="14"/>
      <c r="G417" s="15"/>
      <c r="H417" s="16"/>
      <c r="I417" s="17"/>
      <c r="J417" s="18"/>
    </row>
    <row r="418" spans="1:10" ht="15.75" x14ac:dyDescent="0.3">
      <c r="A418" s="19">
        <v>43067</v>
      </c>
      <c r="B418" s="20" t="s">
        <v>128</v>
      </c>
      <c r="C418" s="21">
        <v>6220</v>
      </c>
      <c r="D418" s="66"/>
      <c r="E418" s="80">
        <f t="shared" si="7"/>
        <v>-373384.48</v>
      </c>
      <c r="F418" s="14"/>
      <c r="G418" s="15"/>
      <c r="H418" s="16"/>
      <c r="I418" s="17"/>
      <c r="J418" s="18"/>
    </row>
    <row r="419" spans="1:10" ht="15.75" x14ac:dyDescent="0.3">
      <c r="A419" s="19">
        <v>43067</v>
      </c>
      <c r="B419" s="20" t="s">
        <v>22</v>
      </c>
      <c r="C419" s="21">
        <v>8708</v>
      </c>
      <c r="D419" s="66"/>
      <c r="E419" s="80">
        <f t="shared" si="7"/>
        <v>-364676.48</v>
      </c>
      <c r="F419" s="14"/>
      <c r="G419" s="15"/>
      <c r="H419" s="16"/>
      <c r="I419" s="17"/>
      <c r="J419" s="18"/>
    </row>
    <row r="420" spans="1:10" ht="15.75" x14ac:dyDescent="0.3">
      <c r="A420" s="19">
        <v>43068</v>
      </c>
      <c r="B420" s="20" t="s">
        <v>52</v>
      </c>
      <c r="C420" s="21">
        <v>11196</v>
      </c>
      <c r="D420" s="66"/>
      <c r="E420" s="80">
        <f t="shared" si="7"/>
        <v>-353480.48</v>
      </c>
      <c r="F420" s="14"/>
      <c r="G420" s="15"/>
      <c r="H420" s="16"/>
      <c r="I420" s="17"/>
      <c r="J420" s="18"/>
    </row>
    <row r="421" spans="1:10" ht="15.75" x14ac:dyDescent="0.3">
      <c r="A421" s="19">
        <v>43069</v>
      </c>
      <c r="B421" s="20" t="s">
        <v>10</v>
      </c>
      <c r="C421" s="21">
        <v>18660</v>
      </c>
      <c r="D421" s="66"/>
      <c r="E421" s="80">
        <f t="shared" si="7"/>
        <v>-334820.47999999998</v>
      </c>
      <c r="F421" s="14"/>
      <c r="G421" s="15"/>
      <c r="H421" s="16"/>
      <c r="I421" s="17"/>
      <c r="J421" s="18"/>
    </row>
    <row r="422" spans="1:10" ht="15.75" x14ac:dyDescent="0.3">
      <c r="A422" s="19">
        <v>43069</v>
      </c>
      <c r="B422" s="20" t="s">
        <v>136</v>
      </c>
      <c r="C422" s="21">
        <v>26700</v>
      </c>
      <c r="D422" s="66"/>
      <c r="E422" s="80">
        <f t="shared" si="7"/>
        <v>-308120.48</v>
      </c>
      <c r="F422" s="14"/>
      <c r="G422" s="15"/>
      <c r="H422" s="16"/>
      <c r="I422" s="17"/>
      <c r="J422" s="18"/>
    </row>
    <row r="423" spans="1:10" ht="15.75" x14ac:dyDescent="0.3">
      <c r="A423" s="19"/>
      <c r="B423" s="31" t="s">
        <v>137</v>
      </c>
      <c r="C423" s="21"/>
      <c r="D423" s="74">
        <v>8900</v>
      </c>
      <c r="E423" s="80">
        <f t="shared" si="7"/>
        <v>-317020.48</v>
      </c>
      <c r="F423" s="32">
        <f>D423</f>
        <v>8900</v>
      </c>
      <c r="G423" s="15"/>
      <c r="H423" s="16"/>
      <c r="I423" s="17"/>
      <c r="J423" s="18"/>
    </row>
    <row r="424" spans="1:10" ht="15.75" x14ac:dyDescent="0.3">
      <c r="A424" s="19">
        <v>43075</v>
      </c>
      <c r="B424" s="20" t="s">
        <v>138</v>
      </c>
      <c r="C424" s="21">
        <v>8178</v>
      </c>
      <c r="D424" s="66"/>
      <c r="E424" s="80">
        <f t="shared" si="7"/>
        <v>-308842.48</v>
      </c>
      <c r="F424" s="14"/>
      <c r="G424" s="15"/>
      <c r="H424" s="16"/>
      <c r="I424" s="17"/>
      <c r="J424" s="18"/>
    </row>
    <row r="425" spans="1:10" ht="15.75" x14ac:dyDescent="0.3">
      <c r="A425" s="19">
        <v>43075</v>
      </c>
      <c r="B425" s="20" t="s">
        <v>134</v>
      </c>
      <c r="C425" s="21">
        <v>18660</v>
      </c>
      <c r="D425" s="66"/>
      <c r="E425" s="80">
        <f t="shared" si="7"/>
        <v>-290182.48</v>
      </c>
      <c r="F425" s="14"/>
      <c r="G425" s="15"/>
      <c r="H425" s="16"/>
      <c r="I425" s="17"/>
      <c r="J425" s="18"/>
    </row>
    <row r="426" spans="1:10" ht="15.75" x14ac:dyDescent="0.3">
      <c r="A426" s="19"/>
      <c r="B426" s="20" t="s">
        <v>139</v>
      </c>
      <c r="C426" s="21"/>
      <c r="D426" s="66">
        <f>154154+D428</f>
        <v>208754</v>
      </c>
      <c r="E426" s="80">
        <f t="shared" si="7"/>
        <v>-498936.48</v>
      </c>
      <c r="F426" s="14"/>
      <c r="G426" s="15"/>
      <c r="H426" s="16"/>
      <c r="I426" s="17"/>
      <c r="J426" s="18"/>
    </row>
    <row r="427" spans="1:10" ht="15.75" x14ac:dyDescent="0.3">
      <c r="A427" s="19"/>
      <c r="B427" s="20" t="s">
        <v>140</v>
      </c>
      <c r="C427" s="21"/>
      <c r="D427" s="66">
        <v>66976</v>
      </c>
      <c r="E427" s="80">
        <f t="shared" si="7"/>
        <v>-565912.48</v>
      </c>
      <c r="F427" s="14"/>
      <c r="G427" s="15"/>
      <c r="H427" s="16"/>
      <c r="I427" s="17"/>
      <c r="J427" s="18"/>
    </row>
    <row r="428" spans="1:10" ht="15.75" x14ac:dyDescent="0.3">
      <c r="A428" s="19"/>
      <c r="B428" s="22" t="s">
        <v>141</v>
      </c>
      <c r="C428" s="21"/>
      <c r="D428" s="67">
        <v>54600</v>
      </c>
      <c r="E428" s="80">
        <f t="shared" si="7"/>
        <v>-620512.48</v>
      </c>
      <c r="F428" s="14"/>
      <c r="G428" s="15"/>
      <c r="H428" s="23">
        <f>D428</f>
        <v>54600</v>
      </c>
      <c r="I428" s="17"/>
      <c r="J428" s="18"/>
    </row>
    <row r="429" spans="1:10" ht="15.75" x14ac:dyDescent="0.3">
      <c r="A429" s="19">
        <v>43081</v>
      </c>
      <c r="B429" s="20" t="s">
        <v>11</v>
      </c>
      <c r="C429" s="21">
        <v>7464</v>
      </c>
      <c r="D429" s="66"/>
      <c r="E429" s="80">
        <f t="shared" si="7"/>
        <v>-613048.48</v>
      </c>
      <c r="F429" s="14"/>
      <c r="G429" s="15"/>
      <c r="H429" s="16"/>
      <c r="I429" s="17"/>
      <c r="J429" s="18"/>
    </row>
    <row r="430" spans="1:10" ht="15.75" x14ac:dyDescent="0.3">
      <c r="A430" s="19">
        <v>43081</v>
      </c>
      <c r="B430" s="20" t="s">
        <v>107</v>
      </c>
      <c r="C430" s="21">
        <v>11196</v>
      </c>
      <c r="D430" s="66"/>
      <c r="E430" s="80">
        <f t="shared" si="7"/>
        <v>-601852.48</v>
      </c>
      <c r="F430" s="14"/>
      <c r="G430" s="15"/>
      <c r="H430" s="16"/>
      <c r="I430" s="17"/>
      <c r="J430" s="18"/>
    </row>
    <row r="431" spans="1:10" ht="15.75" x14ac:dyDescent="0.3">
      <c r="A431" s="19">
        <v>43081</v>
      </c>
      <c r="B431" s="20" t="s">
        <v>27</v>
      </c>
      <c r="C431" s="21"/>
      <c r="D431" s="66"/>
      <c r="E431" s="80">
        <f t="shared" si="7"/>
        <v>-601852.48</v>
      </c>
      <c r="F431" s="14"/>
      <c r="G431" s="15"/>
      <c r="H431" s="16"/>
      <c r="I431" s="17"/>
      <c r="J431" s="18"/>
    </row>
    <row r="432" spans="1:10" ht="15.75" x14ac:dyDescent="0.3">
      <c r="A432" s="19">
        <v>43082</v>
      </c>
      <c r="B432" s="20" t="s">
        <v>115</v>
      </c>
      <c r="C432" s="21">
        <v>8592</v>
      </c>
      <c r="D432" s="66"/>
      <c r="E432" s="80">
        <f t="shared" si="7"/>
        <v>-593260.48</v>
      </c>
      <c r="F432" s="14"/>
      <c r="G432" s="15"/>
      <c r="H432" s="16"/>
      <c r="I432" s="17"/>
      <c r="J432" s="18"/>
    </row>
    <row r="433" spans="1:10" ht="15.75" x14ac:dyDescent="0.3">
      <c r="A433" s="19">
        <v>43082</v>
      </c>
      <c r="B433" s="20" t="s">
        <v>117</v>
      </c>
      <c r="C433" s="21">
        <v>7464</v>
      </c>
      <c r="D433" s="66"/>
      <c r="E433" s="80">
        <f t="shared" si="7"/>
        <v>-585796.48</v>
      </c>
      <c r="F433" s="14"/>
      <c r="G433" s="15"/>
      <c r="H433" s="16"/>
      <c r="I433" s="17"/>
      <c r="J433" s="18"/>
    </row>
    <row r="434" spans="1:10" ht="15.75" x14ac:dyDescent="0.3">
      <c r="A434" s="19">
        <v>43083</v>
      </c>
      <c r="B434" s="20" t="s">
        <v>97</v>
      </c>
      <c r="C434" s="21">
        <v>7464</v>
      </c>
      <c r="D434" s="66"/>
      <c r="E434" s="80">
        <f t="shared" si="7"/>
        <v>-578332.48</v>
      </c>
      <c r="F434" s="14"/>
      <c r="G434" s="15"/>
      <c r="H434" s="16"/>
      <c r="I434" s="17"/>
      <c r="J434" s="18"/>
    </row>
    <row r="435" spans="1:10" ht="15.75" x14ac:dyDescent="0.3">
      <c r="A435" s="19">
        <v>43088</v>
      </c>
      <c r="B435" s="20" t="s">
        <v>97</v>
      </c>
      <c r="C435" s="21">
        <v>7290</v>
      </c>
      <c r="D435" s="66"/>
      <c r="E435" s="80">
        <f t="shared" si="7"/>
        <v>-571042.48</v>
      </c>
      <c r="F435" s="14"/>
      <c r="G435" s="15"/>
      <c r="H435" s="16"/>
      <c r="I435" s="17"/>
      <c r="J435" s="18"/>
    </row>
    <row r="436" spans="1:10" ht="15.75" x14ac:dyDescent="0.3">
      <c r="A436" s="19">
        <v>43088</v>
      </c>
      <c r="B436" s="20" t="s">
        <v>142</v>
      </c>
      <c r="C436" s="21">
        <v>7464</v>
      </c>
      <c r="D436" s="66"/>
      <c r="E436" s="80">
        <f t="shared" si="7"/>
        <v>-563578.48</v>
      </c>
      <c r="F436" s="14"/>
      <c r="G436" s="15"/>
      <c r="H436" s="16"/>
      <c r="I436" s="17"/>
      <c r="J436" s="18"/>
    </row>
    <row r="437" spans="1:10" ht="15.75" x14ac:dyDescent="0.3">
      <c r="A437" s="19">
        <v>43088</v>
      </c>
      <c r="B437" s="20" t="s">
        <v>111</v>
      </c>
      <c r="C437" s="21">
        <v>4976</v>
      </c>
      <c r="D437" s="66"/>
      <c r="E437" s="80">
        <f t="shared" si="7"/>
        <v>-558602.48</v>
      </c>
      <c r="F437" s="14"/>
      <c r="G437" s="15"/>
      <c r="H437" s="16"/>
      <c r="I437" s="17"/>
      <c r="J437" s="18"/>
    </row>
    <row r="438" spans="1:10" ht="15.75" x14ac:dyDescent="0.3">
      <c r="A438" s="19">
        <v>43089</v>
      </c>
      <c r="B438" s="20" t="s">
        <v>33</v>
      </c>
      <c r="C438" s="21">
        <v>14754</v>
      </c>
      <c r="D438" s="66"/>
      <c r="E438" s="80">
        <f t="shared" si="7"/>
        <v>-543848.48</v>
      </c>
      <c r="F438" s="14"/>
      <c r="G438" s="15"/>
      <c r="H438" s="16"/>
      <c r="I438" s="17"/>
      <c r="J438" s="18"/>
    </row>
    <row r="439" spans="1:10" ht="15.75" x14ac:dyDescent="0.3">
      <c r="A439" s="19">
        <v>43089</v>
      </c>
      <c r="B439" s="20" t="s">
        <v>28</v>
      </c>
      <c r="C439" s="21">
        <v>7290</v>
      </c>
      <c r="D439" s="66"/>
      <c r="E439" s="80">
        <f t="shared" si="7"/>
        <v>-536558.48</v>
      </c>
      <c r="F439" s="14"/>
      <c r="G439" s="15"/>
      <c r="H439" s="16"/>
      <c r="I439" s="17"/>
      <c r="J439" s="18"/>
    </row>
    <row r="440" spans="1:10" ht="15.75" x14ac:dyDescent="0.3">
      <c r="A440" s="19">
        <v>43090</v>
      </c>
      <c r="B440" s="20" t="s">
        <v>27</v>
      </c>
      <c r="C440" s="21">
        <v>7290</v>
      </c>
      <c r="D440" s="66"/>
      <c r="E440" s="80">
        <f t="shared" si="7"/>
        <v>-529268.47999999998</v>
      </c>
      <c r="F440" s="14"/>
      <c r="G440" s="15"/>
      <c r="H440" s="16"/>
      <c r="I440" s="17"/>
      <c r="J440" s="18"/>
    </row>
    <row r="441" spans="1:10" ht="15.75" x14ac:dyDescent="0.3">
      <c r="A441" s="19">
        <v>43095</v>
      </c>
      <c r="B441" s="20" t="s">
        <v>46</v>
      </c>
      <c r="C441" s="21">
        <v>15642</v>
      </c>
      <c r="D441" s="66"/>
      <c r="E441" s="80">
        <f t="shared" si="7"/>
        <v>-513626.48</v>
      </c>
      <c r="F441" s="14"/>
      <c r="G441" s="15"/>
      <c r="H441" s="16"/>
      <c r="I441" s="17"/>
      <c r="J441" s="18"/>
    </row>
    <row r="442" spans="1:10" ht="15.75" x14ac:dyDescent="0.3">
      <c r="A442" s="19">
        <v>43095</v>
      </c>
      <c r="B442" s="20" t="s">
        <v>128</v>
      </c>
      <c r="C442" s="21">
        <v>6075</v>
      </c>
      <c r="D442" s="66"/>
      <c r="E442" s="80">
        <f t="shared" si="7"/>
        <v>-507551.48</v>
      </c>
      <c r="F442" s="14"/>
      <c r="G442" s="15"/>
      <c r="H442" s="16"/>
      <c r="I442" s="17"/>
      <c r="J442" s="18"/>
    </row>
    <row r="443" spans="1:10" ht="15.75" x14ac:dyDescent="0.3">
      <c r="A443" s="19">
        <v>43095</v>
      </c>
      <c r="B443" s="20" t="s">
        <v>22</v>
      </c>
      <c r="C443" s="21">
        <v>8505</v>
      </c>
      <c r="D443" s="66"/>
      <c r="E443" s="80">
        <f t="shared" si="7"/>
        <v>-499046.48</v>
      </c>
      <c r="F443" s="14"/>
      <c r="G443" s="15"/>
      <c r="H443" s="16"/>
      <c r="I443" s="17"/>
      <c r="J443" s="18"/>
    </row>
    <row r="444" spans="1:10" ht="15.75" x14ac:dyDescent="0.3">
      <c r="A444" s="19">
        <v>43096</v>
      </c>
      <c r="B444" s="20" t="s">
        <v>41</v>
      </c>
      <c r="C444" s="21">
        <v>19440</v>
      </c>
      <c r="D444" s="66"/>
      <c r="E444" s="80">
        <f t="shared" si="7"/>
        <v>-479606.48</v>
      </c>
      <c r="F444" s="14"/>
      <c r="G444" s="15"/>
      <c r="H444" s="16"/>
      <c r="I444" s="17"/>
      <c r="J444" s="18"/>
    </row>
    <row r="445" spans="1:10" ht="15.75" x14ac:dyDescent="0.3">
      <c r="A445" s="19">
        <v>43096</v>
      </c>
      <c r="B445" s="20" t="s">
        <v>112</v>
      </c>
      <c r="C445" s="21">
        <v>6075</v>
      </c>
      <c r="D445" s="66"/>
      <c r="E445" s="80">
        <f t="shared" si="7"/>
        <v>-473531.48</v>
      </c>
      <c r="F445" s="14"/>
      <c r="G445" s="15"/>
      <c r="H445" s="16"/>
      <c r="I445" s="17"/>
      <c r="J445" s="18"/>
    </row>
    <row r="446" spans="1:10" ht="15.75" x14ac:dyDescent="0.3">
      <c r="A446" s="19">
        <v>43096</v>
      </c>
      <c r="B446" s="20" t="s">
        <v>10</v>
      </c>
      <c r="C446" s="21">
        <v>18225</v>
      </c>
      <c r="D446" s="66"/>
      <c r="E446" s="80">
        <f t="shared" si="7"/>
        <v>-455306.48</v>
      </c>
      <c r="F446" s="14"/>
      <c r="G446" s="15"/>
      <c r="H446" s="16"/>
      <c r="I446" s="17"/>
      <c r="J446" s="18"/>
    </row>
    <row r="447" spans="1:10" ht="15.75" x14ac:dyDescent="0.3">
      <c r="A447" s="19">
        <v>43096</v>
      </c>
      <c r="B447" s="20" t="s">
        <v>35</v>
      </c>
      <c r="C447" s="21">
        <v>2726</v>
      </c>
      <c r="D447" s="66"/>
      <c r="E447" s="80">
        <f t="shared" si="7"/>
        <v>-452580.48</v>
      </c>
      <c r="F447" s="14"/>
      <c r="G447" s="15"/>
      <c r="H447" s="16"/>
      <c r="I447" s="17"/>
      <c r="J447" s="18"/>
    </row>
    <row r="448" spans="1:10" ht="15.75" x14ac:dyDescent="0.3">
      <c r="A448" s="19">
        <v>43097</v>
      </c>
      <c r="B448" s="20" t="s">
        <v>117</v>
      </c>
      <c r="C448" s="21">
        <v>7290</v>
      </c>
      <c r="D448" s="66"/>
      <c r="E448" s="80">
        <f t="shared" si="7"/>
        <v>-445290.48</v>
      </c>
      <c r="F448" s="14"/>
      <c r="G448" s="15"/>
      <c r="H448" s="16"/>
      <c r="I448" s="17"/>
      <c r="J448" s="18"/>
    </row>
    <row r="449" spans="1:10" ht="15.75" x14ac:dyDescent="0.3">
      <c r="A449" s="19">
        <v>43097</v>
      </c>
      <c r="B449" s="20" t="s">
        <v>11</v>
      </c>
      <c r="C449" s="21">
        <v>7290</v>
      </c>
      <c r="D449" s="66"/>
      <c r="E449" s="80">
        <f t="shared" si="7"/>
        <v>-438000.48</v>
      </c>
      <c r="F449" s="14"/>
      <c r="G449" s="15"/>
      <c r="H449" s="16"/>
      <c r="I449" s="17"/>
      <c r="J449" s="18"/>
    </row>
    <row r="450" spans="1:10" ht="15.75" x14ac:dyDescent="0.3">
      <c r="A450" s="19">
        <v>43097</v>
      </c>
      <c r="B450" s="20" t="s">
        <v>135</v>
      </c>
      <c r="C450" s="21">
        <v>10935</v>
      </c>
      <c r="D450" s="66"/>
      <c r="E450" s="80">
        <f t="shared" si="7"/>
        <v>-427065.48</v>
      </c>
      <c r="F450" s="14"/>
      <c r="G450" s="15"/>
      <c r="H450" s="16"/>
      <c r="I450" s="17"/>
      <c r="J450" s="18"/>
    </row>
    <row r="451" spans="1:10" ht="15.75" x14ac:dyDescent="0.3">
      <c r="A451" s="19">
        <v>43462</v>
      </c>
      <c r="B451" s="20" t="s">
        <v>52</v>
      </c>
      <c r="C451" s="21">
        <v>10935</v>
      </c>
      <c r="D451" s="66"/>
      <c r="E451" s="80">
        <f t="shared" si="7"/>
        <v>-416130.48</v>
      </c>
      <c r="F451" s="14"/>
      <c r="G451" s="15"/>
      <c r="H451" s="16"/>
      <c r="I451" s="17"/>
      <c r="J451" s="18"/>
    </row>
    <row r="452" spans="1:10" ht="15.75" x14ac:dyDescent="0.3">
      <c r="A452" s="19">
        <v>43098</v>
      </c>
      <c r="B452" s="20" t="s">
        <v>51</v>
      </c>
      <c r="C452" s="21">
        <v>22131</v>
      </c>
      <c r="D452" s="66"/>
      <c r="E452" s="80">
        <f t="shared" si="7"/>
        <v>-393999.48</v>
      </c>
      <c r="F452" s="14"/>
      <c r="G452" s="15"/>
      <c r="H452" s="16"/>
      <c r="I452" s="17"/>
      <c r="J452" s="18"/>
    </row>
    <row r="453" spans="1:10" ht="15.75" x14ac:dyDescent="0.3">
      <c r="A453" s="19">
        <v>43098</v>
      </c>
      <c r="B453" s="20" t="s">
        <v>15</v>
      </c>
      <c r="C453" s="21">
        <v>2488</v>
      </c>
      <c r="D453" s="66"/>
      <c r="E453" s="80">
        <f t="shared" si="7"/>
        <v>-391511.48</v>
      </c>
      <c r="F453" s="14"/>
      <c r="G453" s="15"/>
      <c r="H453" s="16"/>
      <c r="I453" s="17"/>
      <c r="J453" s="18"/>
    </row>
    <row r="454" spans="1:10" ht="15.75" x14ac:dyDescent="0.3">
      <c r="A454" s="19">
        <v>43112</v>
      </c>
      <c r="B454" s="20" t="s">
        <v>143</v>
      </c>
      <c r="C454" s="21">
        <v>4860</v>
      </c>
      <c r="D454" s="66"/>
      <c r="E454" s="80">
        <f t="shared" si="7"/>
        <v>-386651.48</v>
      </c>
      <c r="F454" s="14"/>
      <c r="G454" s="15"/>
      <c r="H454" s="16"/>
      <c r="I454" s="17"/>
      <c r="J454" s="18"/>
    </row>
    <row r="455" spans="1:10" ht="15.75" x14ac:dyDescent="0.3">
      <c r="A455" s="19">
        <v>43112</v>
      </c>
      <c r="B455" s="20" t="s">
        <v>45</v>
      </c>
      <c r="C455" s="21">
        <v>10935</v>
      </c>
      <c r="D455" s="66"/>
      <c r="E455" s="80">
        <f t="shared" si="7"/>
        <v>-375716.48</v>
      </c>
      <c r="F455" s="14"/>
      <c r="G455" s="15"/>
      <c r="H455" s="16"/>
      <c r="I455" s="17"/>
      <c r="J455" s="18"/>
    </row>
    <row r="456" spans="1:10" ht="15.75" x14ac:dyDescent="0.3">
      <c r="A456" s="19">
        <v>43112</v>
      </c>
      <c r="B456" s="20" t="s">
        <v>107</v>
      </c>
      <c r="C456" s="21">
        <v>10935</v>
      </c>
      <c r="D456" s="66"/>
      <c r="E456" s="80">
        <f t="shared" si="7"/>
        <v>-364781.48</v>
      </c>
      <c r="F456" s="14"/>
      <c r="G456" s="15"/>
      <c r="H456" s="16"/>
      <c r="I456" s="17"/>
      <c r="J456" s="18"/>
    </row>
    <row r="457" spans="1:10" ht="15.75" x14ac:dyDescent="0.3">
      <c r="A457" s="19"/>
      <c r="B457" s="20" t="s">
        <v>144</v>
      </c>
      <c r="C457" s="21"/>
      <c r="D457" s="66">
        <f>376740-D459</f>
        <v>322140</v>
      </c>
      <c r="E457" s="80">
        <f t="shared" si="7"/>
        <v>-686921.48</v>
      </c>
      <c r="F457" s="14"/>
      <c r="G457" s="15"/>
      <c r="H457" s="16"/>
      <c r="I457" s="17"/>
      <c r="J457" s="18"/>
    </row>
    <row r="458" spans="1:10" ht="15.75" x14ac:dyDescent="0.3">
      <c r="A458" s="19"/>
      <c r="B458" s="20" t="s">
        <v>145</v>
      </c>
      <c r="C458" s="21"/>
      <c r="D458" s="66">
        <v>74074</v>
      </c>
      <c r="E458" s="80">
        <f t="shared" si="7"/>
        <v>-760995.48</v>
      </c>
      <c r="F458" s="14"/>
      <c r="G458" s="15"/>
      <c r="H458" s="16"/>
      <c r="I458" s="17"/>
      <c r="J458" s="18"/>
    </row>
    <row r="459" spans="1:10" ht="15.75" x14ac:dyDescent="0.3">
      <c r="A459" s="19"/>
      <c r="B459" s="22" t="s">
        <v>146</v>
      </c>
      <c r="C459" s="21"/>
      <c r="D459" s="67">
        <v>54600</v>
      </c>
      <c r="E459" s="80">
        <f t="shared" si="7"/>
        <v>-815595.48</v>
      </c>
      <c r="F459" s="14"/>
      <c r="G459" s="15"/>
      <c r="H459" s="23">
        <f>D459</f>
        <v>54600</v>
      </c>
      <c r="I459" s="17"/>
      <c r="J459" s="18"/>
    </row>
    <row r="460" spans="1:10" ht="15.75" x14ac:dyDescent="0.3">
      <c r="A460" s="19">
        <v>43115</v>
      </c>
      <c r="B460" s="20" t="s">
        <v>42</v>
      </c>
      <c r="C460" s="21">
        <v>14754</v>
      </c>
      <c r="D460" s="66"/>
      <c r="E460" s="80">
        <f t="shared" si="7"/>
        <v>-800841.48</v>
      </c>
      <c r="F460" s="14"/>
      <c r="G460" s="15"/>
      <c r="H460" s="16"/>
      <c r="I460" s="17"/>
      <c r="J460" s="18"/>
    </row>
    <row r="461" spans="1:10" ht="15.75" x14ac:dyDescent="0.3">
      <c r="A461" s="19">
        <v>43115</v>
      </c>
      <c r="B461" s="20" t="s">
        <v>14</v>
      </c>
      <c r="C461" s="21">
        <v>9836</v>
      </c>
      <c r="D461" s="66"/>
      <c r="E461" s="80">
        <f t="shared" si="7"/>
        <v>-791005.48</v>
      </c>
      <c r="F461" s="14"/>
      <c r="G461" s="15"/>
      <c r="H461" s="16"/>
      <c r="I461" s="17"/>
      <c r="J461" s="18"/>
    </row>
    <row r="462" spans="1:10" ht="15.75" x14ac:dyDescent="0.3">
      <c r="A462" s="19">
        <v>43119</v>
      </c>
      <c r="B462" s="20" t="s">
        <v>127</v>
      </c>
      <c r="C462" s="21">
        <v>18225</v>
      </c>
      <c r="D462" s="66"/>
      <c r="E462" s="80">
        <f t="shared" si="7"/>
        <v>-772780.48</v>
      </c>
      <c r="F462" s="14"/>
      <c r="G462" s="15"/>
      <c r="H462" s="16"/>
      <c r="I462" s="17"/>
      <c r="J462" s="18"/>
    </row>
    <row r="463" spans="1:10" ht="15.75" x14ac:dyDescent="0.3">
      <c r="A463" s="19">
        <v>43124</v>
      </c>
      <c r="B463" s="20" t="s">
        <v>33</v>
      </c>
      <c r="C463" s="21">
        <v>14862</v>
      </c>
      <c r="D463" s="66"/>
      <c r="E463" s="80">
        <f t="shared" si="7"/>
        <v>-757918.48</v>
      </c>
      <c r="F463" s="14"/>
      <c r="G463" s="15"/>
      <c r="H463" s="16"/>
      <c r="I463" s="17"/>
      <c r="J463" s="18"/>
    </row>
    <row r="464" spans="1:10" ht="15.75" x14ac:dyDescent="0.3">
      <c r="A464" s="19">
        <v>43124</v>
      </c>
      <c r="B464" s="20" t="s">
        <v>115</v>
      </c>
      <c r="C464" s="21">
        <v>9908</v>
      </c>
      <c r="D464" s="66"/>
      <c r="E464" s="80">
        <f t="shared" si="7"/>
        <v>-748010.48</v>
      </c>
      <c r="F464" s="14"/>
      <c r="G464" s="15"/>
      <c r="H464" s="16"/>
      <c r="I464" s="17"/>
      <c r="J464" s="18"/>
    </row>
    <row r="465" spans="1:10" ht="15.75" x14ac:dyDescent="0.3">
      <c r="A465" s="19">
        <v>43126</v>
      </c>
      <c r="B465" s="20" t="s">
        <v>45</v>
      </c>
      <c r="C465" s="21">
        <v>22293</v>
      </c>
      <c r="D465" s="66"/>
      <c r="E465" s="80">
        <f t="shared" si="7"/>
        <v>-725717.48</v>
      </c>
      <c r="F465" s="14"/>
      <c r="G465" s="15"/>
      <c r="H465" s="16"/>
      <c r="I465" s="17"/>
      <c r="J465" s="18"/>
    </row>
    <row r="466" spans="1:10" ht="15.75" x14ac:dyDescent="0.3">
      <c r="A466" s="19">
        <v>43130</v>
      </c>
      <c r="B466" s="20" t="s">
        <v>89</v>
      </c>
      <c r="C466" s="21">
        <v>14862</v>
      </c>
      <c r="D466" s="66"/>
      <c r="E466" s="80">
        <f t="shared" si="7"/>
        <v>-710855.48</v>
      </c>
      <c r="F466" s="14"/>
      <c r="G466" s="15"/>
      <c r="H466" s="16"/>
      <c r="I466" s="17"/>
      <c r="J466" s="18"/>
    </row>
    <row r="467" spans="1:10" ht="15.75" x14ac:dyDescent="0.3">
      <c r="A467" s="19">
        <v>43131</v>
      </c>
      <c r="B467" s="20" t="s">
        <v>128</v>
      </c>
      <c r="C467" s="21">
        <v>12385</v>
      </c>
      <c r="D467" s="66"/>
      <c r="E467" s="80">
        <f t="shared" si="7"/>
        <v>-698470.48</v>
      </c>
      <c r="F467" s="14"/>
      <c r="G467" s="15"/>
      <c r="H467" s="16"/>
      <c r="I467" s="17"/>
      <c r="J467" s="18"/>
    </row>
    <row r="468" spans="1:10" ht="15.75" x14ac:dyDescent="0.3">
      <c r="A468" s="19">
        <v>43131</v>
      </c>
      <c r="B468" s="20" t="s">
        <v>22</v>
      </c>
      <c r="C468" s="21">
        <v>17339</v>
      </c>
      <c r="D468" s="66"/>
      <c r="E468" s="80">
        <f t="shared" si="7"/>
        <v>-681131.48</v>
      </c>
      <c r="F468" s="14"/>
      <c r="G468" s="15"/>
      <c r="H468" s="16"/>
      <c r="I468" s="17"/>
      <c r="J468" s="18"/>
    </row>
    <row r="469" spans="1:10" ht="15.75" x14ac:dyDescent="0.3">
      <c r="A469" s="19">
        <v>43131</v>
      </c>
      <c r="B469" s="20" t="s">
        <v>41</v>
      </c>
      <c r="C469" s="21">
        <v>39632</v>
      </c>
      <c r="D469" s="66"/>
      <c r="E469" s="80">
        <f t="shared" si="7"/>
        <v>-641499.48</v>
      </c>
      <c r="F469" s="14"/>
      <c r="G469" s="15"/>
      <c r="H469" s="16"/>
      <c r="I469" s="17"/>
      <c r="J469" s="18"/>
    </row>
    <row r="470" spans="1:10" ht="15.75" x14ac:dyDescent="0.3">
      <c r="A470" s="19">
        <v>43131</v>
      </c>
      <c r="B470" s="20" t="s">
        <v>112</v>
      </c>
      <c r="C470" s="21">
        <v>12385</v>
      </c>
      <c r="D470" s="66"/>
      <c r="E470" s="80">
        <f t="shared" si="7"/>
        <v>-629114.48</v>
      </c>
      <c r="F470" s="14"/>
      <c r="G470" s="15"/>
      <c r="H470" s="16"/>
      <c r="I470" s="17"/>
      <c r="J470" s="18"/>
    </row>
    <row r="471" spans="1:10" ht="15.75" x14ac:dyDescent="0.3">
      <c r="A471" s="19">
        <v>43133</v>
      </c>
      <c r="B471" s="20" t="s">
        <v>117</v>
      </c>
      <c r="C471" s="21">
        <v>14862</v>
      </c>
      <c r="D471" s="66"/>
      <c r="E471" s="80">
        <f t="shared" si="7"/>
        <v>-614252.48</v>
      </c>
      <c r="F471" s="14"/>
      <c r="G471" s="15"/>
      <c r="H471" s="16"/>
      <c r="I471" s="17"/>
      <c r="J471" s="18"/>
    </row>
    <row r="472" spans="1:10" ht="15.75" x14ac:dyDescent="0.3">
      <c r="A472" s="19">
        <v>43133</v>
      </c>
      <c r="B472" s="36" t="s">
        <v>107</v>
      </c>
      <c r="C472" s="21">
        <v>22293</v>
      </c>
      <c r="D472" s="66"/>
      <c r="E472" s="80">
        <f t="shared" si="7"/>
        <v>-591959.48</v>
      </c>
      <c r="F472" s="14"/>
      <c r="G472" s="15"/>
      <c r="H472" s="16"/>
      <c r="I472" s="17"/>
      <c r="J472" s="18"/>
    </row>
    <row r="473" spans="1:10" ht="15.75" x14ac:dyDescent="0.3">
      <c r="A473" s="19">
        <v>43136</v>
      </c>
      <c r="B473" s="20" t="s">
        <v>52</v>
      </c>
      <c r="C473" s="21">
        <v>22293</v>
      </c>
      <c r="D473" s="66"/>
      <c r="E473" s="80">
        <f t="shared" si="7"/>
        <v>-569666.48</v>
      </c>
      <c r="F473" s="14"/>
      <c r="G473" s="15"/>
      <c r="H473" s="16"/>
      <c r="I473" s="17"/>
      <c r="J473" s="18"/>
    </row>
    <row r="474" spans="1:10" ht="15.75" x14ac:dyDescent="0.3">
      <c r="A474" s="19">
        <v>43136</v>
      </c>
      <c r="B474" s="20" t="s">
        <v>21</v>
      </c>
      <c r="C474" s="21">
        <v>22293</v>
      </c>
      <c r="D474" s="66"/>
      <c r="E474" s="80">
        <f t="shared" si="7"/>
        <v>-547373.48</v>
      </c>
      <c r="F474" s="14"/>
      <c r="G474" s="15"/>
      <c r="H474" s="16"/>
      <c r="I474" s="17"/>
      <c r="J474" s="18"/>
    </row>
    <row r="475" spans="1:10" ht="15.75" x14ac:dyDescent="0.3">
      <c r="A475" s="19">
        <v>43137</v>
      </c>
      <c r="B475" s="20" t="s">
        <v>11</v>
      </c>
      <c r="C475" s="21">
        <v>14862</v>
      </c>
      <c r="D475" s="66"/>
      <c r="E475" s="80">
        <f t="shared" si="7"/>
        <v>-532511.48</v>
      </c>
      <c r="F475" s="14"/>
      <c r="G475" s="15"/>
      <c r="H475" s="16"/>
      <c r="I475" s="17"/>
      <c r="J475" s="18"/>
    </row>
    <row r="476" spans="1:10" ht="15.75" x14ac:dyDescent="0.3">
      <c r="A476" s="19">
        <v>43137</v>
      </c>
      <c r="B476" s="20" t="s">
        <v>142</v>
      </c>
      <c r="C476" s="21">
        <v>7290</v>
      </c>
      <c r="D476" s="66"/>
      <c r="E476" s="80">
        <f t="shared" si="7"/>
        <v>-525221.48</v>
      </c>
      <c r="F476" s="14"/>
      <c r="G476" s="15"/>
      <c r="H476" s="16"/>
      <c r="I476" s="17"/>
      <c r="J476" s="18"/>
    </row>
    <row r="477" spans="1:10" ht="15.75" x14ac:dyDescent="0.3">
      <c r="A477" s="19">
        <v>43138</v>
      </c>
      <c r="B477" s="20" t="s">
        <v>46</v>
      </c>
      <c r="C477" s="21">
        <v>7290</v>
      </c>
      <c r="D477" s="66"/>
      <c r="E477" s="80">
        <f t="shared" ref="E477:E540" si="8">E476+C477-D477</f>
        <v>-517931.48</v>
      </c>
      <c r="F477" s="14"/>
      <c r="G477" s="15"/>
      <c r="H477" s="16"/>
      <c r="I477" s="17"/>
      <c r="J477" s="18"/>
    </row>
    <row r="478" spans="1:10" ht="15.75" x14ac:dyDescent="0.3">
      <c r="A478" s="19">
        <v>43139</v>
      </c>
      <c r="B478" s="20" t="s">
        <v>97</v>
      </c>
      <c r="C478" s="21">
        <v>14862</v>
      </c>
      <c r="D478" s="66"/>
      <c r="E478" s="80">
        <f t="shared" si="8"/>
        <v>-503069.48</v>
      </c>
      <c r="F478" s="14"/>
      <c r="G478" s="15"/>
      <c r="H478" s="16"/>
      <c r="I478" s="17"/>
      <c r="J478" s="18"/>
    </row>
    <row r="479" spans="1:10" ht="15.75" x14ac:dyDescent="0.3">
      <c r="A479" s="19">
        <v>43139</v>
      </c>
      <c r="B479" s="20" t="s">
        <v>134</v>
      </c>
      <c r="C479" s="21">
        <v>37155</v>
      </c>
      <c r="D479" s="66"/>
      <c r="E479" s="80">
        <f t="shared" si="8"/>
        <v>-465914.48</v>
      </c>
      <c r="F479" s="14"/>
      <c r="G479" s="15"/>
      <c r="H479" s="16"/>
      <c r="I479" s="17"/>
      <c r="J479" s="18"/>
    </row>
    <row r="480" spans="1:10" ht="15.75" x14ac:dyDescent="0.3">
      <c r="A480" s="19">
        <v>43139</v>
      </c>
      <c r="B480" s="20" t="s">
        <v>111</v>
      </c>
      <c r="C480" s="21">
        <v>9908</v>
      </c>
      <c r="D480" s="66"/>
      <c r="E480" s="80">
        <f t="shared" si="8"/>
        <v>-456006.48</v>
      </c>
      <c r="F480" s="14"/>
      <c r="G480" s="15"/>
      <c r="H480" s="16"/>
      <c r="I480" s="17"/>
      <c r="J480" s="18"/>
    </row>
    <row r="481" spans="1:10" ht="15.75" x14ac:dyDescent="0.3">
      <c r="A481" s="19"/>
      <c r="B481" s="20" t="s">
        <v>147</v>
      </c>
      <c r="C481" s="21"/>
      <c r="D481" s="66">
        <f>169092-D483</f>
        <v>114192</v>
      </c>
      <c r="E481" s="80">
        <f t="shared" si="8"/>
        <v>-570198.48</v>
      </c>
      <c r="F481" s="14"/>
      <c r="G481" s="15"/>
      <c r="H481" s="16"/>
      <c r="I481" s="17"/>
      <c r="J481" s="18"/>
    </row>
    <row r="482" spans="1:10" ht="15.75" x14ac:dyDescent="0.3">
      <c r="A482" s="19"/>
      <c r="B482" s="20" t="s">
        <v>148</v>
      </c>
      <c r="C482" s="21"/>
      <c r="D482" s="66">
        <v>63318</v>
      </c>
      <c r="E482" s="80">
        <f t="shared" si="8"/>
        <v>-633516.48</v>
      </c>
      <c r="F482" s="14"/>
      <c r="G482" s="15"/>
      <c r="H482" s="16"/>
      <c r="I482" s="17"/>
      <c r="J482" s="18"/>
    </row>
    <row r="483" spans="1:10" ht="15.75" x14ac:dyDescent="0.3">
      <c r="A483" s="19"/>
      <c r="B483" s="22" t="s">
        <v>149</v>
      </c>
      <c r="C483" s="21"/>
      <c r="D483" s="67">
        <v>54900</v>
      </c>
      <c r="E483" s="80">
        <f t="shared" si="8"/>
        <v>-688416.48</v>
      </c>
      <c r="F483" s="14"/>
      <c r="G483" s="15"/>
      <c r="H483" s="23">
        <f>D483</f>
        <v>54900</v>
      </c>
      <c r="I483" s="17"/>
      <c r="J483" s="18"/>
    </row>
    <row r="484" spans="1:10" ht="15.75" x14ac:dyDescent="0.3">
      <c r="A484" s="19">
        <v>43151</v>
      </c>
      <c r="B484" s="20" t="s">
        <v>27</v>
      </c>
      <c r="C484" s="21">
        <v>14862</v>
      </c>
      <c r="D484" s="66"/>
      <c r="E484" s="80">
        <f t="shared" si="8"/>
        <v>-673554.48</v>
      </c>
      <c r="F484" s="14"/>
      <c r="G484" s="15"/>
      <c r="H484" s="16"/>
      <c r="I484" s="17"/>
      <c r="J484" s="18"/>
    </row>
    <row r="485" spans="1:10" ht="15.75" x14ac:dyDescent="0.3">
      <c r="A485" s="19">
        <v>43151</v>
      </c>
      <c r="B485" s="20" t="s">
        <v>46</v>
      </c>
      <c r="C485" s="21">
        <v>14862</v>
      </c>
      <c r="D485" s="66"/>
      <c r="E485" s="80">
        <f t="shared" si="8"/>
        <v>-658692.48</v>
      </c>
      <c r="F485" s="14"/>
      <c r="G485" s="15"/>
      <c r="H485" s="16"/>
      <c r="I485" s="17"/>
      <c r="J485" s="18"/>
    </row>
    <row r="486" spans="1:10" ht="15.75" x14ac:dyDescent="0.3">
      <c r="A486" s="19">
        <v>43151</v>
      </c>
      <c r="B486" s="20" t="s">
        <v>14</v>
      </c>
      <c r="C486" s="21">
        <v>9908</v>
      </c>
      <c r="D486" s="66"/>
      <c r="E486" s="80">
        <f t="shared" si="8"/>
        <v>-648784.48</v>
      </c>
      <c r="F486" s="14"/>
      <c r="G486" s="15"/>
      <c r="H486" s="16"/>
      <c r="I486" s="17"/>
      <c r="J486" s="18"/>
    </row>
    <row r="487" spans="1:10" ht="15.75" x14ac:dyDescent="0.3">
      <c r="A487" s="19">
        <v>43154</v>
      </c>
      <c r="B487" s="20" t="s">
        <v>35</v>
      </c>
      <c r="C487" s="21">
        <v>9872</v>
      </c>
      <c r="D487" s="66"/>
      <c r="E487" s="80">
        <f t="shared" si="8"/>
        <v>-638912.48</v>
      </c>
      <c r="F487" s="14"/>
      <c r="G487" s="15"/>
      <c r="H487" s="16"/>
      <c r="I487" s="17"/>
      <c r="J487" s="18"/>
    </row>
    <row r="488" spans="1:10" ht="15.75" x14ac:dyDescent="0.3">
      <c r="A488" s="19">
        <v>43154</v>
      </c>
      <c r="B488" s="20" t="s">
        <v>51</v>
      </c>
      <c r="C488" s="21">
        <v>22293</v>
      </c>
      <c r="D488" s="66"/>
      <c r="E488" s="80">
        <f t="shared" si="8"/>
        <v>-616619.48</v>
      </c>
      <c r="F488" s="14"/>
      <c r="G488" s="15"/>
      <c r="H488" s="16"/>
      <c r="I488" s="17"/>
      <c r="J488" s="18"/>
    </row>
    <row r="489" spans="1:10" ht="15.75" x14ac:dyDescent="0.3">
      <c r="A489" s="19">
        <v>43157</v>
      </c>
      <c r="B489" s="20" t="s">
        <v>15</v>
      </c>
      <c r="C489" s="21">
        <v>2430</v>
      </c>
      <c r="D489" s="66"/>
      <c r="E489" s="80">
        <f t="shared" si="8"/>
        <v>-614189.48</v>
      </c>
      <c r="F489" s="14"/>
      <c r="G489" s="15"/>
      <c r="H489" s="16"/>
      <c r="I489" s="17"/>
      <c r="J489" s="18"/>
    </row>
    <row r="490" spans="1:10" ht="15.75" x14ac:dyDescent="0.3">
      <c r="A490" s="19">
        <v>43159</v>
      </c>
      <c r="B490" s="20" t="s">
        <v>128</v>
      </c>
      <c r="C490" s="21">
        <v>6350</v>
      </c>
      <c r="D490" s="66"/>
      <c r="E490" s="80">
        <f t="shared" si="8"/>
        <v>-607839.48</v>
      </c>
      <c r="F490" s="14"/>
      <c r="G490" s="15"/>
      <c r="H490" s="16"/>
      <c r="I490" s="17"/>
      <c r="J490" s="18"/>
    </row>
    <row r="491" spans="1:10" ht="15.75" x14ac:dyDescent="0.3">
      <c r="A491" s="19">
        <v>43159</v>
      </c>
      <c r="B491" s="20" t="s">
        <v>22</v>
      </c>
      <c r="C491" s="21">
        <v>8890</v>
      </c>
      <c r="D491" s="66"/>
      <c r="E491" s="80">
        <f t="shared" si="8"/>
        <v>-598949.48</v>
      </c>
      <c r="F491" s="14"/>
      <c r="G491" s="15"/>
      <c r="H491" s="16"/>
      <c r="I491" s="17"/>
      <c r="J491" s="18"/>
    </row>
    <row r="492" spans="1:10" ht="15.75" x14ac:dyDescent="0.3">
      <c r="A492" s="19">
        <v>43159</v>
      </c>
      <c r="B492" s="20" t="s">
        <v>10</v>
      </c>
      <c r="C492" s="21">
        <v>37155</v>
      </c>
      <c r="D492" s="66"/>
      <c r="E492" s="80">
        <f t="shared" si="8"/>
        <v>-561794.48</v>
      </c>
      <c r="F492" s="14"/>
      <c r="G492" s="15"/>
      <c r="H492" s="16"/>
      <c r="I492" s="17"/>
      <c r="J492" s="18"/>
    </row>
    <row r="493" spans="1:10" ht="15.75" x14ac:dyDescent="0.3">
      <c r="A493" s="19">
        <v>43159</v>
      </c>
      <c r="B493" s="20" t="s">
        <v>97</v>
      </c>
      <c r="C493" s="21">
        <v>7620</v>
      </c>
      <c r="D493" s="66"/>
      <c r="E493" s="80">
        <f t="shared" si="8"/>
        <v>-554174.48</v>
      </c>
      <c r="F493" s="14"/>
      <c r="G493" s="15"/>
      <c r="H493" s="16"/>
      <c r="I493" s="17"/>
      <c r="J493" s="18"/>
    </row>
    <row r="494" spans="1:10" ht="15.75" x14ac:dyDescent="0.3">
      <c r="A494" s="19">
        <v>43159</v>
      </c>
      <c r="B494" s="20" t="s">
        <v>112</v>
      </c>
      <c r="C494" s="21">
        <v>6350</v>
      </c>
      <c r="D494" s="66"/>
      <c r="E494" s="80">
        <f t="shared" si="8"/>
        <v>-547824.48</v>
      </c>
      <c r="F494" s="14"/>
      <c r="G494" s="15"/>
      <c r="H494" s="16"/>
      <c r="I494" s="17"/>
      <c r="J494" s="18"/>
    </row>
    <row r="495" spans="1:10" ht="15.75" x14ac:dyDescent="0.3">
      <c r="A495" s="19">
        <v>43166</v>
      </c>
      <c r="B495" s="20" t="s">
        <v>117</v>
      </c>
      <c r="C495" s="21">
        <v>7620</v>
      </c>
      <c r="D495" s="66"/>
      <c r="E495" s="80">
        <f t="shared" si="8"/>
        <v>-540204.48</v>
      </c>
      <c r="F495" s="14"/>
      <c r="G495" s="15"/>
      <c r="H495" s="16"/>
      <c r="I495" s="17"/>
      <c r="J495" s="18"/>
    </row>
    <row r="496" spans="1:10" ht="15.75" x14ac:dyDescent="0.3">
      <c r="A496" s="19">
        <v>43167</v>
      </c>
      <c r="B496" s="20" t="s">
        <v>27</v>
      </c>
      <c r="C496" s="21">
        <v>7620</v>
      </c>
      <c r="D496" s="66"/>
      <c r="E496" s="80">
        <f t="shared" si="8"/>
        <v>-532584.48</v>
      </c>
      <c r="F496" s="14"/>
      <c r="G496" s="15"/>
      <c r="H496" s="16"/>
      <c r="I496" s="17"/>
      <c r="J496" s="18"/>
    </row>
    <row r="497" spans="1:10" ht="15.75" x14ac:dyDescent="0.3">
      <c r="A497" s="19">
        <v>43167</v>
      </c>
      <c r="B497" s="20" t="s">
        <v>89</v>
      </c>
      <c r="C497" s="21">
        <v>15606</v>
      </c>
      <c r="D497" s="66"/>
      <c r="E497" s="80">
        <f t="shared" si="8"/>
        <v>-516978.48</v>
      </c>
      <c r="F497" s="14"/>
      <c r="G497" s="15"/>
      <c r="H497" s="16"/>
      <c r="I497" s="17"/>
      <c r="J497" s="18"/>
    </row>
    <row r="498" spans="1:10" ht="15.75" x14ac:dyDescent="0.3">
      <c r="A498" s="19">
        <v>43172</v>
      </c>
      <c r="B498" s="20" t="s">
        <v>41</v>
      </c>
      <c r="C498" s="21">
        <v>20320</v>
      </c>
      <c r="D498" s="66"/>
      <c r="E498" s="80">
        <f t="shared" si="8"/>
        <v>-496658.48</v>
      </c>
      <c r="F498" s="14"/>
      <c r="G498" s="15"/>
      <c r="H498" s="16"/>
      <c r="I498" s="17"/>
      <c r="J498" s="18"/>
    </row>
    <row r="499" spans="1:10" ht="15.75" x14ac:dyDescent="0.3">
      <c r="A499" s="19">
        <v>43167</v>
      </c>
      <c r="B499" s="20" t="s">
        <v>33</v>
      </c>
      <c r="C499" s="21">
        <v>7620</v>
      </c>
      <c r="D499" s="66"/>
      <c r="E499" s="80">
        <f t="shared" si="8"/>
        <v>-489038.48</v>
      </c>
      <c r="F499" s="14"/>
      <c r="G499" s="15"/>
      <c r="H499" s="16"/>
      <c r="I499" s="17"/>
      <c r="J499" s="18"/>
    </row>
    <row r="500" spans="1:10" ht="15.75" x14ac:dyDescent="0.3">
      <c r="A500" s="19">
        <v>43167</v>
      </c>
      <c r="B500" s="20" t="s">
        <v>115</v>
      </c>
      <c r="C500" s="21">
        <v>5080</v>
      </c>
      <c r="D500" s="66"/>
      <c r="E500" s="80">
        <f t="shared" si="8"/>
        <v>-483958.48</v>
      </c>
      <c r="F500" s="14"/>
      <c r="G500" s="15"/>
      <c r="H500" s="16"/>
      <c r="I500" s="17"/>
      <c r="J500" s="18"/>
    </row>
    <row r="501" spans="1:10" ht="15.75" x14ac:dyDescent="0.3">
      <c r="A501" s="19">
        <v>43167</v>
      </c>
      <c r="B501" s="20" t="s">
        <v>111</v>
      </c>
      <c r="C501" s="21">
        <v>5080</v>
      </c>
      <c r="D501" s="66"/>
      <c r="E501" s="80">
        <f t="shared" si="8"/>
        <v>-478878.48</v>
      </c>
      <c r="F501" s="14"/>
      <c r="G501" s="15"/>
      <c r="H501" s="16"/>
      <c r="I501" s="17"/>
      <c r="J501" s="18"/>
    </row>
    <row r="502" spans="1:10" ht="15.75" x14ac:dyDescent="0.3">
      <c r="A502" s="19">
        <v>43167</v>
      </c>
      <c r="B502" s="20" t="s">
        <v>10</v>
      </c>
      <c r="C502" s="21">
        <v>19050</v>
      </c>
      <c r="D502" s="66"/>
      <c r="E502" s="80">
        <f t="shared" si="8"/>
        <v>-459828.47999999998</v>
      </c>
      <c r="F502" s="14"/>
      <c r="G502" s="15"/>
      <c r="H502" s="16"/>
      <c r="I502" s="17"/>
      <c r="J502" s="18"/>
    </row>
    <row r="503" spans="1:10" ht="15.75" x14ac:dyDescent="0.3">
      <c r="A503" s="19">
        <v>43168</v>
      </c>
      <c r="B503" s="20" t="s">
        <v>45</v>
      </c>
      <c r="C503" s="21">
        <v>11430</v>
      </c>
      <c r="D503" s="66"/>
      <c r="E503" s="80">
        <f t="shared" si="8"/>
        <v>-448398.48</v>
      </c>
      <c r="F503" s="14"/>
      <c r="G503" s="15"/>
      <c r="H503" s="16"/>
      <c r="I503" s="17"/>
      <c r="J503" s="18"/>
    </row>
    <row r="504" spans="1:10" ht="15.75" x14ac:dyDescent="0.3">
      <c r="A504" s="19">
        <v>43172</v>
      </c>
      <c r="B504" s="20" t="s">
        <v>14</v>
      </c>
      <c r="C504" s="21">
        <v>6350</v>
      </c>
      <c r="D504" s="66"/>
      <c r="E504" s="80">
        <f t="shared" si="8"/>
        <v>-442048.48</v>
      </c>
      <c r="F504" s="14"/>
      <c r="G504" s="15"/>
      <c r="H504" s="16"/>
      <c r="I504" s="17"/>
      <c r="J504" s="18"/>
    </row>
    <row r="505" spans="1:10" ht="15.75" x14ac:dyDescent="0.3">
      <c r="A505" s="19">
        <v>43172</v>
      </c>
      <c r="B505" s="20" t="s">
        <v>136</v>
      </c>
      <c r="C505" s="21">
        <v>19848</v>
      </c>
      <c r="D505" s="66"/>
      <c r="E505" s="80">
        <f t="shared" si="8"/>
        <v>-422200.48</v>
      </c>
      <c r="F505" s="14"/>
      <c r="G505" s="15"/>
      <c r="H505" s="16"/>
      <c r="I505" s="17"/>
      <c r="J505" s="18"/>
    </row>
    <row r="506" spans="1:10" ht="15.75" x14ac:dyDescent="0.3">
      <c r="A506" s="19">
        <v>43172</v>
      </c>
      <c r="B506" s="20" t="s">
        <v>11</v>
      </c>
      <c r="C506" s="21">
        <v>7620</v>
      </c>
      <c r="D506" s="66"/>
      <c r="E506" s="80">
        <f t="shared" si="8"/>
        <v>-414580.47999999998</v>
      </c>
      <c r="F506" s="14"/>
      <c r="G506" s="15"/>
      <c r="H506" s="16"/>
      <c r="I506" s="17"/>
      <c r="J506" s="18"/>
    </row>
    <row r="507" spans="1:10" ht="15.75" x14ac:dyDescent="0.3">
      <c r="A507" s="19"/>
      <c r="B507" s="20" t="s">
        <v>150</v>
      </c>
      <c r="C507" s="21"/>
      <c r="D507" s="66">
        <f>169280-D509</f>
        <v>114380</v>
      </c>
      <c r="E507" s="80">
        <f t="shared" si="8"/>
        <v>-528960.48</v>
      </c>
      <c r="F507" s="14"/>
      <c r="G507" s="15"/>
      <c r="H507" s="16"/>
      <c r="I507" s="17"/>
      <c r="J507" s="18"/>
    </row>
    <row r="508" spans="1:10" ht="15.75" x14ac:dyDescent="0.3">
      <c r="A508" s="19"/>
      <c r="B508" s="20" t="s">
        <v>151</v>
      </c>
      <c r="C508" s="21"/>
      <c r="D508" s="66">
        <v>75624</v>
      </c>
      <c r="E508" s="80">
        <f t="shared" si="8"/>
        <v>-604584.48</v>
      </c>
      <c r="F508" s="14"/>
      <c r="G508" s="15"/>
      <c r="H508" s="16"/>
      <c r="I508" s="17"/>
      <c r="J508" s="18"/>
    </row>
    <row r="509" spans="1:10" ht="15.75" x14ac:dyDescent="0.3">
      <c r="A509" s="19"/>
      <c r="B509" s="22" t="s">
        <v>152</v>
      </c>
      <c r="C509" s="21"/>
      <c r="D509" s="67">
        <v>54900</v>
      </c>
      <c r="E509" s="80">
        <f t="shared" si="8"/>
        <v>-659484.48</v>
      </c>
      <c r="F509" s="14"/>
      <c r="G509" s="15"/>
      <c r="H509" s="23">
        <f>D509</f>
        <v>54900</v>
      </c>
      <c r="I509" s="17"/>
      <c r="J509" s="18"/>
    </row>
    <row r="510" spans="1:10" ht="15.75" x14ac:dyDescent="0.3">
      <c r="A510" s="19">
        <v>43175</v>
      </c>
      <c r="B510" s="20" t="s">
        <v>107</v>
      </c>
      <c r="C510" s="21">
        <v>11430</v>
      </c>
      <c r="D510" s="66"/>
      <c r="E510" s="80">
        <f t="shared" si="8"/>
        <v>-648054.48</v>
      </c>
      <c r="F510" s="14"/>
      <c r="G510" s="15"/>
      <c r="H510" s="16"/>
      <c r="I510" s="17"/>
      <c r="J510" s="18"/>
    </row>
    <row r="511" spans="1:10" ht="15.75" x14ac:dyDescent="0.3">
      <c r="A511" s="19">
        <v>43178</v>
      </c>
      <c r="B511" s="20" t="s">
        <v>42</v>
      </c>
      <c r="C511" s="21">
        <v>14862</v>
      </c>
      <c r="D511" s="66"/>
      <c r="E511" s="80">
        <f t="shared" si="8"/>
        <v>-633192.48</v>
      </c>
      <c r="F511" s="14"/>
      <c r="G511" s="15"/>
      <c r="H511" s="16"/>
      <c r="I511" s="17"/>
      <c r="J511" s="18"/>
    </row>
    <row r="512" spans="1:10" ht="15.75" x14ac:dyDescent="0.3">
      <c r="A512" s="19">
        <v>43178</v>
      </c>
      <c r="B512" s="20" t="s">
        <v>19</v>
      </c>
      <c r="C512" s="21">
        <v>13791</v>
      </c>
      <c r="D512" s="66"/>
      <c r="E512" s="80">
        <f t="shared" si="8"/>
        <v>-619401.48</v>
      </c>
      <c r="F512" s="14"/>
      <c r="G512" s="15"/>
      <c r="H512" s="16"/>
      <c r="I512" s="17"/>
      <c r="J512" s="18"/>
    </row>
    <row r="513" spans="1:10" ht="15.75" x14ac:dyDescent="0.3">
      <c r="A513" s="19">
        <v>43178</v>
      </c>
      <c r="B513" s="20" t="s">
        <v>142</v>
      </c>
      <c r="C513" s="21">
        <v>22482</v>
      </c>
      <c r="D513" s="66"/>
      <c r="E513" s="80">
        <f t="shared" si="8"/>
        <v>-596919.48</v>
      </c>
      <c r="F513" s="14"/>
      <c r="G513" s="15"/>
      <c r="H513" s="16"/>
      <c r="I513" s="17"/>
      <c r="J513" s="18"/>
    </row>
    <row r="514" spans="1:10" ht="15.75" x14ac:dyDescent="0.3">
      <c r="A514" s="19">
        <v>43178</v>
      </c>
      <c r="B514" s="20" t="s">
        <v>153</v>
      </c>
      <c r="C514" s="21">
        <v>19050</v>
      </c>
      <c r="D514" s="66"/>
      <c r="E514" s="80">
        <f t="shared" si="8"/>
        <v>-577869.48</v>
      </c>
      <c r="F514" s="14"/>
      <c r="G514" s="15"/>
      <c r="H514" s="16"/>
      <c r="I514" s="17"/>
      <c r="J514" s="18"/>
    </row>
    <row r="515" spans="1:10" ht="15.75" x14ac:dyDescent="0.3">
      <c r="A515" s="19">
        <v>43179</v>
      </c>
      <c r="B515" s="20" t="s">
        <v>97</v>
      </c>
      <c r="C515" s="21">
        <v>7986</v>
      </c>
      <c r="D515" s="66"/>
      <c r="E515" s="80">
        <f t="shared" si="8"/>
        <v>-569883.48</v>
      </c>
      <c r="F515" s="14"/>
      <c r="G515" s="15"/>
      <c r="H515" s="16"/>
      <c r="I515" s="17"/>
      <c r="J515" s="18"/>
    </row>
    <row r="516" spans="1:10" ht="15.75" x14ac:dyDescent="0.3">
      <c r="A516" s="19">
        <v>43179</v>
      </c>
      <c r="B516" s="20" t="s">
        <v>115</v>
      </c>
      <c r="C516" s="21">
        <v>6655</v>
      </c>
      <c r="D516" s="66"/>
      <c r="E516" s="80">
        <f t="shared" si="8"/>
        <v>-563228.48</v>
      </c>
      <c r="F516" s="14"/>
      <c r="G516" s="15"/>
      <c r="H516" s="16"/>
      <c r="I516" s="17"/>
      <c r="J516" s="18"/>
    </row>
    <row r="517" spans="1:10" ht="15.75" x14ac:dyDescent="0.3">
      <c r="A517" s="19">
        <v>43180</v>
      </c>
      <c r="B517" s="20" t="s">
        <v>35</v>
      </c>
      <c r="C517" s="21">
        <v>2540</v>
      </c>
      <c r="D517" s="66"/>
      <c r="E517" s="80">
        <f t="shared" si="8"/>
        <v>-560688.48</v>
      </c>
      <c r="F517" s="14"/>
      <c r="G517" s="15"/>
      <c r="H517" s="16"/>
      <c r="I517" s="17"/>
      <c r="J517" s="18"/>
    </row>
    <row r="518" spans="1:10" ht="15.75" x14ac:dyDescent="0.3">
      <c r="A518" s="19">
        <v>43180</v>
      </c>
      <c r="B518" s="20" t="s">
        <v>117</v>
      </c>
      <c r="C518" s="21">
        <v>6655</v>
      </c>
      <c r="D518" s="66"/>
      <c r="E518" s="80">
        <f t="shared" si="8"/>
        <v>-554033.48</v>
      </c>
      <c r="F518" s="14"/>
      <c r="G518" s="15"/>
      <c r="H518" s="16"/>
      <c r="I518" s="17"/>
      <c r="J518" s="18"/>
    </row>
    <row r="519" spans="1:10" ht="15.75" x14ac:dyDescent="0.3">
      <c r="A519" s="19">
        <v>43181</v>
      </c>
      <c r="B519" s="20" t="s">
        <v>45</v>
      </c>
      <c r="C519" s="21">
        <v>11979</v>
      </c>
      <c r="D519" s="66"/>
      <c r="E519" s="80">
        <f t="shared" si="8"/>
        <v>-542054.48</v>
      </c>
      <c r="F519" s="14"/>
      <c r="G519" s="15"/>
      <c r="H519" s="16"/>
      <c r="I519" s="17"/>
      <c r="J519" s="18"/>
    </row>
    <row r="520" spans="1:10" ht="15.75" x14ac:dyDescent="0.3">
      <c r="A520" s="19">
        <v>43181</v>
      </c>
      <c r="B520" s="20" t="s">
        <v>33</v>
      </c>
      <c r="C520" s="21">
        <v>7986</v>
      </c>
      <c r="D520" s="66"/>
      <c r="E520" s="80">
        <f t="shared" si="8"/>
        <v>-534068.47999999998</v>
      </c>
      <c r="F520" s="14"/>
      <c r="G520" s="15"/>
      <c r="H520" s="16"/>
      <c r="I520" s="17"/>
      <c r="J520" s="18"/>
    </row>
    <row r="521" spans="1:10" ht="15.75" x14ac:dyDescent="0.3">
      <c r="A521" s="19">
        <v>43182</v>
      </c>
      <c r="B521" s="20" t="s">
        <v>46</v>
      </c>
      <c r="C521" s="21">
        <v>7620</v>
      </c>
      <c r="D521" s="66"/>
      <c r="E521" s="80">
        <f t="shared" si="8"/>
        <v>-526448.48</v>
      </c>
      <c r="F521" s="14"/>
      <c r="G521" s="15"/>
      <c r="H521" s="16"/>
      <c r="I521" s="17"/>
      <c r="J521" s="18"/>
    </row>
    <row r="522" spans="1:10" ht="15.75" x14ac:dyDescent="0.3">
      <c r="A522" s="19">
        <v>43185</v>
      </c>
      <c r="B522" s="20" t="s">
        <v>15</v>
      </c>
      <c r="C522" s="21">
        <v>4954</v>
      </c>
      <c r="D522" s="66"/>
      <c r="E522" s="80">
        <f t="shared" si="8"/>
        <v>-521494.48</v>
      </c>
      <c r="F522" s="14"/>
      <c r="G522" s="15"/>
      <c r="H522" s="16"/>
      <c r="I522" s="17"/>
      <c r="J522" s="18"/>
    </row>
    <row r="523" spans="1:10" ht="15.75" x14ac:dyDescent="0.3">
      <c r="A523" s="19">
        <v>43187</v>
      </c>
      <c r="B523" s="20" t="s">
        <v>21</v>
      </c>
      <c r="C523" s="21">
        <v>11430</v>
      </c>
      <c r="D523" s="66"/>
      <c r="E523" s="80">
        <f t="shared" si="8"/>
        <v>-510064.48</v>
      </c>
      <c r="F523" s="14"/>
      <c r="G523" s="15"/>
      <c r="H523" s="16"/>
      <c r="I523" s="17"/>
      <c r="J523" s="18"/>
    </row>
    <row r="524" spans="1:10" ht="15.75" x14ac:dyDescent="0.3">
      <c r="A524" s="19">
        <v>43187</v>
      </c>
      <c r="B524" s="20" t="s">
        <v>27</v>
      </c>
      <c r="C524" s="21">
        <v>7986</v>
      </c>
      <c r="D524" s="66"/>
      <c r="E524" s="80">
        <f t="shared" si="8"/>
        <v>-502078.48</v>
      </c>
      <c r="F524" s="14"/>
      <c r="G524" s="15"/>
      <c r="H524" s="16"/>
      <c r="I524" s="17"/>
      <c r="J524" s="18"/>
    </row>
    <row r="525" spans="1:10" ht="15.75" x14ac:dyDescent="0.3">
      <c r="A525" s="19">
        <v>43187</v>
      </c>
      <c r="B525" s="20" t="s">
        <v>51</v>
      </c>
      <c r="C525" s="21">
        <v>23409</v>
      </c>
      <c r="D525" s="66"/>
      <c r="E525" s="80">
        <f t="shared" si="8"/>
        <v>-478669.48</v>
      </c>
      <c r="F525" s="14"/>
      <c r="G525" s="15"/>
      <c r="H525" s="16"/>
      <c r="I525" s="17"/>
      <c r="J525" s="18"/>
    </row>
    <row r="526" spans="1:10" ht="15.75" x14ac:dyDescent="0.3">
      <c r="A526" s="19">
        <v>43187</v>
      </c>
      <c r="B526" s="20" t="s">
        <v>112</v>
      </c>
      <c r="C526" s="21">
        <v>6655</v>
      </c>
      <c r="D526" s="66"/>
      <c r="E526" s="80">
        <f t="shared" si="8"/>
        <v>-472014.48</v>
      </c>
      <c r="F526" s="14"/>
      <c r="G526" s="15"/>
      <c r="H526" s="16"/>
      <c r="I526" s="17"/>
      <c r="J526" s="18"/>
    </row>
    <row r="527" spans="1:10" ht="15.75" x14ac:dyDescent="0.3">
      <c r="A527" s="19">
        <v>43187</v>
      </c>
      <c r="B527" s="20" t="s">
        <v>11</v>
      </c>
      <c r="C527" s="21">
        <v>7986</v>
      </c>
      <c r="D527" s="66"/>
      <c r="E527" s="80">
        <f t="shared" si="8"/>
        <v>-464028.48</v>
      </c>
      <c r="F527" s="14"/>
      <c r="G527" s="15"/>
      <c r="H527" s="16"/>
      <c r="I527" s="17"/>
      <c r="J527" s="18"/>
    </row>
    <row r="528" spans="1:10" ht="15.75" x14ac:dyDescent="0.3">
      <c r="A528" s="19">
        <v>43187</v>
      </c>
      <c r="B528" s="20" t="s">
        <v>128</v>
      </c>
      <c r="C528" s="21">
        <v>6655</v>
      </c>
      <c r="D528" s="66"/>
      <c r="E528" s="80">
        <f t="shared" si="8"/>
        <v>-457373.48</v>
      </c>
      <c r="F528" s="14"/>
      <c r="G528" s="15"/>
      <c r="H528" s="16"/>
      <c r="I528" s="17"/>
      <c r="J528" s="18"/>
    </row>
    <row r="529" spans="1:10" ht="15.75" x14ac:dyDescent="0.3">
      <c r="A529" s="19">
        <v>43187</v>
      </c>
      <c r="B529" s="20" t="s">
        <v>22</v>
      </c>
      <c r="C529" s="21">
        <v>9317</v>
      </c>
      <c r="D529" s="66"/>
      <c r="E529" s="80">
        <f t="shared" si="8"/>
        <v>-448056.48</v>
      </c>
      <c r="F529" s="14"/>
      <c r="G529" s="15"/>
      <c r="H529" s="16"/>
      <c r="I529" s="17"/>
      <c r="J529" s="18"/>
    </row>
    <row r="530" spans="1:10" ht="15.75" x14ac:dyDescent="0.3">
      <c r="A530" s="19">
        <v>43199</v>
      </c>
      <c r="B530" s="20" t="s">
        <v>10</v>
      </c>
      <c r="C530" s="21">
        <v>19965</v>
      </c>
      <c r="D530" s="66"/>
      <c r="E530" s="80">
        <f t="shared" si="8"/>
        <v>-428091.48</v>
      </c>
      <c r="F530" s="14"/>
      <c r="G530" s="15"/>
      <c r="H530" s="16"/>
      <c r="I530" s="17"/>
      <c r="J530" s="18"/>
    </row>
    <row r="531" spans="1:10" ht="15.75" x14ac:dyDescent="0.3">
      <c r="A531" s="19">
        <v>43199</v>
      </c>
      <c r="B531" s="20" t="s">
        <v>14</v>
      </c>
      <c r="C531" s="21">
        <v>6655</v>
      </c>
      <c r="D531" s="66"/>
      <c r="E531" s="80">
        <f t="shared" si="8"/>
        <v>-421436.48</v>
      </c>
      <c r="F531" s="14"/>
      <c r="G531" s="15"/>
      <c r="H531" s="16"/>
      <c r="I531" s="17"/>
      <c r="J531" s="18"/>
    </row>
    <row r="532" spans="1:10" ht="15.75" x14ac:dyDescent="0.3">
      <c r="A532" s="19">
        <v>43199</v>
      </c>
      <c r="B532" s="20" t="s">
        <v>154</v>
      </c>
      <c r="C532" s="21">
        <v>19965</v>
      </c>
      <c r="D532" s="66"/>
      <c r="E532" s="80">
        <f t="shared" si="8"/>
        <v>-401471.48</v>
      </c>
      <c r="F532" s="14"/>
      <c r="G532" s="15"/>
      <c r="H532" s="16"/>
      <c r="I532" s="17"/>
      <c r="J532" s="18"/>
    </row>
    <row r="533" spans="1:10" ht="15.75" x14ac:dyDescent="0.3">
      <c r="A533" s="19">
        <v>43199</v>
      </c>
      <c r="B533" s="20" t="s">
        <v>111</v>
      </c>
      <c r="C533" s="21">
        <v>6655</v>
      </c>
      <c r="D533" s="66"/>
      <c r="E533" s="80">
        <f t="shared" si="8"/>
        <v>-394816.48</v>
      </c>
      <c r="F533" s="14"/>
      <c r="G533" s="15"/>
      <c r="H533" s="16"/>
      <c r="I533" s="17"/>
      <c r="J533" s="18"/>
    </row>
    <row r="534" spans="1:10" ht="15.75" x14ac:dyDescent="0.3">
      <c r="A534" s="19"/>
      <c r="B534" s="20" t="s">
        <v>155</v>
      </c>
      <c r="C534" s="21"/>
      <c r="D534" s="66">
        <f>170240-D536</f>
        <v>115040</v>
      </c>
      <c r="E534" s="80">
        <f t="shared" si="8"/>
        <v>-509856.48</v>
      </c>
      <c r="F534" s="14"/>
      <c r="G534" s="15"/>
      <c r="H534" s="16"/>
      <c r="I534" s="17"/>
      <c r="J534" s="18"/>
    </row>
    <row r="535" spans="1:10" ht="15.75" x14ac:dyDescent="0.3">
      <c r="A535" s="19"/>
      <c r="B535" s="20" t="s">
        <v>156</v>
      </c>
      <c r="C535" s="21"/>
      <c r="D535" s="66">
        <v>76570</v>
      </c>
      <c r="E535" s="80">
        <f t="shared" si="8"/>
        <v>-586426.48</v>
      </c>
      <c r="F535" s="14"/>
      <c r="G535" s="15"/>
      <c r="H535" s="16"/>
      <c r="I535" s="17"/>
      <c r="J535" s="18"/>
    </row>
    <row r="536" spans="1:10" ht="15.75" x14ac:dyDescent="0.3">
      <c r="A536" s="19"/>
      <c r="B536" s="22" t="s">
        <v>157</v>
      </c>
      <c r="C536" s="21"/>
      <c r="D536" s="67">
        <v>55200</v>
      </c>
      <c r="E536" s="80">
        <f t="shared" si="8"/>
        <v>-641626.48</v>
      </c>
      <c r="F536" s="14"/>
      <c r="G536" s="15"/>
      <c r="H536" s="23">
        <f>D536</f>
        <v>55200</v>
      </c>
      <c r="I536" s="17"/>
      <c r="J536" s="18"/>
    </row>
    <row r="537" spans="1:10" ht="15.75" x14ac:dyDescent="0.3">
      <c r="A537" s="19">
        <v>43207</v>
      </c>
      <c r="B537" s="20" t="s">
        <v>33</v>
      </c>
      <c r="C537" s="21">
        <v>7794</v>
      </c>
      <c r="D537" s="66"/>
      <c r="E537" s="80">
        <f t="shared" si="8"/>
        <v>-633832.48</v>
      </c>
      <c r="F537" s="14"/>
      <c r="G537" s="15"/>
      <c r="H537" s="16"/>
      <c r="I537" s="17"/>
      <c r="J537" s="18"/>
    </row>
    <row r="538" spans="1:10" ht="15.75" x14ac:dyDescent="0.3">
      <c r="A538" s="19">
        <v>43208</v>
      </c>
      <c r="B538" s="20" t="s">
        <v>52</v>
      </c>
      <c r="C538" s="21">
        <v>11979</v>
      </c>
      <c r="D538" s="66"/>
      <c r="E538" s="80">
        <f t="shared" si="8"/>
        <v>-621853.48</v>
      </c>
      <c r="F538" s="14"/>
      <c r="G538" s="15"/>
      <c r="H538" s="16"/>
      <c r="I538" s="17"/>
      <c r="J538" s="18"/>
    </row>
    <row r="539" spans="1:10" ht="15.75" x14ac:dyDescent="0.3">
      <c r="A539" s="19">
        <v>43208</v>
      </c>
      <c r="B539" s="20" t="s">
        <v>97</v>
      </c>
      <c r="C539" s="21">
        <v>7794</v>
      </c>
      <c r="D539" s="66"/>
      <c r="E539" s="80">
        <f t="shared" si="8"/>
        <v>-614059.48</v>
      </c>
      <c r="F539" s="14"/>
      <c r="G539" s="15"/>
      <c r="H539" s="16"/>
      <c r="I539" s="17"/>
      <c r="J539" s="18"/>
    </row>
    <row r="540" spans="1:10" ht="15.75" x14ac:dyDescent="0.3">
      <c r="A540" s="19">
        <v>43208</v>
      </c>
      <c r="B540" s="20" t="s">
        <v>142</v>
      </c>
      <c r="C540" s="21">
        <v>7986</v>
      </c>
      <c r="D540" s="66"/>
      <c r="E540" s="80">
        <f t="shared" si="8"/>
        <v>-606073.48</v>
      </c>
      <c r="F540" s="14"/>
      <c r="G540" s="15"/>
      <c r="H540" s="16"/>
      <c r="I540" s="17"/>
      <c r="J540" s="18"/>
    </row>
    <row r="541" spans="1:10" ht="15.75" x14ac:dyDescent="0.3">
      <c r="A541" s="19">
        <v>43208</v>
      </c>
      <c r="B541" s="20" t="s">
        <v>115</v>
      </c>
      <c r="C541" s="21">
        <v>6495</v>
      </c>
      <c r="D541" s="66"/>
      <c r="E541" s="80">
        <f t="shared" ref="E541:E542" si="9">E540+C541-D541</f>
        <v>-599578.48</v>
      </c>
      <c r="F541" s="14"/>
      <c r="G541" s="15"/>
      <c r="H541" s="16"/>
      <c r="I541" s="17"/>
      <c r="J541" s="18"/>
    </row>
    <row r="542" spans="1:10" ht="15.75" x14ac:dyDescent="0.3">
      <c r="A542" s="19">
        <v>43209</v>
      </c>
      <c r="B542" s="20" t="s">
        <v>138</v>
      </c>
      <c r="C542" s="21">
        <v>7620</v>
      </c>
      <c r="D542" s="66"/>
      <c r="E542" s="80">
        <f t="shared" si="9"/>
        <v>-591958.48</v>
      </c>
      <c r="F542" s="14"/>
      <c r="G542" s="15"/>
      <c r="H542" s="16"/>
      <c r="I542" s="17"/>
      <c r="J542" s="18"/>
    </row>
    <row r="543" spans="1:10" ht="15.75" x14ac:dyDescent="0.3">
      <c r="A543" s="19">
        <v>43209</v>
      </c>
      <c r="B543" s="20" t="s">
        <v>45</v>
      </c>
      <c r="C543" s="21">
        <v>11691</v>
      </c>
      <c r="D543" s="66"/>
      <c r="E543" s="80">
        <f>E542+C543-D543</f>
        <v>-580267.48</v>
      </c>
      <c r="F543" s="14"/>
      <c r="G543" s="15"/>
      <c r="H543" s="16"/>
      <c r="I543" s="17"/>
      <c r="J543" s="18"/>
    </row>
    <row r="544" spans="1:10" ht="15.75" x14ac:dyDescent="0.3">
      <c r="A544" s="19">
        <v>43209</v>
      </c>
      <c r="B544" s="20" t="s">
        <v>41</v>
      </c>
      <c r="C544" s="21">
        <v>21296</v>
      </c>
      <c r="D544" s="66"/>
      <c r="E544" s="80">
        <f t="shared" ref="E544:E589" si="10">E543+C544-D544</f>
        <v>-558971.48</v>
      </c>
      <c r="F544" s="14"/>
      <c r="G544" s="15"/>
      <c r="H544" s="16"/>
      <c r="I544" s="17"/>
      <c r="J544" s="18"/>
    </row>
    <row r="545" spans="1:10" ht="15.75" x14ac:dyDescent="0.3">
      <c r="A545" s="19">
        <v>43209</v>
      </c>
      <c r="B545" s="20" t="s">
        <v>27</v>
      </c>
      <c r="C545" s="21">
        <v>7794</v>
      </c>
      <c r="D545" s="66"/>
      <c r="E545" s="80">
        <f t="shared" si="10"/>
        <v>-551177.48</v>
      </c>
      <c r="F545" s="14"/>
      <c r="G545" s="15"/>
      <c r="H545" s="16"/>
      <c r="I545" s="17"/>
      <c r="J545" s="18"/>
    </row>
    <row r="546" spans="1:10" ht="15.75" x14ac:dyDescent="0.3">
      <c r="A546" s="19">
        <v>43214</v>
      </c>
      <c r="B546" s="20" t="s">
        <v>117</v>
      </c>
      <c r="C546" s="21">
        <v>6495</v>
      </c>
      <c r="D546" s="66"/>
      <c r="E546" s="80">
        <f t="shared" si="10"/>
        <v>-544682.48</v>
      </c>
      <c r="F546" s="14"/>
      <c r="G546" s="15"/>
      <c r="H546" s="16"/>
      <c r="I546" s="17"/>
      <c r="J546" s="18"/>
    </row>
    <row r="547" spans="1:10" ht="15.75" x14ac:dyDescent="0.3">
      <c r="A547" s="19">
        <v>43199</v>
      </c>
      <c r="B547" s="20" t="s">
        <v>21</v>
      </c>
      <c r="C547" s="21">
        <v>11979</v>
      </c>
      <c r="D547" s="66"/>
      <c r="E547" s="80">
        <f t="shared" si="10"/>
        <v>-532703.48</v>
      </c>
      <c r="F547" s="14"/>
      <c r="G547" s="15"/>
      <c r="H547" s="16"/>
      <c r="I547" s="17"/>
      <c r="J547" s="18"/>
    </row>
    <row r="548" spans="1:10" ht="15.75" x14ac:dyDescent="0.3">
      <c r="A548" s="19">
        <v>43215</v>
      </c>
      <c r="B548" s="20" t="s">
        <v>21</v>
      </c>
      <c r="C548" s="21">
        <v>11691</v>
      </c>
      <c r="D548" s="66"/>
      <c r="E548" s="80">
        <f t="shared" si="10"/>
        <v>-521012.47999999998</v>
      </c>
      <c r="F548" s="14"/>
      <c r="G548" s="15"/>
      <c r="H548" s="16"/>
      <c r="I548" s="17"/>
      <c r="J548" s="18"/>
    </row>
    <row r="549" spans="1:10" ht="15.75" x14ac:dyDescent="0.3">
      <c r="A549" s="19">
        <v>43215</v>
      </c>
      <c r="B549" s="20" t="s">
        <v>52</v>
      </c>
      <c r="C549" s="21">
        <v>11430</v>
      </c>
      <c r="D549" s="66"/>
      <c r="E549" s="80">
        <f t="shared" si="10"/>
        <v>-509582.48</v>
      </c>
      <c r="F549" s="14"/>
      <c r="G549" s="15"/>
      <c r="H549" s="16"/>
      <c r="I549" s="17"/>
      <c r="J549" s="18"/>
    </row>
    <row r="550" spans="1:10" ht="15.75" x14ac:dyDescent="0.3">
      <c r="A550" s="19">
        <v>43215</v>
      </c>
      <c r="B550" s="20" t="s">
        <v>128</v>
      </c>
      <c r="C550" s="21">
        <v>3897</v>
      </c>
      <c r="D550" s="66"/>
      <c r="E550" s="80">
        <f t="shared" si="10"/>
        <v>-505685.48</v>
      </c>
      <c r="F550" s="14"/>
      <c r="G550" s="15"/>
      <c r="H550" s="16"/>
      <c r="I550" s="17"/>
      <c r="J550" s="18"/>
    </row>
    <row r="551" spans="1:10" ht="15.75" x14ac:dyDescent="0.3">
      <c r="A551" s="19">
        <v>43216</v>
      </c>
      <c r="B551" s="20" t="s">
        <v>22</v>
      </c>
      <c r="C551" s="21">
        <v>9093</v>
      </c>
      <c r="D551" s="66"/>
      <c r="E551" s="80">
        <f t="shared" si="10"/>
        <v>-496592.48</v>
      </c>
      <c r="F551" s="14"/>
      <c r="G551" s="15"/>
      <c r="H551" s="16"/>
      <c r="I551" s="17"/>
      <c r="J551" s="18"/>
    </row>
    <row r="552" spans="1:10" ht="15.75" x14ac:dyDescent="0.3">
      <c r="A552" s="19">
        <v>43217</v>
      </c>
      <c r="B552" s="20" t="s">
        <v>41</v>
      </c>
      <c r="C552" s="21">
        <v>20784</v>
      </c>
      <c r="D552" s="66"/>
      <c r="E552" s="80">
        <f t="shared" si="10"/>
        <v>-475808.48</v>
      </c>
      <c r="F552" s="14"/>
      <c r="G552" s="15"/>
      <c r="H552" s="16"/>
      <c r="I552" s="17"/>
      <c r="J552" s="18"/>
    </row>
    <row r="553" spans="1:10" ht="15.75" x14ac:dyDescent="0.3">
      <c r="A553" s="19">
        <v>43217</v>
      </c>
      <c r="B553" s="20" t="s">
        <v>10</v>
      </c>
      <c r="C553" s="21">
        <v>19485</v>
      </c>
      <c r="D553" s="66"/>
      <c r="E553" s="80">
        <f t="shared" si="10"/>
        <v>-456323.48</v>
      </c>
      <c r="F553" s="14"/>
      <c r="G553" s="15"/>
      <c r="H553" s="16"/>
      <c r="I553" s="17"/>
      <c r="J553" s="18"/>
    </row>
    <row r="554" spans="1:10" ht="15.75" x14ac:dyDescent="0.3">
      <c r="A554" s="19">
        <v>43217</v>
      </c>
      <c r="B554" s="20" t="s">
        <v>112</v>
      </c>
      <c r="C554" s="21">
        <v>7794</v>
      </c>
      <c r="D554" s="66"/>
      <c r="E554" s="80">
        <f t="shared" si="10"/>
        <v>-448529.48</v>
      </c>
      <c r="F554" s="14"/>
      <c r="G554" s="15"/>
      <c r="H554" s="16"/>
      <c r="I554" s="17"/>
      <c r="J554" s="18"/>
    </row>
    <row r="555" spans="1:10" ht="15.75" x14ac:dyDescent="0.3">
      <c r="A555" s="19">
        <v>43217</v>
      </c>
      <c r="B555" s="20" t="s">
        <v>107</v>
      </c>
      <c r="C555" s="21">
        <v>23670</v>
      </c>
      <c r="D555" s="66"/>
      <c r="E555" s="80">
        <f t="shared" si="10"/>
        <v>-424859.48</v>
      </c>
      <c r="F555" s="14"/>
      <c r="G555" s="15"/>
      <c r="H555" s="16"/>
      <c r="I555" s="17"/>
      <c r="J555" s="18"/>
    </row>
    <row r="556" spans="1:10" ht="15.75" x14ac:dyDescent="0.3">
      <c r="A556" s="19">
        <v>43217</v>
      </c>
      <c r="B556" s="20" t="s">
        <v>158</v>
      </c>
      <c r="C556" s="21">
        <v>7794</v>
      </c>
      <c r="D556" s="66"/>
      <c r="E556" s="80">
        <f t="shared" si="10"/>
        <v>-417065.48</v>
      </c>
      <c r="F556" s="14"/>
      <c r="G556" s="15"/>
      <c r="H556" s="16"/>
      <c r="I556" s="17"/>
      <c r="J556" s="18"/>
    </row>
    <row r="557" spans="1:10" ht="15.75" x14ac:dyDescent="0.3">
      <c r="A557" s="19">
        <v>43217</v>
      </c>
      <c r="B557" s="20" t="s">
        <v>15</v>
      </c>
      <c r="C557" s="21">
        <v>5202</v>
      </c>
      <c r="D557" s="66"/>
      <c r="E557" s="80">
        <f t="shared" si="10"/>
        <v>-411863.48</v>
      </c>
      <c r="F557" s="14"/>
      <c r="G557" s="15"/>
      <c r="H557" s="16"/>
      <c r="I557" s="17"/>
      <c r="J557" s="18"/>
    </row>
    <row r="558" spans="1:10" ht="15.75" x14ac:dyDescent="0.3">
      <c r="A558" s="19">
        <v>43224</v>
      </c>
      <c r="B558" s="20" t="s">
        <v>11</v>
      </c>
      <c r="C558" s="21">
        <v>7794</v>
      </c>
      <c r="D558" s="66"/>
      <c r="E558" s="80">
        <f t="shared" si="10"/>
        <v>-404069.48</v>
      </c>
      <c r="F558" s="14"/>
      <c r="G558" s="15"/>
      <c r="H558" s="16"/>
      <c r="I558" s="17"/>
      <c r="J558" s="18"/>
    </row>
    <row r="559" spans="1:10" ht="15.75" x14ac:dyDescent="0.3">
      <c r="A559" s="19">
        <v>43227</v>
      </c>
      <c r="B559" s="20" t="s">
        <v>35</v>
      </c>
      <c r="C559" s="21">
        <v>5260</v>
      </c>
      <c r="D559" s="66"/>
      <c r="E559" s="80">
        <f t="shared" si="10"/>
        <v>-398809.48</v>
      </c>
      <c r="F559" s="14"/>
      <c r="G559" s="15"/>
      <c r="H559" s="16"/>
      <c r="I559" s="17"/>
      <c r="J559" s="18"/>
    </row>
    <row r="560" spans="1:10" ht="15.75" x14ac:dyDescent="0.3">
      <c r="A560" s="19">
        <v>43227</v>
      </c>
      <c r="B560" s="20" t="s">
        <v>134</v>
      </c>
      <c r="C560" s="21">
        <v>19485</v>
      </c>
      <c r="D560" s="66"/>
      <c r="E560" s="80">
        <f t="shared" si="10"/>
        <v>-379324.48</v>
      </c>
      <c r="F560" s="14"/>
      <c r="G560" s="15"/>
      <c r="H560" s="16"/>
      <c r="I560" s="17"/>
      <c r="J560" s="18"/>
    </row>
    <row r="561" spans="1:10" ht="15.75" x14ac:dyDescent="0.3">
      <c r="A561" s="19"/>
      <c r="B561" s="20" t="s">
        <v>159</v>
      </c>
      <c r="C561" s="21"/>
      <c r="D561" s="66">
        <v>184741.6</v>
      </c>
      <c r="E561" s="80">
        <f t="shared" si="10"/>
        <v>-564066.07999999996</v>
      </c>
      <c r="F561" s="14"/>
      <c r="G561" s="15"/>
      <c r="H561" s="16"/>
      <c r="I561" s="17"/>
      <c r="J561" s="18"/>
    </row>
    <row r="562" spans="1:10" ht="15.75" x14ac:dyDescent="0.3">
      <c r="A562" s="19"/>
      <c r="B562" s="20" t="s">
        <v>160</v>
      </c>
      <c r="C562" s="21"/>
      <c r="D562" s="66">
        <v>82944</v>
      </c>
      <c r="E562" s="80">
        <f t="shared" si="10"/>
        <v>-647010.07999999996</v>
      </c>
      <c r="F562" s="14"/>
      <c r="G562" s="15"/>
      <c r="H562" s="16"/>
      <c r="I562" s="17"/>
      <c r="J562" s="18"/>
    </row>
    <row r="563" spans="1:10" ht="15.75" x14ac:dyDescent="0.3">
      <c r="A563" s="19"/>
      <c r="B563" s="22" t="s">
        <v>161</v>
      </c>
      <c r="C563" s="21"/>
      <c r="D563" s="67"/>
      <c r="E563" s="80">
        <f t="shared" si="10"/>
        <v>-647010.07999999996</v>
      </c>
      <c r="F563" s="14"/>
      <c r="G563" s="15"/>
      <c r="H563" s="16"/>
      <c r="I563" s="17"/>
      <c r="J563" s="18"/>
    </row>
    <row r="564" spans="1:10" ht="15.75" x14ac:dyDescent="0.3">
      <c r="A564" s="19">
        <v>43234</v>
      </c>
      <c r="B564" s="20" t="s">
        <v>115</v>
      </c>
      <c r="C564" s="21">
        <v>6975</v>
      </c>
      <c r="D564" s="66"/>
      <c r="E564" s="80">
        <f t="shared" si="10"/>
        <v>-640035.07999999996</v>
      </c>
      <c r="F564" s="14"/>
      <c r="G564" s="15"/>
      <c r="H564" s="16"/>
      <c r="I564" s="17"/>
      <c r="J564" s="18"/>
    </row>
    <row r="565" spans="1:10" ht="15.75" x14ac:dyDescent="0.3">
      <c r="A565" s="19">
        <v>43234</v>
      </c>
      <c r="B565" s="20" t="s">
        <v>162</v>
      </c>
      <c r="C565" s="21">
        <v>7986</v>
      </c>
      <c r="D565" s="66"/>
      <c r="E565" s="80">
        <f t="shared" si="10"/>
        <v>-632049.07999999996</v>
      </c>
      <c r="F565" s="14"/>
      <c r="G565" s="15"/>
      <c r="H565" s="16"/>
      <c r="I565" s="17"/>
      <c r="J565" s="18"/>
    </row>
    <row r="566" spans="1:10" ht="15.75" x14ac:dyDescent="0.3">
      <c r="A566" s="19">
        <v>43235</v>
      </c>
      <c r="B566" s="20" t="s">
        <v>97</v>
      </c>
      <c r="C566" s="21">
        <v>6975</v>
      </c>
      <c r="D566" s="66"/>
      <c r="E566" s="80">
        <f t="shared" si="10"/>
        <v>-625074.07999999996</v>
      </c>
      <c r="F566" s="14"/>
      <c r="G566" s="15"/>
      <c r="H566" s="16"/>
      <c r="I566" s="17"/>
      <c r="J566" s="18"/>
    </row>
    <row r="567" spans="1:10" ht="15.75" x14ac:dyDescent="0.3">
      <c r="A567" s="19">
        <v>43236</v>
      </c>
      <c r="B567" s="20" t="s">
        <v>33</v>
      </c>
      <c r="C567" s="21">
        <v>8370</v>
      </c>
      <c r="D567" s="66"/>
      <c r="E567" s="80">
        <f t="shared" si="10"/>
        <v>-616704.07999999996</v>
      </c>
      <c r="F567" s="14"/>
      <c r="G567" s="15"/>
      <c r="H567" s="16"/>
      <c r="I567" s="17"/>
      <c r="J567" s="18"/>
    </row>
    <row r="568" spans="1:10" ht="15.75" x14ac:dyDescent="0.3">
      <c r="A568" s="19">
        <v>43241</v>
      </c>
      <c r="B568" s="20" t="s">
        <v>27</v>
      </c>
      <c r="C568" s="21">
        <v>8370</v>
      </c>
      <c r="D568" s="66"/>
      <c r="E568" s="80">
        <f t="shared" si="10"/>
        <v>-608334.07999999996</v>
      </c>
      <c r="F568" s="14"/>
      <c r="G568" s="15"/>
      <c r="H568" s="16"/>
      <c r="I568" s="17"/>
      <c r="J568" s="18"/>
    </row>
    <row r="569" spans="1:10" ht="15.75" x14ac:dyDescent="0.3">
      <c r="A569" s="19">
        <v>43241</v>
      </c>
      <c r="B569" s="20" t="s">
        <v>89</v>
      </c>
      <c r="C569" s="21">
        <v>8370</v>
      </c>
      <c r="D569" s="66"/>
      <c r="E569" s="80">
        <f t="shared" si="10"/>
        <v>-599964.07999999996</v>
      </c>
      <c r="F569" s="14"/>
      <c r="G569" s="15"/>
      <c r="H569" s="16"/>
      <c r="I569" s="17"/>
      <c r="J569" s="18"/>
    </row>
    <row r="570" spans="1:10" ht="15.75" x14ac:dyDescent="0.3">
      <c r="A570" s="19">
        <v>43243</v>
      </c>
      <c r="B570" s="20" t="s">
        <v>21</v>
      </c>
      <c r="C570" s="21">
        <v>12555</v>
      </c>
      <c r="D570" s="66"/>
      <c r="E570" s="80">
        <f t="shared" si="10"/>
        <v>-587409.07999999996</v>
      </c>
      <c r="F570" s="14"/>
      <c r="G570" s="15"/>
      <c r="H570" s="16"/>
      <c r="I570" s="17"/>
      <c r="J570" s="18"/>
    </row>
    <row r="571" spans="1:10" ht="15.75" x14ac:dyDescent="0.3">
      <c r="A571" s="19">
        <v>43244</v>
      </c>
      <c r="B571" s="20" t="s">
        <v>117</v>
      </c>
      <c r="C571" s="21">
        <v>6975</v>
      </c>
      <c r="D571" s="66"/>
      <c r="E571" s="80">
        <f t="shared" si="10"/>
        <v>-580434.07999999996</v>
      </c>
      <c r="F571" s="14"/>
      <c r="G571" s="15"/>
      <c r="H571" s="16"/>
      <c r="I571" s="17"/>
      <c r="J571" s="18"/>
    </row>
    <row r="572" spans="1:10" ht="15.75" x14ac:dyDescent="0.3">
      <c r="A572" s="19">
        <v>43244</v>
      </c>
      <c r="B572" s="20" t="s">
        <v>142</v>
      </c>
      <c r="C572" s="21">
        <v>7794</v>
      </c>
      <c r="D572" s="66"/>
      <c r="E572" s="80">
        <f t="shared" si="10"/>
        <v>-572640.07999999996</v>
      </c>
      <c r="F572" s="14"/>
      <c r="G572" s="15"/>
      <c r="H572" s="16"/>
      <c r="I572" s="17"/>
      <c r="J572" s="18"/>
    </row>
    <row r="573" spans="1:10" ht="15.75" x14ac:dyDescent="0.3">
      <c r="A573" s="19">
        <v>43244</v>
      </c>
      <c r="B573" s="20" t="s">
        <v>35</v>
      </c>
      <c r="C573" s="21">
        <v>2790</v>
      </c>
      <c r="D573" s="66"/>
      <c r="E573" s="80">
        <f t="shared" si="10"/>
        <v>-569850.07999999996</v>
      </c>
      <c r="F573" s="14"/>
      <c r="G573" s="15"/>
      <c r="H573" s="16"/>
      <c r="I573" s="17"/>
      <c r="J573" s="18"/>
    </row>
    <row r="574" spans="1:10" ht="15.75" x14ac:dyDescent="0.3">
      <c r="A574" s="19">
        <v>43244</v>
      </c>
      <c r="B574" s="20" t="s">
        <v>112</v>
      </c>
      <c r="C574" s="21">
        <v>8370</v>
      </c>
      <c r="D574" s="66"/>
      <c r="E574" s="80">
        <f t="shared" si="10"/>
        <v>-561480.07999999996</v>
      </c>
      <c r="F574" s="14"/>
      <c r="G574" s="15"/>
      <c r="H574" s="16"/>
      <c r="I574" s="17"/>
      <c r="J574" s="18"/>
    </row>
    <row r="575" spans="1:10" ht="15.75" x14ac:dyDescent="0.3">
      <c r="A575" s="19">
        <v>43248</v>
      </c>
      <c r="B575" s="20" t="s">
        <v>128</v>
      </c>
      <c r="C575" s="21">
        <v>4185</v>
      </c>
      <c r="D575" s="66"/>
      <c r="E575" s="80">
        <f t="shared" si="10"/>
        <v>-557295.07999999996</v>
      </c>
      <c r="F575" s="14"/>
      <c r="G575" s="15"/>
      <c r="H575" s="16"/>
      <c r="I575" s="17"/>
      <c r="J575" s="18"/>
    </row>
    <row r="576" spans="1:10" ht="15.75" x14ac:dyDescent="0.3">
      <c r="A576" s="19">
        <v>43248</v>
      </c>
      <c r="B576" s="20" t="s">
        <v>22</v>
      </c>
      <c r="C576" s="21">
        <v>9765</v>
      </c>
      <c r="D576" s="66"/>
      <c r="E576" s="80">
        <f t="shared" si="10"/>
        <v>-547530.07999999996</v>
      </c>
      <c r="F576" s="14"/>
      <c r="G576" s="15"/>
      <c r="H576" s="16"/>
      <c r="I576" s="17"/>
      <c r="J576" s="18"/>
    </row>
    <row r="577" spans="1:10" ht="15.75" x14ac:dyDescent="0.3">
      <c r="A577" s="19">
        <v>43248</v>
      </c>
      <c r="B577" s="20" t="s">
        <v>46</v>
      </c>
      <c r="C577" s="21">
        <v>16164</v>
      </c>
      <c r="D577" s="66"/>
      <c r="E577" s="80">
        <f t="shared" si="10"/>
        <v>-531366.07999999996</v>
      </c>
      <c r="F577" s="14"/>
      <c r="G577" s="15"/>
      <c r="H577" s="16"/>
      <c r="I577" s="17"/>
      <c r="J577" s="18"/>
    </row>
    <row r="578" spans="1:10" ht="15.75" x14ac:dyDescent="0.3">
      <c r="A578" s="19">
        <v>43248</v>
      </c>
      <c r="B578" s="20" t="s">
        <v>14</v>
      </c>
      <c r="C578" s="21">
        <v>7794</v>
      </c>
      <c r="D578" s="66"/>
      <c r="E578" s="80">
        <f t="shared" si="10"/>
        <v>-523572.07999999996</v>
      </c>
      <c r="F578" s="14"/>
      <c r="G578" s="15"/>
      <c r="H578" s="16"/>
      <c r="I578" s="17"/>
      <c r="J578" s="18"/>
    </row>
    <row r="579" spans="1:10" ht="15.75" x14ac:dyDescent="0.3">
      <c r="A579" s="19">
        <v>43248</v>
      </c>
      <c r="B579" s="20" t="s">
        <v>15</v>
      </c>
      <c r="C579" s="21">
        <v>2598</v>
      </c>
      <c r="D579" s="66"/>
      <c r="E579" s="80">
        <f t="shared" si="10"/>
        <v>-520974.07999999996</v>
      </c>
      <c r="F579" s="14"/>
      <c r="G579" s="15"/>
      <c r="H579" s="16"/>
      <c r="I579" s="17"/>
      <c r="J579" s="18"/>
    </row>
    <row r="580" spans="1:10" ht="15.75" x14ac:dyDescent="0.3">
      <c r="A580" s="19">
        <v>43248</v>
      </c>
      <c r="B580" s="20" t="s">
        <v>107</v>
      </c>
      <c r="C580" s="21">
        <v>12555</v>
      </c>
      <c r="D580" s="66"/>
      <c r="E580" s="80">
        <f t="shared" si="10"/>
        <v>-508419.07999999996</v>
      </c>
      <c r="F580" s="14"/>
      <c r="G580" s="15"/>
      <c r="H580" s="16"/>
      <c r="I580" s="17"/>
      <c r="J580" s="18"/>
    </row>
    <row r="581" spans="1:10" ht="15.75" x14ac:dyDescent="0.3">
      <c r="A581" s="19">
        <v>43248</v>
      </c>
      <c r="B581" s="20" t="s">
        <v>111</v>
      </c>
      <c r="C581" s="21">
        <v>6975</v>
      </c>
      <c r="D581" s="66"/>
      <c r="E581" s="80">
        <f t="shared" si="10"/>
        <v>-501444.07999999996</v>
      </c>
      <c r="F581" s="14"/>
      <c r="G581" s="15"/>
      <c r="H581" s="16"/>
      <c r="I581" s="17"/>
      <c r="J581" s="18"/>
    </row>
    <row r="582" spans="1:10" ht="15.75" x14ac:dyDescent="0.3">
      <c r="A582" s="19">
        <v>43248</v>
      </c>
      <c r="B582" s="20" t="s">
        <v>10</v>
      </c>
      <c r="C582" s="21">
        <v>20925</v>
      </c>
      <c r="D582" s="66"/>
      <c r="E582" s="80">
        <f t="shared" si="10"/>
        <v>-480519.07999999996</v>
      </c>
      <c r="F582" s="14"/>
      <c r="G582" s="15"/>
      <c r="H582" s="16"/>
      <c r="I582" s="17"/>
      <c r="J582" s="18"/>
    </row>
    <row r="583" spans="1:10" ht="15.75" x14ac:dyDescent="0.3">
      <c r="A583" s="19">
        <v>43251</v>
      </c>
      <c r="B583" s="20" t="s">
        <v>11</v>
      </c>
      <c r="C583" s="21">
        <v>8370</v>
      </c>
      <c r="D583" s="66"/>
      <c r="E583" s="80">
        <f t="shared" si="10"/>
        <v>-472149.07999999996</v>
      </c>
      <c r="F583" s="14"/>
      <c r="G583" s="15"/>
      <c r="H583" s="16"/>
      <c r="I583" s="17"/>
      <c r="J583" s="18"/>
    </row>
    <row r="584" spans="1:10" ht="15.75" x14ac:dyDescent="0.3">
      <c r="A584" s="19">
        <v>43251</v>
      </c>
      <c r="B584" s="20" t="s">
        <v>45</v>
      </c>
      <c r="C584" s="21">
        <v>12555</v>
      </c>
      <c r="D584" s="66"/>
      <c r="E584" s="80">
        <f t="shared" si="10"/>
        <v>-459594.07999999996</v>
      </c>
      <c r="F584" s="14"/>
      <c r="G584" s="15"/>
      <c r="H584" s="16"/>
      <c r="I584" s="17"/>
      <c r="J584" s="18"/>
    </row>
    <row r="585" spans="1:10" ht="15.75" x14ac:dyDescent="0.3">
      <c r="A585" s="19">
        <v>43251</v>
      </c>
      <c r="B585" s="20" t="s">
        <v>51</v>
      </c>
      <c r="C585" s="21">
        <v>24246</v>
      </c>
      <c r="D585" s="66"/>
      <c r="E585" s="80">
        <f t="shared" si="10"/>
        <v>-435348.07999999996</v>
      </c>
      <c r="F585" s="14"/>
      <c r="G585" s="15"/>
      <c r="H585" s="16"/>
      <c r="I585" s="17"/>
      <c r="J585" s="18"/>
    </row>
    <row r="586" spans="1:10" ht="15.75" x14ac:dyDescent="0.3">
      <c r="A586" s="19">
        <v>43251</v>
      </c>
      <c r="B586" s="20" t="s">
        <v>41</v>
      </c>
      <c r="C586" s="21">
        <v>22320</v>
      </c>
      <c r="D586" s="66"/>
      <c r="E586" s="80">
        <f t="shared" si="10"/>
        <v>-413028.07999999996</v>
      </c>
      <c r="F586" s="14"/>
      <c r="G586" s="15"/>
      <c r="H586" s="16"/>
      <c r="I586" s="17"/>
      <c r="J586" s="18"/>
    </row>
    <row r="587" spans="1:10" ht="15.75" x14ac:dyDescent="0.3">
      <c r="A587" s="5"/>
      <c r="B587" s="17"/>
      <c r="C587" s="38"/>
      <c r="D587" s="76">
        <f>133037.62-69572.1</f>
        <v>63465.51999999999</v>
      </c>
      <c r="E587" s="80">
        <f t="shared" si="10"/>
        <v>-476493.6</v>
      </c>
      <c r="F587" s="14"/>
      <c r="G587" s="15"/>
      <c r="H587" s="16"/>
      <c r="I587" s="34">
        <f>D587</f>
        <v>63465.51999999999</v>
      </c>
      <c r="J587" s="18"/>
    </row>
    <row r="588" spans="1:10" ht="15.75" x14ac:dyDescent="0.3">
      <c r="A588" s="5"/>
      <c r="B588" s="17"/>
      <c r="C588" s="38"/>
      <c r="D588" s="76">
        <v>103438.85</v>
      </c>
      <c r="E588" s="80">
        <f t="shared" si="10"/>
        <v>-579932.44999999995</v>
      </c>
      <c r="F588" s="14"/>
      <c r="G588" s="15"/>
      <c r="H588" s="16"/>
      <c r="I588" s="34">
        <f>D588</f>
        <v>103438.85</v>
      </c>
      <c r="J588" s="18"/>
    </row>
    <row r="589" spans="1:10" ht="15.75" x14ac:dyDescent="0.3">
      <c r="A589" s="5"/>
      <c r="B589" s="93" t="s">
        <v>5</v>
      </c>
      <c r="C589" s="81">
        <v>162095</v>
      </c>
      <c r="D589" s="65"/>
      <c r="E589" s="80">
        <f t="shared" si="10"/>
        <v>-417837.44999999995</v>
      </c>
      <c r="F589" s="14"/>
      <c r="G589" s="15"/>
      <c r="H589" s="16"/>
      <c r="I589" s="17"/>
      <c r="J589" s="18"/>
    </row>
    <row r="590" spans="1:10" ht="15.75" x14ac:dyDescent="0.3">
      <c r="A590" s="5"/>
      <c r="B590" s="93" t="s">
        <v>165</v>
      </c>
      <c r="C590" s="81">
        <v>60160</v>
      </c>
      <c r="D590" s="65"/>
      <c r="E590" s="80">
        <f>E589+C590-D590</f>
        <v>-357677.44999999995</v>
      </c>
      <c r="F590" s="14"/>
      <c r="G590" s="15"/>
      <c r="H590" s="16"/>
      <c r="I590" s="17"/>
      <c r="J590" s="18"/>
    </row>
    <row r="591" spans="1:10" ht="16.5" thickBot="1" x14ac:dyDescent="0.35">
      <c r="A591" s="44"/>
      <c r="B591" s="94" t="s">
        <v>164</v>
      </c>
      <c r="C591" s="63">
        <v>348679.79</v>
      </c>
      <c r="D591" s="77"/>
      <c r="E591" s="80">
        <f>E590+C591-D591</f>
        <v>-8997.6599999999744</v>
      </c>
      <c r="F591" s="45"/>
      <c r="G591" s="46"/>
      <c r="H591" s="47"/>
      <c r="I591" s="48"/>
      <c r="J591" s="18"/>
    </row>
    <row r="592" spans="1:10" ht="15.75" thickBot="1" x14ac:dyDescent="0.3">
      <c r="C592" s="49">
        <f>SUM(C4:C591)</f>
        <v>5142003.7</v>
      </c>
      <c r="D592" s="49">
        <f>SUM(D4:D591)</f>
        <v>5151001.3599999994</v>
      </c>
      <c r="E592" s="61"/>
      <c r="F592" s="50">
        <f>SUM(F4:F591)</f>
        <v>99150</v>
      </c>
      <c r="G592" s="51">
        <f>SUM(G6:G591)</f>
        <v>0</v>
      </c>
      <c r="H592" s="52">
        <f>SUM(H6:H591)</f>
        <v>969600</v>
      </c>
      <c r="I592" s="52">
        <f>SUM(I6:I591)</f>
        <v>348679.79</v>
      </c>
      <c r="J592" s="53">
        <v>-162095</v>
      </c>
    </row>
    <row r="593" spans="3:11" ht="15.75" thickBot="1" x14ac:dyDescent="0.3">
      <c r="C593" s="54"/>
      <c r="F593" s="121">
        <f>F592-G592</f>
        <v>99150</v>
      </c>
      <c r="G593" s="122"/>
      <c r="H593" s="123">
        <f>H592-I592</f>
        <v>620920.21</v>
      </c>
      <c r="I593" s="124"/>
    </row>
    <row r="595" spans="3:11" ht="15.75" x14ac:dyDescent="0.3">
      <c r="D595" s="54"/>
      <c r="E595" s="62"/>
      <c r="F595" s="55"/>
      <c r="G595" s="135"/>
    </row>
    <row r="597" spans="3:11" x14ac:dyDescent="0.25">
      <c r="F597" s="55"/>
      <c r="J597" s="55"/>
    </row>
    <row r="599" spans="3:11" x14ac:dyDescent="0.25">
      <c r="F599" s="55"/>
    </row>
    <row r="601" spans="3:11" x14ac:dyDescent="0.25">
      <c r="F601" s="55"/>
    </row>
    <row r="603" spans="3:11" x14ac:dyDescent="0.25">
      <c r="F603" s="55"/>
    </row>
    <row r="605" spans="3:11" x14ac:dyDescent="0.25">
      <c r="F605" s="55"/>
      <c r="I605" s="55"/>
      <c r="J605" s="55"/>
      <c r="K605" s="55"/>
    </row>
    <row r="606" spans="3:11" x14ac:dyDescent="0.25">
      <c r="H606" s="56"/>
    </row>
    <row r="607" spans="3:11" x14ac:dyDescent="0.25">
      <c r="F607" s="55"/>
    </row>
    <row r="609" spans="3:3" x14ac:dyDescent="0.25">
      <c r="C609" s="54"/>
    </row>
  </sheetData>
  <mergeCells count="8">
    <mergeCell ref="J2:J3"/>
    <mergeCell ref="F593:G593"/>
    <mergeCell ref="H593:I593"/>
    <mergeCell ref="A2:A3"/>
    <mergeCell ref="B2:B3"/>
    <mergeCell ref="C2:D2"/>
    <mergeCell ref="F2:G2"/>
    <mergeCell ref="H2:I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D43"/>
  <sheetViews>
    <sheetView workbookViewId="0">
      <selection activeCell="D590" sqref="D590"/>
    </sheetView>
  </sheetViews>
  <sheetFormatPr baseColWidth="10" defaultRowHeight="15" x14ac:dyDescent="0.25"/>
  <cols>
    <col min="1" max="1" width="38.140625" bestFit="1" customWidth="1"/>
    <col min="2" max="2" width="11.7109375" bestFit="1" customWidth="1"/>
    <col min="3" max="3" width="13" bestFit="1" customWidth="1"/>
    <col min="4" max="4" width="14.28515625" bestFit="1" customWidth="1"/>
  </cols>
  <sheetData>
    <row r="2" spans="1:4" ht="15.75" thickBot="1" x14ac:dyDescent="0.3"/>
    <row r="3" spans="1:4" ht="15.75" thickBot="1" x14ac:dyDescent="0.3">
      <c r="A3" s="95" t="s">
        <v>175</v>
      </c>
      <c r="B3" s="96" t="s">
        <v>6</v>
      </c>
      <c r="C3" s="97" t="s">
        <v>7</v>
      </c>
    </row>
    <row r="4" spans="1:4" ht="15.75" x14ac:dyDescent="0.3">
      <c r="A4" s="98"/>
      <c r="B4" s="99"/>
      <c r="C4" s="100"/>
    </row>
    <row r="5" spans="1:4" ht="15.75" x14ac:dyDescent="0.3">
      <c r="A5" s="114" t="s">
        <v>18</v>
      </c>
      <c r="B5" s="102"/>
      <c r="C5" s="100"/>
    </row>
    <row r="6" spans="1:4" ht="15.75" x14ac:dyDescent="0.3">
      <c r="A6" s="114" t="s">
        <v>171</v>
      </c>
      <c r="B6" s="102"/>
      <c r="C6" s="100"/>
    </row>
    <row r="7" spans="1:4" ht="16.5" thickBot="1" x14ac:dyDescent="0.35">
      <c r="A7" s="114"/>
      <c r="B7" s="102"/>
      <c r="C7" s="100"/>
    </row>
    <row r="8" spans="1:4" ht="16.5" thickBot="1" x14ac:dyDescent="0.35">
      <c r="A8" s="114"/>
      <c r="B8" s="103">
        <f>SUM(B5:B7)</f>
        <v>0</v>
      </c>
      <c r="C8" s="104">
        <v>0</v>
      </c>
      <c r="D8" s="115">
        <f>B8-C8</f>
        <v>0</v>
      </c>
    </row>
    <row r="9" spans="1:4" ht="15.75" x14ac:dyDescent="0.3">
      <c r="C9" s="106"/>
    </row>
    <row r="10" spans="1:4" ht="16.5" thickBot="1" x14ac:dyDescent="0.35">
      <c r="A10" s="107"/>
      <c r="B10" s="107"/>
      <c r="C10" s="100"/>
      <c r="D10" s="108"/>
    </row>
    <row r="11" spans="1:4" ht="16.5" thickBot="1" x14ac:dyDescent="0.35">
      <c r="A11" s="95" t="s">
        <v>176</v>
      </c>
      <c r="B11" s="96" t="s">
        <v>6</v>
      </c>
      <c r="C11" s="97" t="s">
        <v>7</v>
      </c>
      <c r="D11" s="108"/>
    </row>
    <row r="12" spans="1:4" ht="15.75" x14ac:dyDescent="0.3">
      <c r="A12" s="98" t="s">
        <v>172</v>
      </c>
      <c r="B12" s="99">
        <f>B8</f>
        <v>0</v>
      </c>
      <c r="C12" s="100"/>
      <c r="D12" s="108"/>
    </row>
    <row r="13" spans="1:4" ht="15.75" x14ac:dyDescent="0.3">
      <c r="A13" s="114" t="s">
        <v>40</v>
      </c>
      <c r="B13" s="102">
        <v>7600</v>
      </c>
      <c r="C13" s="100"/>
      <c r="D13" s="108"/>
    </row>
    <row r="14" spans="1:4" ht="15.75" x14ac:dyDescent="0.3">
      <c r="A14" s="114" t="s">
        <v>50</v>
      </c>
      <c r="B14" s="102"/>
      <c r="C14" s="100"/>
      <c r="D14" s="108"/>
    </row>
    <row r="15" spans="1:4" ht="15.75" x14ac:dyDescent="0.3">
      <c r="A15" s="114" t="s">
        <v>56</v>
      </c>
      <c r="B15" s="102"/>
      <c r="C15" s="100"/>
      <c r="D15" s="108"/>
    </row>
    <row r="16" spans="1:4" ht="15.75" x14ac:dyDescent="0.3">
      <c r="A16" s="114" t="s">
        <v>59</v>
      </c>
      <c r="B16" s="102"/>
      <c r="C16" s="106"/>
      <c r="D16" s="108"/>
    </row>
    <row r="17" spans="1:4" ht="15.75" x14ac:dyDescent="0.3">
      <c r="A17" s="114" t="s">
        <v>65</v>
      </c>
      <c r="B17" s="102"/>
      <c r="C17" s="106"/>
      <c r="D17" s="108"/>
    </row>
    <row r="18" spans="1:4" ht="15.75" x14ac:dyDescent="0.3">
      <c r="A18" s="114" t="s">
        <v>69</v>
      </c>
      <c r="B18" s="102"/>
      <c r="C18" s="107"/>
      <c r="D18" s="108"/>
    </row>
    <row r="19" spans="1:4" ht="15.75" x14ac:dyDescent="0.3">
      <c r="A19" s="114" t="s">
        <v>74</v>
      </c>
      <c r="B19" s="102">
        <v>8100</v>
      </c>
      <c r="C19" s="100"/>
      <c r="D19" s="108"/>
    </row>
    <row r="20" spans="1:4" ht="15.75" x14ac:dyDescent="0.3">
      <c r="A20" s="114" t="s">
        <v>80</v>
      </c>
      <c r="B20" s="102"/>
      <c r="C20" s="100"/>
      <c r="D20" s="108"/>
    </row>
    <row r="21" spans="1:4" ht="15.75" x14ac:dyDescent="0.3">
      <c r="A21" s="114" t="s">
        <v>86</v>
      </c>
      <c r="B21" s="102"/>
      <c r="C21" s="106"/>
      <c r="D21" s="108"/>
    </row>
    <row r="22" spans="1:4" ht="15.75" x14ac:dyDescent="0.3">
      <c r="A22" s="114" t="s">
        <v>92</v>
      </c>
      <c r="B22" s="102"/>
      <c r="C22" s="100"/>
      <c r="D22" s="108"/>
    </row>
    <row r="23" spans="1:4" ht="15.75" x14ac:dyDescent="0.3">
      <c r="A23" s="114" t="s">
        <v>96</v>
      </c>
      <c r="B23" s="102"/>
      <c r="C23" s="100"/>
      <c r="D23" s="108"/>
    </row>
    <row r="24" spans="1:4" ht="15.75" x14ac:dyDescent="0.3">
      <c r="A24" s="114" t="s">
        <v>101</v>
      </c>
      <c r="B24" s="102"/>
      <c r="C24" s="100"/>
      <c r="D24" s="108"/>
    </row>
    <row r="25" spans="1:4" ht="16.5" thickBot="1" x14ac:dyDescent="0.35">
      <c r="A25" s="109"/>
      <c r="B25" s="102"/>
      <c r="C25" s="100"/>
      <c r="D25" s="108"/>
    </row>
    <row r="26" spans="1:4" ht="16.5" thickBot="1" x14ac:dyDescent="0.35">
      <c r="A26" s="109"/>
      <c r="B26" s="103">
        <f>SUM(B12:B25)</f>
        <v>15700</v>
      </c>
      <c r="C26" s="104">
        <f>SUM(C13:C25)</f>
        <v>0</v>
      </c>
      <c r="D26" s="115">
        <f>B26-C26</f>
        <v>15700</v>
      </c>
    </row>
    <row r="27" spans="1:4" ht="15.75" x14ac:dyDescent="0.3">
      <c r="A27" s="109"/>
      <c r="B27" s="102"/>
      <c r="C27" s="100"/>
      <c r="D27" s="108"/>
    </row>
    <row r="28" spans="1:4" ht="16.5" thickBot="1" x14ac:dyDescent="0.35">
      <c r="A28" s="107"/>
      <c r="B28" s="107"/>
      <c r="C28" s="100"/>
      <c r="D28" s="108"/>
    </row>
    <row r="29" spans="1:4" ht="16.5" thickBot="1" x14ac:dyDescent="0.35">
      <c r="A29" s="95" t="s">
        <v>176</v>
      </c>
      <c r="B29" s="96" t="s">
        <v>6</v>
      </c>
      <c r="C29" s="97" t="s">
        <v>7</v>
      </c>
      <c r="D29" s="108"/>
    </row>
    <row r="30" spans="1:4" ht="16.5" thickBot="1" x14ac:dyDescent="0.35">
      <c r="A30" s="98" t="s">
        <v>173</v>
      </c>
      <c r="B30" s="110">
        <f>B26</f>
        <v>15700</v>
      </c>
      <c r="C30" s="104"/>
      <c r="D30" s="108"/>
    </row>
    <row r="31" spans="1:4" ht="15.75" x14ac:dyDescent="0.3">
      <c r="A31" s="114" t="s">
        <v>105</v>
      </c>
      <c r="B31" s="102"/>
      <c r="C31" s="106"/>
      <c r="D31" s="108"/>
    </row>
    <row r="32" spans="1:4" ht="15.75" x14ac:dyDescent="0.3">
      <c r="A32" s="114" t="s">
        <v>110</v>
      </c>
      <c r="B32" s="102">
        <v>8900</v>
      </c>
      <c r="C32" s="100"/>
      <c r="D32" s="108"/>
    </row>
    <row r="33" spans="1:4" ht="15.75" x14ac:dyDescent="0.3">
      <c r="A33" s="114" t="s">
        <v>121</v>
      </c>
      <c r="B33" s="102">
        <f>8900+8900</f>
        <v>17800</v>
      </c>
      <c r="C33" s="100"/>
      <c r="D33" s="108"/>
    </row>
    <row r="34" spans="1:4" ht="15.75" x14ac:dyDescent="0.3">
      <c r="A34" s="114" t="s">
        <v>126</v>
      </c>
      <c r="B34" s="102"/>
      <c r="C34" s="100"/>
      <c r="D34" s="108"/>
    </row>
    <row r="35" spans="1:4" ht="15.75" x14ac:dyDescent="0.3">
      <c r="A35" s="114" t="s">
        <v>131</v>
      </c>
      <c r="B35" s="102">
        <f>8860+8900</f>
        <v>17760</v>
      </c>
      <c r="C35" s="100"/>
      <c r="D35" s="108"/>
    </row>
    <row r="36" spans="1:4" ht="15.75" x14ac:dyDescent="0.3">
      <c r="A36" s="114" t="s">
        <v>141</v>
      </c>
      <c r="B36" s="102"/>
      <c r="C36" s="100"/>
      <c r="D36" s="108"/>
    </row>
    <row r="37" spans="1:4" ht="15.75" x14ac:dyDescent="0.3">
      <c r="A37" s="114" t="s">
        <v>146</v>
      </c>
      <c r="B37" s="102"/>
      <c r="C37" s="100"/>
      <c r="D37" s="108"/>
    </row>
    <row r="38" spans="1:4" ht="15.75" x14ac:dyDescent="0.3">
      <c r="A38" s="114" t="s">
        <v>149</v>
      </c>
      <c r="B38" s="102"/>
      <c r="C38" s="100"/>
      <c r="D38" s="108"/>
    </row>
    <row r="39" spans="1:4" ht="15.75" x14ac:dyDescent="0.3">
      <c r="A39" s="114" t="s">
        <v>152</v>
      </c>
      <c r="B39" s="102"/>
      <c r="C39" s="100"/>
      <c r="D39" s="108"/>
    </row>
    <row r="40" spans="1:4" ht="15.75" x14ac:dyDescent="0.3">
      <c r="A40" s="114" t="s">
        <v>157</v>
      </c>
      <c r="B40" s="102"/>
      <c r="C40" s="100"/>
      <c r="D40" s="108"/>
    </row>
    <row r="41" spans="1:4" ht="15.75" x14ac:dyDescent="0.3">
      <c r="A41" s="114" t="s">
        <v>161</v>
      </c>
      <c r="B41" s="102"/>
      <c r="C41" s="100"/>
      <c r="D41" s="108"/>
    </row>
    <row r="42" spans="1:4" ht="16.5" thickBot="1" x14ac:dyDescent="0.35">
      <c r="A42" s="114" t="s">
        <v>174</v>
      </c>
      <c r="B42" s="102"/>
      <c r="C42" s="106"/>
      <c r="D42" s="108"/>
    </row>
    <row r="43" spans="1:4" ht="15.75" thickBot="1" x14ac:dyDescent="0.3">
      <c r="A43" s="109"/>
      <c r="B43" s="116">
        <f>SUM(B30:B42)</f>
        <v>60160</v>
      </c>
      <c r="C43" s="104">
        <f>SUM(C30:C42)</f>
        <v>0</v>
      </c>
      <c r="D43" s="117">
        <f>B43-C43</f>
        <v>60160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45"/>
  <sheetViews>
    <sheetView topLeftCell="A16" workbookViewId="0">
      <selection activeCell="D36" sqref="D36"/>
    </sheetView>
  </sheetViews>
  <sheetFormatPr baseColWidth="10" defaultRowHeight="15" x14ac:dyDescent="0.25"/>
  <cols>
    <col min="1" max="1" width="38.140625" bestFit="1" customWidth="1"/>
    <col min="2" max="2" width="11.7109375" bestFit="1" customWidth="1"/>
    <col min="3" max="3" width="13" bestFit="1" customWidth="1"/>
    <col min="4" max="4" width="14.28515625" bestFit="1" customWidth="1"/>
  </cols>
  <sheetData>
    <row r="2" spans="1:4" ht="15.75" thickBot="1" x14ac:dyDescent="0.3"/>
    <row r="3" spans="1:4" ht="15.75" thickBot="1" x14ac:dyDescent="0.3">
      <c r="A3" s="95" t="s">
        <v>170</v>
      </c>
      <c r="B3" s="96" t="s">
        <v>6</v>
      </c>
      <c r="C3" s="97" t="s">
        <v>7</v>
      </c>
    </row>
    <row r="4" spans="1:4" ht="15.75" x14ac:dyDescent="0.3">
      <c r="A4" s="98"/>
      <c r="B4" s="99"/>
      <c r="C4" s="100"/>
    </row>
    <row r="5" spans="1:4" ht="15.75" x14ac:dyDescent="0.3">
      <c r="A5" s="101" t="s">
        <v>18</v>
      </c>
      <c r="B5" s="102">
        <v>29700</v>
      </c>
      <c r="C5" s="100"/>
    </row>
    <row r="6" spans="1:4" ht="15.75" x14ac:dyDescent="0.3">
      <c r="A6" s="101" t="s">
        <v>171</v>
      </c>
      <c r="B6" s="102">
        <v>31500</v>
      </c>
      <c r="C6" s="100"/>
    </row>
    <row r="7" spans="1:4" ht="16.5" thickBot="1" x14ac:dyDescent="0.35">
      <c r="A7" s="101"/>
      <c r="B7" s="102"/>
      <c r="C7" s="100"/>
    </row>
    <row r="8" spans="1:4" ht="16.5" thickBot="1" x14ac:dyDescent="0.35">
      <c r="A8" s="101"/>
      <c r="B8" s="103">
        <f>SUM(B5:B7)</f>
        <v>61200</v>
      </c>
      <c r="C8" s="104">
        <v>0</v>
      </c>
      <c r="D8" s="105">
        <f>B8-C8</f>
        <v>61200</v>
      </c>
    </row>
    <row r="9" spans="1:4" ht="15.75" x14ac:dyDescent="0.3">
      <c r="C9" s="106"/>
    </row>
    <row r="10" spans="1:4" ht="16.5" thickBot="1" x14ac:dyDescent="0.35">
      <c r="A10" s="107"/>
      <c r="B10" s="107"/>
      <c r="C10" s="100"/>
      <c r="D10" s="108"/>
    </row>
    <row r="11" spans="1:4" ht="16.5" thickBot="1" x14ac:dyDescent="0.35">
      <c r="A11" s="95" t="s">
        <v>170</v>
      </c>
      <c r="B11" s="96" t="s">
        <v>6</v>
      </c>
      <c r="C11" s="97" t="s">
        <v>7</v>
      </c>
      <c r="D11" s="108"/>
    </row>
    <row r="12" spans="1:4" ht="15.75" x14ac:dyDescent="0.3">
      <c r="A12" s="98" t="s">
        <v>172</v>
      </c>
      <c r="B12" s="99">
        <v>61200</v>
      </c>
      <c r="C12" s="100"/>
      <c r="D12" s="108"/>
    </row>
    <row r="13" spans="1:4" ht="15.75" x14ac:dyDescent="0.3">
      <c r="A13" s="101" t="s">
        <v>40</v>
      </c>
      <c r="B13" s="102">
        <v>31800</v>
      </c>
      <c r="C13" s="100"/>
      <c r="D13" s="108"/>
    </row>
    <row r="14" spans="1:4" ht="15.75" x14ac:dyDescent="0.3">
      <c r="A14" s="101" t="s">
        <v>50</v>
      </c>
      <c r="B14" s="102">
        <v>31800</v>
      </c>
      <c r="C14" s="100"/>
      <c r="D14" s="108"/>
    </row>
    <row r="15" spans="1:4" ht="15.75" x14ac:dyDescent="0.3">
      <c r="A15" s="101" t="s">
        <v>56</v>
      </c>
      <c r="B15" s="102">
        <v>31800</v>
      </c>
      <c r="C15" s="100"/>
      <c r="D15" s="108"/>
    </row>
    <row r="16" spans="1:4" ht="15.75" x14ac:dyDescent="0.3">
      <c r="A16" s="101" t="s">
        <v>59</v>
      </c>
      <c r="B16" s="102">
        <v>29700</v>
      </c>
      <c r="C16" s="106">
        <v>24192.59</v>
      </c>
      <c r="D16" s="108"/>
    </row>
    <row r="17" spans="1:4" ht="15.75" x14ac:dyDescent="0.3">
      <c r="A17" s="101" t="s">
        <v>65</v>
      </c>
      <c r="B17" s="102">
        <v>29400</v>
      </c>
      <c r="C17" s="106">
        <v>6160</v>
      </c>
      <c r="D17" s="108"/>
    </row>
    <row r="18" spans="1:4" ht="15.75" x14ac:dyDescent="0.3">
      <c r="A18" s="101" t="s">
        <v>69</v>
      </c>
      <c r="B18" s="102">
        <v>30300</v>
      </c>
      <c r="C18" s="107"/>
      <c r="D18" s="108"/>
    </row>
    <row r="19" spans="1:4" ht="15.75" x14ac:dyDescent="0.3">
      <c r="A19" s="101" t="s">
        <v>74</v>
      </c>
      <c r="B19" s="102">
        <v>33900</v>
      </c>
      <c r="C19" s="100"/>
      <c r="D19" s="108"/>
    </row>
    <row r="20" spans="1:4" ht="15.75" x14ac:dyDescent="0.3">
      <c r="A20" s="101" t="s">
        <v>80</v>
      </c>
      <c r="B20" s="102">
        <v>33900</v>
      </c>
      <c r="C20" s="100"/>
      <c r="D20" s="108"/>
    </row>
    <row r="21" spans="1:4" ht="15.75" x14ac:dyDescent="0.3">
      <c r="A21" s="101" t="s">
        <v>86</v>
      </c>
      <c r="B21" s="102">
        <v>32400</v>
      </c>
      <c r="C21" s="106">
        <v>25441</v>
      </c>
      <c r="D21" s="108"/>
    </row>
    <row r="22" spans="1:4" ht="15.75" x14ac:dyDescent="0.3">
      <c r="A22" s="101" t="s">
        <v>92</v>
      </c>
      <c r="B22" s="102">
        <v>32400</v>
      </c>
      <c r="C22" s="100"/>
      <c r="D22" s="108"/>
    </row>
    <row r="23" spans="1:4" ht="15.75" x14ac:dyDescent="0.3">
      <c r="A23" s="101" t="s">
        <v>96</v>
      </c>
      <c r="B23" s="102">
        <v>37800</v>
      </c>
      <c r="C23" s="100"/>
      <c r="D23" s="108"/>
    </row>
    <row r="24" spans="1:4" ht="15.75" x14ac:dyDescent="0.3">
      <c r="A24" s="101" t="s">
        <v>101</v>
      </c>
      <c r="B24" s="102">
        <v>37800</v>
      </c>
      <c r="C24" s="100"/>
      <c r="D24" s="108"/>
    </row>
    <row r="25" spans="1:4" ht="16.5" thickBot="1" x14ac:dyDescent="0.35">
      <c r="A25" s="109"/>
      <c r="B25" s="102"/>
      <c r="C25" s="100"/>
      <c r="D25" s="108"/>
    </row>
    <row r="26" spans="1:4" ht="16.5" thickBot="1" x14ac:dyDescent="0.35">
      <c r="A26" s="109"/>
      <c r="B26" s="103">
        <f>SUM(B12:B25)</f>
        <v>454200</v>
      </c>
      <c r="C26" s="104">
        <f>SUM(C13:C25)</f>
        <v>55793.59</v>
      </c>
      <c r="D26" s="105">
        <f>B26-C26</f>
        <v>398406.41000000003</v>
      </c>
    </row>
    <row r="27" spans="1:4" ht="15.75" x14ac:dyDescent="0.3">
      <c r="A27" s="109"/>
      <c r="B27" s="102"/>
      <c r="C27" s="100"/>
      <c r="D27" s="108"/>
    </row>
    <row r="28" spans="1:4" ht="16.5" thickBot="1" x14ac:dyDescent="0.35">
      <c r="A28" s="107"/>
      <c r="B28" s="107"/>
      <c r="C28" s="100"/>
      <c r="D28" s="108"/>
    </row>
    <row r="29" spans="1:4" ht="16.5" thickBot="1" x14ac:dyDescent="0.35">
      <c r="A29" s="95" t="s">
        <v>170</v>
      </c>
      <c r="B29" s="96" t="s">
        <v>6</v>
      </c>
      <c r="C29" s="97" t="s">
        <v>7</v>
      </c>
      <c r="D29" s="108"/>
    </row>
    <row r="30" spans="1:4" ht="16.5" thickBot="1" x14ac:dyDescent="0.35">
      <c r="A30" s="98" t="s">
        <v>173</v>
      </c>
      <c r="B30" s="110">
        <f>B26</f>
        <v>454200</v>
      </c>
      <c r="C30" s="104">
        <v>55793.59</v>
      </c>
      <c r="D30" s="108"/>
    </row>
    <row r="31" spans="1:4" ht="15.75" x14ac:dyDescent="0.3">
      <c r="A31" s="101" t="s">
        <v>105</v>
      </c>
      <c r="B31" s="102">
        <v>42300</v>
      </c>
      <c r="C31" s="106">
        <v>125981.83</v>
      </c>
      <c r="D31" s="108"/>
    </row>
    <row r="32" spans="1:4" ht="15.75" x14ac:dyDescent="0.3">
      <c r="A32" s="101" t="s">
        <v>110</v>
      </c>
      <c r="B32" s="102">
        <v>48000</v>
      </c>
      <c r="C32" s="100"/>
      <c r="D32" s="108"/>
    </row>
    <row r="33" spans="1:4" ht="15.75" x14ac:dyDescent="0.3">
      <c r="A33" s="101" t="s">
        <v>121</v>
      </c>
      <c r="B33" s="102">
        <v>48000</v>
      </c>
      <c r="C33" s="100"/>
      <c r="D33" s="108"/>
    </row>
    <row r="34" spans="1:4" ht="15.75" x14ac:dyDescent="0.3">
      <c r="A34" s="101" t="s">
        <v>126</v>
      </c>
      <c r="B34" s="102">
        <v>50100</v>
      </c>
      <c r="C34" s="100"/>
      <c r="D34" s="108"/>
    </row>
    <row r="35" spans="1:4" ht="15.75" x14ac:dyDescent="0.3">
      <c r="A35" s="101" t="s">
        <v>131</v>
      </c>
      <c r="B35" s="102">
        <v>52800</v>
      </c>
      <c r="C35" s="100"/>
      <c r="D35" s="108"/>
    </row>
    <row r="36" spans="1:4" ht="15.75" x14ac:dyDescent="0.3">
      <c r="A36" s="101" t="s">
        <v>141</v>
      </c>
      <c r="B36" s="102">
        <v>54600</v>
      </c>
      <c r="C36" s="100"/>
      <c r="D36" s="108"/>
    </row>
    <row r="37" spans="1:4" ht="15.75" x14ac:dyDescent="0.3">
      <c r="A37" s="101" t="s">
        <v>146</v>
      </c>
      <c r="B37" s="102">
        <v>54600</v>
      </c>
      <c r="C37" s="100"/>
      <c r="D37" s="108"/>
    </row>
    <row r="38" spans="1:4" ht="15.75" x14ac:dyDescent="0.3">
      <c r="A38" s="101" t="s">
        <v>149</v>
      </c>
      <c r="B38" s="102">
        <v>54900</v>
      </c>
      <c r="C38" s="100"/>
      <c r="D38" s="108"/>
    </row>
    <row r="39" spans="1:4" ht="15.75" x14ac:dyDescent="0.3">
      <c r="A39" s="101" t="s">
        <v>152</v>
      </c>
      <c r="B39" s="102">
        <v>54900</v>
      </c>
      <c r="C39" s="100"/>
      <c r="D39" s="108"/>
    </row>
    <row r="40" spans="1:4" ht="15.75" x14ac:dyDescent="0.3">
      <c r="A40" s="101" t="s">
        <v>157</v>
      </c>
      <c r="B40" s="102">
        <v>55200</v>
      </c>
      <c r="C40" s="100"/>
      <c r="D40" s="108"/>
    </row>
    <row r="41" spans="1:4" ht="15.75" x14ac:dyDescent="0.3">
      <c r="A41" s="101" t="s">
        <v>161</v>
      </c>
      <c r="B41" s="102">
        <v>0</v>
      </c>
      <c r="C41" s="100"/>
      <c r="D41" s="108"/>
    </row>
    <row r="42" spans="1:4" ht="15.75" x14ac:dyDescent="0.3">
      <c r="A42" s="101" t="s">
        <v>174</v>
      </c>
      <c r="B42" s="102"/>
      <c r="C42" s="106">
        <f>133037.62-69572.1</f>
        <v>63465.51999999999</v>
      </c>
      <c r="D42" s="108"/>
    </row>
    <row r="43" spans="1:4" ht="15.75" x14ac:dyDescent="0.3">
      <c r="A43" s="109"/>
      <c r="B43" s="102"/>
      <c r="C43" s="111">
        <v>103438.85</v>
      </c>
      <c r="D43" s="108"/>
    </row>
    <row r="44" spans="1:4" ht="16.5" thickBot="1" x14ac:dyDescent="0.35">
      <c r="A44" s="109"/>
      <c r="B44" s="102"/>
      <c r="C44" s="100"/>
      <c r="D44" s="108"/>
    </row>
    <row r="45" spans="1:4" ht="15.75" thickBot="1" x14ac:dyDescent="0.3">
      <c r="A45" s="109"/>
      <c r="B45" s="112">
        <f>SUM(B30:B44)</f>
        <v>969600</v>
      </c>
      <c r="C45" s="104">
        <f>SUM(C30:C44)</f>
        <v>348679.79</v>
      </c>
      <c r="D45" s="113">
        <f>B45-C45</f>
        <v>620920.21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Caja Totales</vt:lpstr>
      <vt:lpstr>Caja 2016-2018</vt:lpstr>
      <vt:lpstr>Caja Fdo Rva1</vt:lpstr>
      <vt:lpstr>Caja fdo Rva2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Graciela</cp:lastModifiedBy>
  <dcterms:created xsi:type="dcterms:W3CDTF">2018-06-15T23:22:43Z</dcterms:created>
  <dcterms:modified xsi:type="dcterms:W3CDTF">2018-06-27T11:40:55Z</dcterms:modified>
</cp:coreProperties>
</file>