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COR\"/>
    </mc:Choice>
  </mc:AlternateContent>
  <xr:revisionPtr revIDLastSave="0" documentId="8_{ADCFC468-1935-4FC7-AE07-C41626716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3" l="1"/>
  <c r="F26" i="3"/>
  <c r="B15" i="3"/>
  <c r="J15" i="3" s="1"/>
  <c r="D15" i="3"/>
  <c r="C236" i="1"/>
  <c r="C14" i="3" s="1"/>
  <c r="D14" i="3"/>
  <c r="B14" i="3"/>
  <c r="J14" i="3" s="1"/>
  <c r="C210" i="1"/>
  <c r="C13" i="3"/>
  <c r="D13" i="3"/>
  <c r="B13" i="3"/>
  <c r="I139" i="2" l="1"/>
  <c r="C181" i="1"/>
  <c r="C179" i="1"/>
  <c r="C12" i="3"/>
  <c r="D12" i="3"/>
  <c r="J13" i="3"/>
  <c r="B12" i="3"/>
  <c r="H107" i="2"/>
  <c r="C166" i="1"/>
  <c r="C21" i="3" l="1"/>
  <c r="J6" i="3"/>
  <c r="C148" i="1" l="1"/>
  <c r="D11" i="3"/>
  <c r="J12" i="3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18" i="3"/>
  <c r="D17" i="3"/>
  <c r="D16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B17" i="3"/>
  <c r="B16" i="3"/>
  <c r="J10" i="3"/>
  <c r="J20" i="3" s="1"/>
  <c r="E383" i="1"/>
  <c r="E385" i="1" s="1"/>
  <c r="Q176" i="2"/>
  <c r="C42" i="2" s="1"/>
  <c r="D43" i="2"/>
  <c r="Q155" i="2"/>
  <c r="C33" i="2" s="1"/>
  <c r="H6" i="3"/>
  <c r="H19" i="3" s="1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C14" i="2" s="1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B20" i="3" l="1"/>
  <c r="J21" i="3"/>
  <c r="R172" i="2" l="1"/>
  <c r="T172" i="2" s="1"/>
</calcChain>
</file>

<file path=xl/sharedStrings.xml><?xml version="1.0" encoding="utf-8"?>
<sst xmlns="http://schemas.openxmlformats.org/spreadsheetml/2006/main" count="460" uniqueCount="190">
  <si>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</si>
  <si>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</si>
  <si>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</si>
  <si>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</si>
  <si>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</si>
  <si>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</si>
  <si>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</si>
  <si>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</si>
  <si>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</si>
  <si>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</si>
  <si>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</si>
  <si>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</si>
  <si>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</si>
  <si>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</si>
  <si>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</si>
  <si>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</si>
  <si>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</si>
  <si>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</si>
  <si>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</si>
  <si>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</si>
  <si>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</si>
  <si>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</si>
  <si>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</si>
  <si>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</si>
  <si>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</si>
  <si>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</si>
  <si>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</si>
  <si>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</si>
  <si>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</si>
  <si>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</si>
  <si>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</si>
  <si>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</si>
  <si>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</si>
  <si>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</si>
  <si>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</si>
  <si>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</si>
  <si>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</si>
  <si>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</si>
  <si>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</si>
  <si>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</si>
  <si>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</si>
  <si>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</si>
  <si>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</si>
  <si>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</si>
  <si>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</si>
  <si>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</si>
  <si>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</si>
  <si>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</si>
  <si>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</si>
  <si>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</si>
  <si>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</si>
  <si>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</si>
  <si>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</si>
  <si>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</si>
  <si>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</si>
  <si>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</si>
  <si>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</si>
  <si>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</si>
  <si>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</si>
  <si>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</si>
  <si>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</si>
  <si>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</si>
  <si>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</si>
  <si>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</si>
  <si>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</si>
  <si>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</si>
  <si>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</si>
  <si>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</si>
  <si>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</si>
  <si>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</si>
  <si>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</si>
  <si>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</si>
  <si>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</si>
  <si>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</si>
  <si>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</si>
  <si>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</si>
  <si>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</si>
  <si>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</si>
  <si>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</si>
  <si>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</si>
  <si>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</si>
  <si>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</si>
  <si>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</si>
  <si>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</si>
  <si>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</si>
  <si>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</si>
  <si>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</si>
  <si>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</si>
  <si>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</si>
  <si>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</si>
  <si>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</si>
  <si>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</si>
  <si>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</si>
  <si>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</si>
  <si>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</si>
  <si>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</si>
  <si>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</si>
  <si>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</si>
  <si>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</si>
  <si>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</si>
  <si>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</si>
  <si>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</si>
  <si>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</si>
  <si>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</si>
  <si>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</si>
  <si>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</si>
  <si>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</si>
  <si>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</si>
  <si>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</si>
  <si>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</si>
  <si>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</si>
  <si>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</si>
  <si>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</si>
  <si>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</si>
  <si>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</si>
  <si>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</si>
  <si>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</si>
  <si>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</si>
  <si>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</si>
  <si>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</si>
  <si>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</si>
  <si>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</si>
  <si>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</si>
  <si>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</si>
  <si>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</si>
  <si>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</si>
  <si>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</si>
  <si>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</si>
  <si>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</si>
  <si>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</si>
  <si>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</si>
  <si>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</si>
  <si>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</si>
  <si>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</si>
  <si>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</si>
  <si>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</si>
  <si>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</si>
  <si>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</si>
  <si>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</si>
  <si>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</si>
  <si>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</si>
  <si>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</si>
  <si>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</si>
  <si>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</si>
  <si>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</si>
  <si>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</si>
  <si>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</si>
  <si>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</si>
  <si>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</si>
  <si>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</si>
  <si>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</si>
  <si>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</si>
  <si>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</si>
  <si>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</si>
  <si>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</si>
  <si>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</si>
  <si>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</si>
  <si>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</si>
  <si>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</si>
  <si>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</si>
  <si>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</si>
  <si>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</si>
  <si>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</si>
  <si>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</si>
  <si>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</si>
  <si>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</si>
  <si>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</si>
  <si>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</si>
  <si>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</si>
  <si>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</si>
  <si>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</si>
  <si>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</si>
  <si>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</si>
  <si>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Almuerzo , Brindis IXP COR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</si>
  <si>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</si>
  <si>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</si>
  <si>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</si>
  <si>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</si>
  <si>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</si>
  <si>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</si>
  <si>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</si>
  <si>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</si>
  <si>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</si>
  <si>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</si>
  <si>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Router Cisco</t>
  </si>
  <si>
    <t xml:space="preserve">COOP DE CALAMUCHITA Baja </t>
  </si>
  <si>
    <t xml:space="preserve"> </t>
  </si>
  <si>
    <t xml:space="preserve">UNION DE COOPERATIVAS DE LA PROVINCIA DE CORDOBA CALACOOP LTDA </t>
  </si>
  <si>
    <t>es la deuda de calamuchita periodo 1 y 2</t>
  </si>
  <si>
    <t>deuda calamuchita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</si>
</sst>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299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3" fontId="0" fillId="0" borderId="0" xfId="0" applyNumberFormat="1"/>
    <xf numFmtId="0" fontId="27" fillId="3" borderId="0" xfId="2" applyFont="1" applyFill="1" applyProtection="1">
      <protection locked="0"/>
    </xf>
    <xf numFmtId="0" fontId="25" fillId="0" borderId="0" xfId="0" applyFont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1347578.1899999997</c:v>
                </c:pt>
                <c:pt idx="6">
                  <c:v>1282304.3400000001</c:v>
                </c:pt>
                <c:pt idx="7">
                  <c:v>937224.74000000011</c:v>
                </c:pt>
                <c:pt idx="8">
                  <c:v>681312.16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1248519.1200000001</c:v>
                </c:pt>
                <c:pt idx="6">
                  <c:v>1249769</c:v>
                </c:pt>
                <c:pt idx="7">
                  <c:v>1178723.8</c:v>
                </c:pt>
                <c:pt idx="8">
                  <c:v>1088574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849056.66734443698</c:v>
                </c:pt>
                <c:pt idx="6">
                  <c:v>929065.64734443696</c:v>
                </c:pt>
                <c:pt idx="7">
                  <c:v>735925.01734443684</c:v>
                </c:pt>
                <c:pt idx="8">
                  <c:v>328663.17734443676</c:v>
                </c:pt>
                <c:pt idx="9">
                  <c:v>328663.17734443676</c:v>
                </c:pt>
                <c:pt idx="10">
                  <c:v>328663.17734443676</c:v>
                </c:pt>
                <c:pt idx="11">
                  <c:v>328663.17734443676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abSelected="1" topLeftCell="A24" zoomScaleNormal="100" workbookViewId="0">
      <selection activeCell="E40" sqref="E40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1" width="12.7109375" customWidth="1"/>
    <col min="12" max="13" width="12" customWidth="1"/>
    <col min="14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83" t="s">
        <v>13</v>
      </c>
      <c r="B5" s="284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0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0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0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0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-16598.78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0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-86891.31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0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0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0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-83102.79999999993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0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0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0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0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0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0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0</v>
      </c>
      <c r="E33" s="37"/>
    </row>
    <row r="34" spans="1:16" x14ac:dyDescent="0.2">
      <c r="A34" s="177">
        <v>29</v>
      </c>
      <c r="B34" s="276" t="s">
        <v>187</v>
      </c>
      <c r="C34" s="179">
        <f>Q157-SUM(C76:P76)</f>
        <v>-190853.3</v>
      </c>
      <c r="D34" s="263" t="s">
        <v>188</v>
      </c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-377446.18999999994</v>
      </c>
      <c r="D43">
        <f>SUM(D6:D42)</f>
        <v>0</v>
      </c>
      <c r="E43" s="28"/>
    </row>
    <row r="44" spans="1:16" x14ac:dyDescent="0.2">
      <c r="C44" s="30">
        <v>186592.89</v>
      </c>
      <c r="D44" s="30">
        <f>C43+C44</f>
        <v>-190853.29999999993</v>
      </c>
      <c r="E44" s="263" t="s">
        <v>189</v>
      </c>
    </row>
    <row r="45" spans="1:16" ht="13.5" thickBot="1" x14ac:dyDescent="0.25"/>
    <row r="46" spans="1:16" ht="12.75" customHeight="1" x14ac:dyDescent="0.2">
      <c r="A46" s="279" t="s">
        <v>4</v>
      </c>
      <c r="B46" s="280"/>
      <c r="C46" s="289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>
        <v>44938</v>
      </c>
      <c r="K46" s="111">
        <v>44966</v>
      </c>
      <c r="L46" s="111">
        <v>44993</v>
      </c>
      <c r="M46" s="111"/>
      <c r="N46" s="111"/>
      <c r="O46" s="111"/>
      <c r="P46" s="111"/>
    </row>
    <row r="47" spans="1:16" ht="13.5" thickBot="1" x14ac:dyDescent="0.25">
      <c r="A47" s="281" t="s">
        <v>1</v>
      </c>
      <c r="B47" s="282"/>
      <c r="C47" s="290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>
        <v>82885</v>
      </c>
      <c r="K48" s="27">
        <v>83102.8</v>
      </c>
      <c r="L48" s="27"/>
      <c r="M48" s="27"/>
      <c r="N48" s="27"/>
      <c r="O48" s="27"/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>
        <v>8288.5</v>
      </c>
      <c r="K49" s="249">
        <v>8310.2800000000007</v>
      </c>
      <c r="L49" s="249"/>
      <c r="M49" s="249"/>
      <c r="N49" s="249"/>
      <c r="O49" s="249"/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>
        <v>24865.5</v>
      </c>
      <c r="K50" s="27">
        <v>24930.84</v>
      </c>
      <c r="L50" s="27"/>
      <c r="M50" s="27"/>
      <c r="N50" s="27"/>
      <c r="O50" s="27"/>
      <c r="P50" s="27"/>
    </row>
    <row r="51" spans="1:16" x14ac:dyDescent="0.2">
      <c r="A51" s="246">
        <v>4</v>
      </c>
      <c r="B51" s="275" t="s">
        <v>185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>
        <v>107750.5</v>
      </c>
      <c r="K51" s="249">
        <v>83102.8</v>
      </c>
      <c r="L51" s="249">
        <v>-190853.30000000005</v>
      </c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>
        <v>62163.75</v>
      </c>
      <c r="K52" s="27">
        <v>62327.1</v>
      </c>
      <c r="L52" s="27">
        <v>60911.4</v>
      </c>
      <c r="M52" s="27"/>
      <c r="N52" s="27"/>
      <c r="O52" s="27"/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>
        <v>8288.5</v>
      </c>
      <c r="K53" s="249">
        <v>8310.2800000000007</v>
      </c>
      <c r="L53" s="249"/>
      <c r="M53" s="249"/>
      <c r="N53" s="249"/>
      <c r="O53" s="249"/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>
        <v>37298.25</v>
      </c>
      <c r="K54" s="27">
        <v>37396.26</v>
      </c>
      <c r="L54" s="27">
        <v>36546.839999999997</v>
      </c>
      <c r="M54" s="27"/>
      <c r="N54" s="27"/>
      <c r="O54" s="27"/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>
        <v>8288.5</v>
      </c>
      <c r="K55" s="249">
        <v>8310.2800000000007</v>
      </c>
      <c r="L55" s="249"/>
      <c r="M55" s="249"/>
      <c r="N55" s="249"/>
      <c r="O55" s="249"/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>
        <v>8288.5</v>
      </c>
      <c r="K57" s="249">
        <v>8310.2800000000007</v>
      </c>
      <c r="L57" s="249"/>
      <c r="M57" s="249"/>
      <c r="N57" s="249"/>
      <c r="O57" s="249"/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>
        <v>62163.75</v>
      </c>
      <c r="K58" s="27">
        <v>62327.1</v>
      </c>
      <c r="L58" s="27"/>
      <c r="M58" s="27"/>
      <c r="N58" s="27"/>
      <c r="O58" s="27"/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>
        <v>12432.75</v>
      </c>
      <c r="K59" s="249">
        <v>12465.42</v>
      </c>
      <c r="L59" s="249"/>
      <c r="M59" s="249"/>
      <c r="N59" s="249"/>
      <c r="O59" s="249"/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>
        <v>37298.25</v>
      </c>
      <c r="K60" s="27">
        <v>37396.26</v>
      </c>
      <c r="L60" s="27"/>
      <c r="M60" s="27"/>
      <c r="N60" s="27"/>
      <c r="O60" s="27"/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>
        <v>37298.25</v>
      </c>
      <c r="K61" s="249">
        <v>37396.26</v>
      </c>
      <c r="L61" s="249"/>
      <c r="M61" s="249"/>
      <c r="N61" s="249"/>
      <c r="O61" s="249"/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>
        <v>82885</v>
      </c>
      <c r="K62" s="27">
        <v>83102.8</v>
      </c>
      <c r="L62" s="27">
        <v>105579.76</v>
      </c>
      <c r="M62" s="27"/>
      <c r="N62" s="27"/>
      <c r="O62" s="27"/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>
        <v>82885</v>
      </c>
      <c r="K63" s="249">
        <v>83102.8</v>
      </c>
      <c r="L63" s="249"/>
      <c r="M63" s="249"/>
      <c r="N63" s="249"/>
      <c r="O63" s="249"/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>
        <v>82885</v>
      </c>
      <c r="K64" s="27">
        <v>83102.8</v>
      </c>
      <c r="L64" s="27">
        <v>81215.199999999997</v>
      </c>
      <c r="M64" s="27"/>
      <c r="N64" s="27"/>
      <c r="O64" s="27"/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>
        <v>37298.25</v>
      </c>
      <c r="K65" s="249">
        <v>37396.26</v>
      </c>
      <c r="L65" s="249"/>
      <c r="M65" s="249"/>
      <c r="N65" s="249"/>
      <c r="O65" s="249"/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>
        <v>107750.5</v>
      </c>
      <c r="K66" s="27">
        <v>108033.64</v>
      </c>
      <c r="L66" s="27">
        <v>105579.76</v>
      </c>
      <c r="M66" s="27"/>
      <c r="N66" s="27"/>
      <c r="O66" s="27"/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>
        <v>82885</v>
      </c>
      <c r="K67" s="249">
        <v>83102.8</v>
      </c>
      <c r="L67" s="249"/>
      <c r="M67" s="249"/>
      <c r="N67" s="249"/>
      <c r="O67" s="249"/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>
        <v>62163.75</v>
      </c>
      <c r="K68" s="27">
        <v>62327.1</v>
      </c>
      <c r="L68" s="27">
        <v>60911.4</v>
      </c>
      <c r="M68" s="27"/>
      <c r="N68" s="27"/>
      <c r="O68" s="27"/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>
        <v>8288.5</v>
      </c>
      <c r="K70" s="27">
        <v>8310.2800000000007</v>
      </c>
      <c r="L70" s="27">
        <v>8121.52</v>
      </c>
      <c r="M70" s="27"/>
      <c r="N70" s="27"/>
      <c r="O70" s="27"/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>
        <v>37298.25</v>
      </c>
      <c r="K72" s="27">
        <v>37396.26</v>
      </c>
      <c r="L72" s="27">
        <v>60911.4</v>
      </c>
      <c r="M72" s="27"/>
      <c r="N72" s="27"/>
      <c r="O72" s="27"/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>
        <v>8288.5</v>
      </c>
      <c r="K73" s="249">
        <v>8310.2800000000007</v>
      </c>
      <c r="L73" s="249">
        <v>8121.52</v>
      </c>
      <c r="M73" s="249"/>
      <c r="N73" s="249"/>
      <c r="O73" s="249"/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>
        <v>45586.75</v>
      </c>
      <c r="K74" s="27">
        <v>45706.54</v>
      </c>
      <c r="L74" s="27"/>
      <c r="M74" s="27"/>
      <c r="N74" s="27"/>
      <c r="O74" s="27"/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>
        <v>8288.5</v>
      </c>
      <c r="K75" s="249">
        <v>8310.2800000000007</v>
      </c>
      <c r="L75" s="249"/>
      <c r="M75" s="249"/>
      <c r="N75" s="249"/>
      <c r="O75" s="249"/>
      <c r="P75" s="249"/>
    </row>
    <row r="76" spans="1:16" x14ac:dyDescent="0.2">
      <c r="A76" s="37">
        <v>29</v>
      </c>
      <c r="B76" s="276" t="s">
        <v>187</v>
      </c>
      <c r="C76" s="139" t="s">
        <v>186</v>
      </c>
      <c r="D76" s="27"/>
      <c r="E76" s="27"/>
      <c r="F76" s="27"/>
      <c r="G76" s="27"/>
      <c r="H76" s="27"/>
      <c r="I76" s="27"/>
      <c r="J76" s="27"/>
      <c r="K76" s="27"/>
      <c r="L76" s="27">
        <v>190853.3</v>
      </c>
      <c r="M76" s="27"/>
      <c r="N76" s="27"/>
      <c r="O76" s="27"/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>
        <v>57356</v>
      </c>
      <c r="K85" s="192">
        <v>56836</v>
      </c>
      <c r="L85" s="192">
        <v>53690</v>
      </c>
      <c r="M85" s="192"/>
      <c r="N85" s="192"/>
      <c r="O85" s="192"/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1201169</v>
      </c>
      <c r="K86" s="193">
        <f t="shared" si="0"/>
        <v>1178723.8000000003</v>
      </c>
      <c r="L86" s="193">
        <f t="shared" si="0"/>
        <v>581588.79999999993</v>
      </c>
      <c r="M86" s="193">
        <f t="shared" si="0"/>
        <v>0</v>
      </c>
      <c r="N86" s="193">
        <f t="shared" si="0"/>
        <v>0</v>
      </c>
      <c r="O86" s="193">
        <f t="shared" si="0"/>
        <v>0</v>
      </c>
      <c r="P86" s="193">
        <f t="shared" si="0"/>
        <v>0</v>
      </c>
      <c r="Q86" s="194">
        <f>SUM(C86:P86)</f>
        <v>9066660.2000000011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85" t="s">
        <v>113</v>
      </c>
      <c r="D89" s="287" t="s">
        <v>114</v>
      </c>
      <c r="E89" s="285" t="s">
        <v>117</v>
      </c>
      <c r="F89" s="287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6"/>
      <c r="D90" s="288"/>
      <c r="E90" s="286"/>
      <c r="F90" s="288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7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8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>
        <v>44944</v>
      </c>
      <c r="J100" s="33">
        <v>44981</v>
      </c>
      <c r="K100" s="33"/>
      <c r="L100" s="33"/>
      <c r="M100" s="33"/>
      <c r="N100" s="33"/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>
        <v>82885</v>
      </c>
      <c r="J101" s="34">
        <v>83102.8</v>
      </c>
      <c r="K101" s="34"/>
      <c r="L101" s="34"/>
      <c r="M101" s="34"/>
      <c r="N101" s="34"/>
      <c r="O101" s="34"/>
      <c r="P101" s="34"/>
      <c r="Q101" s="35">
        <f>SUM(C101:P101)</f>
        <v>579275.4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>
        <v>44935</v>
      </c>
      <c r="I102" s="50">
        <v>44953</v>
      </c>
      <c r="J102" s="50">
        <v>44981</v>
      </c>
      <c r="K102" s="50"/>
      <c r="L102" s="50"/>
      <c r="M102" s="50"/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>
        <v>8644.24</v>
      </c>
      <c r="I103" s="51">
        <v>8288.5</v>
      </c>
      <c r="J103" s="51">
        <v>8310.2800000000007</v>
      </c>
      <c r="K103" s="51"/>
      <c r="L103" s="51"/>
      <c r="M103" s="51"/>
      <c r="N103" s="51"/>
      <c r="O103" s="51"/>
      <c r="P103" s="51"/>
      <c r="Q103" s="55">
        <f>SUM(C103:P103)</f>
        <v>63355.6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>
        <v>44938</v>
      </c>
      <c r="J104" s="33">
        <v>44980</v>
      </c>
      <c r="K104" s="33"/>
      <c r="L104" s="33"/>
      <c r="M104" s="33"/>
      <c r="N104" s="33"/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>
        <v>24865.5</v>
      </c>
      <c r="J105" s="34">
        <v>24930.84</v>
      </c>
      <c r="K105" s="34"/>
      <c r="L105" s="34"/>
      <c r="M105" s="34"/>
      <c r="N105" s="34"/>
      <c r="O105" s="34"/>
      <c r="P105" s="34"/>
      <c r="Q105" s="35">
        <f>SUM(C105:P105)</f>
        <v>145200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>
        <v>44944</v>
      </c>
      <c r="J108" s="33">
        <v>44979</v>
      </c>
      <c r="K108" s="33">
        <v>45000</v>
      </c>
      <c r="L108" s="33"/>
      <c r="M108" s="33"/>
      <c r="N108" s="33"/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>
        <v>62163.75</v>
      </c>
      <c r="J109" s="34">
        <v>62327.1</v>
      </c>
      <c r="K109" s="34">
        <v>60911.4</v>
      </c>
      <c r="L109" s="34"/>
      <c r="M109" s="34"/>
      <c r="N109" s="34"/>
      <c r="O109" s="34"/>
      <c r="P109" s="34"/>
      <c r="Q109" s="35">
        <f>SUM(C109:P109)</f>
        <v>495367.95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>
        <v>44951</v>
      </c>
      <c r="J110" s="50">
        <v>44985</v>
      </c>
      <c r="K110" s="50"/>
      <c r="L110" s="50"/>
      <c r="M110" s="50"/>
      <c r="N110" s="50"/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>
        <v>8288.5</v>
      </c>
      <c r="J111" s="51">
        <v>8310.2800000000007</v>
      </c>
      <c r="K111" s="51"/>
      <c r="L111" s="51"/>
      <c r="M111" s="51"/>
      <c r="N111" s="51"/>
      <c r="O111" s="51"/>
      <c r="P111" s="51"/>
      <c r="Q111" s="55">
        <f>SUM(C111:P111)</f>
        <v>57927.539999999994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>
        <v>44942</v>
      </c>
      <c r="J112" s="33">
        <v>44981</v>
      </c>
      <c r="K112" s="33">
        <v>45001</v>
      </c>
      <c r="L112" s="33"/>
      <c r="M112" s="33"/>
      <c r="N112" s="33"/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>
        <v>37298.25</v>
      </c>
      <c r="J113" s="34">
        <v>37396.26</v>
      </c>
      <c r="K113" s="34">
        <v>36546.839999999997</v>
      </c>
      <c r="L113" s="34"/>
      <c r="M113" s="34"/>
      <c r="N113" s="34"/>
      <c r="O113" s="34"/>
      <c r="P113" s="34"/>
      <c r="Q113" s="35">
        <f>SUM(C113:P113)</f>
        <v>297220.77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>
        <v>44949</v>
      </c>
      <c r="J114" s="50">
        <v>44980</v>
      </c>
      <c r="K114" s="50"/>
      <c r="L114" s="50"/>
      <c r="M114" s="50"/>
      <c r="N114" s="50"/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>
        <v>8288.5</v>
      </c>
      <c r="J115" s="51">
        <v>8310.2800000000007</v>
      </c>
      <c r="K115" s="51"/>
      <c r="L115" s="51"/>
      <c r="M115" s="51"/>
      <c r="N115" s="51"/>
      <c r="O115" s="51"/>
      <c r="P115" s="51"/>
      <c r="Q115" s="55">
        <f>SUM(C115:P115)</f>
        <v>57927.539999999994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/>
      <c r="J118" s="50"/>
      <c r="K118" s="50"/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/>
      <c r="J119" s="51"/>
      <c r="K119" s="51"/>
      <c r="L119" s="51"/>
      <c r="M119" s="51"/>
      <c r="N119" s="51"/>
      <c r="O119" s="51"/>
      <c r="P119" s="51"/>
      <c r="Q119" s="55">
        <f>SUM(C119:P119)</f>
        <v>41328.759999999995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>
        <v>44926</v>
      </c>
      <c r="I120" s="33">
        <v>3071</v>
      </c>
      <c r="J120" s="33">
        <v>44984</v>
      </c>
      <c r="K120" s="33"/>
      <c r="L120" s="33"/>
      <c r="M120" s="33"/>
      <c r="N120" s="33"/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>
        <v>64831.8</v>
      </c>
      <c r="I121" s="34">
        <v>62163.75</v>
      </c>
      <c r="J121" s="34">
        <v>62327.1</v>
      </c>
      <c r="K121" s="34"/>
      <c r="L121" s="34"/>
      <c r="M121" s="34"/>
      <c r="N121" s="34"/>
      <c r="O121" s="34"/>
      <c r="P121" s="34"/>
      <c r="Q121" s="35">
        <f>SUM(C121:P121)</f>
        <v>533069.13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>
        <v>44946</v>
      </c>
      <c r="J124" s="33">
        <v>44981</v>
      </c>
      <c r="K124" s="33"/>
      <c r="L124" s="33"/>
      <c r="M124" s="33"/>
      <c r="N124" s="33"/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>
        <v>37298.25</v>
      </c>
      <c r="J125" s="34">
        <v>37396.26</v>
      </c>
      <c r="K125" s="34"/>
      <c r="L125" s="34"/>
      <c r="M125" s="34"/>
      <c r="N125" s="34"/>
      <c r="O125" s="34"/>
      <c r="P125" s="34"/>
      <c r="Q125" s="35">
        <f>SUM(C125:P125)</f>
        <v>260673.93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>
        <v>44950</v>
      </c>
      <c r="I126" s="50">
        <v>44932</v>
      </c>
      <c r="J126" s="50">
        <v>44985</v>
      </c>
      <c r="K126" s="50"/>
      <c r="L126" s="50"/>
      <c r="M126" s="50"/>
      <c r="N126" s="50"/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>
        <v>37298.25</v>
      </c>
      <c r="I127" s="51">
        <v>36917.1</v>
      </c>
      <c r="J127" s="51">
        <v>37396.26</v>
      </c>
      <c r="K127" s="51"/>
      <c r="L127" s="51"/>
      <c r="M127" s="51"/>
      <c r="N127" s="51"/>
      <c r="O127" s="51"/>
      <c r="P127" s="51"/>
      <c r="Q127" s="55">
        <f>SUM(C127:P127)</f>
        <v>260673.93000000002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>
        <v>44944</v>
      </c>
      <c r="J128" s="33">
        <v>44981</v>
      </c>
      <c r="K128" s="33">
        <v>45005</v>
      </c>
      <c r="L128" s="33"/>
      <c r="M128" s="33"/>
      <c r="N128" s="33"/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>
        <v>82885</v>
      </c>
      <c r="J129" s="34">
        <v>83102.8</v>
      </c>
      <c r="K129" s="34">
        <v>105579.76</v>
      </c>
      <c r="L129" s="34"/>
      <c r="M129" s="34"/>
      <c r="N129" s="34"/>
      <c r="O129" s="34"/>
      <c r="P129" s="34"/>
      <c r="Q129" s="35">
        <f>SUM(C129:P129)</f>
        <v>684855.16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>
        <v>44950</v>
      </c>
      <c r="J130" s="50"/>
      <c r="K130" s="50"/>
      <c r="L130" s="50"/>
      <c r="M130" s="50"/>
      <c r="N130" s="50"/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>
        <v>82885</v>
      </c>
      <c r="J131" s="51"/>
      <c r="K131" s="51"/>
      <c r="L131" s="51"/>
      <c r="M131" s="51"/>
      <c r="N131" s="51"/>
      <c r="O131" s="51"/>
      <c r="P131" s="51"/>
      <c r="Q131" s="55">
        <f>SUM(C131:P131)</f>
        <v>496172.60000000009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>
        <v>44939</v>
      </c>
      <c r="J132" s="33">
        <v>44980</v>
      </c>
      <c r="K132" s="33">
        <v>45030</v>
      </c>
      <c r="L132" s="33"/>
      <c r="M132" s="33"/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>
        <v>82885</v>
      </c>
      <c r="J133" s="34">
        <v>83102.8</v>
      </c>
      <c r="K133" s="34">
        <v>81215.199999999997</v>
      </c>
      <c r="L133" s="34"/>
      <c r="M133" s="34"/>
      <c r="N133" s="34"/>
      <c r="O133" s="34"/>
      <c r="P133" s="34"/>
      <c r="Q133" s="35">
        <f>SUM(C133:P133)</f>
        <v>660490.6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>
        <v>44950</v>
      </c>
      <c r="G134" s="50">
        <v>44973</v>
      </c>
      <c r="H134" s="50"/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>
        <v>115726.82</v>
      </c>
      <c r="G135" s="51">
        <v>37396.26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260673.93000000002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>
        <v>44951</v>
      </c>
      <c r="J136" s="33">
        <v>44971</v>
      </c>
      <c r="K136" s="33">
        <v>45005</v>
      </c>
      <c r="L136" s="33"/>
      <c r="M136" s="33"/>
      <c r="N136" s="33"/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>
        <v>107750.5</v>
      </c>
      <c r="J137" s="34">
        <v>108033.64</v>
      </c>
      <c r="K137" s="34">
        <v>105579.76</v>
      </c>
      <c r="L137" s="34"/>
      <c r="M137" s="34"/>
      <c r="N137" s="34"/>
      <c r="O137" s="34"/>
      <c r="P137" s="34"/>
      <c r="Q137" s="35">
        <f>SUM(C137:P137)</f>
        <v>858637.78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>
        <v>44935</v>
      </c>
      <c r="J138" s="50">
        <v>44952</v>
      </c>
      <c r="K138" s="50">
        <v>44995</v>
      </c>
      <c r="L138" s="50"/>
      <c r="M138" s="50"/>
      <c r="N138" s="50"/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>
        <f>85012.74+1429.66</f>
        <v>86442.400000000009</v>
      </c>
      <c r="J139" s="51">
        <v>82885</v>
      </c>
      <c r="K139" s="51">
        <v>83102.8</v>
      </c>
      <c r="L139" s="51"/>
      <c r="M139" s="51"/>
      <c r="N139" s="51"/>
      <c r="O139" s="51"/>
      <c r="P139" s="51"/>
      <c r="Q139" s="55">
        <f>SUM(C139:P139)</f>
        <v>633556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>
        <v>44938</v>
      </c>
      <c r="J140" s="33">
        <v>44981</v>
      </c>
      <c r="K140" s="33">
        <v>44998</v>
      </c>
      <c r="L140" s="33"/>
      <c r="M140" s="33"/>
      <c r="N140" s="33"/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>
        <v>62163.75</v>
      </c>
      <c r="J141" s="34">
        <v>62327.1</v>
      </c>
      <c r="K141" s="34">
        <v>60911.4</v>
      </c>
      <c r="L141" s="34"/>
      <c r="M141" s="34"/>
      <c r="N141" s="34"/>
      <c r="O141" s="34"/>
      <c r="P141" s="34"/>
      <c r="Q141" s="35">
        <f>SUM(C141:P141)</f>
        <v>495367.95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>
        <v>44938</v>
      </c>
      <c r="J144" s="33">
        <v>44970</v>
      </c>
      <c r="K144" s="33">
        <v>44995</v>
      </c>
      <c r="L144" s="33"/>
      <c r="M144" s="33"/>
      <c r="N144" s="33"/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>
        <v>8288.5</v>
      </c>
      <c r="J145" s="34">
        <v>8310.2800000000007</v>
      </c>
      <c r="K145" s="34">
        <v>8121.52</v>
      </c>
      <c r="L145" s="34"/>
      <c r="M145" s="34"/>
      <c r="N145" s="34"/>
      <c r="O145" s="34"/>
      <c r="P145" s="34"/>
      <c r="Q145" s="35">
        <f>SUM(C145:P145)</f>
        <v>119112.40000000001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>
        <v>44945</v>
      </c>
      <c r="J148" s="33">
        <v>44981</v>
      </c>
      <c r="K148" s="33">
        <v>44999</v>
      </c>
      <c r="L148" s="33"/>
      <c r="M148" s="33"/>
      <c r="N148" s="33"/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>
        <v>37298.25</v>
      </c>
      <c r="J149" s="34">
        <v>37396.26</v>
      </c>
      <c r="K149" s="34">
        <v>60911.4</v>
      </c>
      <c r="L149" s="34"/>
      <c r="M149" s="34"/>
      <c r="N149" s="34"/>
      <c r="O149" s="34"/>
      <c r="P149" s="34"/>
      <c r="Q149" s="35">
        <f>SUM(C149:P149)</f>
        <v>321585.33</v>
      </c>
    </row>
    <row r="150" spans="1:17" x14ac:dyDescent="0.2">
      <c r="A150" s="48"/>
      <c r="B150" s="49"/>
      <c r="C150" s="50">
        <v>44771</v>
      </c>
      <c r="D150" s="50">
        <v>44939</v>
      </c>
      <c r="E150" s="50">
        <v>44999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>
        <v>44024.639999999999</v>
      </c>
      <c r="E151" s="51">
        <v>16431.8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77234.3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>
        <v>44951</v>
      </c>
      <c r="J152" s="33">
        <v>44985</v>
      </c>
      <c r="K152" s="33"/>
      <c r="L152" s="33"/>
      <c r="M152" s="33"/>
      <c r="N152" s="33"/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>
        <v>45586.75</v>
      </c>
      <c r="J153" s="34">
        <v>45706.54</v>
      </c>
      <c r="K153" s="34"/>
      <c r="L153" s="34"/>
      <c r="M153" s="34"/>
      <c r="N153" s="34"/>
      <c r="O153" s="34"/>
      <c r="P153" s="34"/>
      <c r="Q153" s="35">
        <f>SUM(C153:P153)</f>
        <v>318601.46999999997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>
        <v>44935</v>
      </c>
      <c r="J154" s="50">
        <v>44932</v>
      </c>
      <c r="K154" s="50">
        <v>44991</v>
      </c>
      <c r="L154" s="50"/>
      <c r="M154" s="50"/>
      <c r="N154" s="50"/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>
        <v>8644.24</v>
      </c>
      <c r="J155" s="51">
        <v>8288.5</v>
      </c>
      <c r="K155" s="51">
        <v>8310.2800000000007</v>
      </c>
      <c r="L155" s="51"/>
      <c r="M155" s="51"/>
      <c r="N155" s="51"/>
      <c r="O155" s="51"/>
      <c r="P155" s="51"/>
      <c r="Q155" s="55">
        <f>SUM(C155:P155)</f>
        <v>63355.6</v>
      </c>
    </row>
    <row r="156" spans="1:17" x14ac:dyDescent="0.2">
      <c r="A156" s="28"/>
      <c r="B156" s="45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/>
      <c r="C157" s="47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0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8251088.0099999998</v>
      </c>
      <c r="R172">
        <f>GRAFICO!B20</f>
        <v>8209883.8799999999</v>
      </c>
      <c r="S172">
        <f>GRAFICO!C21</f>
        <v>41204.130000000005</v>
      </c>
      <c r="T172" s="60">
        <f>Q172-R172-S172</f>
        <v>-1.1641532182693481E-10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>
        <v>44936</v>
      </c>
      <c r="J175" s="218">
        <v>44966</v>
      </c>
      <c r="K175" s="218">
        <v>44993</v>
      </c>
      <c r="L175" s="218"/>
      <c r="M175" s="218"/>
      <c r="N175" s="218"/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>
        <v>57356</v>
      </c>
      <c r="J176" s="221">
        <v>56836</v>
      </c>
      <c r="K176" s="221">
        <v>53690</v>
      </c>
      <c r="L176" s="221"/>
      <c r="M176" s="221"/>
      <c r="N176" s="221"/>
      <c r="O176" s="221"/>
      <c r="P176" s="221"/>
      <c r="Q176" s="223">
        <f>SUM(C176:P176)</f>
        <v>438126</v>
      </c>
      <c r="R176">
        <f>GRAFICO!D21</f>
        <v>438126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zoomScaleNormal="100" workbookViewId="0">
      <pane ySplit="1" topLeftCell="A247" activePane="bottomLeft" state="frozen"/>
      <selection pane="bottomLeft" activeCell="B252" sqref="B252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71">
        <v>44921</v>
      </c>
      <c r="B173" s="272" t="s">
        <v>132</v>
      </c>
      <c r="C173" s="273">
        <v>86442.4</v>
      </c>
      <c r="D173" s="259"/>
      <c r="E173" s="260">
        <f t="shared" ref="E173:E236" si="6">E172+C173-D173</f>
        <v>858764.95495371416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71">
        <v>44921</v>
      </c>
      <c r="B174" s="272" t="s">
        <v>130</v>
      </c>
      <c r="C174" s="273">
        <v>8644.24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71">
        <v>44922</v>
      </c>
      <c r="B175" s="272" t="s">
        <v>71</v>
      </c>
      <c r="C175" s="273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71">
        <v>44926</v>
      </c>
      <c r="B176" s="272" t="s">
        <v>134</v>
      </c>
      <c r="C176" s="273">
        <v>64831.8</v>
      </c>
      <c r="D176" s="259"/>
      <c r="E176" s="260">
        <f t="shared" si="6"/>
        <v>1018683.3949537142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5"/>
      <c r="B177" s="263" t="s">
        <v>168</v>
      </c>
      <c r="C177" s="17"/>
      <c r="D177" s="17">
        <v>207033.12</v>
      </c>
      <c r="E177" s="260">
        <f t="shared" si="6"/>
        <v>811650.27495371422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5"/>
      <c r="B178" s="264" t="s">
        <v>169</v>
      </c>
      <c r="C178" s="265">
        <v>16178.392390722565</v>
      </c>
      <c r="D178" s="143"/>
      <c r="E178" s="260">
        <f t="shared" si="6"/>
        <v>827828.66734443675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5"/>
      <c r="B179" s="264" t="s">
        <v>170</v>
      </c>
      <c r="C179" s="265">
        <f>70.76*(313-13)</f>
        <v>21228</v>
      </c>
      <c r="D179" s="143"/>
      <c r="E179" s="157">
        <f t="shared" si="6"/>
        <v>849056.66734443675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>
        <v>44935</v>
      </c>
      <c r="B180" s="258" t="s">
        <v>62</v>
      </c>
      <c r="C180" s="259">
        <v>8644.24</v>
      </c>
      <c r="D180" s="259"/>
      <c r="E180" s="260">
        <f t="shared" si="6"/>
        <v>857700.90734443674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>
        <v>44935</v>
      </c>
      <c r="B181" s="272" t="s">
        <v>92</v>
      </c>
      <c r="C181" s="273">
        <f>85012.74+1429.66</f>
        <v>86442.400000000009</v>
      </c>
      <c r="D181" s="259"/>
      <c r="E181" s="260">
        <f t="shared" si="6"/>
        <v>944143.30734443676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>
        <v>44935</v>
      </c>
      <c r="B182" s="258" t="s">
        <v>58</v>
      </c>
      <c r="C182" s="259">
        <v>8644.24</v>
      </c>
      <c r="D182" s="259"/>
      <c r="E182" s="260">
        <f t="shared" si="6"/>
        <v>952787.54734443675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5"/>
      <c r="B183" s="141" t="s">
        <v>171</v>
      </c>
      <c r="C183" s="142"/>
      <c r="D183" s="143">
        <v>666212</v>
      </c>
      <c r="E183" s="260">
        <f t="shared" si="6"/>
        <v>286575.54734443675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5"/>
      <c r="B184" s="141" t="s">
        <v>172</v>
      </c>
      <c r="C184" s="142"/>
      <c r="D184" s="143">
        <v>336444</v>
      </c>
      <c r="E184" s="260">
        <f t="shared" si="6"/>
        <v>-49868.452655563247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5"/>
      <c r="B185" s="141" t="s">
        <v>173</v>
      </c>
      <c r="C185" s="142"/>
      <c r="D185" s="143">
        <v>48600</v>
      </c>
      <c r="E185" s="260">
        <f t="shared" si="6"/>
        <v>-98468.452655563247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0"/>
      <c r="B186" s="251" t="s">
        <v>122</v>
      </c>
      <c r="C186" s="252">
        <v>57356</v>
      </c>
      <c r="D186" s="251"/>
      <c r="E186" s="260">
        <f t="shared" si="6"/>
        <v>-41112.452655563247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>
        <v>44938</v>
      </c>
      <c r="B187" s="258" t="s">
        <v>126</v>
      </c>
      <c r="C187" s="259">
        <v>24865.5</v>
      </c>
      <c r="D187" s="259"/>
      <c r="E187" s="260">
        <f t="shared" si="6"/>
        <v>-16246.952655563247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>
        <v>44938</v>
      </c>
      <c r="B188" s="258" t="s">
        <v>72</v>
      </c>
      <c r="C188" s="259">
        <v>62163.75</v>
      </c>
      <c r="D188" s="259"/>
      <c r="E188" s="260">
        <f t="shared" si="6"/>
        <v>45916.797344436753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>
        <v>44938</v>
      </c>
      <c r="B189" s="258" t="s">
        <v>75</v>
      </c>
      <c r="C189" s="259">
        <v>8288.5</v>
      </c>
      <c r="D189" s="259"/>
      <c r="E189" s="260">
        <f t="shared" si="6"/>
        <v>54205.297344436753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>
        <v>44939</v>
      </c>
      <c r="B190" s="258" t="s">
        <v>143</v>
      </c>
      <c r="C190" s="259">
        <v>44024.639999999999</v>
      </c>
      <c r="D190" s="259"/>
      <c r="E190" s="260">
        <f t="shared" si="6"/>
        <v>98229.937344436752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>
        <v>44939</v>
      </c>
      <c r="B191" s="258" t="s">
        <v>60</v>
      </c>
      <c r="C191" s="259">
        <v>82885</v>
      </c>
      <c r="D191" s="259"/>
      <c r="E191" s="260">
        <f t="shared" si="6"/>
        <v>181114.93734443677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>
        <v>44942</v>
      </c>
      <c r="B192" s="258" t="s">
        <v>131</v>
      </c>
      <c r="C192" s="259">
        <v>37298.25</v>
      </c>
      <c r="D192" s="259"/>
      <c r="E192" s="260">
        <f t="shared" si="6"/>
        <v>218413.18734443677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>
        <v>44944</v>
      </c>
      <c r="B193" s="258" t="s">
        <v>61</v>
      </c>
      <c r="C193" s="259">
        <v>82885</v>
      </c>
      <c r="D193" s="259"/>
      <c r="E193" s="260">
        <f t="shared" si="6"/>
        <v>301298.18734443677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>
        <v>44944</v>
      </c>
      <c r="B194" s="258" t="s">
        <v>132</v>
      </c>
      <c r="C194" s="259">
        <v>82885</v>
      </c>
      <c r="D194" s="259"/>
      <c r="E194" s="260">
        <f t="shared" si="6"/>
        <v>384183.18734443677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>
        <v>44944</v>
      </c>
      <c r="B195" s="258" t="s">
        <v>125</v>
      </c>
      <c r="C195" s="259">
        <v>62163.75</v>
      </c>
      <c r="D195" s="259"/>
      <c r="E195" s="260">
        <f t="shared" si="6"/>
        <v>446346.93734443677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>
        <v>44945</v>
      </c>
      <c r="B196" s="258" t="s">
        <v>59</v>
      </c>
      <c r="C196" s="259">
        <v>37298.25</v>
      </c>
      <c r="D196" s="259"/>
      <c r="E196" s="260">
        <f t="shared" si="6"/>
        <v>483645.18734443677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x14ac:dyDescent="0.3">
      <c r="A197" s="257">
        <v>44946</v>
      </c>
      <c r="B197" s="258" t="s">
        <v>128</v>
      </c>
      <c r="C197" s="259">
        <v>37298.25</v>
      </c>
      <c r="D197" s="259"/>
      <c r="E197" s="260">
        <f t="shared" si="6"/>
        <v>520943.43734443677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x14ac:dyDescent="0.3">
      <c r="A198" s="257">
        <v>44949</v>
      </c>
      <c r="B198" s="258" t="s">
        <v>127</v>
      </c>
      <c r="C198" s="259">
        <v>8288.5</v>
      </c>
      <c r="D198" s="259"/>
      <c r="E198" s="260">
        <f t="shared" si="6"/>
        <v>529231.93734443677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x14ac:dyDescent="0.3">
      <c r="A199" s="257">
        <v>44950</v>
      </c>
      <c r="B199" s="258" t="s">
        <v>133</v>
      </c>
      <c r="C199" s="259">
        <v>37298.25</v>
      </c>
      <c r="D199" s="259"/>
      <c r="E199" s="260">
        <f t="shared" si="6"/>
        <v>566530.18734443677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x14ac:dyDescent="0.3">
      <c r="A200" s="257">
        <v>44950</v>
      </c>
      <c r="B200" s="258" t="s">
        <v>71</v>
      </c>
      <c r="C200" s="259">
        <v>82885</v>
      </c>
      <c r="D200" s="259"/>
      <c r="E200" s="260">
        <f t="shared" si="6"/>
        <v>649415.18734443677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x14ac:dyDescent="0.3">
      <c r="A201" s="257">
        <v>44950</v>
      </c>
      <c r="B201" s="258" t="s">
        <v>88</v>
      </c>
      <c r="C201" s="259">
        <v>115726.82</v>
      </c>
      <c r="D201" s="259"/>
      <c r="E201" s="260">
        <f t="shared" si="6"/>
        <v>765142.00734443683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x14ac:dyDescent="0.3">
      <c r="A202" s="257">
        <v>44951</v>
      </c>
      <c r="B202" s="258" t="s">
        <v>70</v>
      </c>
      <c r="C202" s="259">
        <v>8288.5</v>
      </c>
      <c r="D202" s="259"/>
      <c r="E202" s="260">
        <f t="shared" si="6"/>
        <v>773430.50734443683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x14ac:dyDescent="0.3">
      <c r="A203" s="257">
        <v>44951</v>
      </c>
      <c r="B203" s="258" t="s">
        <v>98</v>
      </c>
      <c r="C203" s="259">
        <v>107750.5</v>
      </c>
      <c r="D203" s="259"/>
      <c r="E203" s="260">
        <f t="shared" si="6"/>
        <v>881181.00734443683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x14ac:dyDescent="0.3">
      <c r="A204" s="257">
        <v>44951</v>
      </c>
      <c r="B204" s="258" t="s">
        <v>76</v>
      </c>
      <c r="C204" s="259">
        <v>45586.75</v>
      </c>
      <c r="D204" s="259"/>
      <c r="E204" s="260">
        <f t="shared" si="6"/>
        <v>926767.75734443683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x14ac:dyDescent="0.3">
      <c r="A205" s="257">
        <v>44952</v>
      </c>
      <c r="B205" s="258" t="s">
        <v>92</v>
      </c>
      <c r="C205" s="259">
        <v>82885</v>
      </c>
      <c r="D205" s="259"/>
      <c r="E205" s="260">
        <f t="shared" si="6"/>
        <v>1009652.7573444368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x14ac:dyDescent="0.3">
      <c r="A206" s="257">
        <v>44953</v>
      </c>
      <c r="B206" s="258" t="s">
        <v>62</v>
      </c>
      <c r="C206" s="259">
        <v>8288.5</v>
      </c>
      <c r="D206" s="259"/>
      <c r="E206" s="260">
        <f t="shared" si="6"/>
        <v>1017941.2573444368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x14ac:dyDescent="0.3">
      <c r="A207" s="257">
        <v>44956</v>
      </c>
      <c r="B207" s="258" t="s">
        <v>134</v>
      </c>
      <c r="C207" s="259">
        <v>62163.75</v>
      </c>
      <c r="D207" s="259"/>
      <c r="E207" s="260">
        <f t="shared" si="6"/>
        <v>1080105.0073444368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x14ac:dyDescent="0.3">
      <c r="A208" s="5"/>
      <c r="B208" s="263" t="s">
        <v>174</v>
      </c>
      <c r="C208" s="17"/>
      <c r="D208" s="17">
        <v>198513</v>
      </c>
      <c r="E208" s="260">
        <f t="shared" si="6"/>
        <v>881592.00734443683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x14ac:dyDescent="0.3">
      <c r="A209" s="5"/>
      <c r="B209" s="264" t="s">
        <v>175</v>
      </c>
      <c r="C209" s="265">
        <v>23137.64</v>
      </c>
      <c r="D209" s="143"/>
      <c r="E209" s="260">
        <f t="shared" si="6"/>
        <v>904729.64734443685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x14ac:dyDescent="0.3">
      <c r="A210" s="5"/>
      <c r="B210" s="264" t="s">
        <v>176</v>
      </c>
      <c r="C210" s="265">
        <f>81.12*(313-13)</f>
        <v>24336</v>
      </c>
      <c r="D210" s="143"/>
      <c r="E210" s="157">
        <f t="shared" si="6"/>
        <v>929065.64734443685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x14ac:dyDescent="0.3">
      <c r="A211" s="257">
        <v>44963</v>
      </c>
      <c r="B211" s="258" t="s">
        <v>133</v>
      </c>
      <c r="C211" s="259">
        <v>36917.1</v>
      </c>
      <c r="D211" s="259"/>
      <c r="E211" s="260">
        <f t="shared" si="6"/>
        <v>965982.74734443682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x14ac:dyDescent="0.3">
      <c r="A212" s="257">
        <v>44963</v>
      </c>
      <c r="B212" s="258" t="s">
        <v>58</v>
      </c>
      <c r="C212" s="259">
        <v>8288.5</v>
      </c>
      <c r="D212" s="259"/>
      <c r="E212" s="260">
        <f t="shared" si="6"/>
        <v>974271.24734443682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x14ac:dyDescent="0.3">
      <c r="A213" s="5"/>
      <c r="B213" s="141" t="s">
        <v>177</v>
      </c>
      <c r="C213" s="142"/>
      <c r="D213" s="143">
        <v>647056</v>
      </c>
      <c r="E213" s="260">
        <f t="shared" si="6"/>
        <v>327215.24734443682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x14ac:dyDescent="0.3">
      <c r="A214" s="5"/>
      <c r="B214" s="141" t="s">
        <v>178</v>
      </c>
      <c r="C214" s="142"/>
      <c r="D214" s="143">
        <v>336960</v>
      </c>
      <c r="E214" s="260">
        <f t="shared" si="6"/>
        <v>-9744.7526555631775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x14ac:dyDescent="0.3">
      <c r="A215" s="250"/>
      <c r="B215" s="251" t="s">
        <v>122</v>
      </c>
      <c r="C215" s="252">
        <v>56836</v>
      </c>
      <c r="D215" s="251"/>
      <c r="E215" s="260">
        <f t="shared" si="6"/>
        <v>47091.247344436822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x14ac:dyDescent="0.3">
      <c r="A216" s="257">
        <v>44970</v>
      </c>
      <c r="B216" s="258" t="s">
        <v>75</v>
      </c>
      <c r="C216" s="259">
        <v>8310.2800000000007</v>
      </c>
      <c r="D216" s="259"/>
      <c r="E216" s="260">
        <f t="shared" si="6"/>
        <v>55401.527344436821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x14ac:dyDescent="0.3">
      <c r="A217" s="257">
        <v>44971</v>
      </c>
      <c r="B217" s="258" t="s">
        <v>98</v>
      </c>
      <c r="C217" s="259">
        <v>108033.64</v>
      </c>
      <c r="D217" s="259"/>
      <c r="E217" s="260">
        <f t="shared" si="6"/>
        <v>163435.16734443681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x14ac:dyDescent="0.3">
      <c r="A218" s="257">
        <v>44973</v>
      </c>
      <c r="B218" s="258" t="s">
        <v>88</v>
      </c>
      <c r="C218" s="259">
        <v>37396.26</v>
      </c>
      <c r="D218" s="259"/>
      <c r="E218" s="260">
        <f t="shared" si="6"/>
        <v>200831.42734443682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x14ac:dyDescent="0.3">
      <c r="A219" s="257">
        <v>44979</v>
      </c>
      <c r="B219" s="258" t="s">
        <v>125</v>
      </c>
      <c r="C219" s="259">
        <v>62327.1</v>
      </c>
      <c r="D219" s="259"/>
      <c r="E219" s="260">
        <f t="shared" si="6"/>
        <v>263158.52734443679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x14ac:dyDescent="0.3">
      <c r="A220" s="257">
        <v>44980</v>
      </c>
      <c r="B220" s="258" t="s">
        <v>126</v>
      </c>
      <c r="C220" s="259">
        <v>24930.84</v>
      </c>
      <c r="D220" s="259"/>
      <c r="E220" s="260">
        <f t="shared" si="6"/>
        <v>288089.36734443682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x14ac:dyDescent="0.3">
      <c r="A221" s="257">
        <v>44980</v>
      </c>
      <c r="B221" s="258" t="s">
        <v>127</v>
      </c>
      <c r="C221" s="259">
        <v>8310.2800000000007</v>
      </c>
      <c r="D221" s="259"/>
      <c r="E221" s="260">
        <f t="shared" si="6"/>
        <v>296399.64734443685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x14ac:dyDescent="0.3">
      <c r="A222" s="257">
        <v>44980</v>
      </c>
      <c r="B222" s="258" t="s">
        <v>60</v>
      </c>
      <c r="C222" s="259">
        <v>83102.8</v>
      </c>
      <c r="D222" s="259"/>
      <c r="E222" s="260">
        <f t="shared" si="6"/>
        <v>379502.44734443683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x14ac:dyDescent="0.3">
      <c r="A223" s="257">
        <v>44981</v>
      </c>
      <c r="B223" s="258" t="s">
        <v>61</v>
      </c>
      <c r="C223" s="259">
        <v>83102.8</v>
      </c>
      <c r="D223" s="259"/>
      <c r="E223" s="260">
        <f t="shared" si="6"/>
        <v>462605.24734443682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x14ac:dyDescent="0.3">
      <c r="A224" s="257">
        <v>44981</v>
      </c>
      <c r="B224" s="258" t="s">
        <v>62</v>
      </c>
      <c r="C224" s="259">
        <v>8310.2800000000007</v>
      </c>
      <c r="D224" s="259"/>
      <c r="E224" s="260">
        <f t="shared" si="6"/>
        <v>470915.52734443685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x14ac:dyDescent="0.3">
      <c r="A225" s="257">
        <v>44981</v>
      </c>
      <c r="B225" s="258" t="s">
        <v>132</v>
      </c>
      <c r="C225" s="259">
        <v>83102.8</v>
      </c>
      <c r="D225" s="259"/>
      <c r="E225" s="260">
        <f t="shared" si="6"/>
        <v>554018.3273444369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x14ac:dyDescent="0.3">
      <c r="A226" s="257">
        <v>44981</v>
      </c>
      <c r="B226" s="258" t="s">
        <v>128</v>
      </c>
      <c r="C226" s="259">
        <v>37396.26</v>
      </c>
      <c r="D226" s="259"/>
      <c r="E226" s="260">
        <f t="shared" si="6"/>
        <v>591414.58734443691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x14ac:dyDescent="0.3">
      <c r="A227" s="257">
        <v>44981</v>
      </c>
      <c r="B227" s="258" t="s">
        <v>129</v>
      </c>
      <c r="C227" s="259">
        <v>37396.26</v>
      </c>
      <c r="D227" s="259"/>
      <c r="E227" s="260">
        <f t="shared" si="6"/>
        <v>628810.84734443692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x14ac:dyDescent="0.3">
      <c r="A228" s="257">
        <v>44981</v>
      </c>
      <c r="B228" s="258" t="s">
        <v>72</v>
      </c>
      <c r="C228" s="259">
        <v>62327.1</v>
      </c>
      <c r="D228" s="259"/>
      <c r="E228" s="260">
        <f t="shared" si="6"/>
        <v>691137.94734443689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x14ac:dyDescent="0.3">
      <c r="A229" s="257">
        <v>44981</v>
      </c>
      <c r="B229" s="258" t="s">
        <v>59</v>
      </c>
      <c r="C229" s="259">
        <v>37396.26</v>
      </c>
      <c r="D229" s="259"/>
      <c r="E229" s="260">
        <f t="shared" si="6"/>
        <v>728534.2073444369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x14ac:dyDescent="0.3">
      <c r="A230" s="257">
        <v>44984</v>
      </c>
      <c r="B230" s="258" t="s">
        <v>134</v>
      </c>
      <c r="C230" s="259">
        <v>62327.1</v>
      </c>
      <c r="D230" s="259"/>
      <c r="E230" s="260">
        <f t="shared" si="6"/>
        <v>790861.30734443688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x14ac:dyDescent="0.3">
      <c r="A231" s="257">
        <v>44985</v>
      </c>
      <c r="B231" s="258" t="s">
        <v>133</v>
      </c>
      <c r="C231" s="259">
        <v>37396.26</v>
      </c>
      <c r="D231" s="259"/>
      <c r="E231" s="260">
        <f t="shared" si="6"/>
        <v>828257.56734443689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x14ac:dyDescent="0.3">
      <c r="A232" s="257">
        <v>44985</v>
      </c>
      <c r="B232" s="258" t="s">
        <v>70</v>
      </c>
      <c r="C232" s="259">
        <v>8310.2800000000007</v>
      </c>
      <c r="D232" s="259"/>
      <c r="E232" s="260">
        <f t="shared" si="6"/>
        <v>836567.84734443692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x14ac:dyDescent="0.3">
      <c r="A233" s="257">
        <v>44985</v>
      </c>
      <c r="B233" s="258" t="s">
        <v>76</v>
      </c>
      <c r="C233" s="259">
        <v>45706.54</v>
      </c>
      <c r="D233" s="259"/>
      <c r="E233" s="260">
        <f t="shared" si="6"/>
        <v>882274.38734443695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5"/>
      <c r="B234" s="263" t="s">
        <v>179</v>
      </c>
      <c r="C234" s="17"/>
      <c r="D234" s="17">
        <v>194707.8</v>
      </c>
      <c r="E234" s="260">
        <f t="shared" si="6"/>
        <v>687566.58734443691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x14ac:dyDescent="0.3">
      <c r="A235" s="5"/>
      <c r="B235" s="264" t="s">
        <v>180</v>
      </c>
      <c r="C235" s="265">
        <v>23468.39</v>
      </c>
      <c r="D235" s="143"/>
      <c r="E235" s="260">
        <f t="shared" si="6"/>
        <v>711034.97734443692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x14ac:dyDescent="0.3">
      <c r="A236" s="5"/>
      <c r="B236" s="264" t="s">
        <v>181</v>
      </c>
      <c r="C236" s="265">
        <f>84.66*(307-13)</f>
        <v>24890.039999999997</v>
      </c>
      <c r="D236" s="143"/>
      <c r="E236" s="260">
        <f t="shared" si="6"/>
        <v>735925.01734443696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x14ac:dyDescent="0.3">
      <c r="A237" s="257">
        <v>44991</v>
      </c>
      <c r="B237" s="258" t="s">
        <v>58</v>
      </c>
      <c r="C237" s="259">
        <v>8310.2800000000007</v>
      </c>
      <c r="D237" s="259"/>
      <c r="E237" s="260">
        <f>E236+C237-D237</f>
        <v>744235.29734443699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x14ac:dyDescent="0.3">
      <c r="A238" s="5"/>
      <c r="B238" s="141" t="s">
        <v>182</v>
      </c>
      <c r="C238" s="142"/>
      <c r="D238" s="143">
        <v>650475</v>
      </c>
      <c r="E238" s="260">
        <f>E237+C238-D238</f>
        <v>93760.297344436985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x14ac:dyDescent="0.3">
      <c r="A239" s="5"/>
      <c r="B239" s="141" t="s">
        <v>183</v>
      </c>
      <c r="C239" s="142"/>
      <c r="D239" s="143">
        <v>373099</v>
      </c>
      <c r="E239" s="260">
        <f>E238+C239-D239</f>
        <v>-279338.70265556301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x14ac:dyDescent="0.3">
      <c r="A240" s="5"/>
      <c r="B240" s="141" t="s">
        <v>184</v>
      </c>
      <c r="C240" s="142"/>
      <c r="D240" s="143">
        <v>65000</v>
      </c>
      <c r="E240" s="260">
        <f t="shared" ref="E240:E300" si="7">E239+C240-D240</f>
        <v>-344338.70265556301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x14ac:dyDescent="0.3">
      <c r="A241" s="250"/>
      <c r="B241" s="251" t="s">
        <v>122</v>
      </c>
      <c r="C241" s="252">
        <v>53690</v>
      </c>
      <c r="D241" s="251"/>
      <c r="E241" s="260">
        <f t="shared" si="7"/>
        <v>-290648.70265556301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x14ac:dyDescent="0.3">
      <c r="A242" s="257">
        <v>44995</v>
      </c>
      <c r="B242" s="258" t="s">
        <v>92</v>
      </c>
      <c r="C242" s="259">
        <v>83102.8</v>
      </c>
      <c r="D242" s="259"/>
      <c r="E242" s="260">
        <f t="shared" si="7"/>
        <v>-207545.90265556303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x14ac:dyDescent="0.3">
      <c r="A243" s="257">
        <v>44995</v>
      </c>
      <c r="B243" s="258" t="s">
        <v>75</v>
      </c>
      <c r="C243" s="259">
        <v>8121.52</v>
      </c>
      <c r="D243" s="259"/>
      <c r="E243" s="260">
        <f t="shared" si="7"/>
        <v>-199424.38265556304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x14ac:dyDescent="0.3">
      <c r="A244" s="257">
        <v>44998</v>
      </c>
      <c r="B244" s="258" t="s">
        <v>72</v>
      </c>
      <c r="C244" s="259">
        <v>60911.4</v>
      </c>
      <c r="D244" s="259"/>
      <c r="E244" s="260">
        <f t="shared" si="7"/>
        <v>-138512.98265556304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x14ac:dyDescent="0.3">
      <c r="A245" s="257">
        <v>44999</v>
      </c>
      <c r="B245" s="258" t="s">
        <v>143</v>
      </c>
      <c r="C245" s="259">
        <v>16431.8</v>
      </c>
      <c r="D245" s="259"/>
      <c r="E245" s="260">
        <f t="shared" si="7"/>
        <v>-122081.18265556304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x14ac:dyDescent="0.3">
      <c r="A246" s="257">
        <v>44999</v>
      </c>
      <c r="B246" s="258" t="s">
        <v>60</v>
      </c>
      <c r="C246" s="259">
        <v>81215.199999999997</v>
      </c>
      <c r="D246" s="259"/>
      <c r="E246" s="260">
        <f t="shared" si="7"/>
        <v>-40865.982655563042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x14ac:dyDescent="0.3">
      <c r="A247" s="257">
        <v>44999</v>
      </c>
      <c r="B247" s="258" t="s">
        <v>59</v>
      </c>
      <c r="C247" s="259">
        <v>60911.4</v>
      </c>
      <c r="D247" s="259"/>
      <c r="E247" s="260">
        <f t="shared" si="7"/>
        <v>20045.417344436959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x14ac:dyDescent="0.3">
      <c r="A248" s="257">
        <v>45000</v>
      </c>
      <c r="B248" s="258" t="s">
        <v>125</v>
      </c>
      <c r="C248" s="259">
        <v>60911.4</v>
      </c>
      <c r="D248" s="259"/>
      <c r="E248" s="260">
        <f t="shared" si="7"/>
        <v>80956.81734443696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x14ac:dyDescent="0.3">
      <c r="A249" s="257">
        <v>45001</v>
      </c>
      <c r="B249" s="258" t="s">
        <v>129</v>
      </c>
      <c r="C249" s="259">
        <v>36546.839999999997</v>
      </c>
      <c r="D249" s="259"/>
      <c r="E249" s="260">
        <f t="shared" si="7"/>
        <v>117503.65734443696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x14ac:dyDescent="0.3">
      <c r="A250" s="257">
        <v>45005</v>
      </c>
      <c r="B250" s="258" t="s">
        <v>132</v>
      </c>
      <c r="C250" s="259">
        <v>105579.76</v>
      </c>
      <c r="D250" s="259"/>
      <c r="E250" s="260">
        <f t="shared" si="7"/>
        <v>223083.41734443695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x14ac:dyDescent="0.3">
      <c r="A251" s="257">
        <v>45005</v>
      </c>
      <c r="B251" s="258" t="s">
        <v>98</v>
      </c>
      <c r="C251" s="259">
        <v>105579.76</v>
      </c>
      <c r="D251" s="259"/>
      <c r="E251" s="260">
        <f t="shared" si="7"/>
        <v>328663.17734443693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x14ac:dyDescent="0.3">
      <c r="A252" s="257"/>
      <c r="B252" s="258"/>
      <c r="C252" s="259"/>
      <c r="D252" s="259"/>
      <c r="E252" s="260">
        <f t="shared" si="7"/>
        <v>328663.17734443693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x14ac:dyDescent="0.3">
      <c r="A253" s="257"/>
      <c r="B253" s="258"/>
      <c r="C253" s="259"/>
      <c r="D253" s="259"/>
      <c r="E253" s="260">
        <f t="shared" si="7"/>
        <v>328663.17734443693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x14ac:dyDescent="0.3">
      <c r="A254" s="257"/>
      <c r="B254" s="258"/>
      <c r="C254" s="259"/>
      <c r="D254" s="259"/>
      <c r="E254" s="260">
        <f t="shared" si="7"/>
        <v>328663.17734443693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x14ac:dyDescent="0.3">
      <c r="A255" s="257"/>
      <c r="B255" s="258"/>
      <c r="C255" s="259"/>
      <c r="D255" s="259"/>
      <c r="E255" s="260">
        <f t="shared" si="7"/>
        <v>328663.17734443693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x14ac:dyDescent="0.3">
      <c r="A256" s="257"/>
      <c r="B256" s="258"/>
      <c r="C256" s="259"/>
      <c r="D256" s="259"/>
      <c r="E256" s="260">
        <f t="shared" si="7"/>
        <v>328663.17734443693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x14ac:dyDescent="0.3">
      <c r="A257" s="257"/>
      <c r="B257" s="258"/>
      <c r="C257" s="259"/>
      <c r="D257" s="259"/>
      <c r="E257" s="260">
        <f t="shared" si="7"/>
        <v>328663.17734443693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x14ac:dyDescent="0.3">
      <c r="A258" s="257"/>
      <c r="B258" s="258"/>
      <c r="C258" s="259"/>
      <c r="D258" s="259"/>
      <c r="E258" s="260">
        <f t="shared" si="7"/>
        <v>328663.17734443693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x14ac:dyDescent="0.3">
      <c r="A259" s="257"/>
      <c r="B259" s="258"/>
      <c r="C259" s="259"/>
      <c r="D259" s="259"/>
      <c r="E259" s="260">
        <f t="shared" si="7"/>
        <v>328663.17734443693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x14ac:dyDescent="0.3">
      <c r="A260" s="257"/>
      <c r="B260" s="258"/>
      <c r="C260" s="259"/>
      <c r="D260" s="259"/>
      <c r="E260" s="260">
        <f t="shared" si="7"/>
        <v>328663.17734443693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x14ac:dyDescent="0.3">
      <c r="A261" s="257"/>
      <c r="B261" s="258"/>
      <c r="C261" s="259"/>
      <c r="D261" s="259"/>
      <c r="E261" s="260">
        <f t="shared" si="7"/>
        <v>328663.17734443693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x14ac:dyDescent="0.3">
      <c r="A262" s="257"/>
      <c r="B262" s="258"/>
      <c r="C262" s="259"/>
      <c r="D262" s="259"/>
      <c r="E262" s="260">
        <f t="shared" si="7"/>
        <v>328663.17734443693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x14ac:dyDescent="0.3">
      <c r="A263" s="257"/>
      <c r="B263" s="258"/>
      <c r="C263" s="259"/>
      <c r="D263" s="259"/>
      <c r="E263" s="260">
        <f t="shared" si="7"/>
        <v>328663.17734443693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x14ac:dyDescent="0.3">
      <c r="A264" s="257"/>
      <c r="B264" s="258"/>
      <c r="C264" s="259"/>
      <c r="D264" s="259"/>
      <c r="E264" s="260">
        <f t="shared" si="7"/>
        <v>328663.17734443693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x14ac:dyDescent="0.3">
      <c r="A265" s="257"/>
      <c r="B265" s="258"/>
      <c r="C265" s="259"/>
      <c r="D265" s="259"/>
      <c r="E265" s="260">
        <f t="shared" si="7"/>
        <v>328663.17734443693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x14ac:dyDescent="0.3">
      <c r="A266" s="257"/>
      <c r="B266" s="258"/>
      <c r="C266" s="259"/>
      <c r="D266" s="259"/>
      <c r="E266" s="260">
        <f t="shared" si="7"/>
        <v>328663.17734443693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x14ac:dyDescent="0.3">
      <c r="A267" s="257"/>
      <c r="B267" s="258"/>
      <c r="C267" s="259"/>
      <c r="D267" s="259"/>
      <c r="E267" s="260">
        <f t="shared" si="7"/>
        <v>328663.17734443693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x14ac:dyDescent="0.3">
      <c r="A268" s="257"/>
      <c r="B268" s="258"/>
      <c r="C268" s="259"/>
      <c r="D268" s="259"/>
      <c r="E268" s="260">
        <f t="shared" si="7"/>
        <v>328663.17734443693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x14ac:dyDescent="0.3">
      <c r="A269" s="257"/>
      <c r="B269" s="258"/>
      <c r="C269" s="259"/>
      <c r="D269" s="259"/>
      <c r="E269" s="260">
        <f t="shared" si="7"/>
        <v>328663.17734443693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x14ac:dyDescent="0.3">
      <c r="A270" s="257"/>
      <c r="B270" s="258"/>
      <c r="C270" s="259"/>
      <c r="D270" s="259"/>
      <c r="E270" s="260">
        <f t="shared" si="7"/>
        <v>328663.17734443693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x14ac:dyDescent="0.3">
      <c r="A271" s="257"/>
      <c r="B271" s="258"/>
      <c r="C271" s="259"/>
      <c r="D271" s="259"/>
      <c r="E271" s="260">
        <f t="shared" si="7"/>
        <v>328663.17734443693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x14ac:dyDescent="0.3">
      <c r="A272" s="257"/>
      <c r="B272" s="258"/>
      <c r="C272" s="259"/>
      <c r="D272" s="259"/>
      <c r="E272" s="260">
        <f t="shared" si="7"/>
        <v>328663.17734443693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x14ac:dyDescent="0.3">
      <c r="A273" s="257"/>
      <c r="B273" s="258"/>
      <c r="C273" s="259"/>
      <c r="D273" s="259"/>
      <c r="E273" s="260">
        <f t="shared" si="7"/>
        <v>328663.17734443693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x14ac:dyDescent="0.3">
      <c r="A274" s="257"/>
      <c r="B274" s="258"/>
      <c r="C274" s="259"/>
      <c r="D274" s="259"/>
      <c r="E274" s="260">
        <f t="shared" si="7"/>
        <v>328663.17734443693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x14ac:dyDescent="0.3">
      <c r="A275" s="257"/>
      <c r="B275" s="258"/>
      <c r="C275" s="259"/>
      <c r="D275" s="259"/>
      <c r="E275" s="260">
        <f t="shared" si="7"/>
        <v>328663.17734443693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x14ac:dyDescent="0.3">
      <c r="A276" s="257"/>
      <c r="B276" s="258"/>
      <c r="C276" s="259"/>
      <c r="D276" s="259"/>
      <c r="E276" s="260">
        <f t="shared" si="7"/>
        <v>328663.17734443693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x14ac:dyDescent="0.3">
      <c r="A277" s="257"/>
      <c r="B277" s="258"/>
      <c r="C277" s="259"/>
      <c r="D277" s="259"/>
      <c r="E277" s="260">
        <f t="shared" si="7"/>
        <v>328663.17734443693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x14ac:dyDescent="0.3">
      <c r="A278" s="257"/>
      <c r="B278" s="258"/>
      <c r="C278" s="259"/>
      <c r="D278" s="259"/>
      <c r="E278" s="260">
        <f t="shared" si="7"/>
        <v>328663.17734443693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x14ac:dyDescent="0.3">
      <c r="A279" s="257"/>
      <c r="B279" s="258"/>
      <c r="C279" s="259"/>
      <c r="D279" s="259"/>
      <c r="E279" s="260">
        <f t="shared" si="7"/>
        <v>328663.17734443693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x14ac:dyDescent="0.3">
      <c r="A280" s="257"/>
      <c r="B280" s="258"/>
      <c r="C280" s="259"/>
      <c r="D280" s="259"/>
      <c r="E280" s="260">
        <f t="shared" si="7"/>
        <v>328663.17734443693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x14ac:dyDescent="0.3">
      <c r="A281" s="257"/>
      <c r="B281" s="258"/>
      <c r="C281" s="259"/>
      <c r="D281" s="259"/>
      <c r="E281" s="260">
        <f t="shared" si="7"/>
        <v>328663.17734443693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x14ac:dyDescent="0.3">
      <c r="A282" s="257"/>
      <c r="B282" s="258"/>
      <c r="C282" s="259"/>
      <c r="D282" s="259"/>
      <c r="E282" s="260">
        <f t="shared" si="7"/>
        <v>328663.17734443693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x14ac:dyDescent="0.3">
      <c r="A283" s="257"/>
      <c r="B283" s="258"/>
      <c r="C283" s="259"/>
      <c r="D283" s="259"/>
      <c r="E283" s="260">
        <f t="shared" si="7"/>
        <v>328663.17734443693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x14ac:dyDescent="0.3">
      <c r="A284" s="257"/>
      <c r="B284" s="258"/>
      <c r="C284" s="259"/>
      <c r="D284" s="259"/>
      <c r="E284" s="260">
        <f t="shared" si="7"/>
        <v>328663.17734443693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x14ac:dyDescent="0.3">
      <c r="A285" s="257"/>
      <c r="B285" s="258"/>
      <c r="C285" s="259"/>
      <c r="D285" s="259"/>
      <c r="E285" s="260">
        <f t="shared" si="7"/>
        <v>328663.17734443693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x14ac:dyDescent="0.3">
      <c r="A286" s="257"/>
      <c r="B286" s="258"/>
      <c r="C286" s="259"/>
      <c r="D286" s="259"/>
      <c r="E286" s="260">
        <f t="shared" si="7"/>
        <v>328663.17734443693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x14ac:dyDescent="0.3">
      <c r="A287" s="257"/>
      <c r="B287" s="258"/>
      <c r="C287" s="259"/>
      <c r="D287" s="259"/>
      <c r="E287" s="260">
        <f t="shared" si="7"/>
        <v>328663.17734443693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x14ac:dyDescent="0.3">
      <c r="A288" s="257"/>
      <c r="B288" s="258"/>
      <c r="C288" s="259"/>
      <c r="D288" s="259"/>
      <c r="E288" s="260">
        <f t="shared" si="7"/>
        <v>328663.17734443693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x14ac:dyDescent="0.3">
      <c r="A289" s="257"/>
      <c r="B289" s="258"/>
      <c r="C289" s="259"/>
      <c r="D289" s="259"/>
      <c r="E289" s="260">
        <f t="shared" si="7"/>
        <v>328663.17734443693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x14ac:dyDescent="0.3">
      <c r="A290" s="257"/>
      <c r="B290" s="258"/>
      <c r="C290" s="259"/>
      <c r="D290" s="259"/>
      <c r="E290" s="260">
        <f t="shared" si="7"/>
        <v>328663.17734443693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x14ac:dyDescent="0.3">
      <c r="A291" s="257"/>
      <c r="B291" s="258"/>
      <c r="C291" s="259"/>
      <c r="D291" s="259"/>
      <c r="E291" s="260">
        <f t="shared" si="7"/>
        <v>328663.17734443693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x14ac:dyDescent="0.3">
      <c r="A292" s="257"/>
      <c r="B292" s="258"/>
      <c r="C292" s="259"/>
      <c r="D292" s="259"/>
      <c r="E292" s="260">
        <f t="shared" si="7"/>
        <v>328663.17734443693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x14ac:dyDescent="0.3">
      <c r="A293" s="257"/>
      <c r="B293" s="258"/>
      <c r="C293" s="259"/>
      <c r="D293" s="259"/>
      <c r="E293" s="260">
        <f t="shared" si="7"/>
        <v>328663.17734443693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x14ac:dyDescent="0.3">
      <c r="A294" s="257"/>
      <c r="B294" s="258"/>
      <c r="C294" s="259"/>
      <c r="D294" s="259"/>
      <c r="E294" s="260">
        <f t="shared" si="7"/>
        <v>328663.17734443693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x14ac:dyDescent="0.3">
      <c r="A295" s="257"/>
      <c r="B295" s="258"/>
      <c r="C295" s="259"/>
      <c r="D295" s="259"/>
      <c r="E295" s="260">
        <f t="shared" si="7"/>
        <v>328663.17734443693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x14ac:dyDescent="0.3">
      <c r="A296" s="257"/>
      <c r="B296" s="258"/>
      <c r="C296" s="259"/>
      <c r="D296" s="259"/>
      <c r="E296" s="260">
        <f t="shared" si="7"/>
        <v>328663.17734443693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x14ac:dyDescent="0.3">
      <c r="A297" s="257"/>
      <c r="B297" s="258"/>
      <c r="C297" s="259"/>
      <c r="D297" s="259"/>
      <c r="E297" s="260">
        <f t="shared" si="7"/>
        <v>328663.17734443693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x14ac:dyDescent="0.3">
      <c r="A298" s="257"/>
      <c r="B298" s="258"/>
      <c r="C298" s="259"/>
      <c r="D298" s="259"/>
      <c r="E298" s="260">
        <f t="shared" si="7"/>
        <v>328663.17734443693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x14ac:dyDescent="0.3">
      <c r="A299" s="257"/>
      <c r="B299" s="258"/>
      <c r="C299" s="259"/>
      <c r="D299" s="259"/>
      <c r="E299" s="260">
        <f t="shared" si="7"/>
        <v>328663.17734443693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x14ac:dyDescent="0.3">
      <c r="A300" s="257"/>
      <c r="B300" s="258"/>
      <c r="C300" s="259"/>
      <c r="D300" s="259"/>
      <c r="E300" s="260">
        <f t="shared" si="7"/>
        <v>328663.17734443693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x14ac:dyDescent="0.3">
      <c r="A301" s="257"/>
      <c r="B301" s="258"/>
      <c r="C301" s="259"/>
      <c r="D301" s="259"/>
      <c r="E301" s="260">
        <f t="shared" ref="E301:E374" si="8">E300+C301-D301</f>
        <v>328663.17734443693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x14ac:dyDescent="0.3">
      <c r="A302" s="257"/>
      <c r="B302" s="258"/>
      <c r="C302" s="259"/>
      <c r="D302" s="259"/>
      <c r="E302" s="260">
        <f t="shared" si="8"/>
        <v>328663.17734443693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x14ac:dyDescent="0.3">
      <c r="A303" s="257"/>
      <c r="B303" s="258"/>
      <c r="C303" s="259"/>
      <c r="D303" s="259"/>
      <c r="E303" s="260">
        <f t="shared" si="8"/>
        <v>328663.17734443693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x14ac:dyDescent="0.3">
      <c r="A304" s="257"/>
      <c r="B304" s="258"/>
      <c r="C304" s="259"/>
      <c r="D304" s="259"/>
      <c r="E304" s="260">
        <f t="shared" si="8"/>
        <v>328663.17734443693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/>
      <c r="B305" s="258"/>
      <c r="C305" s="259"/>
      <c r="D305" s="259"/>
      <c r="E305" s="260">
        <f t="shared" si="8"/>
        <v>328663.17734443693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hidden="1" x14ac:dyDescent="0.3">
      <c r="A306" s="257"/>
      <c r="B306" s="258"/>
      <c r="C306" s="259"/>
      <c r="D306" s="259"/>
      <c r="E306" s="260">
        <f t="shared" si="8"/>
        <v>328663.17734443693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hidden="1" x14ac:dyDescent="0.3">
      <c r="A307" s="257"/>
      <c r="B307" s="258"/>
      <c r="C307" s="259"/>
      <c r="D307" s="259"/>
      <c r="E307" s="260">
        <f t="shared" si="8"/>
        <v>328663.17734443693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hidden="1" x14ac:dyDescent="0.3">
      <c r="A308" s="257"/>
      <c r="B308" s="258"/>
      <c r="C308" s="259"/>
      <c r="D308" s="259"/>
      <c r="E308" s="260">
        <f t="shared" si="8"/>
        <v>328663.17734443693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hidden="1" x14ac:dyDescent="0.3">
      <c r="A309" s="257"/>
      <c r="B309" s="258"/>
      <c r="C309" s="259"/>
      <c r="D309" s="259"/>
      <c r="E309" s="260">
        <f t="shared" si="8"/>
        <v>328663.17734443693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hidden="1" x14ac:dyDescent="0.3">
      <c r="A310" s="257"/>
      <c r="B310" s="258"/>
      <c r="C310" s="259"/>
      <c r="D310" s="259"/>
      <c r="E310" s="260">
        <f t="shared" si="8"/>
        <v>328663.17734443693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hidden="1" x14ac:dyDescent="0.3">
      <c r="A311" s="257"/>
      <c r="B311" s="258"/>
      <c r="C311" s="259"/>
      <c r="D311" s="259"/>
      <c r="E311" s="260">
        <f t="shared" si="8"/>
        <v>328663.17734443693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hidden="1" x14ac:dyDescent="0.3">
      <c r="A312" s="257"/>
      <c r="B312" s="258"/>
      <c r="C312" s="259"/>
      <c r="D312" s="259"/>
      <c r="E312" s="260">
        <f t="shared" si="8"/>
        <v>328663.17734443693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hidden="1" x14ac:dyDescent="0.3">
      <c r="A313" s="257"/>
      <c r="B313" s="258"/>
      <c r="C313" s="259"/>
      <c r="D313" s="259"/>
      <c r="E313" s="260">
        <f t="shared" si="8"/>
        <v>328663.17734443693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hidden="1" x14ac:dyDescent="0.3">
      <c r="A314" s="257"/>
      <c r="B314" s="258"/>
      <c r="C314" s="259"/>
      <c r="D314" s="259"/>
      <c r="E314" s="260">
        <f t="shared" si="8"/>
        <v>328663.17734443693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hidden="1" x14ac:dyDescent="0.3">
      <c r="A315" s="257"/>
      <c r="B315" s="258"/>
      <c r="C315" s="259"/>
      <c r="D315" s="259"/>
      <c r="E315" s="260">
        <f t="shared" si="8"/>
        <v>328663.17734443693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hidden="1" customHeight="1" x14ac:dyDescent="0.3">
      <c r="A316" s="257"/>
      <c r="B316" s="258"/>
      <c r="C316" s="259"/>
      <c r="D316" s="259"/>
      <c r="E316" s="260">
        <f t="shared" si="8"/>
        <v>328663.17734443693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hidden="1" customHeight="1" x14ac:dyDescent="0.3">
      <c r="A317" s="257"/>
      <c r="B317" s="258"/>
      <c r="C317" s="259"/>
      <c r="D317" s="259"/>
      <c r="E317" s="260">
        <f t="shared" si="8"/>
        <v>328663.17734443693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hidden="1" customHeight="1" x14ac:dyDescent="0.3">
      <c r="A318" s="257"/>
      <c r="B318" s="258"/>
      <c r="C318" s="259"/>
      <c r="D318" s="259"/>
      <c r="E318" s="260">
        <f t="shared" si="8"/>
        <v>328663.17734443693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hidden="1" customHeight="1" x14ac:dyDescent="0.3">
      <c r="A319" s="257"/>
      <c r="B319" s="258"/>
      <c r="C319" s="259"/>
      <c r="D319" s="259"/>
      <c r="E319" s="260">
        <f t="shared" si="8"/>
        <v>328663.17734443693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hidden="1" customHeight="1" x14ac:dyDescent="0.3">
      <c r="A320" s="257"/>
      <c r="B320" s="258"/>
      <c r="C320" s="259"/>
      <c r="D320" s="259"/>
      <c r="E320" s="260">
        <f t="shared" si="8"/>
        <v>328663.17734443693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hidden="1" customHeight="1" x14ac:dyDescent="0.3">
      <c r="A321" s="257"/>
      <c r="B321" s="258"/>
      <c r="C321" s="259"/>
      <c r="D321" s="259"/>
      <c r="E321" s="260">
        <f t="shared" si="8"/>
        <v>328663.17734443693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hidden="1" customHeight="1" x14ac:dyDescent="0.3">
      <c r="A322" s="257"/>
      <c r="B322" s="258"/>
      <c r="C322" s="259"/>
      <c r="D322" s="259"/>
      <c r="E322" s="260">
        <f t="shared" si="8"/>
        <v>328663.17734443693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hidden="1" customHeight="1" x14ac:dyDescent="0.3">
      <c r="A323" s="257"/>
      <c r="B323" s="258"/>
      <c r="C323" s="259"/>
      <c r="D323" s="259"/>
      <c r="E323" s="260">
        <f t="shared" si="8"/>
        <v>328663.17734443693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hidden="1" customHeight="1" x14ac:dyDescent="0.3">
      <c r="A324" s="257"/>
      <c r="B324" s="258"/>
      <c r="C324" s="259"/>
      <c r="D324" s="259"/>
      <c r="E324" s="260">
        <f t="shared" si="8"/>
        <v>328663.17734443693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hidden="1" customHeight="1" x14ac:dyDescent="0.3">
      <c r="A325" s="257"/>
      <c r="B325" s="258"/>
      <c r="C325" s="259"/>
      <c r="D325" s="259"/>
      <c r="E325" s="260">
        <f t="shared" si="8"/>
        <v>328663.17734443693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hidden="1" customHeight="1" x14ac:dyDescent="0.3">
      <c r="A326" s="257"/>
      <c r="B326" s="258"/>
      <c r="C326" s="259"/>
      <c r="D326" s="259"/>
      <c r="E326" s="260">
        <f t="shared" si="8"/>
        <v>328663.17734443693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hidden="1" customHeight="1" x14ac:dyDescent="0.3">
      <c r="A327" s="257"/>
      <c r="B327" s="258"/>
      <c r="C327" s="259"/>
      <c r="D327" s="259"/>
      <c r="E327" s="260">
        <f t="shared" si="8"/>
        <v>328663.17734443693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hidden="1" customHeight="1" x14ac:dyDescent="0.3">
      <c r="A328" s="257"/>
      <c r="B328" s="258"/>
      <c r="C328" s="259"/>
      <c r="D328" s="259"/>
      <c r="E328" s="260">
        <f t="shared" si="8"/>
        <v>328663.17734443693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hidden="1" customHeight="1" x14ac:dyDescent="0.3">
      <c r="A329" s="257"/>
      <c r="B329" s="258"/>
      <c r="C329" s="259"/>
      <c r="D329" s="259"/>
      <c r="E329" s="260">
        <f t="shared" si="8"/>
        <v>328663.17734443693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hidden="1" customHeight="1" x14ac:dyDescent="0.3">
      <c r="A330" s="257"/>
      <c r="B330" s="258"/>
      <c r="C330" s="259"/>
      <c r="D330" s="259"/>
      <c r="E330" s="260">
        <f t="shared" si="8"/>
        <v>328663.17734443693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hidden="1" customHeight="1" x14ac:dyDescent="0.3">
      <c r="A331" s="257"/>
      <c r="B331" s="258"/>
      <c r="C331" s="259"/>
      <c r="D331" s="259"/>
      <c r="E331" s="260">
        <f t="shared" si="8"/>
        <v>328663.17734443693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hidden="1" customHeight="1" x14ac:dyDescent="0.3">
      <c r="A332" s="257"/>
      <c r="B332" s="258"/>
      <c r="C332" s="259"/>
      <c r="D332" s="259"/>
      <c r="E332" s="260">
        <f t="shared" si="8"/>
        <v>328663.17734443693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hidden="1" customHeight="1" x14ac:dyDescent="0.3">
      <c r="A333" s="257"/>
      <c r="B333" s="258"/>
      <c r="C333" s="259"/>
      <c r="D333" s="259"/>
      <c r="E333" s="260">
        <f t="shared" si="8"/>
        <v>328663.17734443693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hidden="1" customHeight="1" x14ac:dyDescent="0.3">
      <c r="A334" s="257"/>
      <c r="B334" s="258"/>
      <c r="C334" s="259"/>
      <c r="D334" s="259"/>
      <c r="E334" s="260">
        <f t="shared" si="8"/>
        <v>328663.17734443693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hidden="1" customHeight="1" x14ac:dyDescent="0.3">
      <c r="A335" s="257"/>
      <c r="B335" s="258"/>
      <c r="C335" s="259"/>
      <c r="D335" s="259"/>
      <c r="E335" s="260">
        <f t="shared" si="8"/>
        <v>328663.17734443693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hidden="1" customHeight="1" x14ac:dyDescent="0.3">
      <c r="A336" s="257"/>
      <c r="B336" s="258"/>
      <c r="C336" s="259"/>
      <c r="D336" s="259"/>
      <c r="E336" s="260">
        <f t="shared" si="8"/>
        <v>328663.17734443693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hidden="1" customHeight="1" x14ac:dyDescent="0.3">
      <c r="A337" s="257"/>
      <c r="B337" s="258"/>
      <c r="C337" s="259"/>
      <c r="D337" s="259"/>
      <c r="E337" s="260">
        <f t="shared" si="8"/>
        <v>328663.17734443693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hidden="1" customHeight="1" x14ac:dyDescent="0.3">
      <c r="A338" s="257"/>
      <c r="B338" s="258"/>
      <c r="C338" s="259"/>
      <c r="D338" s="259"/>
      <c r="E338" s="260">
        <f t="shared" si="8"/>
        <v>328663.17734443693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hidden="1" customHeight="1" x14ac:dyDescent="0.3">
      <c r="A339" s="257"/>
      <c r="B339" s="258"/>
      <c r="C339" s="259"/>
      <c r="D339" s="259"/>
      <c r="E339" s="260">
        <f t="shared" si="8"/>
        <v>328663.17734443693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hidden="1" customHeight="1" x14ac:dyDescent="0.3">
      <c r="A340" s="257"/>
      <c r="B340" s="258"/>
      <c r="C340" s="259"/>
      <c r="D340" s="259"/>
      <c r="E340" s="260">
        <f t="shared" si="8"/>
        <v>328663.17734443693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hidden="1" customHeight="1" x14ac:dyDescent="0.3">
      <c r="A341" s="257"/>
      <c r="B341" s="258"/>
      <c r="C341" s="259"/>
      <c r="D341" s="259"/>
      <c r="E341" s="260">
        <f t="shared" si="8"/>
        <v>328663.17734443693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hidden="1" customHeight="1" x14ac:dyDescent="0.3">
      <c r="A342" s="257"/>
      <c r="B342" s="258"/>
      <c r="C342" s="259"/>
      <c r="D342" s="259"/>
      <c r="E342" s="260">
        <f t="shared" si="8"/>
        <v>328663.17734443693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/>
      <c r="B343" s="258"/>
      <c r="C343" s="259"/>
      <c r="D343" s="259"/>
      <c r="E343" s="260">
        <f t="shared" si="8"/>
        <v>328663.17734443693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57"/>
      <c r="B344" s="258"/>
      <c r="C344" s="259"/>
      <c r="D344" s="259"/>
      <c r="E344" s="260">
        <f t="shared" si="8"/>
        <v>328663.17734443693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57"/>
      <c r="B345" s="258"/>
      <c r="C345" s="259"/>
      <c r="D345" s="259"/>
      <c r="E345" s="260">
        <f t="shared" si="8"/>
        <v>328663.17734443693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57"/>
      <c r="B346" s="258"/>
      <c r="C346" s="259"/>
      <c r="D346" s="259"/>
      <c r="E346" s="260">
        <f t="shared" si="8"/>
        <v>328663.17734443693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57"/>
      <c r="B347" s="258"/>
      <c r="C347" s="259"/>
      <c r="D347" s="259"/>
      <c r="E347" s="260">
        <f t="shared" si="8"/>
        <v>328663.17734443693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57"/>
      <c r="B348" s="258"/>
      <c r="C348" s="259"/>
      <c r="D348" s="259"/>
      <c r="E348" s="260">
        <f t="shared" si="8"/>
        <v>328663.17734443693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57"/>
      <c r="B349" s="258"/>
      <c r="C349" s="259"/>
      <c r="D349" s="259"/>
      <c r="E349" s="260">
        <f t="shared" si="8"/>
        <v>328663.17734443693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57"/>
      <c r="B350" s="258"/>
      <c r="C350" s="259"/>
      <c r="D350" s="259"/>
      <c r="E350" s="260">
        <f t="shared" si="8"/>
        <v>328663.17734443693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57"/>
      <c r="B351" s="258"/>
      <c r="C351" s="259"/>
      <c r="D351" s="259"/>
      <c r="E351" s="260">
        <f t="shared" si="8"/>
        <v>328663.17734443693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57"/>
      <c r="B352" s="258"/>
      <c r="C352" s="259"/>
      <c r="D352" s="259"/>
      <c r="E352" s="260">
        <f t="shared" si="8"/>
        <v>328663.17734443693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57"/>
      <c r="B353" s="258"/>
      <c r="C353" s="259"/>
      <c r="D353" s="259"/>
      <c r="E353" s="260">
        <f t="shared" si="8"/>
        <v>328663.17734443693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57"/>
      <c r="B354" s="258"/>
      <c r="C354" s="259"/>
      <c r="D354" s="259"/>
      <c r="E354" s="260">
        <f t="shared" si="8"/>
        <v>328663.17734443693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57"/>
      <c r="B355" s="258"/>
      <c r="C355" s="259"/>
      <c r="D355" s="259"/>
      <c r="E355" s="260">
        <f t="shared" si="8"/>
        <v>328663.17734443693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57"/>
      <c r="B356" s="258"/>
      <c r="C356" s="259"/>
      <c r="D356" s="259"/>
      <c r="E356" s="260">
        <f t="shared" si="8"/>
        <v>328663.17734443693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57"/>
      <c r="B357" s="258"/>
      <c r="C357" s="259"/>
      <c r="D357" s="259"/>
      <c r="E357" s="260">
        <f t="shared" si="8"/>
        <v>328663.17734443693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57"/>
      <c r="B358" s="258"/>
      <c r="C358" s="259"/>
      <c r="D358" s="259"/>
      <c r="E358" s="260">
        <f t="shared" si="8"/>
        <v>328663.17734443693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57"/>
      <c r="B359" s="258"/>
      <c r="C359" s="259"/>
      <c r="D359" s="259"/>
      <c r="E359" s="260">
        <f t="shared" si="8"/>
        <v>328663.17734443693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57"/>
      <c r="B360" s="258"/>
      <c r="C360" s="259"/>
      <c r="D360" s="259"/>
      <c r="E360" s="260">
        <f t="shared" si="8"/>
        <v>328663.17734443693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57"/>
      <c r="B361" s="258"/>
      <c r="C361" s="259"/>
      <c r="D361" s="259"/>
      <c r="E361" s="260">
        <f t="shared" si="8"/>
        <v>328663.17734443693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57"/>
      <c r="B362" s="258"/>
      <c r="C362" s="259"/>
      <c r="D362" s="259"/>
      <c r="E362" s="260">
        <f t="shared" si="8"/>
        <v>328663.17734443693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57"/>
      <c r="B363" s="258"/>
      <c r="C363" s="259"/>
      <c r="D363" s="259"/>
      <c r="E363" s="260">
        <f t="shared" si="8"/>
        <v>328663.17734443693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57"/>
      <c r="B364" s="258"/>
      <c r="C364" s="259"/>
      <c r="D364" s="259"/>
      <c r="E364" s="260">
        <f t="shared" si="8"/>
        <v>328663.17734443693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57"/>
      <c r="B365" s="258"/>
      <c r="C365" s="259"/>
      <c r="D365" s="259"/>
      <c r="E365" s="260">
        <f t="shared" si="8"/>
        <v>328663.17734443693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57"/>
      <c r="B366" s="258"/>
      <c r="C366" s="259"/>
      <c r="D366" s="259"/>
      <c r="E366" s="260">
        <f t="shared" si="8"/>
        <v>328663.17734443693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57"/>
      <c r="B367" s="258"/>
      <c r="C367" s="259"/>
      <c r="D367" s="259"/>
      <c r="E367" s="260">
        <f t="shared" si="8"/>
        <v>328663.17734443693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328663.17734443693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328663.17734443693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328663.17734443693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328663.17734443693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328663.17734443693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328663.17734443693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328663.17734443693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328663.17734443396</v>
      </c>
      <c r="F378" s="25"/>
      <c r="G378" s="295">
        <f>G377-H377</f>
        <v>0</v>
      </c>
      <c r="H378" s="296"/>
      <c r="I378" s="291">
        <f>I377-J377</f>
        <v>8923.83</v>
      </c>
      <c r="J378" s="292"/>
      <c r="K378" s="293">
        <f>K377-L377</f>
        <v>0</v>
      </c>
      <c r="L378" s="294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7"/>
  <sheetViews>
    <sheetView topLeftCell="A11" workbookViewId="0">
      <selection activeCell="E27" sqref="E27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7"/>
      <c r="B4" s="298"/>
      <c r="C4" s="298"/>
      <c r="D4" s="298"/>
      <c r="E4" s="298"/>
      <c r="F4" s="298"/>
      <c r="G4" s="298"/>
      <c r="H4" s="298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5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942694.71</v>
      </c>
      <c r="J10" s="60">
        <f t="shared" si="0"/>
        <v>50592.179999999818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CORDOBA'!C149:C176)</f>
        <v>1347578.1899999997</v>
      </c>
      <c r="C12" s="162">
        <f>SUM('CAJA CORDOBA'!C178:C179)</f>
        <v>37406.392390722569</v>
      </c>
      <c r="D12" s="165">
        <f>SUM('CAJA CORDOBA'!D152:D153)+'CAJA CORDOBA'!D177</f>
        <v>1248519.1200000001</v>
      </c>
      <c r="E12" s="106">
        <f t="shared" si="1"/>
        <v>849056.66734443698</v>
      </c>
      <c r="F12" s="80"/>
      <c r="G12" s="100"/>
      <c r="H12" s="244"/>
      <c r="I12" s="158">
        <v>1258598.44</v>
      </c>
      <c r="J12" s="60">
        <f t="shared" si="0"/>
        <v>88979.749999999767</v>
      </c>
    </row>
    <row r="13" spans="1:11" ht="15.75" thickBot="1" x14ac:dyDescent="0.35">
      <c r="A13" s="82" t="s">
        <v>23</v>
      </c>
      <c r="B13" s="104">
        <f>SUM('CAJA CORDOBA'!C180:C207)</f>
        <v>1282304.3400000001</v>
      </c>
      <c r="C13" s="162">
        <f>SUM('CAJA CORDOBA'!C209:C210)</f>
        <v>47473.64</v>
      </c>
      <c r="D13" s="165">
        <f>SUM('CAJA CORDOBA'!D183:D185)+'CAJA CORDOBA'!D208</f>
        <v>1249769</v>
      </c>
      <c r="E13" s="106">
        <f t="shared" si="1"/>
        <v>929065.64734443696</v>
      </c>
      <c r="F13" s="159"/>
      <c r="G13" s="100"/>
      <c r="H13" s="244"/>
      <c r="I13" s="158">
        <v>1223518.68</v>
      </c>
      <c r="J13" s="60">
        <f t="shared" si="0"/>
        <v>58785.660000000149</v>
      </c>
    </row>
    <row r="14" spans="1:11" ht="15.75" thickBot="1" x14ac:dyDescent="0.35">
      <c r="A14" s="82" t="s">
        <v>24</v>
      </c>
      <c r="B14" s="104">
        <f>SUM('CAJA CORDOBA'!C211:C233)</f>
        <v>937224.74000000011</v>
      </c>
      <c r="C14" s="162">
        <f>SUM('CAJA CORDOBA'!C235:C236)</f>
        <v>48358.429999999993</v>
      </c>
      <c r="D14" s="165">
        <f>SUM('CAJA CORDOBA'!D213:D214)+'CAJA CORDOBA'!D234</f>
        <v>1178723.8</v>
      </c>
      <c r="E14" s="106">
        <f t="shared" si="1"/>
        <v>735925.01734443684</v>
      </c>
      <c r="F14" s="80"/>
      <c r="G14" s="100"/>
      <c r="H14" s="244"/>
      <c r="I14" s="158">
        <v>880388.74</v>
      </c>
      <c r="J14" s="60">
        <f t="shared" si="0"/>
        <v>56836.000000000116</v>
      </c>
    </row>
    <row r="15" spans="1:11" ht="15.75" thickBot="1" x14ac:dyDescent="0.35">
      <c r="A15" s="82" t="s">
        <v>25</v>
      </c>
      <c r="B15" s="104">
        <f>SUM('CAJA CORDOBA'!C237:C274)</f>
        <v>681312.16</v>
      </c>
      <c r="C15" s="162"/>
      <c r="D15" s="165">
        <f>SUM('CAJA CORDOBA'!D238:D240)</f>
        <v>1088574</v>
      </c>
      <c r="E15" s="106">
        <f t="shared" si="1"/>
        <v>328663.17734443676</v>
      </c>
      <c r="F15" s="80"/>
      <c r="G15" s="100"/>
      <c r="H15" s="244"/>
      <c r="I15">
        <v>627622.16</v>
      </c>
      <c r="J15" s="60">
        <f t="shared" si="0"/>
        <v>53690</v>
      </c>
    </row>
    <row r="16" spans="1:11" ht="15.75" thickBot="1" x14ac:dyDescent="0.35">
      <c r="A16" s="82" t="s">
        <v>26</v>
      </c>
      <c r="B16" s="104">
        <f>SUM('CAJA CORDOBA'!C278:C304)</f>
        <v>0</v>
      </c>
      <c r="C16" s="162"/>
      <c r="D16" s="165">
        <f>SUM('CAJA CORDOBA'!D280:D282)</f>
        <v>0</v>
      </c>
      <c r="E16" s="106">
        <f t="shared" si="1"/>
        <v>328663.17734443676</v>
      </c>
      <c r="F16" s="80"/>
      <c r="G16" s="100"/>
      <c r="H16" s="244"/>
      <c r="J16" s="60"/>
    </row>
    <row r="17" spans="1:12" ht="15.75" thickBot="1" x14ac:dyDescent="0.35">
      <c r="A17" s="82" t="s">
        <v>27</v>
      </c>
      <c r="B17" s="104">
        <f>SUM('CAJA CORDOBA'!C308:C335)</f>
        <v>0</v>
      </c>
      <c r="C17" s="162"/>
      <c r="D17" s="165">
        <f>SUM('CAJA CORDOBA'!D310:D312)</f>
        <v>0</v>
      </c>
      <c r="E17" s="106">
        <f t="shared" si="1"/>
        <v>328663.17734443676</v>
      </c>
      <c r="F17" s="80"/>
      <c r="G17" s="100"/>
      <c r="H17" s="244"/>
      <c r="J17" s="60"/>
    </row>
    <row r="18" spans="1:12" ht="15.75" thickBot="1" x14ac:dyDescent="0.35">
      <c r="A18" s="82" t="s">
        <v>28</v>
      </c>
      <c r="B18" s="104">
        <f>SUM('CAJA CORDOBA'!C339:C367)</f>
        <v>0</v>
      </c>
      <c r="C18" s="163"/>
      <c r="D18" s="166">
        <f>SUM('CAJA CORDOBA'!D340:D341)</f>
        <v>0</v>
      </c>
      <c r="E18" s="106">
        <f t="shared" si="1"/>
        <v>328663.17734443676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8689214.0099999998</v>
      </c>
      <c r="C19" s="241">
        <f>SUM(C7:C18)</f>
        <v>492721.19239072257</v>
      </c>
      <c r="D19" s="242">
        <f>SUM(D7:D18)</f>
        <v>9598638.0099999998</v>
      </c>
      <c r="E19" s="243">
        <f>+E18</f>
        <v>328663.17734443676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8209883.8799999999</v>
      </c>
      <c r="C20" s="60"/>
      <c r="J20" s="60">
        <f>SUM(J6:J19)</f>
        <v>438126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438126</v>
      </c>
      <c r="E21" s="60"/>
      <c r="J21" s="60">
        <f>D21-J20</f>
        <v>0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  <row r="26" spans="1:12" x14ac:dyDescent="0.2">
      <c r="E26" s="274">
        <v>750000</v>
      </c>
      <c r="F26">
        <f>E26/5500</f>
        <v>136.36363636363637</v>
      </c>
    </row>
    <row r="27" spans="1:12" x14ac:dyDescent="0.2">
      <c r="E27">
        <f>E26/210</f>
        <v>3571.4285714285716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7"/>
  <sheetViews>
    <sheetView topLeftCell="A35" workbookViewId="0">
      <selection activeCell="A51" sqref="A51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9" spans="1:3" x14ac:dyDescent="0.2">
      <c r="A69" s="4" t="s">
        <v>84</v>
      </c>
    </row>
    <row r="70" spans="1:3" x14ac:dyDescent="0.2">
      <c r="A70" t="s">
        <v>70</v>
      </c>
    </row>
    <row r="71" spans="1:3" x14ac:dyDescent="0.2">
      <c r="A71" t="s">
        <v>76</v>
      </c>
    </row>
    <row r="75" spans="1:3" ht="15" x14ac:dyDescent="0.3">
      <c r="A75" s="92" t="s">
        <v>104</v>
      </c>
    </row>
    <row r="76" spans="1:3" ht="15" x14ac:dyDescent="0.3">
      <c r="B76" s="92" t="s">
        <v>103</v>
      </c>
    </row>
    <row r="77" spans="1:3" ht="15" x14ac:dyDescent="0.3">
      <c r="C77" s="17"/>
    </row>
  </sheetData>
  <sortState xmlns:xlrd2="http://schemas.microsoft.com/office/spreadsheetml/2017/richdata2" ref="A36:B66">
    <sortCondition ref="A36:A66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05B66-A8AE-456E-AABC-C32F848CB445}">
  <ds:schemaRefs>
    <ds:schemaRef ds:uri="http://purl.org/dc/elements/1.1/"/>
    <ds:schemaRef ds:uri="http://schemas.microsoft.com/office/2006/metadata/properties"/>
    <ds:schemaRef ds:uri="ab81fe37-2b7c-4715-8ad9-b6463c63c8f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283789d-a58a-43ff-9492-16dcb6d1c0a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FEAF1-A01E-492C-A03E-AFF4AA81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2021-03-17T17:18:04Z</cp:lastPrinted>
  <dcterms:created xsi:type="dcterms:W3CDTF">2010-01-14T12:37:43Z</dcterms:created>
  <dcterms:modified xsi:type="dcterms:W3CDTF">2023-03-20T19:11:15Z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