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COR/"/>
    </mc:Choice>
  </mc:AlternateContent>
  <xr:revisionPtr revIDLastSave="21" documentId="8_{127C023D-8B34-424C-A0D4-A682A4343A08}" xr6:coauthVersionLast="47" xr6:coauthVersionMax="47" xr10:uidLastSave="{A6448BFC-73D1-45F5-A319-2247683511AC}"/>
  <bookViews>
    <workbookView xWindow="-120" yWindow="-120" windowWidth="20730" windowHeight="11160" firstSheet="1" activeTab="1" xr2:uid="{00000000-000D-0000-FFFF-FFFF00000000}"/>
  </bookViews>
  <sheets>
    <sheet name="CTA CTE SOCIOS CORDOBA" sheetId="2" r:id="rId1"/>
    <sheet name="CAJA CORDOBA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" l="1"/>
  <c r="C293" i="1"/>
  <c r="D16" i="3" l="1"/>
  <c r="B17" i="3"/>
  <c r="J17" i="3" s="1"/>
  <c r="C16" i="3"/>
  <c r="B16" i="3"/>
  <c r="C266" i="1"/>
  <c r="D15" i="3" l="1"/>
  <c r="J16" i="3"/>
  <c r="C15" i="3"/>
  <c r="B15" i="3"/>
  <c r="J15" i="3" s="1"/>
  <c r="E27" i="3"/>
  <c r="F26" i="3"/>
  <c r="C236" i="1"/>
  <c r="C14" i="3" s="1"/>
  <c r="D14" i="3"/>
  <c r="B14" i="3"/>
  <c r="J14" i="3" s="1"/>
  <c r="C210" i="1"/>
  <c r="C13" i="3"/>
  <c r="D13" i="3"/>
  <c r="B13" i="3"/>
  <c r="I139" i="2" l="1"/>
  <c r="C181" i="1"/>
  <c r="C179" i="1"/>
  <c r="C12" i="3"/>
  <c r="D12" i="3"/>
  <c r="J13" i="3"/>
  <c r="B12" i="3"/>
  <c r="H107" i="2"/>
  <c r="C166" i="1"/>
  <c r="C21" i="3" l="1"/>
  <c r="J6" i="3"/>
  <c r="C148" i="1" l="1"/>
  <c r="D11" i="3"/>
  <c r="J12" i="3"/>
  <c r="C11" i="3"/>
  <c r="B11" i="3"/>
  <c r="J11" i="3" s="1"/>
  <c r="C122" i="1"/>
  <c r="D10" i="3"/>
  <c r="C10" i="3"/>
  <c r="B10" i="3"/>
  <c r="F103" i="2"/>
  <c r="C117" i="1"/>
  <c r="C93" i="1" l="1"/>
  <c r="D9" i="3"/>
  <c r="C9" i="3"/>
  <c r="D8" i="3"/>
  <c r="C63" i="1"/>
  <c r="C8" i="3" s="1"/>
  <c r="B9" i="3"/>
  <c r="J9" i="3" s="1"/>
  <c r="B8" i="3"/>
  <c r="S172" i="2" l="1"/>
  <c r="J8" i="3"/>
  <c r="C36" i="1"/>
  <c r="C7" i="3" s="1"/>
  <c r="D7" i="3"/>
  <c r="B7" i="3" l="1"/>
  <c r="J7" i="3" s="1"/>
  <c r="E390" i="1"/>
  <c r="E389" i="1"/>
  <c r="G7" i="3"/>
  <c r="D18" i="3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B169" i="2" l="1"/>
  <c r="B16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3" i="2"/>
  <c r="B111" i="2"/>
  <c r="B109" i="2"/>
  <c r="B107" i="2"/>
  <c r="B105" i="2"/>
  <c r="B103" i="2"/>
  <c r="B101" i="2"/>
  <c r="B18" i="3"/>
  <c r="J10" i="3"/>
  <c r="J20" i="3" s="1"/>
  <c r="E383" i="1"/>
  <c r="E385" i="1" s="1"/>
  <c r="Q176" i="2"/>
  <c r="C42" i="2" s="1"/>
  <c r="D43" i="2"/>
  <c r="Q155" i="2"/>
  <c r="C33" i="2" s="1"/>
  <c r="H6" i="3"/>
  <c r="H19" i="3" s="1"/>
  <c r="G6" i="3"/>
  <c r="G19" i="3" s="1"/>
  <c r="F6" i="3"/>
  <c r="F19" i="3" s="1"/>
  <c r="E6" i="3"/>
  <c r="Q171" i="2"/>
  <c r="Q169" i="2"/>
  <c r="C40" i="2" s="1"/>
  <c r="Q167" i="2"/>
  <c r="C39" i="2" s="1"/>
  <c r="Q165" i="2"/>
  <c r="C38" i="2"/>
  <c r="Q163" i="2"/>
  <c r="C37" i="2"/>
  <c r="Q161" i="2"/>
  <c r="C36" i="2" s="1"/>
  <c r="Q159" i="2"/>
  <c r="C35" i="2" s="1"/>
  <c r="Q157" i="2"/>
  <c r="C34" i="2" s="1"/>
  <c r="Q153" i="2"/>
  <c r="C32" i="2" s="1"/>
  <c r="Q151" i="2"/>
  <c r="C31" i="2" s="1"/>
  <c r="Q149" i="2"/>
  <c r="C30" i="2" s="1"/>
  <c r="Q147" i="2"/>
  <c r="C29" i="2" s="1"/>
  <c r="Q145" i="2"/>
  <c r="C28" i="2" s="1"/>
  <c r="Q143" i="2"/>
  <c r="C27" i="2" s="1"/>
  <c r="Q141" i="2"/>
  <c r="C26" i="2" s="1"/>
  <c r="Q139" i="2"/>
  <c r="C25" i="2" s="1"/>
  <c r="Q137" i="2"/>
  <c r="C24" i="2" s="1"/>
  <c r="Q135" i="2"/>
  <c r="C23" i="2" s="1"/>
  <c r="Q133" i="2"/>
  <c r="C22" i="2" s="1"/>
  <c r="Q131" i="2"/>
  <c r="C21" i="2" s="1"/>
  <c r="Q129" i="2"/>
  <c r="C20" i="2" s="1"/>
  <c r="Q127" i="2"/>
  <c r="C19" i="2" s="1"/>
  <c r="Q125" i="2"/>
  <c r="C18" i="2" s="1"/>
  <c r="Q123" i="2"/>
  <c r="C17" i="2"/>
  <c r="Q121" i="2"/>
  <c r="C16" i="2" s="1"/>
  <c r="Q119" i="2"/>
  <c r="C15" i="2" s="1"/>
  <c r="Q117" i="2"/>
  <c r="C14" i="2" s="1"/>
  <c r="Q115" i="2"/>
  <c r="C13" i="2" s="1"/>
  <c r="Q113" i="2"/>
  <c r="C12" i="2" s="1"/>
  <c r="Q111" i="2"/>
  <c r="C11" i="2" s="1"/>
  <c r="Q109" i="2"/>
  <c r="C10" i="2" s="1"/>
  <c r="Q107" i="2"/>
  <c r="C9" i="2" s="1"/>
  <c r="Q105" i="2"/>
  <c r="C8" i="2" s="1"/>
  <c r="Q103" i="2"/>
  <c r="C7" i="2" s="1"/>
  <c r="Q101" i="2"/>
  <c r="C6" i="2" s="1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H377" i="1"/>
  <c r="I377" i="1"/>
  <c r="E388" i="1" s="1"/>
  <c r="E392" i="1" s="1"/>
  <c r="J377" i="1"/>
  <c r="K377" i="1"/>
  <c r="L377" i="1"/>
  <c r="C86" i="2"/>
  <c r="G377" i="1"/>
  <c r="E378" i="1"/>
  <c r="E62" i="1" l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G378" i="1"/>
  <c r="K378" i="1"/>
  <c r="D21" i="3"/>
  <c r="R176" i="2" s="1"/>
  <c r="S176" i="2" s="1"/>
  <c r="B19" i="3"/>
  <c r="B20" i="3" s="1"/>
  <c r="C19" i="3"/>
  <c r="I378" i="1"/>
  <c r="D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Q172" i="2"/>
  <c r="Q86" i="2"/>
  <c r="C43" i="2"/>
  <c r="D44" i="2" s="1"/>
  <c r="J21" i="3" l="1"/>
  <c r="R172" i="2" l="1"/>
  <c r="T172" i="2" s="1"/>
</calcChain>
</file>

<file path=xl/sharedStrings.xml><?xml version="1.0" encoding="utf-8"?>
<sst xmlns="http://schemas.openxmlformats.org/spreadsheetml/2006/main" count="527" uniqueCount="200">
  <si>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</si>
  <si>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</si>
  <si>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</si>
  <si>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</si>
  <si>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</si>
  <si>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</si>
  <si>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</si>
  <si>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</si>
  <si>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</si>
  <si>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</si>
  <si>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</si>
  <si>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</si>
  <si>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</si>
  <si>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CTA CTE SOCIOS NAP CÓRDOBA</t>
  </si>
  <si>
    <t>TOTAL DEUDA NAP CORDOBA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</si>
  <si>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</si>
  <si>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</si>
  <si>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</si>
  <si>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</si>
  <si>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</si>
  <si>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</si>
  <si>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</si>
  <si>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</si>
  <si>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</si>
  <si>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</si>
  <si>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</si>
  <si>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</si>
  <si>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</si>
  <si>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</si>
  <si>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 xml:space="preserve">   . </t>
  </si>
  <si>
    <t>CABLESAT TV SRL</t>
  </si>
  <si>
    <t>COLSECOR COOP LTDA</t>
  </si>
  <si>
    <t xml:space="preserve">COOP DE CALAMUCHITA </t>
  </si>
  <si>
    <t>COOP DE O.y SERV PCOS LTDA RIO TERCERO</t>
  </si>
  <si>
    <t>COOP DE OBRAS PCOS Y CRÉDITO MONTECRISTO</t>
  </si>
  <si>
    <t>COOP DE OBRAS Y SERV PCOS TANCACHA</t>
  </si>
  <si>
    <t>COOP DE OBRAS Y SERV PCOS Y SOC VILLA DEL ROSARIO LTDA</t>
  </si>
  <si>
    <t>COOP DE SERVICIOS PCOS MORTEROS LTDA</t>
  </si>
  <si>
    <t>COOP ELECT DE GRAL DEHEZA LTDA</t>
  </si>
  <si>
    <t>COOP ELECT DE SERV PCOS DE ONCATIVO LTDA</t>
  </si>
  <si>
    <t xml:space="preserve">COOP TELEF DE SERV PCO Y COMUN DE VILLA TOTORAL LTDA </t>
  </si>
  <si>
    <t>COOPERATIVA DE SERVICIOS PUBLICOS DE  COLONIA CAROYA Y JESUS MARÍA LTDA</t>
  </si>
  <si>
    <t>EMPRESA PROVINCIAL DE ENERGIA DE CORDOBA</t>
  </si>
  <si>
    <t>GRAPE SA</t>
  </si>
  <si>
    <t>INTEGRAL COMUNICACIONES SRL (ANTES NICOLAU HERNAN FEDERICO</t>
  </si>
  <si>
    <t>ITC Comunicaciones IP SA (Antes INTERCOM SRL)</t>
  </si>
  <si>
    <t>LESCANO SRL</t>
  </si>
  <si>
    <t>MAURO FORTINI</t>
  </si>
  <si>
    <t>POGLIOTTI &amp; POGLIOTTI CONSTRUCCIONES SA</t>
  </si>
  <si>
    <t>SILICA NETWORKS SA</t>
  </si>
  <si>
    <t>TECOAR SA</t>
  </si>
  <si>
    <t>TRANSAMERICAN TELECOMUNICATION SA</t>
  </si>
  <si>
    <t>COOP DE SERV PCOS DE PORTEÑA LTDA</t>
  </si>
  <si>
    <t>COOP DE PROV DE SERV PCOS DE FREYRE LTDA</t>
  </si>
  <si>
    <t>MIRETTI MAURO</t>
  </si>
  <si>
    <t xml:space="preserve">COOP TELEF DE SERV PCO Y SOCIALES SALSIPUEDES LTDA </t>
  </si>
  <si>
    <t>Municipalidad de Malagueño</t>
  </si>
  <si>
    <t>Ingresos</t>
  </si>
  <si>
    <t>Transamerican Telecomunication SA</t>
  </si>
  <si>
    <t>Pogliotti &amp; Pogliotti Construcciones SA</t>
  </si>
  <si>
    <t>Grape SA</t>
  </si>
  <si>
    <t>Cablesat TV SRL</t>
  </si>
  <si>
    <t>Colsecor Coop Ltda</t>
  </si>
  <si>
    <t>Fondo de reserva 1</t>
  </si>
  <si>
    <t>Fondo de reserva U$D</t>
  </si>
  <si>
    <t>Reserva Plazo Fijo</t>
  </si>
  <si>
    <t>TOTAL FONDO DE RESERVA  U$D</t>
  </si>
  <si>
    <t xml:space="preserve">TOTAL FONDO DE RESERVA 1 </t>
  </si>
  <si>
    <t>IXP RIO CUARTO</t>
  </si>
  <si>
    <t>FONDO DE RESERVA  U$D</t>
  </si>
  <si>
    <t>Coop de Obras Pcos y Crédito Montecristo</t>
  </si>
  <si>
    <t>Empresa Provincial de Energia de Cordoba</t>
  </si>
  <si>
    <t>ITC Comunicaciones IP SA (Antes Intercom SRL)</t>
  </si>
  <si>
    <t>Lescano Srl</t>
  </si>
  <si>
    <t>Mauro Fortini</t>
  </si>
  <si>
    <t>Miretti Mauro</t>
  </si>
  <si>
    <t>Silica Networks SA</t>
  </si>
  <si>
    <t>Tecoar SA</t>
  </si>
  <si>
    <t>MUNICIPALIDAD DE MALAGUEÑO</t>
  </si>
  <si>
    <t>ITC COMUNICACIONES IP SA (Antes INTERCOM SRL)</t>
  </si>
  <si>
    <t>UNIVERSIDAD NACIONAL DE CÓRDOBA</t>
  </si>
  <si>
    <t xml:space="preserve">UNIVERSIDAD TECNOLÓGIA </t>
  </si>
  <si>
    <t>COOP DE OBRAS PCOS Y CRÉDITO MONTE CRISTO</t>
  </si>
  <si>
    <t>Power VT SA</t>
  </si>
  <si>
    <t>debitos</t>
  </si>
  <si>
    <t xml:space="preserve">LESCANO SRL </t>
  </si>
  <si>
    <t>GUTIERREZ BUTRON NAVIL OSCAR</t>
  </si>
  <si>
    <t xml:space="preserve">COOP AGUA Y SERV.PUB.UNQUILLO </t>
  </si>
  <si>
    <t>Gutierrez Butron Navil Oscar</t>
  </si>
  <si>
    <t>CO032-00</t>
  </si>
  <si>
    <t>IP-TEL SA</t>
  </si>
  <si>
    <t xml:space="preserve">COOP DE SERVICIOS PCOS MORTEROS LTDA </t>
  </si>
  <si>
    <t>IP-Tel SA</t>
  </si>
  <si>
    <r>
      <t xml:space="preserve">Coop de Obras y Serv Pcos </t>
    </r>
    <r>
      <rPr>
        <sz val="10"/>
        <color indexed="10"/>
        <rFont val="Arial"/>
        <family val="2"/>
      </rPr>
      <t>Tancacha</t>
    </r>
  </si>
  <si>
    <r>
      <t>Coop de O.y Serv Pcos Ltda</t>
    </r>
    <r>
      <rPr>
        <sz val="10"/>
        <color indexed="10"/>
        <rFont val="Arial"/>
        <family val="2"/>
      </rPr>
      <t xml:space="preserve"> Rio Tercero</t>
    </r>
  </si>
  <si>
    <r>
      <t xml:space="preserve">Coop de Servicios Pcos </t>
    </r>
    <r>
      <rPr>
        <sz val="10"/>
        <color indexed="10"/>
        <rFont val="Arial"/>
        <family val="2"/>
      </rPr>
      <t>Morteros</t>
    </r>
    <r>
      <rPr>
        <sz val="10"/>
        <rFont val="Arial"/>
        <family val="2"/>
      </rPr>
      <t xml:space="preserve"> Ltda</t>
    </r>
  </si>
  <si>
    <r>
      <t xml:space="preserve">Cooperativa de Servicios Publicos de  Colonia </t>
    </r>
    <r>
      <rPr>
        <sz val="10"/>
        <color indexed="10"/>
        <rFont val="Arial"/>
        <family val="2"/>
      </rPr>
      <t>Caroya</t>
    </r>
    <r>
      <rPr>
        <sz val="10"/>
        <rFont val="Arial"/>
        <family val="2"/>
      </rPr>
      <t xml:space="preserve"> y Jesus María Ltda</t>
    </r>
  </si>
  <si>
    <t>INTERNET CORDOBA S.A.S.</t>
  </si>
  <si>
    <t>Internet Córdoba S.A.S.</t>
  </si>
  <si>
    <r>
      <t xml:space="preserve">Coop de Obras y Serv Pcos y Soc Villa del </t>
    </r>
    <r>
      <rPr>
        <sz val="10"/>
        <color indexed="10"/>
        <rFont val="Arial"/>
        <family val="2"/>
      </rPr>
      <t>Rosario</t>
    </r>
    <r>
      <rPr>
        <sz val="10"/>
        <rFont val="Arial"/>
        <family val="2"/>
      </rPr>
      <t xml:space="preserve"> Ltda</t>
    </r>
  </si>
  <si>
    <t>CO030-00</t>
  </si>
  <si>
    <r>
      <t xml:space="preserve">Coop de </t>
    </r>
    <r>
      <rPr>
        <sz val="10"/>
        <color indexed="10"/>
        <rFont val="Arial"/>
        <family val="2"/>
      </rPr>
      <t>Calamuchita</t>
    </r>
    <r>
      <rPr>
        <sz val="10"/>
        <rFont val="Arial"/>
        <family val="2"/>
      </rPr>
      <t xml:space="preserve"> </t>
    </r>
  </si>
  <si>
    <r>
      <t xml:space="preserve">Coop Telef de Serv Pco y Comun de Villa </t>
    </r>
    <r>
      <rPr>
        <sz val="10"/>
        <color indexed="10"/>
        <rFont val="Arial"/>
        <family val="2"/>
      </rPr>
      <t>Totoral</t>
    </r>
    <r>
      <rPr>
        <sz val="10"/>
        <rFont val="Arial"/>
        <family val="2"/>
      </rPr>
      <t xml:space="preserve"> Ltda </t>
    </r>
  </si>
  <si>
    <t>Ver Acta 30.09.2020</t>
  </si>
  <si>
    <t>SW Juawei 6730 48 puertos (U$D 5185) y 48 Módulos SFP</t>
  </si>
  <si>
    <r>
      <t xml:space="preserve">Coop Elect de Serv Pcos de </t>
    </r>
    <r>
      <rPr>
        <sz val="10"/>
        <color indexed="10"/>
        <rFont val="Arial"/>
        <family val="2"/>
      </rPr>
      <t>Oncativo</t>
    </r>
    <r>
      <rPr>
        <sz val="10"/>
        <rFont val="Arial"/>
        <family val="2"/>
      </rPr>
      <t xml:space="preserve"> Ltda</t>
    </r>
  </si>
  <si>
    <r>
      <t xml:space="preserve">Coop Elect de Gral </t>
    </r>
    <r>
      <rPr>
        <sz val="10"/>
        <color indexed="10"/>
        <rFont val="Arial"/>
        <family val="2"/>
      </rPr>
      <t>Deheza</t>
    </r>
    <r>
      <rPr>
        <sz val="10"/>
        <rFont val="Arial"/>
        <family val="2"/>
      </rPr>
      <t xml:space="preserve"> Ltda</t>
    </r>
  </si>
  <si>
    <t>Scali Alfredo Marcos</t>
  </si>
  <si>
    <r>
      <t xml:space="preserve">Coop Telef de Serv Pco y Sociales </t>
    </r>
    <r>
      <rPr>
        <sz val="10"/>
        <color indexed="10"/>
        <rFont val="Arial"/>
        <family val="2"/>
      </rPr>
      <t>Salsipuedes</t>
    </r>
    <r>
      <rPr>
        <sz val="10"/>
        <rFont val="Arial"/>
        <family val="2"/>
      </rPr>
      <t xml:space="preserve"> Ltda </t>
    </r>
  </si>
  <si>
    <r>
      <t xml:space="preserve">Coop de Prov de Serv Pcos de </t>
    </r>
    <r>
      <rPr>
        <sz val="10"/>
        <color indexed="10"/>
        <rFont val="Arial"/>
        <family val="2"/>
      </rPr>
      <t>Freyre</t>
    </r>
    <r>
      <rPr>
        <sz val="10"/>
        <rFont val="Arial"/>
        <family val="2"/>
      </rPr>
      <t xml:space="preserve"> Ltda</t>
    </r>
  </si>
  <si>
    <r>
      <t xml:space="preserve">Coop </t>
    </r>
    <r>
      <rPr>
        <sz val="10"/>
        <color indexed="10"/>
        <rFont val="Arial"/>
        <family val="2"/>
      </rPr>
      <t>Agua</t>
    </r>
    <r>
      <rPr>
        <sz val="10"/>
        <rFont val="Arial"/>
        <family val="2"/>
      </rPr>
      <t xml:space="preserve"> y Serv.Pub.</t>
    </r>
    <r>
      <rPr>
        <sz val="10"/>
        <color indexed="10"/>
        <rFont val="Arial"/>
        <family val="2"/>
      </rPr>
      <t>Unquillo</t>
    </r>
  </si>
  <si>
    <r>
      <t xml:space="preserve">Coop de Obras Pcos y Crédito </t>
    </r>
    <r>
      <rPr>
        <sz val="10"/>
        <color indexed="10"/>
        <rFont val="Arial"/>
        <family val="2"/>
      </rPr>
      <t>Montecristo</t>
    </r>
  </si>
  <si>
    <t>Saldo 30.06.2022</t>
  </si>
  <si>
    <t>Facturado 2022</t>
  </si>
  <si>
    <t>Cobrado 2022</t>
  </si>
  <si>
    <t>Crédito Fiscal</t>
  </si>
  <si>
    <t>Baterias compatibles RBC140 (desc Fdo Rva)</t>
  </si>
  <si>
    <t>Facturado 2023</t>
  </si>
  <si>
    <t>Cobrado 2023</t>
  </si>
  <si>
    <t xml:space="preserve">   Gtos Directos Julio 2022</t>
  </si>
  <si>
    <t xml:space="preserve">   Gtos Indirectos Julio 2022</t>
  </si>
  <si>
    <t>Saldo al 30.06.2022</t>
  </si>
  <si>
    <t>Prorrateo de Puntos IXP Dir conexión a IXP RCU</t>
  </si>
  <si>
    <t>SW Huawei 6730 USD 4063.83 + Licencia 40GB a 100GB</t>
  </si>
  <si>
    <t>KIT de baterías compatibles RBC 140 (usd1.513 con IVA)</t>
  </si>
  <si>
    <t>Coop de O.y Serv Pcos Ltda Rio Tercero</t>
  </si>
  <si>
    <t>Coop Agua y Serv.Pub.Unquillo</t>
  </si>
  <si>
    <t>Coop de Obras y Serv Pcos y Soc Villa del Rosario Ltda</t>
  </si>
  <si>
    <t xml:space="preserve">Coop Telef de Serv Pco y Comun de Villa Totoral Ltda </t>
  </si>
  <si>
    <t>Coop de Obras y Serv Pcos Tancacha</t>
  </si>
  <si>
    <t>Coop de Servicios Pcos Morteros Ltda</t>
  </si>
  <si>
    <t xml:space="preserve">Coop de Calamuchita </t>
  </si>
  <si>
    <t>Cooperativa de Servicios Publicos de  Colonia Caroya y Jesus María Ltda</t>
  </si>
  <si>
    <t xml:space="preserve">Coop Telef de Serv Pco y Sociales Salsipuedes Ltda </t>
  </si>
  <si>
    <t>Coop Elect de Gral Deheza Ltda</t>
  </si>
  <si>
    <t>Scali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</si>
  <si>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</si>
  <si>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</si>
  <si>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</si>
  <si>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</si>
  <si>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</si>
  <si>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Huawei Licencia</t>
  </si>
  <si>
    <t>ALL SOLUTION SAS (ex SCALI ALFREDO MARCOS)</t>
  </si>
  <si>
    <t>All Solution SAS (ex Scali Alfredo Marcos)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</si>
  <si>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</si>
  <si>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</si>
  <si>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</si>
  <si>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</si>
  <si>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</si>
  <si>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nc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</si>
  <si>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</si>
  <si>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</si>
  <si>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</si>
  <si>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</si>
  <si>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</si>
  <si>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Módulose FP Huawei  + LR  SFP +LR Cisco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</si>
  <si>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</si>
  <si>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</si>
  <si>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</si>
  <si>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</si>
  <si>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</si>
  <si>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</si>
  <si>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</si>
  <si>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</si>
  <si>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</si>
  <si>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</si>
  <si>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r>
      <t xml:space="preserve">Coop </t>
    </r>
    <r>
      <rPr>
        <sz val="10"/>
        <rFont val="Arial"/>
        <family val="2"/>
      </rPr>
      <t>Agua y Serv.Pub.Unquillo</t>
    </r>
  </si>
  <si>
    <t>Scali-Gutierres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</si>
  <si>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</si>
  <si>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</si>
  <si>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</si>
  <si>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</si>
  <si>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</si>
  <si>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Almuerzo , Brindis IXP COR</t>
  </si>
  <si>
    <t>Iva Debito Fiscal Enero 2023</t>
  </si>
  <si>
    <t>Iva Credito Fiscal directo Enero 2023</t>
  </si>
  <si>
    <t>Iva Credito Fiscal indirecto Enero 2023</t>
  </si>
  <si>
    <t xml:space="preserve">   Gtos Directos Febrero 2023</t>
  </si>
  <si>
    <t xml:space="preserve">   Gtos Indirectos Febrero 2023</t>
  </si>
  <si>
    <t>Iva Debito Fiscal Febrero 2023</t>
  </si>
  <si>
    <t>Iva Credito Fiscal directo Febrero 2023</t>
  </si>
  <si>
    <t>Iva Credito Fiscal indirecto febrero 2023</t>
  </si>
  <si>
    <t xml:space="preserve">   Gtos Directos Marzo 2023</t>
  </si>
  <si>
    <t xml:space="preserve">   Gtos Indirectos Marzo 2023</t>
  </si>
  <si>
    <t>Router Cisco</t>
  </si>
  <si>
    <t xml:space="preserve">COOP DE CALAMUCHITA Baja </t>
  </si>
  <si>
    <t xml:space="preserve"> </t>
  </si>
  <si>
    <t xml:space="preserve">UNION DE COOPERATIVAS DE LA PROVINCIA DE CORDOBA CALACOOP LTDA </t>
  </si>
  <si>
    <t>Unión De Cooperativas De La Provincia De Córdoba CALACOOP LTDA</t>
  </si>
  <si>
    <t>Iva Debito Fiscal Marzo 2023</t>
  </si>
  <si>
    <t>Iva Credito Fiscal directo Marzo 2023</t>
  </si>
  <si>
    <t>Iva Credito Fiscal indirecto Marzo 2023</t>
  </si>
  <si>
    <t xml:space="preserve">   Gtos Directos Abril 2023</t>
  </si>
  <si>
    <t xml:space="preserve">   Gtos Indirectos Abril 2023</t>
  </si>
  <si>
    <t>Iva Debito Fiscal Abril 2023</t>
  </si>
  <si>
    <t>Iva Credito Fiscal directo Abril 2023</t>
  </si>
  <si>
    <t>Iva Credito Fiscal indirecto Abril 2023</t>
  </si>
  <si>
    <t xml:space="preserve">   Gtos Directos Mayo 2023</t>
  </si>
  <si>
    <t xml:space="preserve">   Gtos Indirectos Mayo 2023</t>
  </si>
  <si>
    <t>conexión rcu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</si>
</sst>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&quot;$&quot;#,##0.00"/>
    <numFmt numFmtId="168" formatCode="_ [$€-2]\ * #,##0.00_ ;_ [$€-2]\ * \-#,##0.00_ ;_ [$€-2]\ * &quot;-&quot;??_ "/>
    <numFmt numFmtId="169" formatCode="#,##0.00\ [$USD]"/>
    <numFmt numFmtId="170" formatCode="[$USD]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b/>
      <u/>
      <sz val="11"/>
      <name val="Bookman Old Style"/>
      <family val="1"/>
    </font>
    <font>
      <b/>
      <sz val="14"/>
      <name val="Arial"/>
      <family val="2"/>
    </font>
    <font>
      <b/>
      <sz val="11"/>
      <color indexed="4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b/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0"/>
      <color rgb="FF008000"/>
      <name val="Bookman Old Style"/>
      <family val="1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AEAEA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23" fillId="0" borderId="0"/>
  </cellStyleXfs>
  <cellXfs count="299">
    <xf numFmtId="0" fontId="0" fillId="0" borderId="0" xfId="0"/>
    <xf numFmtId="0" fontId="2" fillId="0" borderId="0" xfId="0" applyFont="1"/>
    <xf numFmtId="165" fontId="3" fillId="0" borderId="0" xfId="0" applyNumberFormat="1" applyFont="1"/>
    <xf numFmtId="14" fontId="5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5" fontId="6" fillId="0" borderId="0" xfId="0" applyNumberFormat="1" applyFont="1"/>
    <xf numFmtId="14" fontId="0" fillId="0" borderId="0" xfId="0" applyNumberFormat="1"/>
    <xf numFmtId="0" fontId="3" fillId="0" borderId="0" xfId="0" applyFont="1"/>
    <xf numFmtId="167" fontId="6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7" fontId="2" fillId="0" borderId="0" xfId="0" applyNumberFormat="1" applyFont="1"/>
    <xf numFmtId="167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164" fontId="7" fillId="0" borderId="0" xfId="0" applyNumberFormat="1" applyFont="1"/>
    <xf numFmtId="164" fontId="3" fillId="0" borderId="0" xfId="0" applyNumberFormat="1" applyFont="1"/>
    <xf numFmtId="165" fontId="12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15" fillId="0" borderId="0" xfId="0" applyFont="1"/>
    <xf numFmtId="0" fontId="6" fillId="0" borderId="0" xfId="0" applyFont="1" applyAlignment="1">
      <alignment horizontal="center"/>
    </xf>
    <xf numFmtId="165" fontId="2" fillId="0" borderId="5" xfId="0" applyNumberFormat="1" applyFont="1" applyBorder="1"/>
    <xf numFmtId="167" fontId="5" fillId="0" borderId="0" xfId="0" applyNumberFormat="1" applyFont="1"/>
    <xf numFmtId="165" fontId="25" fillId="0" borderId="0" xfId="0" applyNumberFormat="1" applyFont="1"/>
    <xf numFmtId="4" fontId="0" fillId="0" borderId="0" xfId="0" applyNumberFormat="1"/>
    <xf numFmtId="14" fontId="5" fillId="0" borderId="1" xfId="0" applyNumberFormat="1" applyFont="1" applyBorder="1" applyAlignment="1">
      <alignment horizontal="center"/>
    </xf>
    <xf numFmtId="0" fontId="6" fillId="0" borderId="0" xfId="2" applyFont="1" applyAlignment="1" applyProtection="1">
      <alignment horizontal="center"/>
      <protection locked="0"/>
    </xf>
    <xf numFmtId="0" fontId="25" fillId="0" borderId="0" xfId="2" applyFont="1" applyProtection="1">
      <protection locked="0"/>
    </xf>
    <xf numFmtId="0" fontId="25" fillId="0" borderId="0" xfId="0" applyFont="1" applyAlignment="1">
      <alignment horizontal="left"/>
    </xf>
    <xf numFmtId="0" fontId="25" fillId="0" borderId="3" xfId="2" applyFont="1" applyBorder="1" applyProtection="1">
      <protection locked="0"/>
    </xf>
    <xf numFmtId="167" fontId="5" fillId="0" borderId="3" xfId="0" applyNumberFormat="1" applyFon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5" fontId="2" fillId="3" borderId="6" xfId="0" applyNumberFormat="1" applyFont="1" applyFill="1" applyBorder="1"/>
    <xf numFmtId="0" fontId="25" fillId="3" borderId="3" xfId="2" applyFont="1" applyFill="1" applyBorder="1" applyProtection="1">
      <protection locked="0"/>
    </xf>
    <xf numFmtId="167" fontId="5" fillId="3" borderId="0" xfId="0" applyNumberFormat="1" applyFont="1" applyFill="1"/>
    <xf numFmtId="165" fontId="2" fillId="3" borderId="4" xfId="0" applyNumberFormat="1" applyFont="1" applyFill="1" applyBorder="1"/>
    <xf numFmtId="165" fontId="25" fillId="0" borderId="3" xfId="0" applyNumberFormat="1" applyFont="1" applyBorder="1"/>
    <xf numFmtId="0" fontId="25" fillId="0" borderId="3" xfId="0" applyFont="1" applyBorder="1" applyAlignment="1">
      <alignment horizontal="left"/>
    </xf>
    <xf numFmtId="0" fontId="6" fillId="0" borderId="2" xfId="0" applyFont="1" applyBorder="1"/>
    <xf numFmtId="165" fontId="2" fillId="4" borderId="7" xfId="0" applyNumberFormat="1" applyFont="1" applyFill="1" applyBorder="1"/>
    <xf numFmtId="165" fontId="0" fillId="0" borderId="0" xfId="0" applyNumberFormat="1"/>
    <xf numFmtId="0" fontId="24" fillId="0" borderId="0" xfId="0" applyFont="1"/>
    <xf numFmtId="164" fontId="18" fillId="4" borderId="0" xfId="0" applyNumberFormat="1" applyFont="1" applyFill="1"/>
    <xf numFmtId="0" fontId="17" fillId="4" borderId="0" xfId="0" applyFont="1" applyFill="1"/>
    <xf numFmtId="166" fontId="18" fillId="4" borderId="0" xfId="0" applyNumberFormat="1" applyFont="1" applyFill="1"/>
    <xf numFmtId="165" fontId="18" fillId="4" borderId="0" xfId="0" applyNumberFormat="1" applyFont="1" applyFill="1"/>
    <xf numFmtId="165" fontId="0" fillId="4" borderId="10" xfId="0" applyNumberFormat="1" applyFill="1" applyBorder="1"/>
    <xf numFmtId="165" fontId="2" fillId="4" borderId="11" xfId="0" applyNumberFormat="1" applyFont="1" applyFill="1" applyBorder="1"/>
    <xf numFmtId="164" fontId="1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164" fontId="18" fillId="0" borderId="0" xfId="0" applyNumberFormat="1" applyFont="1"/>
    <xf numFmtId="165" fontId="0" fillId="5" borderId="11" xfId="0" applyNumberFormat="1" applyFill="1" applyBorder="1"/>
    <xf numFmtId="165" fontId="0" fillId="5" borderId="10" xfId="0" applyNumberFormat="1" applyFill="1" applyBorder="1"/>
    <xf numFmtId="0" fontId="0" fillId="0" borderId="10" xfId="0" applyBorder="1"/>
    <xf numFmtId="169" fontId="2" fillId="0" borderId="11" xfId="0" applyNumberFormat="1" applyFont="1" applyBorder="1"/>
    <xf numFmtId="165" fontId="2" fillId="0" borderId="11" xfId="0" applyNumberFormat="1" applyFont="1" applyBorder="1"/>
    <xf numFmtId="165" fontId="6" fillId="0" borderId="10" xfId="0" applyNumberFormat="1" applyFont="1" applyBorder="1"/>
    <xf numFmtId="165" fontId="6" fillId="4" borderId="10" xfId="0" applyNumberFormat="1" applyFont="1" applyFill="1" applyBorder="1"/>
    <xf numFmtId="0" fontId="8" fillId="5" borderId="7" xfId="0" applyFont="1" applyFill="1" applyBorder="1" applyAlignment="1">
      <alignment horizontal="center"/>
    </xf>
    <xf numFmtId="164" fontId="7" fillId="5" borderId="7" xfId="0" applyNumberFormat="1" applyFont="1" applyFill="1" applyBorder="1"/>
    <xf numFmtId="165" fontId="0" fillId="5" borderId="0" xfId="0" applyNumberFormat="1" applyFill="1"/>
    <xf numFmtId="165" fontId="2" fillId="6" borderId="7" xfId="0" applyNumberFormat="1" applyFont="1" applyFill="1" applyBorder="1"/>
    <xf numFmtId="165" fontId="26" fillId="2" borderId="7" xfId="0" applyNumberFormat="1" applyFont="1" applyFill="1" applyBorder="1" applyAlignment="1">
      <alignment horizontal="left"/>
    </xf>
    <xf numFmtId="165" fontId="24" fillId="5" borderId="7" xfId="0" applyNumberFormat="1" applyFont="1" applyFill="1" applyBorder="1" applyAlignment="1">
      <alignment horizontal="center"/>
    </xf>
    <xf numFmtId="165" fontId="28" fillId="5" borderId="7" xfId="0" applyNumberFormat="1" applyFont="1" applyFill="1" applyBorder="1" applyAlignment="1">
      <alignment horizontal="center"/>
    </xf>
    <xf numFmtId="165" fontId="29" fillId="7" borderId="7" xfId="0" applyNumberFormat="1" applyFont="1" applyFill="1" applyBorder="1" applyAlignment="1">
      <alignment horizontal="left" wrapText="1"/>
    </xf>
    <xf numFmtId="165" fontId="4" fillId="7" borderId="7" xfId="0" applyNumberFormat="1" applyFont="1" applyFill="1" applyBorder="1" applyAlignment="1">
      <alignment horizontal="center" vertical="center"/>
    </xf>
    <xf numFmtId="165" fontId="26" fillId="6" borderId="7" xfId="0" applyNumberFormat="1" applyFont="1" applyFill="1" applyBorder="1" applyAlignment="1">
      <alignment horizontal="center" vertical="center" wrapText="1"/>
    </xf>
    <xf numFmtId="164" fontId="8" fillId="8" borderId="7" xfId="0" applyNumberFormat="1" applyFont="1" applyFill="1" applyBorder="1"/>
    <xf numFmtId="0" fontId="8" fillId="6" borderId="7" xfId="0" applyFont="1" applyFill="1" applyBorder="1" applyAlignment="1">
      <alignment horizontal="center"/>
    </xf>
    <xf numFmtId="164" fontId="8" fillId="6" borderId="7" xfId="0" applyNumberFormat="1" applyFont="1" applyFill="1" applyBorder="1"/>
    <xf numFmtId="165" fontId="7" fillId="5" borderId="0" xfId="0" applyNumberFormat="1" applyFont="1" applyFill="1"/>
    <xf numFmtId="164" fontId="7" fillId="5" borderId="0" xfId="0" applyNumberFormat="1" applyFont="1" applyFill="1"/>
    <xf numFmtId="14" fontId="6" fillId="5" borderId="0" xfId="0" applyNumberFormat="1" applyFont="1" applyFill="1"/>
    <xf numFmtId="0" fontId="6" fillId="9" borderId="0" xfId="0" applyFont="1" applyFill="1"/>
    <xf numFmtId="170" fontId="2" fillId="4" borderId="11" xfId="0" applyNumberFormat="1" applyFont="1" applyFill="1" applyBorder="1"/>
    <xf numFmtId="170" fontId="0" fillId="9" borderId="11" xfId="0" applyNumberFormat="1" applyFill="1" applyBorder="1"/>
    <xf numFmtId="170" fontId="2" fillId="9" borderId="7" xfId="0" applyNumberFormat="1" applyFont="1" applyFill="1" applyBorder="1" applyAlignment="1">
      <alignment horizontal="center"/>
    </xf>
    <xf numFmtId="170" fontId="6" fillId="9" borderId="12" xfId="0" applyNumberFormat="1" applyFont="1" applyFill="1" applyBorder="1" applyAlignment="1">
      <alignment horizontal="right"/>
    </xf>
    <xf numFmtId="170" fontId="6" fillId="9" borderId="12" xfId="0" applyNumberFormat="1" applyFont="1" applyFill="1" applyBorder="1"/>
    <xf numFmtId="170" fontId="0" fillId="9" borderId="12" xfId="0" applyNumberFormat="1" applyFill="1" applyBorder="1" applyAlignment="1">
      <alignment horizontal="right"/>
    </xf>
    <xf numFmtId="164" fontId="8" fillId="0" borderId="0" xfId="0" applyNumberFormat="1" applyFont="1"/>
    <xf numFmtId="170" fontId="8" fillId="0" borderId="0" xfId="0" applyNumberFormat="1" applyFont="1"/>
    <xf numFmtId="0" fontId="7" fillId="10" borderId="0" xfId="0" applyFont="1" applyFill="1"/>
    <xf numFmtId="165" fontId="7" fillId="10" borderId="0" xfId="0" applyNumberFormat="1" applyFont="1" applyFill="1"/>
    <xf numFmtId="164" fontId="7" fillId="0" borderId="1" xfId="0" applyNumberFormat="1" applyFont="1" applyBorder="1"/>
    <xf numFmtId="164" fontId="7" fillId="10" borderId="0" xfId="0" applyNumberFormat="1" applyFont="1" applyFill="1"/>
    <xf numFmtId="165" fontId="12" fillId="10" borderId="0" xfId="0" applyNumberFormat="1" applyFont="1" applyFill="1"/>
    <xf numFmtId="14" fontId="6" fillId="9" borderId="0" xfId="0" applyNumberFormat="1" applyFont="1" applyFill="1"/>
    <xf numFmtId="170" fontId="31" fillId="9" borderId="12" xfId="0" applyNumberFormat="1" applyFont="1" applyFill="1" applyBorder="1" applyAlignment="1">
      <alignment horizontal="right"/>
    </xf>
    <xf numFmtId="0" fontId="2" fillId="7" borderId="7" xfId="0" applyFont="1" applyFill="1" applyBorder="1" applyAlignment="1">
      <alignment horizontal="center"/>
    </xf>
    <xf numFmtId="15" fontId="25" fillId="7" borderId="8" xfId="0" applyNumberFormat="1" applyFont="1" applyFill="1" applyBorder="1" applyAlignment="1">
      <alignment horizontal="center"/>
    </xf>
    <xf numFmtId="14" fontId="5" fillId="7" borderId="9" xfId="0" applyNumberFormat="1" applyFont="1" applyFill="1" applyBorder="1" applyAlignment="1">
      <alignment horizontal="center"/>
    </xf>
    <xf numFmtId="0" fontId="6" fillId="10" borderId="0" xfId="2" applyFont="1" applyFill="1" applyAlignment="1" applyProtection="1">
      <alignment horizontal="center"/>
      <protection locked="0"/>
    </xf>
    <xf numFmtId="0" fontId="25" fillId="10" borderId="0" xfId="2" applyFont="1" applyFill="1" applyProtection="1">
      <protection locked="0"/>
    </xf>
    <xf numFmtId="0" fontId="6" fillId="0" borderId="0" xfId="0" applyFont="1" applyAlignment="1">
      <alignment horizontal="left"/>
    </xf>
    <xf numFmtId="165" fontId="32" fillId="0" borderId="0" xfId="0" applyNumberFormat="1" applyFont="1"/>
    <xf numFmtId="0" fontId="0" fillId="4" borderId="13" xfId="0" applyFill="1" applyBorder="1"/>
    <xf numFmtId="0" fontId="14" fillId="4" borderId="2" xfId="0" applyFont="1" applyFill="1" applyBorder="1"/>
    <xf numFmtId="167" fontId="0" fillId="4" borderId="2" xfId="0" applyNumberFormat="1" applyFill="1" applyBorder="1"/>
    <xf numFmtId="167" fontId="5" fillId="4" borderId="2" xfId="0" applyNumberFormat="1" applyFont="1" applyFill="1" applyBorder="1"/>
    <xf numFmtId="0" fontId="0" fillId="4" borderId="14" xfId="0" applyFill="1" applyBorder="1"/>
    <xf numFmtId="0" fontId="14" fillId="4" borderId="3" xfId="0" applyFont="1" applyFill="1" applyBorder="1"/>
    <xf numFmtId="167" fontId="0" fillId="4" borderId="3" xfId="0" applyNumberFormat="1" applyFill="1" applyBorder="1"/>
    <xf numFmtId="167" fontId="5" fillId="4" borderId="3" xfId="0" applyNumberFormat="1" applyFont="1" applyFill="1" applyBorder="1"/>
    <xf numFmtId="0" fontId="6" fillId="0" borderId="0" xfId="2" applyFont="1" applyAlignment="1" applyProtection="1">
      <alignment horizontal="left" indent="1"/>
      <protection locked="0"/>
    </xf>
    <xf numFmtId="0" fontId="6" fillId="0" borderId="3" xfId="0" applyFont="1" applyBorder="1" applyAlignment="1">
      <alignment horizontal="left"/>
    </xf>
    <xf numFmtId="14" fontId="7" fillId="10" borderId="0" xfId="0" applyNumberFormat="1" applyFont="1" applyFill="1"/>
    <xf numFmtId="164" fontId="2" fillId="0" borderId="0" xfId="0" applyNumberFormat="1" applyFont="1"/>
    <xf numFmtId="165" fontId="33" fillId="7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0" fillId="0" borderId="15" xfId="0" applyBorder="1"/>
    <xf numFmtId="0" fontId="0" fillId="0" borderId="16" xfId="0" applyBorder="1"/>
    <xf numFmtId="165" fontId="2" fillId="0" borderId="16" xfId="0" applyNumberFormat="1" applyFont="1" applyBorder="1"/>
    <xf numFmtId="170" fontId="2" fillId="0" borderId="16" xfId="0" applyNumberFormat="1" applyFont="1" applyBorder="1"/>
    <xf numFmtId="165" fontId="6" fillId="0" borderId="10" xfId="0" applyNumberFormat="1" applyFont="1" applyBorder="1" applyAlignment="1">
      <alignment horizontal="right"/>
    </xf>
    <xf numFmtId="165" fontId="19" fillId="6" borderId="7" xfId="0" applyNumberFormat="1" applyFont="1" applyFill="1" applyBorder="1" applyAlignment="1">
      <alignment horizontal="center"/>
    </xf>
    <xf numFmtId="165" fontId="34" fillId="6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5" fontId="20" fillId="0" borderId="0" xfId="0" applyNumberFormat="1" applyFont="1"/>
    <xf numFmtId="165" fontId="20" fillId="10" borderId="0" xfId="0" applyNumberFormat="1" applyFont="1" applyFill="1"/>
    <xf numFmtId="0" fontId="35" fillId="0" borderId="0" xfId="0" applyFont="1"/>
    <xf numFmtId="165" fontId="36" fillId="0" borderId="0" xfId="0" applyNumberFormat="1" applyFont="1"/>
    <xf numFmtId="165" fontId="13" fillId="0" borderId="0" xfId="0" applyNumberFormat="1" applyFont="1"/>
    <xf numFmtId="169" fontId="0" fillId="0" borderId="10" xfId="0" applyNumberFormat="1" applyBorder="1"/>
    <xf numFmtId="169" fontId="0" fillId="4" borderId="10" xfId="0" applyNumberFormat="1" applyFill="1" applyBorder="1"/>
    <xf numFmtId="169" fontId="0" fillId="9" borderId="10" xfId="0" applyNumberFormat="1" applyFill="1" applyBorder="1"/>
    <xf numFmtId="169" fontId="6" fillId="0" borderId="0" xfId="0" applyNumberFormat="1" applyFont="1"/>
    <xf numFmtId="169" fontId="0" fillId="0" borderId="0" xfId="0" applyNumberFormat="1"/>
    <xf numFmtId="169" fontId="7" fillId="0" borderId="0" xfId="0" applyNumberFormat="1" applyFont="1"/>
    <xf numFmtId="169" fontId="27" fillId="9" borderId="10" xfId="0" applyNumberFormat="1" applyFont="1" applyFill="1" applyBorder="1"/>
    <xf numFmtId="164" fontId="37" fillId="9" borderId="0" xfId="0" applyNumberFormat="1" applyFont="1" applyFill="1"/>
    <xf numFmtId="14" fontId="38" fillId="2" borderId="0" xfId="0" applyNumberFormat="1" applyFont="1" applyFill="1"/>
    <xf numFmtId="0" fontId="38" fillId="2" borderId="0" xfId="0" applyFont="1" applyFill="1"/>
    <xf numFmtId="165" fontId="21" fillId="2" borderId="0" xfId="0" applyNumberFormat="1" applyFont="1" applyFill="1" applyAlignment="1">
      <alignment horizontal="center" wrapText="1"/>
    </xf>
    <xf numFmtId="165" fontId="39" fillId="2" borderId="0" xfId="0" applyNumberFormat="1" applyFont="1" applyFill="1" applyAlignment="1">
      <alignment horizontal="center"/>
    </xf>
    <xf numFmtId="164" fontId="38" fillId="2" borderId="0" xfId="0" applyNumberFormat="1" applyFont="1" applyFill="1" applyAlignment="1">
      <alignment horizontal="center"/>
    </xf>
    <xf numFmtId="164" fontId="7" fillId="11" borderId="0" xfId="0" applyNumberFormat="1" applyFont="1" applyFill="1"/>
    <xf numFmtId="0" fontId="0" fillId="3" borderId="0" xfId="0" applyFill="1"/>
    <xf numFmtId="165" fontId="27" fillId="5" borderId="0" xfId="0" applyNumberFormat="1" applyFont="1" applyFill="1"/>
    <xf numFmtId="165" fontId="41" fillId="7" borderId="7" xfId="0" applyNumberFormat="1" applyFont="1" applyFill="1" applyBorder="1" applyAlignment="1">
      <alignment horizontal="center" vertical="center"/>
    </xf>
    <xf numFmtId="165" fontId="40" fillId="10" borderId="23" xfId="0" applyNumberFormat="1" applyFont="1" applyFill="1" applyBorder="1"/>
    <xf numFmtId="165" fontId="40" fillId="10" borderId="12" xfId="0" applyNumberFormat="1" applyFont="1" applyFill="1" applyBorder="1"/>
    <xf numFmtId="165" fontId="40" fillId="10" borderId="29" xfId="0" applyNumberFormat="1" applyFont="1" applyFill="1" applyBorder="1"/>
    <xf numFmtId="165" fontId="36" fillId="10" borderId="23" xfId="0" applyNumberFormat="1" applyFont="1" applyFill="1" applyBorder="1"/>
    <xf numFmtId="165" fontId="36" fillId="10" borderId="12" xfId="0" applyNumberFormat="1" applyFont="1" applyFill="1" applyBorder="1"/>
    <xf numFmtId="165" fontId="36" fillId="10" borderId="29" xfId="0" applyNumberFormat="1" applyFont="1" applyFill="1" applyBorder="1"/>
    <xf numFmtId="170" fontId="27" fillId="9" borderId="12" xfId="0" applyNumberFormat="1" applyFont="1" applyFill="1" applyBorder="1" applyAlignment="1">
      <alignment horizontal="right"/>
    </xf>
    <xf numFmtId="16" fontId="0" fillId="0" borderId="0" xfId="0" applyNumberFormat="1" applyAlignment="1">
      <alignment horizontal="center"/>
    </xf>
    <xf numFmtId="0" fontId="42" fillId="0" borderId="0" xfId="0" applyFont="1" applyAlignment="1">
      <alignment horizontal="center"/>
    </xf>
    <xf numFmtId="165" fontId="25" fillId="0" borderId="3" xfId="2" applyNumberFormat="1" applyFont="1" applyBorder="1" applyProtection="1">
      <protection locked="0"/>
    </xf>
    <xf numFmtId="165" fontId="25" fillId="3" borderId="3" xfId="2" applyNumberFormat="1" applyFont="1" applyFill="1" applyBorder="1" applyProtection="1">
      <protection locked="0"/>
    </xf>
    <xf numFmtId="165" fontId="25" fillId="0" borderId="3" xfId="0" applyNumberFormat="1" applyFont="1" applyBorder="1" applyAlignment="1">
      <alignment horizontal="left"/>
    </xf>
    <xf numFmtId="165" fontId="5" fillId="3" borderId="0" xfId="0" applyNumberFormat="1" applyFont="1" applyFill="1" applyAlignment="1" applyProtection="1">
      <alignment horizontal="left"/>
      <protection locked="0"/>
    </xf>
    <xf numFmtId="0" fontId="0" fillId="10" borderId="17" xfId="0" applyFill="1" applyBorder="1" applyAlignment="1">
      <alignment horizontal="center"/>
    </xf>
    <xf numFmtId="0" fontId="25" fillId="10" borderId="18" xfId="2" applyFont="1" applyFill="1" applyBorder="1" applyProtection="1">
      <protection locked="0"/>
    </xf>
    <xf numFmtId="164" fontId="6" fillId="10" borderId="19" xfId="0" applyNumberFormat="1" applyFont="1" applyFill="1" applyBorder="1"/>
    <xf numFmtId="0" fontId="0" fillId="10" borderId="20" xfId="0" applyFill="1" applyBorder="1" applyAlignment="1">
      <alignment horizontal="center"/>
    </xf>
    <xf numFmtId="0" fontId="25" fillId="10" borderId="21" xfId="2" applyFont="1" applyFill="1" applyBorder="1" applyProtection="1">
      <protection locked="0"/>
    </xf>
    <xf numFmtId="164" fontId="6" fillId="10" borderId="22" xfId="0" applyNumberFormat="1" applyFont="1" applyFill="1" applyBorder="1"/>
    <xf numFmtId="165" fontId="25" fillId="10" borderId="21" xfId="0" applyNumberFormat="1" applyFont="1" applyFill="1" applyBorder="1"/>
    <xf numFmtId="0" fontId="25" fillId="10" borderId="21" xfId="0" applyFont="1" applyFill="1" applyBorder="1" applyProtection="1">
      <protection locked="0"/>
    </xf>
    <xf numFmtId="0" fontId="25" fillId="10" borderId="21" xfId="0" applyFont="1" applyFill="1" applyBorder="1" applyAlignment="1">
      <alignment horizontal="left"/>
    </xf>
    <xf numFmtId="0" fontId="0" fillId="13" borderId="20" xfId="0" applyFill="1" applyBorder="1" applyAlignment="1">
      <alignment horizontal="center"/>
    </xf>
    <xf numFmtId="0" fontId="6" fillId="13" borderId="21" xfId="2" applyFont="1" applyFill="1" applyBorder="1" applyProtection="1">
      <protection locked="0"/>
    </xf>
    <xf numFmtId="164" fontId="6" fillId="13" borderId="22" xfId="0" applyNumberFormat="1" applyFont="1" applyFill="1" applyBorder="1"/>
    <xf numFmtId="0" fontId="6" fillId="14" borderId="24" xfId="0" applyFont="1" applyFill="1" applyBorder="1" applyAlignment="1">
      <alignment horizontal="center"/>
    </xf>
    <xf numFmtId="0" fontId="6" fillId="14" borderId="25" xfId="2" applyFont="1" applyFill="1" applyBorder="1" applyProtection="1">
      <protection locked="0"/>
    </xf>
    <xf numFmtId="164" fontId="6" fillId="14" borderId="26" xfId="0" applyNumberFormat="1" applyFont="1" applyFill="1" applyBorder="1"/>
    <xf numFmtId="0" fontId="6" fillId="14" borderId="0" xfId="0" applyFont="1" applyFill="1" applyAlignment="1">
      <alignment horizontal="center"/>
    </xf>
    <xf numFmtId="0" fontId="6" fillId="14" borderId="0" xfId="0" applyFont="1" applyFill="1"/>
    <xf numFmtId="165" fontId="20" fillId="14" borderId="0" xfId="0" applyNumberFormat="1" applyFont="1" applyFill="1"/>
    <xf numFmtId="165" fontId="12" fillId="14" borderId="0" xfId="0" applyNumberFormat="1" applyFont="1" applyFill="1"/>
    <xf numFmtId="167" fontId="20" fillId="15" borderId="7" xfId="0" applyNumberFormat="1" applyFont="1" applyFill="1" applyBorder="1"/>
    <xf numFmtId="165" fontId="2" fillId="16" borderId="7" xfId="0" applyNumberFormat="1" applyFont="1" applyFill="1" applyBorder="1"/>
    <xf numFmtId="0" fontId="2" fillId="17" borderId="8" xfId="0" applyFont="1" applyFill="1" applyBorder="1"/>
    <xf numFmtId="14" fontId="2" fillId="17" borderId="9" xfId="0" applyNumberFormat="1" applyFont="1" applyFill="1" applyBorder="1"/>
    <xf numFmtId="0" fontId="6" fillId="13" borderId="0" xfId="0" applyFont="1" applyFill="1" applyAlignment="1">
      <alignment horizontal="center"/>
    </xf>
    <xf numFmtId="0" fontId="6" fillId="13" borderId="0" xfId="0" applyFont="1" applyFill="1"/>
    <xf numFmtId="165" fontId="20" fillId="13" borderId="0" xfId="0" applyNumberFormat="1" applyFont="1" applyFill="1"/>
    <xf numFmtId="165" fontId="12" fillId="13" borderId="0" xfId="0" applyNumberFormat="1" applyFont="1" applyFill="1"/>
    <xf numFmtId="164" fontId="2" fillId="12" borderId="7" xfId="0" applyNumberFormat="1" applyFont="1" applyFill="1" applyBorder="1"/>
    <xf numFmtId="0" fontId="6" fillId="13" borderId="28" xfId="0" applyFont="1" applyFill="1" applyBorder="1"/>
    <xf numFmtId="165" fontId="32" fillId="13" borderId="28" xfId="0" applyNumberFormat="1" applyFont="1" applyFill="1" applyBorder="1"/>
    <xf numFmtId="165" fontId="6" fillId="13" borderId="28" xfId="0" applyNumberFormat="1" applyFont="1" applyFill="1" applyBorder="1"/>
    <xf numFmtId="0" fontId="0" fillId="13" borderId="0" xfId="0" applyFill="1" applyAlignment="1">
      <alignment horizontal="center"/>
    </xf>
    <xf numFmtId="0" fontId="5" fillId="13" borderId="0" xfId="0" applyFont="1" applyFill="1" applyAlignment="1" applyProtection="1">
      <alignment horizontal="left"/>
      <protection locked="0"/>
    </xf>
    <xf numFmtId="14" fontId="5" fillId="13" borderId="0" xfId="0" applyNumberFormat="1" applyFont="1" applyFill="1"/>
    <xf numFmtId="165" fontId="5" fillId="13" borderId="0" xfId="0" applyNumberFormat="1" applyFont="1" applyFill="1"/>
    <xf numFmtId="165" fontId="2" fillId="13" borderId="6" xfId="0" applyNumberFormat="1" applyFont="1" applyFill="1" applyBorder="1"/>
    <xf numFmtId="0" fontId="6" fillId="13" borderId="3" xfId="2" applyFont="1" applyFill="1" applyBorder="1" applyProtection="1">
      <protection locked="0"/>
    </xf>
    <xf numFmtId="167" fontId="5" fillId="13" borderId="0" xfId="0" applyNumberFormat="1" applyFont="1" applyFill="1"/>
    <xf numFmtId="165" fontId="2" fillId="13" borderId="4" xfId="0" applyNumberFormat="1" applyFont="1" applyFill="1" applyBorder="1"/>
    <xf numFmtId="167" fontId="5" fillId="13" borderId="3" xfId="0" applyNumberFormat="1" applyFont="1" applyFill="1" applyBorder="1"/>
    <xf numFmtId="165" fontId="5" fillId="13" borderId="3" xfId="0" applyNumberFormat="1" applyFont="1" applyFill="1" applyBorder="1"/>
    <xf numFmtId="165" fontId="5" fillId="13" borderId="27" xfId="0" applyNumberFormat="1" applyFont="1" applyFill="1" applyBorder="1"/>
    <xf numFmtId="0" fontId="0" fillId="14" borderId="0" xfId="0" applyFill="1" applyAlignment="1">
      <alignment horizontal="center"/>
    </xf>
    <xf numFmtId="0" fontId="5" fillId="14" borderId="2" xfId="0" applyFont="1" applyFill="1" applyBorder="1" applyAlignment="1" applyProtection="1">
      <alignment horizontal="left"/>
      <protection locked="0"/>
    </xf>
    <xf numFmtId="14" fontId="5" fillId="14" borderId="2" xfId="0" applyNumberFormat="1" applyFont="1" applyFill="1" applyBorder="1"/>
    <xf numFmtId="0" fontId="6" fillId="14" borderId="3" xfId="0" applyFont="1" applyFill="1" applyBorder="1"/>
    <xf numFmtId="167" fontId="5" fillId="14" borderId="3" xfId="0" applyNumberFormat="1" applyFont="1" applyFill="1" applyBorder="1"/>
    <xf numFmtId="165" fontId="5" fillId="14" borderId="3" xfId="0" applyNumberFormat="1" applyFont="1" applyFill="1" applyBorder="1"/>
    <xf numFmtId="165" fontId="2" fillId="19" borderId="8" xfId="0" applyNumberFormat="1" applyFont="1" applyFill="1" applyBorder="1"/>
    <xf numFmtId="165" fontId="2" fillId="19" borderId="9" xfId="0" applyNumberFormat="1" applyFont="1" applyFill="1" applyBorder="1"/>
    <xf numFmtId="0" fontId="30" fillId="20" borderId="7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170" fontId="8" fillId="21" borderId="7" xfId="0" applyNumberFormat="1" applyFont="1" applyFill="1" applyBorder="1"/>
    <xf numFmtId="165" fontId="19" fillId="21" borderId="7" xfId="0" applyNumberFormat="1" applyFont="1" applyFill="1" applyBorder="1" applyAlignment="1">
      <alignment horizontal="center"/>
    </xf>
    <xf numFmtId="165" fontId="34" fillId="21" borderId="7" xfId="0" applyNumberFormat="1" applyFont="1" applyFill="1" applyBorder="1" applyAlignment="1">
      <alignment horizontal="center"/>
    </xf>
    <xf numFmtId="165" fontId="19" fillId="18" borderId="7" xfId="0" applyNumberFormat="1" applyFont="1" applyFill="1" applyBorder="1" applyAlignment="1">
      <alignment horizontal="center"/>
    </xf>
    <xf numFmtId="165" fontId="34" fillId="18" borderId="7" xfId="0" applyNumberFormat="1" applyFont="1" applyFill="1" applyBorder="1" applyAlignment="1">
      <alignment horizontal="center"/>
    </xf>
    <xf numFmtId="170" fontId="31" fillId="9" borderId="7" xfId="0" applyNumberFormat="1" applyFont="1" applyFill="1" applyBorder="1" applyAlignment="1">
      <alignment horizontal="center"/>
    </xf>
    <xf numFmtId="165" fontId="24" fillId="22" borderId="7" xfId="0" applyNumberFormat="1" applyFont="1" applyFill="1" applyBorder="1" applyAlignment="1">
      <alignment horizontal="center"/>
    </xf>
    <xf numFmtId="165" fontId="28" fillId="22" borderId="7" xfId="0" applyNumberFormat="1" applyFont="1" applyFill="1" applyBorder="1" applyAlignment="1">
      <alignment horizontal="center"/>
    </xf>
    <xf numFmtId="165" fontId="6" fillId="22" borderId="11" xfId="0" applyNumberFormat="1" applyFont="1" applyFill="1" applyBorder="1"/>
    <xf numFmtId="165" fontId="6" fillId="22" borderId="10" xfId="0" applyNumberFormat="1" applyFont="1" applyFill="1" applyBorder="1"/>
    <xf numFmtId="165" fontId="44" fillId="7" borderId="7" xfId="0" applyNumberFormat="1" applyFont="1" applyFill="1" applyBorder="1" applyAlignment="1">
      <alignment horizontal="center" vertical="center"/>
    </xf>
    <xf numFmtId="165" fontId="45" fillId="7" borderId="7" xfId="0" applyNumberFormat="1" applyFont="1" applyFill="1" applyBorder="1" applyAlignment="1">
      <alignment horizontal="center" vertical="center"/>
    </xf>
    <xf numFmtId="165" fontId="26" fillId="21" borderId="7" xfId="0" applyNumberFormat="1" applyFont="1" applyFill="1" applyBorder="1" applyAlignment="1">
      <alignment horizontal="center" vertical="center" wrapText="1"/>
    </xf>
    <xf numFmtId="165" fontId="26" fillId="18" borderId="7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/>
    <xf numFmtId="165" fontId="41" fillId="3" borderId="7" xfId="0" applyNumberFormat="1" applyFont="1" applyFill="1" applyBorder="1"/>
    <xf numFmtId="165" fontId="33" fillId="3" borderId="7" xfId="0" applyNumberFormat="1" applyFont="1" applyFill="1" applyBorder="1"/>
    <xf numFmtId="8" fontId="29" fillId="3" borderId="7" xfId="0" applyNumberFormat="1" applyFont="1" applyFill="1" applyBorder="1"/>
    <xf numFmtId="165" fontId="6" fillId="22" borderId="10" xfId="0" applyNumberFormat="1" applyFont="1" applyFill="1" applyBorder="1" applyAlignment="1">
      <alignment horizontal="right"/>
    </xf>
    <xf numFmtId="165" fontId="2" fillId="18" borderId="7" xfId="0" applyNumberFormat="1" applyFont="1" applyFill="1" applyBorder="1" applyAlignment="1">
      <alignment horizontal="right" wrapText="1"/>
    </xf>
    <xf numFmtId="0" fontId="6" fillId="3" borderId="0" xfId="2" applyFont="1" applyFill="1" applyAlignment="1" applyProtection="1">
      <alignment horizontal="center"/>
      <protection locked="0"/>
    </xf>
    <xf numFmtId="0" fontId="25" fillId="3" borderId="0" xfId="2" applyFont="1" applyFill="1" applyProtection="1">
      <protection locked="0"/>
    </xf>
    <xf numFmtId="165" fontId="20" fillId="3" borderId="0" xfId="0" applyNumberFormat="1" applyFont="1" applyFill="1"/>
    <xf numFmtId="165" fontId="12" fillId="3" borderId="0" xfId="0" applyNumberFormat="1" applyFont="1" applyFill="1"/>
    <xf numFmtId="14" fontId="7" fillId="14" borderId="0" xfId="0" applyNumberFormat="1" applyFont="1" applyFill="1"/>
    <xf numFmtId="0" fontId="7" fillId="14" borderId="0" xfId="0" applyFont="1" applyFill="1"/>
    <xf numFmtId="165" fontId="6" fillId="14" borderId="0" xfId="0" applyNumberFormat="1" applyFont="1" applyFill="1"/>
    <xf numFmtId="166" fontId="2" fillId="0" borderId="0" xfId="0" applyNumberFormat="1" applyFont="1"/>
    <xf numFmtId="165" fontId="2" fillId="21" borderId="7" xfId="0" applyNumberFormat="1" applyFont="1" applyFill="1" applyBorder="1"/>
    <xf numFmtId="170" fontId="27" fillId="9" borderId="23" xfId="0" applyNumberFormat="1" applyFont="1" applyFill="1" applyBorder="1"/>
    <xf numFmtId="170" fontId="6" fillId="9" borderId="0" xfId="0" applyNumberFormat="1" applyFont="1" applyFill="1" applyAlignment="1">
      <alignment horizontal="left"/>
    </xf>
    <xf numFmtId="14" fontId="7" fillId="23" borderId="0" xfId="0" applyNumberFormat="1" applyFont="1" applyFill="1"/>
    <xf numFmtId="0" fontId="7" fillId="23" borderId="0" xfId="0" applyFont="1" applyFill="1"/>
    <xf numFmtId="165" fontId="7" fillId="23" borderId="0" xfId="0" applyNumberFormat="1" applyFont="1" applyFill="1"/>
    <xf numFmtId="164" fontId="7" fillId="23" borderId="0" xfId="0" applyNumberFormat="1" applyFont="1" applyFill="1"/>
    <xf numFmtId="165" fontId="7" fillId="24" borderId="0" xfId="0" applyNumberFormat="1" applyFont="1" applyFill="1"/>
    <xf numFmtId="0" fontId="0" fillId="24" borderId="0" xfId="0" applyFill="1"/>
    <xf numFmtId="0" fontId="1" fillId="0" borderId="0" xfId="0" applyFont="1"/>
    <xf numFmtId="0" fontId="46" fillId="0" borderId="0" xfId="0" applyFont="1"/>
    <xf numFmtId="165" fontId="40" fillId="0" borderId="0" xfId="0" applyNumberFormat="1" applyFont="1"/>
    <xf numFmtId="0" fontId="27" fillId="0" borderId="0" xfId="0" applyFont="1"/>
    <xf numFmtId="14" fontId="7" fillId="9" borderId="0" xfId="0" applyNumberFormat="1" applyFont="1" applyFill="1"/>
    <xf numFmtId="0" fontId="35" fillId="9" borderId="0" xfId="0" applyFont="1" applyFill="1"/>
    <xf numFmtId="165" fontId="36" fillId="9" borderId="0" xfId="0" applyNumberFormat="1" applyFont="1" applyFill="1"/>
    <xf numFmtId="165" fontId="13" fillId="9" borderId="0" xfId="0" applyNumberFormat="1" applyFont="1" applyFill="1"/>
    <xf numFmtId="14" fontId="7" fillId="25" borderId="0" xfId="0" applyNumberFormat="1" applyFont="1" applyFill="1"/>
    <xf numFmtId="0" fontId="7" fillId="25" borderId="0" xfId="0" applyFont="1" applyFill="1"/>
    <xf numFmtId="8" fontId="7" fillId="25" borderId="0" xfId="0" applyNumberFormat="1" applyFont="1" applyFill="1"/>
    <xf numFmtId="3" fontId="0" fillId="0" borderId="0" xfId="0" applyNumberFormat="1"/>
    <xf numFmtId="0" fontId="27" fillId="3" borderId="0" xfId="2" applyFont="1" applyFill="1" applyProtection="1">
      <protection locked="0"/>
    </xf>
    <xf numFmtId="0" fontId="25" fillId="0" borderId="0" xfId="0" applyFont="1"/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14" fontId="2" fillId="7" borderId="34" xfId="0" applyNumberFormat="1" applyFont="1" applyFill="1" applyBorder="1" applyAlignment="1">
      <alignment horizontal="center"/>
    </xf>
    <xf numFmtId="14" fontId="2" fillId="7" borderId="35" xfId="0" applyNumberFormat="1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14" fontId="5" fillId="17" borderId="8" xfId="0" applyNumberFormat="1" applyFont="1" applyFill="1" applyBorder="1" applyAlignment="1">
      <alignment horizontal="center" vertical="center"/>
    </xf>
    <xf numFmtId="14" fontId="5" fillId="17" borderId="9" xfId="0" applyNumberFormat="1" applyFont="1" applyFill="1" applyBorder="1" applyAlignment="1">
      <alignment horizontal="center" vertical="center"/>
    </xf>
    <xf numFmtId="167" fontId="2" fillId="17" borderId="8" xfId="0" applyNumberFormat="1" applyFont="1" applyFill="1" applyBorder="1" applyAlignment="1">
      <alignment horizontal="center" vertical="center"/>
    </xf>
    <xf numFmtId="167" fontId="2" fillId="17" borderId="9" xfId="0" applyNumberFormat="1" applyFont="1" applyFill="1" applyBorder="1" applyAlignment="1">
      <alignment horizontal="center" vertical="center"/>
    </xf>
    <xf numFmtId="14" fontId="5" fillId="7" borderId="8" xfId="0" applyNumberFormat="1" applyFont="1" applyFill="1" applyBorder="1" applyAlignment="1">
      <alignment horizontal="center" wrapText="1"/>
    </xf>
    <xf numFmtId="14" fontId="5" fillId="7" borderId="9" xfId="0" applyNumberFormat="1" applyFont="1" applyFill="1" applyBorder="1" applyAlignment="1">
      <alignment horizontal="center" wrapText="1"/>
    </xf>
    <xf numFmtId="170" fontId="2" fillId="21" borderId="36" xfId="0" applyNumberFormat="1" applyFont="1" applyFill="1" applyBorder="1" applyAlignment="1">
      <alignment horizontal="center"/>
    </xf>
    <xf numFmtId="170" fontId="2" fillId="21" borderId="37" xfId="0" applyNumberFormat="1" applyFont="1" applyFill="1" applyBorder="1" applyAlignment="1">
      <alignment horizontal="center"/>
    </xf>
    <xf numFmtId="165" fontId="24" fillId="18" borderId="36" xfId="0" applyNumberFormat="1" applyFont="1" applyFill="1" applyBorder="1" applyAlignment="1">
      <alignment horizontal="center"/>
    </xf>
    <xf numFmtId="0" fontId="24" fillId="18" borderId="37" xfId="0" applyFont="1" applyFill="1" applyBorder="1" applyAlignment="1">
      <alignment horizontal="center"/>
    </xf>
    <xf numFmtId="165" fontId="24" fillId="6" borderId="36" xfId="0" applyNumberFormat="1" applyFont="1" applyFill="1" applyBorder="1" applyAlignment="1">
      <alignment horizontal="center"/>
    </xf>
    <xf numFmtId="0" fontId="24" fillId="6" borderId="37" xfId="0" applyFont="1" applyFill="1" applyBorder="1" applyAlignment="1">
      <alignment horizontal="center"/>
    </xf>
    <xf numFmtId="0" fontId="43" fillId="0" borderId="34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0080"/>
      <color rgb="FF99FF66"/>
      <color rgb="FF87CB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COR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825740.7</c:v>
                </c:pt>
                <c:pt idx="1">
                  <c:v>727717.66000000015</c:v>
                </c:pt>
                <c:pt idx="2">
                  <c:v>927367.45</c:v>
                </c:pt>
                <c:pt idx="3">
                  <c:v>993286.88999999978</c:v>
                </c:pt>
                <c:pt idx="4">
                  <c:v>966681.88000000012</c:v>
                </c:pt>
                <c:pt idx="5">
                  <c:v>1347578.1899999997</c:v>
                </c:pt>
                <c:pt idx="6">
                  <c:v>1282304.3400000001</c:v>
                </c:pt>
                <c:pt idx="7">
                  <c:v>937224.74000000011</c:v>
                </c:pt>
                <c:pt idx="8">
                  <c:v>1381579.5900000003</c:v>
                </c:pt>
                <c:pt idx="9">
                  <c:v>1330225.5100000002</c:v>
                </c:pt>
                <c:pt idx="10">
                  <c:v>1459640.4199999997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4-4030-9887-C75AD2105D61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830511.73</c:v>
                </c:pt>
                <c:pt idx="1">
                  <c:v>1017838.1699999999</c:v>
                </c:pt>
                <c:pt idx="2">
                  <c:v>790964.15</c:v>
                </c:pt>
                <c:pt idx="3">
                  <c:v>1009483.64</c:v>
                </c:pt>
                <c:pt idx="4">
                  <c:v>1184254.3999999999</c:v>
                </c:pt>
                <c:pt idx="5">
                  <c:v>1248519.1200000001</c:v>
                </c:pt>
                <c:pt idx="6">
                  <c:v>1249769</c:v>
                </c:pt>
                <c:pt idx="7">
                  <c:v>1178723.8</c:v>
                </c:pt>
                <c:pt idx="8">
                  <c:v>1292249.6400000001</c:v>
                </c:pt>
                <c:pt idx="9">
                  <c:v>1441804.95</c:v>
                </c:pt>
                <c:pt idx="10">
                  <c:v>1443637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4-4030-9887-C75AD2105D61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795547.14495371445</c:v>
                </c:pt>
                <c:pt idx="1">
                  <c:v>542121.72495371476</c:v>
                </c:pt>
                <c:pt idx="2">
                  <c:v>848346.70495371462</c:v>
                </c:pt>
                <c:pt idx="3">
                  <c:v>882462.45495371439</c:v>
                </c:pt>
                <c:pt idx="4">
                  <c:v>712591.20495371474</c:v>
                </c:pt>
                <c:pt idx="5">
                  <c:v>849056.66734443698</c:v>
                </c:pt>
                <c:pt idx="6">
                  <c:v>929065.64734443696</c:v>
                </c:pt>
                <c:pt idx="7">
                  <c:v>735925.01734443684</c:v>
                </c:pt>
                <c:pt idx="8">
                  <c:v>906820.99734443706</c:v>
                </c:pt>
                <c:pt idx="9">
                  <c:v>857431.81734443759</c:v>
                </c:pt>
                <c:pt idx="10">
                  <c:v>873435.23734443728</c:v>
                </c:pt>
                <c:pt idx="11">
                  <c:v>873435.23734443728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4-4030-9887-C75AD2105D61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254-4030-9887-C75AD2105D61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[$USD]\ #,##0.00</c:formatCode>
                <c:ptCount val="12"/>
                <c:pt idx="0">
                  <c:v>-5576.83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4-4030-9887-C75AD2105D61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254-4030-9887-C75AD210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70959"/>
        <c:axId val="1"/>
      </c:barChart>
      <c:catAx>
        <c:axId val="115157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515709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52272727272733E-2"/>
          <c:y val="0.93412492984813189"/>
          <c:w val="0.86768939393939393"/>
          <c:h val="4.85964524412849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3</xdr:row>
      <xdr:rowOff>161925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FC99AD87-4B0B-44F6-BB25-CD27E0A0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3575" cy="64770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1295400</xdr:colOff>
      <xdr:row>0</xdr:row>
      <xdr:rowOff>0</xdr:rowOff>
    </xdr:from>
    <xdr:to>
      <xdr:col>1</xdr:col>
      <xdr:colOff>3114675</xdr:colOff>
      <xdr:row>3</xdr:row>
      <xdr:rowOff>133350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4E3B394-4CE8-BFBA-4DEA-07D77FC8DE37}"/>
            </a:ext>
          </a:extLst>
        </xdr:cNvPr>
        <xdr:cNvSpPr txBox="1"/>
      </xdr:nvSpPr>
      <xdr:spPr bwMode="auto">
        <a:xfrm>
          <a:off x="1743075" y="0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CORDOBA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1066800</xdr:colOff>
      <xdr:row>4</xdr:row>
      <xdr:rowOff>0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B266E183-A9F0-F486-F033-E310CDAC567D}"/>
            </a:ext>
          </a:extLst>
        </xdr:cNvPr>
        <xdr:cNvSpPr txBox="1"/>
      </xdr:nvSpPr>
      <xdr:spPr>
        <a:xfrm>
          <a:off x="0" y="0"/>
          <a:ext cx="1514475" cy="6572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1</xdr:col>
      <xdr:colOff>3705225</xdr:colOff>
      <xdr:row>0</xdr:row>
      <xdr:rowOff>47625</xdr:rowOff>
    </xdr:from>
    <xdr:to>
      <xdr:col>2</xdr:col>
      <xdr:colOff>809625</xdr:colOff>
      <xdr:row>3</xdr:row>
      <xdr:rowOff>9525</xdr:rowOff>
    </xdr:to>
    <xdr:pic>
      <xdr:nvPicPr>
        <xdr:cNvPr id="3451831" name="Imagen 7">
          <a:extLst>
            <a:ext uri="{FF2B5EF4-FFF2-40B4-BE49-F238E27FC236}">
              <a16:creationId xmlns:a16="http://schemas.microsoft.com/office/drawing/2014/main" id="{D1694877-A76F-D9A3-4C3B-21AF0C7D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76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1057275</xdr:colOff>
      <xdr:row>0</xdr:row>
      <xdr:rowOff>714375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F20A024-49A8-48B0-943F-6E4FC217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05675" cy="7143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1609725</xdr:colOff>
      <xdr:row>0</xdr:row>
      <xdr:rowOff>76178</xdr:rowOff>
    </xdr:from>
    <xdr:to>
      <xdr:col>2</xdr:col>
      <xdr:colOff>114300</xdr:colOff>
      <xdr:row>0</xdr:row>
      <xdr:rowOff>695303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E13C224-EDC2-12CC-9803-A6DB40669E10}"/>
            </a:ext>
          </a:extLst>
        </xdr:cNvPr>
        <xdr:cNvSpPr txBox="1"/>
      </xdr:nvSpPr>
      <xdr:spPr bwMode="auto">
        <a:xfrm>
          <a:off x="2447925" y="76178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COR </a:t>
          </a:r>
        </a:p>
      </xdr:txBody>
    </xdr:sp>
    <xdr:clientData/>
  </xdr:twoCellAnchor>
  <xdr:twoCellAnchor editAs="oneCell">
    <xdr:from>
      <xdr:col>6</xdr:col>
      <xdr:colOff>0</xdr:colOff>
      <xdr:row>0</xdr:row>
      <xdr:rowOff>0</xdr:rowOff>
    </xdr:from>
    <xdr:to>
      <xdr:col>12</xdr:col>
      <xdr:colOff>19050</xdr:colOff>
      <xdr:row>0</xdr:row>
      <xdr:rowOff>361950</xdr:rowOff>
    </xdr:to>
    <xdr:pic>
      <xdr:nvPicPr>
        <xdr:cNvPr id="3547722" name="2 Imagen">
          <a:extLst>
            <a:ext uri="{FF2B5EF4-FFF2-40B4-BE49-F238E27FC236}">
              <a16:creationId xmlns:a16="http://schemas.microsoft.com/office/drawing/2014/main" id="{B9E5320E-D10D-64F4-8571-F583D188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5943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676275</xdr:colOff>
      <xdr:row>0</xdr:row>
      <xdr:rowOff>828675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D61015C6-FE4B-F646-609B-1CF022DC7349}"/>
            </a:ext>
          </a:extLst>
        </xdr:cNvPr>
        <xdr:cNvSpPr txBox="1"/>
      </xdr:nvSpPr>
      <xdr:spPr>
        <a:xfrm>
          <a:off x="0" y="9525"/>
          <a:ext cx="1514475" cy="8191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476250</xdr:colOff>
      <xdr:row>0</xdr:row>
      <xdr:rowOff>104775</xdr:rowOff>
    </xdr:from>
    <xdr:to>
      <xdr:col>4</xdr:col>
      <xdr:colOff>952500</xdr:colOff>
      <xdr:row>0</xdr:row>
      <xdr:rowOff>552450</xdr:rowOff>
    </xdr:to>
    <xdr:pic>
      <xdr:nvPicPr>
        <xdr:cNvPr id="3547724" name="Imagen 7">
          <a:extLst>
            <a:ext uri="{FF2B5EF4-FFF2-40B4-BE49-F238E27FC236}">
              <a16:creationId xmlns:a16="http://schemas.microsoft.com/office/drawing/2014/main" id="{46F1F86A-620C-451C-E8EA-F62B3FE5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047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4</xdr:row>
      <xdr:rowOff>19050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95B3EE31-427F-4963-B222-99A74790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6650" cy="8953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476251</xdr:colOff>
      <xdr:row>0</xdr:row>
      <xdr:rowOff>0</xdr:rowOff>
    </xdr:from>
    <xdr:to>
      <xdr:col>5</xdr:col>
      <xdr:colOff>304802</xdr:colOff>
      <xdr:row>3</xdr:row>
      <xdr:rowOff>76200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42460EA7-B2F0-7A0A-5322-BE205A0AB4FB}"/>
            </a:ext>
          </a:extLst>
        </xdr:cNvPr>
        <xdr:cNvSpPr txBox="1"/>
      </xdr:nvSpPr>
      <xdr:spPr bwMode="auto">
        <a:xfrm>
          <a:off x="2219326" y="0"/>
          <a:ext cx="2809876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COR 2022-2023</a:t>
          </a:r>
        </a:p>
      </xdr:txBody>
    </xdr:sp>
    <xdr:clientData/>
  </xdr:twoCellAnchor>
  <xdr:twoCellAnchor>
    <xdr:from>
      <xdr:col>0</xdr:col>
      <xdr:colOff>0</xdr:colOff>
      <xdr:row>0</xdr:row>
      <xdr:rowOff>114300</xdr:rowOff>
    </xdr:from>
    <xdr:to>
      <xdr:col>1</xdr:col>
      <xdr:colOff>752475</xdr:colOff>
      <xdr:row>4</xdr:row>
      <xdr:rowOff>9525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B904D7C2-2B9D-CCD8-B7DF-B999693C5A43}"/>
            </a:ext>
          </a:extLst>
        </xdr:cNvPr>
        <xdr:cNvSpPr txBox="1"/>
      </xdr:nvSpPr>
      <xdr:spPr>
        <a:xfrm>
          <a:off x="0" y="114300"/>
          <a:ext cx="1514475" cy="7715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6</xdr:col>
      <xdr:colOff>219075</xdr:colOff>
      <xdr:row>1</xdr:row>
      <xdr:rowOff>85725</xdr:rowOff>
    </xdr:from>
    <xdr:to>
      <xdr:col>7</xdr:col>
      <xdr:colOff>762000</xdr:colOff>
      <xdr:row>3</xdr:row>
      <xdr:rowOff>142875</xdr:rowOff>
    </xdr:to>
    <xdr:pic>
      <xdr:nvPicPr>
        <xdr:cNvPr id="3509035" name="Imagen 7">
          <a:extLst>
            <a:ext uri="{FF2B5EF4-FFF2-40B4-BE49-F238E27FC236}">
              <a16:creationId xmlns:a16="http://schemas.microsoft.com/office/drawing/2014/main" id="{72DE5CAC-7477-840D-B8C3-C3501A1F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476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676275</xdr:colOff>
      <xdr:row>2</xdr:row>
      <xdr:rowOff>28575</xdr:rowOff>
    </xdr:from>
    <xdr:to>
      <xdr:col>21</xdr:col>
      <xdr:colOff>523875</xdr:colOff>
      <xdr:row>22</xdr:row>
      <xdr:rowOff>19050</xdr:rowOff>
    </xdr:to>
    <xdr:graphicFrame macro="">
      <xdr:nvGraphicFramePr>
        <xdr:cNvPr id="3509036" name="Gráfico 2">
          <a:extLst>
            <a:ext uri="{FF2B5EF4-FFF2-40B4-BE49-F238E27FC236}">
              <a16:creationId xmlns:a16="http://schemas.microsoft.com/office/drawing/2014/main" id="{2CDE18CC-77D6-D563-71F2-69AFA564E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T176"/>
  <sheetViews>
    <sheetView topLeftCell="M152" zoomScaleNormal="100" workbookViewId="0">
      <selection activeCell="D16" sqref="D16"/>
    </sheetView>
  </sheetViews>
  <sheetFormatPr baseColWidth="10" defaultRowHeight="12.75" x14ac:dyDescent="0.2"/>
  <cols>
    <col min="1" max="1" width="6.7109375" customWidth="1"/>
    <col min="2" max="2" width="65.28515625" customWidth="1"/>
    <col min="3" max="3" width="14.28515625" customWidth="1"/>
    <col min="4" max="4" width="13.85546875" customWidth="1"/>
    <col min="5" max="5" width="15.140625" customWidth="1"/>
    <col min="6" max="6" width="13.28515625" customWidth="1"/>
    <col min="7" max="7" width="13.85546875" customWidth="1"/>
    <col min="8" max="8" width="13.28515625" customWidth="1"/>
    <col min="9" max="9" width="13.85546875" customWidth="1"/>
    <col min="10" max="10" width="12.5703125" customWidth="1"/>
    <col min="11" max="12" width="12.7109375" customWidth="1"/>
    <col min="13" max="13" width="12.85546875" customWidth="1"/>
    <col min="14" max="14" width="13.5703125" customWidth="1"/>
    <col min="15" max="15" width="11.7109375" customWidth="1"/>
    <col min="16" max="16" width="13.28515625" bestFit="1" customWidth="1"/>
    <col min="17" max="17" width="14.140625" bestFit="1" customWidth="1"/>
    <col min="19" max="19" width="12" bestFit="1" customWidth="1"/>
  </cols>
  <sheetData>
    <row r="4" spans="1:5" ht="13.5" thickBot="1" x14ac:dyDescent="0.25"/>
    <row r="5" spans="1:5" ht="21.75" customHeight="1" thickBot="1" x14ac:dyDescent="0.25">
      <c r="A5" s="283" t="s">
        <v>13</v>
      </c>
      <c r="B5" s="284"/>
      <c r="C5" s="110" t="s">
        <v>11</v>
      </c>
      <c r="E5" s="37"/>
    </row>
    <row r="6" spans="1:5" x14ac:dyDescent="0.2">
      <c r="A6" s="174">
        <v>1</v>
      </c>
      <c r="B6" s="175" t="s">
        <v>30</v>
      </c>
      <c r="C6" s="176">
        <f>Q101-SUM(C48:P48)</f>
        <v>0</v>
      </c>
      <c r="E6" s="37"/>
    </row>
    <row r="7" spans="1:5" x14ac:dyDescent="0.2">
      <c r="A7" s="177">
        <v>2</v>
      </c>
      <c r="B7" s="178" t="s">
        <v>31</v>
      </c>
      <c r="C7" s="179">
        <f>Q103-SUM(C49:P49)</f>
        <v>0</v>
      </c>
      <c r="E7" s="37"/>
    </row>
    <row r="8" spans="1:5" x14ac:dyDescent="0.2">
      <c r="A8" s="177">
        <v>3</v>
      </c>
      <c r="B8" s="180" t="s">
        <v>87</v>
      </c>
      <c r="C8" s="179">
        <f>Q105-SUM(C50:P50)</f>
        <v>0</v>
      </c>
      <c r="E8" s="37"/>
    </row>
    <row r="9" spans="1:5" x14ac:dyDescent="0.2">
      <c r="A9" s="177">
        <v>4</v>
      </c>
      <c r="B9" s="181" t="s">
        <v>32</v>
      </c>
      <c r="C9" s="179">
        <f>Q107-SUM(C51:P51)</f>
        <v>0</v>
      </c>
      <c r="E9" s="37"/>
    </row>
    <row r="10" spans="1:5" x14ac:dyDescent="0.2">
      <c r="A10" s="177">
        <v>5</v>
      </c>
      <c r="B10" s="182" t="s">
        <v>33</v>
      </c>
      <c r="C10" s="179">
        <f>Q109-SUM(C52:P52)</f>
        <v>0</v>
      </c>
      <c r="E10" s="37"/>
    </row>
    <row r="11" spans="1:5" x14ac:dyDescent="0.2">
      <c r="A11" s="177">
        <v>6</v>
      </c>
      <c r="B11" s="182" t="s">
        <v>82</v>
      </c>
      <c r="C11" s="179">
        <f>Q111-SUM(C53:P53)</f>
        <v>0</v>
      </c>
      <c r="E11" s="37"/>
    </row>
    <row r="12" spans="1:5" x14ac:dyDescent="0.2">
      <c r="A12" s="177">
        <v>7</v>
      </c>
      <c r="B12" s="182" t="s">
        <v>35</v>
      </c>
      <c r="C12" s="179">
        <f>Q113-SUM(C54:P54)</f>
        <v>0</v>
      </c>
      <c r="E12" s="37"/>
    </row>
    <row r="13" spans="1:5" x14ac:dyDescent="0.2">
      <c r="A13" s="177">
        <v>8</v>
      </c>
      <c r="B13" s="182" t="s">
        <v>36</v>
      </c>
      <c r="C13" s="179">
        <f>Q115-SUM(C55:P55)</f>
        <v>0</v>
      </c>
      <c r="E13" s="37"/>
    </row>
    <row r="14" spans="1:5" x14ac:dyDescent="0.2">
      <c r="A14" s="177">
        <v>9</v>
      </c>
      <c r="B14" s="182" t="s">
        <v>53</v>
      </c>
      <c r="C14" s="179">
        <f>Q117-SUM(C56:P56)</f>
        <v>0</v>
      </c>
      <c r="E14" s="37"/>
    </row>
    <row r="15" spans="1:5" x14ac:dyDescent="0.2">
      <c r="A15" s="177">
        <v>10</v>
      </c>
      <c r="B15" s="182" t="s">
        <v>91</v>
      </c>
      <c r="C15" s="179">
        <f>Q119-SUM(C57:P57)</f>
        <v>0</v>
      </c>
      <c r="E15" s="37"/>
    </row>
    <row r="16" spans="1:5" x14ac:dyDescent="0.2">
      <c r="A16" s="177">
        <v>11</v>
      </c>
      <c r="B16" s="182" t="s">
        <v>38</v>
      </c>
      <c r="C16" s="179">
        <f>Q121-SUM(C58:P58)</f>
        <v>0</v>
      </c>
      <c r="E16" s="37"/>
    </row>
    <row r="17" spans="1:5" x14ac:dyDescent="0.2">
      <c r="A17" s="177">
        <v>12</v>
      </c>
      <c r="B17" s="182" t="s">
        <v>39</v>
      </c>
      <c r="C17" s="179">
        <f>Q123-SUM(C59:P59)</f>
        <v>-123714.03000000001</v>
      </c>
      <c r="E17" s="37"/>
    </row>
    <row r="18" spans="1:5" x14ac:dyDescent="0.2">
      <c r="A18" s="177">
        <v>13</v>
      </c>
      <c r="B18" s="182" t="s">
        <v>40</v>
      </c>
      <c r="C18" s="179">
        <f>Q125-SUM(C60:P60)</f>
        <v>0</v>
      </c>
      <c r="E18" s="37"/>
    </row>
    <row r="19" spans="1:5" x14ac:dyDescent="0.2">
      <c r="A19" s="177">
        <v>14</v>
      </c>
      <c r="B19" s="182" t="s">
        <v>55</v>
      </c>
      <c r="C19" s="179">
        <f>Q127-SUM(C61:P61)</f>
        <v>-49974.210000000021</v>
      </c>
      <c r="E19" s="37"/>
    </row>
    <row r="20" spans="1:5" x14ac:dyDescent="0.2">
      <c r="A20" s="177">
        <v>15</v>
      </c>
      <c r="B20" s="182" t="s">
        <v>41</v>
      </c>
      <c r="C20" s="179">
        <f>Q129-SUM(C62:P62)</f>
        <v>0</v>
      </c>
      <c r="E20" s="37"/>
    </row>
    <row r="21" spans="1:5" x14ac:dyDescent="0.2">
      <c r="A21" s="177">
        <v>16</v>
      </c>
      <c r="B21" s="182" t="s">
        <v>42</v>
      </c>
      <c r="C21" s="179">
        <f>Q131-SUM(C63:P63)</f>
        <v>0</v>
      </c>
      <c r="E21" s="37"/>
    </row>
    <row r="22" spans="1:5" x14ac:dyDescent="0.2">
      <c r="A22" s="177">
        <v>17</v>
      </c>
      <c r="B22" s="182" t="s">
        <v>43</v>
      </c>
      <c r="C22" s="179">
        <f>Q133-SUM(C64:P64)</f>
        <v>0</v>
      </c>
      <c r="E22" s="37"/>
    </row>
    <row r="23" spans="1:5" x14ac:dyDescent="0.2">
      <c r="A23" s="177">
        <v>18</v>
      </c>
      <c r="B23" s="182" t="s">
        <v>86</v>
      </c>
      <c r="C23" s="179">
        <f>Q135-SUM(C65:P65)</f>
        <v>-162471.53999999995</v>
      </c>
      <c r="E23" s="37"/>
    </row>
    <row r="24" spans="1:5" x14ac:dyDescent="0.2">
      <c r="A24" s="177">
        <v>19</v>
      </c>
      <c r="B24" s="182" t="s">
        <v>97</v>
      </c>
      <c r="C24" s="179">
        <f>Q137-SUM(C66:P66)</f>
        <v>0</v>
      </c>
      <c r="E24" s="37"/>
    </row>
    <row r="25" spans="1:5" x14ac:dyDescent="0.2">
      <c r="A25" s="177">
        <v>20</v>
      </c>
      <c r="B25" s="182" t="s">
        <v>90</v>
      </c>
      <c r="C25" s="179">
        <f>Q139-SUM(C67:P67)</f>
        <v>-111053.80000000005</v>
      </c>
      <c r="E25" s="37"/>
    </row>
    <row r="26" spans="1:5" x14ac:dyDescent="0.2">
      <c r="A26" s="177">
        <v>21</v>
      </c>
      <c r="B26" s="182" t="s">
        <v>79</v>
      </c>
      <c r="C26" s="179">
        <f>Q141-SUM(C68:P68)</f>
        <v>0</v>
      </c>
      <c r="E26" s="37"/>
    </row>
    <row r="27" spans="1:5" x14ac:dyDescent="0.2">
      <c r="A27" s="177">
        <v>22</v>
      </c>
      <c r="B27" s="182" t="s">
        <v>85</v>
      </c>
      <c r="C27" s="179">
        <f>Q143-SUM(C69:P69)</f>
        <v>0</v>
      </c>
      <c r="E27" s="37"/>
    </row>
    <row r="28" spans="1:5" x14ac:dyDescent="0.2">
      <c r="A28" s="177">
        <v>23</v>
      </c>
      <c r="B28" s="182" t="s">
        <v>54</v>
      </c>
      <c r="C28" s="179">
        <f>Q145-SUM(C70:P70)</f>
        <v>0</v>
      </c>
      <c r="E28" s="37"/>
    </row>
    <row r="29" spans="1:5" x14ac:dyDescent="0.2">
      <c r="A29" s="177">
        <v>24</v>
      </c>
      <c r="B29" s="182" t="s">
        <v>78</v>
      </c>
      <c r="C29" s="179">
        <f>Q147-SUM(C71:P71)</f>
        <v>0</v>
      </c>
      <c r="E29" s="37"/>
    </row>
    <row r="30" spans="1:5" x14ac:dyDescent="0.2">
      <c r="A30" s="177">
        <v>25</v>
      </c>
      <c r="B30" s="182" t="s">
        <v>48</v>
      </c>
      <c r="C30" s="179">
        <f>Q149-SUM(C72:P72)</f>
        <v>-83290.350000000035</v>
      </c>
      <c r="E30" s="37"/>
    </row>
    <row r="31" spans="1:5" x14ac:dyDescent="0.2">
      <c r="A31" s="177">
        <v>26</v>
      </c>
      <c r="B31" s="182" t="s">
        <v>142</v>
      </c>
      <c r="C31" s="179">
        <f>Q151-SUM(C73:P73)</f>
        <v>-20579.680000000022</v>
      </c>
      <c r="E31" s="37"/>
    </row>
    <row r="32" spans="1:5" x14ac:dyDescent="0.2">
      <c r="A32" s="177">
        <v>27</v>
      </c>
      <c r="B32" s="182" t="s">
        <v>49</v>
      </c>
      <c r="C32" s="179">
        <f>Q153-SUM(C74:P74)</f>
        <v>0</v>
      </c>
      <c r="E32" s="37"/>
    </row>
    <row r="33" spans="1:16" x14ac:dyDescent="0.2">
      <c r="A33" s="177">
        <v>28</v>
      </c>
      <c r="B33" s="182" t="s">
        <v>51</v>
      </c>
      <c r="C33" s="179">
        <f>Q155-SUM(C75:P75)</f>
        <v>-11105.380000000005</v>
      </c>
      <c r="E33" s="37"/>
    </row>
    <row r="34" spans="1:16" x14ac:dyDescent="0.2">
      <c r="A34" s="177">
        <v>29</v>
      </c>
      <c r="B34" s="276" t="s">
        <v>187</v>
      </c>
      <c r="C34" s="179">
        <f>Q157-SUM(C76:P76)</f>
        <v>-144369.93999999994</v>
      </c>
      <c r="E34" s="37"/>
    </row>
    <row r="35" spans="1:16" x14ac:dyDescent="0.2">
      <c r="A35" s="177">
        <v>30</v>
      </c>
      <c r="B35" s="182"/>
      <c r="C35" s="179">
        <f>Q159-SUM(C77:P77)</f>
        <v>0</v>
      </c>
    </row>
    <row r="36" spans="1:16" x14ac:dyDescent="0.2">
      <c r="A36" s="177">
        <v>31</v>
      </c>
      <c r="B36" s="182"/>
      <c r="C36" s="179">
        <f>Q161-SUM(C78:P78)</f>
        <v>0</v>
      </c>
      <c r="E36" s="28"/>
      <c r="F36" s="27"/>
    </row>
    <row r="37" spans="1:16" x14ac:dyDescent="0.2">
      <c r="A37" s="177">
        <v>32</v>
      </c>
      <c r="B37" s="182"/>
      <c r="C37" s="179">
        <f>Q163-SUM(C79:P79)</f>
        <v>0</v>
      </c>
      <c r="E37" s="28"/>
      <c r="F37" s="27"/>
    </row>
    <row r="38" spans="1:16" x14ac:dyDescent="0.2">
      <c r="A38" s="177"/>
      <c r="B38" s="182"/>
      <c r="C38" s="179">
        <f>Q165-SUM(C80:P80)</f>
        <v>0</v>
      </c>
    </row>
    <row r="39" spans="1:16" x14ac:dyDescent="0.2">
      <c r="A39" s="183">
        <v>1</v>
      </c>
      <c r="B39" s="184" t="s">
        <v>80</v>
      </c>
      <c r="C39" s="185">
        <f>Q167-SUM(C81:P81)</f>
        <v>0</v>
      </c>
    </row>
    <row r="40" spans="1:16" x14ac:dyDescent="0.2">
      <c r="A40" s="183">
        <v>2</v>
      </c>
      <c r="B40" s="184" t="s">
        <v>81</v>
      </c>
      <c r="C40" s="185">
        <f>Q169-SUM(C82:P82)</f>
        <v>0</v>
      </c>
    </row>
    <row r="41" spans="1:16" x14ac:dyDescent="0.2">
      <c r="A41" s="183"/>
      <c r="B41" s="184"/>
      <c r="C41" s="185"/>
    </row>
    <row r="42" spans="1:16" ht="13.5" thickBot="1" x14ac:dyDescent="0.25">
      <c r="A42" s="186"/>
      <c r="B42" s="187" t="s">
        <v>68</v>
      </c>
      <c r="C42" s="188">
        <f>Q176-SUM(C85:P85)</f>
        <v>0</v>
      </c>
    </row>
    <row r="43" spans="1:16" ht="13.5" thickBot="1" x14ac:dyDescent="0.25">
      <c r="B43" s="31" t="s">
        <v>14</v>
      </c>
      <c r="C43" s="201">
        <f>SUM(C6:C42)</f>
        <v>-706558.93000000017</v>
      </c>
      <c r="D43">
        <f>SUM(D6:D42)</f>
        <v>0</v>
      </c>
      <c r="E43" s="28"/>
    </row>
    <row r="44" spans="1:16" x14ac:dyDescent="0.2">
      <c r="C44" s="30"/>
      <c r="D44" s="30">
        <f>C43+C44</f>
        <v>-706558.93000000017</v>
      </c>
      <c r="E44" s="263"/>
    </row>
    <row r="45" spans="1:16" ht="13.5" thickBot="1" x14ac:dyDescent="0.25"/>
    <row r="46" spans="1:16" ht="12.75" customHeight="1" x14ac:dyDescent="0.2">
      <c r="A46" s="279" t="s">
        <v>4</v>
      </c>
      <c r="B46" s="280"/>
      <c r="C46" s="289" t="s">
        <v>112</v>
      </c>
      <c r="D46" s="111">
        <v>44754</v>
      </c>
      <c r="E46" s="111">
        <v>44781</v>
      </c>
      <c r="F46" s="111">
        <v>44816</v>
      </c>
      <c r="G46" s="111">
        <v>44846</v>
      </c>
      <c r="H46" s="111">
        <v>44876</v>
      </c>
      <c r="I46" s="111">
        <v>44907</v>
      </c>
      <c r="J46" s="111">
        <v>44938</v>
      </c>
      <c r="K46" s="111">
        <v>44966</v>
      </c>
      <c r="L46" s="111">
        <v>44993</v>
      </c>
      <c r="M46" s="111">
        <v>45028</v>
      </c>
      <c r="N46" s="111">
        <v>45054</v>
      </c>
      <c r="O46" s="111"/>
      <c r="P46" s="111"/>
    </row>
    <row r="47" spans="1:16" ht="13.5" thickBot="1" x14ac:dyDescent="0.25">
      <c r="A47" s="281" t="s">
        <v>1</v>
      </c>
      <c r="B47" s="282"/>
      <c r="C47" s="290" t="s">
        <v>7</v>
      </c>
      <c r="D47" s="112" t="s">
        <v>5</v>
      </c>
      <c r="E47" s="112" t="s">
        <v>5</v>
      </c>
      <c r="F47" s="112" t="s">
        <v>5</v>
      </c>
      <c r="G47" s="112" t="s">
        <v>5</v>
      </c>
      <c r="H47" s="112" t="s">
        <v>5</v>
      </c>
      <c r="I47" s="112" t="s">
        <v>7</v>
      </c>
      <c r="J47" s="112" t="s">
        <v>7</v>
      </c>
      <c r="K47" s="112" t="s">
        <v>7</v>
      </c>
      <c r="L47" s="112" t="s">
        <v>7</v>
      </c>
      <c r="M47" s="112" t="s">
        <v>7</v>
      </c>
      <c r="N47" s="112" t="s">
        <v>7</v>
      </c>
      <c r="O47" s="112" t="s">
        <v>7</v>
      </c>
      <c r="P47" s="112" t="s">
        <v>7</v>
      </c>
    </row>
    <row r="48" spans="1:16" x14ac:dyDescent="0.2">
      <c r="A48" s="43">
        <v>1</v>
      </c>
      <c r="B48" s="44" t="s">
        <v>30</v>
      </c>
      <c r="C48" s="139"/>
      <c r="D48" s="27">
        <v>55926.2</v>
      </c>
      <c r="E48" s="27">
        <v>64178.400000000001</v>
      </c>
      <c r="F48" s="27">
        <v>53361</v>
      </c>
      <c r="G48" s="27">
        <v>71341.600000000006</v>
      </c>
      <c r="H48" s="27">
        <v>82038</v>
      </c>
      <c r="I48" s="27">
        <v>86442.4</v>
      </c>
      <c r="J48" s="27">
        <v>82885</v>
      </c>
      <c r="K48" s="27">
        <v>83102.8</v>
      </c>
      <c r="L48" s="27">
        <v>81215.199999999997</v>
      </c>
      <c r="M48" s="27">
        <v>123165.9</v>
      </c>
      <c r="N48" s="27">
        <v>144369.94</v>
      </c>
      <c r="O48" s="27"/>
      <c r="P48" s="27"/>
    </row>
    <row r="49" spans="1:16" x14ac:dyDescent="0.2">
      <c r="A49" s="246">
        <v>2</v>
      </c>
      <c r="B49" s="247" t="s">
        <v>31</v>
      </c>
      <c r="C49" s="248">
        <v>5428.06</v>
      </c>
      <c r="D49" s="249">
        <v>5592.62</v>
      </c>
      <c r="E49" s="249">
        <v>6417.84</v>
      </c>
      <c r="F49" s="249">
        <v>5336.1</v>
      </c>
      <c r="G49" s="249">
        <v>7134.16</v>
      </c>
      <c r="H49" s="249">
        <v>8203.7999999999993</v>
      </c>
      <c r="I49" s="249">
        <v>8644.24</v>
      </c>
      <c r="J49" s="249">
        <v>8288.5</v>
      </c>
      <c r="K49" s="249">
        <v>8310.2800000000007</v>
      </c>
      <c r="L49" s="249">
        <v>8121.52</v>
      </c>
      <c r="M49" s="249">
        <v>9474.2999999999993</v>
      </c>
      <c r="N49" s="249">
        <v>11105.38</v>
      </c>
      <c r="O49" s="249"/>
      <c r="P49" s="249"/>
    </row>
    <row r="50" spans="1:16" x14ac:dyDescent="0.2">
      <c r="A50" s="37">
        <v>3</v>
      </c>
      <c r="B50" s="40" t="s">
        <v>87</v>
      </c>
      <c r="C50" s="139"/>
      <c r="D50" s="27">
        <v>11185.24</v>
      </c>
      <c r="E50" s="27">
        <v>12835.68</v>
      </c>
      <c r="F50" s="27">
        <v>10672.2</v>
      </c>
      <c r="G50" s="27">
        <v>14268.32</v>
      </c>
      <c r="H50" s="27">
        <v>20509.5</v>
      </c>
      <c r="I50" s="27">
        <v>25932.720000000001</v>
      </c>
      <c r="J50" s="27">
        <v>24865.5</v>
      </c>
      <c r="K50" s="27">
        <v>24930.84</v>
      </c>
      <c r="L50" s="27">
        <v>24364.559999999998</v>
      </c>
      <c r="M50" s="27">
        <v>28422.9</v>
      </c>
      <c r="N50" s="27">
        <v>33316.14</v>
      </c>
      <c r="O50" s="27"/>
      <c r="P50" s="27"/>
    </row>
    <row r="51" spans="1:16" x14ac:dyDescent="0.2">
      <c r="A51" s="246">
        <v>4</v>
      </c>
      <c r="B51" s="275" t="s">
        <v>185</v>
      </c>
      <c r="C51" s="248"/>
      <c r="D51" s="249">
        <v>55926.2</v>
      </c>
      <c r="E51" s="249">
        <v>64178.400000000001</v>
      </c>
      <c r="F51" s="249">
        <v>53361</v>
      </c>
      <c r="G51" s="249">
        <v>71341.600000000006</v>
      </c>
      <c r="H51" s="249">
        <v>106649.4</v>
      </c>
      <c r="I51" s="249">
        <v>112375.12</v>
      </c>
      <c r="J51" s="249">
        <v>107750.5</v>
      </c>
      <c r="K51" s="249">
        <v>83102.8</v>
      </c>
      <c r="L51" s="249">
        <v>-190853.30000000005</v>
      </c>
      <c r="M51" s="249"/>
      <c r="N51" s="249"/>
      <c r="O51" s="249"/>
      <c r="P51" s="249"/>
    </row>
    <row r="52" spans="1:16" x14ac:dyDescent="0.2">
      <c r="A52" s="37">
        <v>5</v>
      </c>
      <c r="B52" s="45" t="s">
        <v>33</v>
      </c>
      <c r="C52" s="139"/>
      <c r="D52" s="27">
        <v>41944.65</v>
      </c>
      <c r="E52" s="27">
        <v>48133.8</v>
      </c>
      <c r="F52" s="27">
        <v>40020.75</v>
      </c>
      <c r="G52" s="27">
        <v>53506.2</v>
      </c>
      <c r="H52" s="27">
        <v>61528.5</v>
      </c>
      <c r="I52" s="27">
        <v>64831.8</v>
      </c>
      <c r="J52" s="27">
        <v>62163.75</v>
      </c>
      <c r="K52" s="27">
        <v>62327.1</v>
      </c>
      <c r="L52" s="27">
        <v>60911.4</v>
      </c>
      <c r="M52" s="27">
        <v>71057.25</v>
      </c>
      <c r="N52" s="27">
        <v>83290.350000000006</v>
      </c>
      <c r="O52" s="27"/>
      <c r="P52" s="27"/>
    </row>
    <row r="53" spans="1:16" x14ac:dyDescent="0.2">
      <c r="A53" s="246">
        <v>6</v>
      </c>
      <c r="B53" s="247" t="s">
        <v>82</v>
      </c>
      <c r="C53" s="248"/>
      <c r="D53" s="249">
        <v>5592.62</v>
      </c>
      <c r="E53" s="249">
        <v>6417.84</v>
      </c>
      <c r="F53" s="249">
        <v>5336.1</v>
      </c>
      <c r="G53" s="249">
        <v>7134.16</v>
      </c>
      <c r="H53" s="249">
        <v>8203.7999999999993</v>
      </c>
      <c r="I53" s="249">
        <v>8644.24</v>
      </c>
      <c r="J53" s="249">
        <v>8288.5</v>
      </c>
      <c r="K53" s="249">
        <v>8310.2800000000007</v>
      </c>
      <c r="L53" s="249">
        <v>8121.52</v>
      </c>
      <c r="M53" s="249">
        <v>9474.2999999999993</v>
      </c>
      <c r="N53" s="249">
        <v>11105.38</v>
      </c>
      <c r="O53" s="249"/>
      <c r="P53" s="249"/>
    </row>
    <row r="54" spans="1:16" x14ac:dyDescent="0.2">
      <c r="A54" s="43">
        <v>7</v>
      </c>
      <c r="B54" s="44" t="s">
        <v>35</v>
      </c>
      <c r="C54" s="139"/>
      <c r="D54" s="27">
        <v>25166.79</v>
      </c>
      <c r="E54" s="27">
        <v>28880.28</v>
      </c>
      <c r="F54" s="27">
        <v>24012.45</v>
      </c>
      <c r="G54" s="27">
        <v>32103.72</v>
      </c>
      <c r="H54" s="27">
        <v>36917.1</v>
      </c>
      <c r="I54" s="27">
        <v>38899.08</v>
      </c>
      <c r="J54" s="27">
        <v>37298.25</v>
      </c>
      <c r="K54" s="27">
        <v>37396.26</v>
      </c>
      <c r="L54" s="27">
        <v>36546.839999999997</v>
      </c>
      <c r="M54" s="27">
        <v>42634.35</v>
      </c>
      <c r="N54" s="27">
        <v>49974.21</v>
      </c>
      <c r="O54" s="27"/>
      <c r="P54" s="27"/>
    </row>
    <row r="55" spans="1:16" x14ac:dyDescent="0.2">
      <c r="A55" s="246">
        <v>8</v>
      </c>
      <c r="B55" s="247" t="s">
        <v>36</v>
      </c>
      <c r="C55" s="248"/>
      <c r="D55" s="249">
        <v>5592.62</v>
      </c>
      <c r="E55" s="249">
        <v>6417.84</v>
      </c>
      <c r="F55" s="249">
        <v>5336.1</v>
      </c>
      <c r="G55" s="249">
        <v>7134.16</v>
      </c>
      <c r="H55" s="249">
        <v>8203.7999999999993</v>
      </c>
      <c r="I55" s="249">
        <v>8644.24</v>
      </c>
      <c r="J55" s="249">
        <v>8288.5</v>
      </c>
      <c r="K55" s="249">
        <v>8310.2800000000007</v>
      </c>
      <c r="L55" s="249">
        <v>8121.52</v>
      </c>
      <c r="M55" s="249">
        <v>9474.2999999999993</v>
      </c>
      <c r="N55" s="249">
        <v>11105.38</v>
      </c>
      <c r="O55" s="249"/>
      <c r="P55" s="249"/>
    </row>
    <row r="56" spans="1:16" x14ac:dyDescent="0.2">
      <c r="A56" s="37">
        <v>9</v>
      </c>
      <c r="B56" s="40" t="s">
        <v>53</v>
      </c>
      <c r="C56" s="13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A57" s="246">
        <v>10</v>
      </c>
      <c r="B57" s="247" t="s">
        <v>91</v>
      </c>
      <c r="C57" s="248"/>
      <c r="D57" s="249">
        <v>5592.62</v>
      </c>
      <c r="E57" s="249">
        <v>6417.84</v>
      </c>
      <c r="F57" s="249">
        <v>5336.1</v>
      </c>
      <c r="G57" s="249">
        <v>7134.16</v>
      </c>
      <c r="H57" s="249">
        <v>8203.7999999999993</v>
      </c>
      <c r="I57" s="249">
        <v>8644.24</v>
      </c>
      <c r="J57" s="249">
        <v>8288.5</v>
      </c>
      <c r="K57" s="249">
        <v>8310.2800000000007</v>
      </c>
      <c r="L57" s="249">
        <v>8121.52</v>
      </c>
      <c r="M57" s="249">
        <v>9474.2999999999993</v>
      </c>
      <c r="N57" s="249">
        <v>11105.38</v>
      </c>
      <c r="O57" s="249"/>
      <c r="P57" s="249"/>
    </row>
    <row r="58" spans="1:16" x14ac:dyDescent="0.2">
      <c r="A58" s="37">
        <v>11</v>
      </c>
      <c r="B58" s="45" t="s">
        <v>38</v>
      </c>
      <c r="C58" s="139"/>
      <c r="D58" s="27">
        <v>55926.2</v>
      </c>
      <c r="E58" s="27">
        <v>64178.400000000001</v>
      </c>
      <c r="F58" s="27">
        <v>69369.3</v>
      </c>
      <c r="G58" s="27">
        <v>92744.08</v>
      </c>
      <c r="H58" s="27">
        <v>61528.5</v>
      </c>
      <c r="I58" s="27">
        <v>64831.8</v>
      </c>
      <c r="J58" s="27">
        <v>62163.75</v>
      </c>
      <c r="K58" s="27">
        <v>62327.1</v>
      </c>
      <c r="L58" s="27">
        <v>60911.4</v>
      </c>
      <c r="M58" s="27">
        <v>42634.35</v>
      </c>
      <c r="N58" s="27">
        <v>49974.21</v>
      </c>
      <c r="O58" s="27"/>
      <c r="P58" s="27"/>
    </row>
    <row r="59" spans="1:16" x14ac:dyDescent="0.2">
      <c r="A59" s="246">
        <v>12</v>
      </c>
      <c r="B59" s="247" t="s">
        <v>39</v>
      </c>
      <c r="C59" s="248"/>
      <c r="D59" s="249">
        <v>8388.93</v>
      </c>
      <c r="E59" s="249">
        <v>9626.76</v>
      </c>
      <c r="F59" s="249">
        <v>8004.15</v>
      </c>
      <c r="G59" s="249">
        <v>10701.24</v>
      </c>
      <c r="H59" s="249">
        <v>12305.7</v>
      </c>
      <c r="I59" s="249">
        <v>12966.36</v>
      </c>
      <c r="J59" s="249">
        <v>12432.75</v>
      </c>
      <c r="K59" s="249">
        <v>12465.42</v>
      </c>
      <c r="L59" s="249">
        <v>16243.04</v>
      </c>
      <c r="M59" s="249">
        <v>9474.2999999999993</v>
      </c>
      <c r="N59" s="249">
        <v>11105.38</v>
      </c>
      <c r="O59" s="249"/>
      <c r="P59" s="249"/>
    </row>
    <row r="60" spans="1:16" x14ac:dyDescent="0.2">
      <c r="A60" s="43">
        <v>13</v>
      </c>
      <c r="B60" s="44" t="s">
        <v>40</v>
      </c>
      <c r="C60" s="139"/>
      <c r="D60" s="27">
        <v>25166.79</v>
      </c>
      <c r="E60" s="27">
        <v>28880.28</v>
      </c>
      <c r="F60" s="27">
        <v>24012.45</v>
      </c>
      <c r="G60" s="27">
        <v>32103.72</v>
      </c>
      <c r="H60" s="27">
        <v>36917.1</v>
      </c>
      <c r="I60" s="27">
        <v>38899.08</v>
      </c>
      <c r="J60" s="27">
        <v>37298.25</v>
      </c>
      <c r="K60" s="27">
        <v>37396.26</v>
      </c>
      <c r="L60" s="27">
        <v>36546.839999999997</v>
      </c>
      <c r="M60" s="27">
        <v>42634.35</v>
      </c>
      <c r="N60" s="27">
        <v>49974.21</v>
      </c>
      <c r="O60" s="27"/>
      <c r="P60" s="27"/>
    </row>
    <row r="61" spans="1:16" x14ac:dyDescent="0.2">
      <c r="A61" s="246">
        <v>14</v>
      </c>
      <c r="B61" s="247" t="s">
        <v>55</v>
      </c>
      <c r="C61" s="248"/>
      <c r="D61" s="249">
        <v>25166.79</v>
      </c>
      <c r="E61" s="249">
        <v>28880.28</v>
      </c>
      <c r="F61" s="249">
        <v>24012.45</v>
      </c>
      <c r="G61" s="249">
        <v>32103.72</v>
      </c>
      <c r="H61" s="249">
        <v>36917.1</v>
      </c>
      <c r="I61" s="249">
        <v>38899.08</v>
      </c>
      <c r="J61" s="249">
        <v>37298.25</v>
      </c>
      <c r="K61" s="249">
        <v>37396.26</v>
      </c>
      <c r="L61" s="249">
        <v>36546.839999999997</v>
      </c>
      <c r="M61" s="249">
        <v>42634.35</v>
      </c>
      <c r="N61" s="249">
        <v>49974.21</v>
      </c>
      <c r="O61" s="249"/>
      <c r="P61" s="249"/>
    </row>
    <row r="62" spans="1:16" x14ac:dyDescent="0.2">
      <c r="A62" s="37">
        <v>15</v>
      </c>
      <c r="B62" s="40" t="s">
        <v>41</v>
      </c>
      <c r="C62" s="139"/>
      <c r="D62" s="27">
        <v>55926.2</v>
      </c>
      <c r="E62" s="27">
        <v>64178.400000000001</v>
      </c>
      <c r="F62" s="27">
        <v>53361</v>
      </c>
      <c r="G62" s="27">
        <v>71341.600000000006</v>
      </c>
      <c r="H62" s="27">
        <v>82038</v>
      </c>
      <c r="I62" s="27">
        <v>86442.4</v>
      </c>
      <c r="J62" s="27">
        <v>82885</v>
      </c>
      <c r="K62" s="27">
        <v>83102.8</v>
      </c>
      <c r="L62" s="27">
        <v>105579.76</v>
      </c>
      <c r="M62" s="27">
        <v>123165.9</v>
      </c>
      <c r="N62" s="27">
        <v>144369.94</v>
      </c>
      <c r="O62" s="27"/>
      <c r="P62" s="27"/>
    </row>
    <row r="63" spans="1:16" x14ac:dyDescent="0.2">
      <c r="A63" s="246">
        <v>16</v>
      </c>
      <c r="B63" s="247" t="s">
        <v>42</v>
      </c>
      <c r="C63" s="248"/>
      <c r="D63" s="249">
        <v>55926.2</v>
      </c>
      <c r="E63" s="249">
        <v>64178.400000000001</v>
      </c>
      <c r="F63" s="249">
        <v>53361</v>
      </c>
      <c r="G63" s="249">
        <v>71341.600000000006</v>
      </c>
      <c r="H63" s="249">
        <v>82038</v>
      </c>
      <c r="I63" s="249">
        <v>86442.4</v>
      </c>
      <c r="J63" s="249">
        <v>82885</v>
      </c>
      <c r="K63" s="249">
        <v>83102.8</v>
      </c>
      <c r="L63" s="249">
        <v>81215.199999999997</v>
      </c>
      <c r="M63" s="249">
        <v>94743</v>
      </c>
      <c r="N63" s="249">
        <v>111053.8</v>
      </c>
      <c r="O63" s="249"/>
      <c r="P63" s="249"/>
    </row>
    <row r="64" spans="1:16" x14ac:dyDescent="0.2">
      <c r="A64" s="37">
        <v>17</v>
      </c>
      <c r="B64" s="45" t="s">
        <v>43</v>
      </c>
      <c r="C64" s="139"/>
      <c r="D64" s="27">
        <v>55926.2</v>
      </c>
      <c r="E64" s="27">
        <v>64178.400000000001</v>
      </c>
      <c r="F64" s="27">
        <v>53361</v>
      </c>
      <c r="G64" s="27">
        <v>71341.600000000006</v>
      </c>
      <c r="H64" s="27">
        <v>82038</v>
      </c>
      <c r="I64" s="27">
        <v>86442.4</v>
      </c>
      <c r="J64" s="27">
        <v>82885</v>
      </c>
      <c r="K64" s="27">
        <v>83102.8</v>
      </c>
      <c r="L64" s="27">
        <v>81215.199999999997</v>
      </c>
      <c r="M64" s="27">
        <v>123165.9</v>
      </c>
      <c r="N64" s="27">
        <v>144369.94</v>
      </c>
      <c r="O64" s="27"/>
      <c r="P64" s="27"/>
    </row>
    <row r="65" spans="1:16" x14ac:dyDescent="0.2">
      <c r="A65" s="246">
        <v>18</v>
      </c>
      <c r="B65" s="247" t="s">
        <v>86</v>
      </c>
      <c r="C65" s="248"/>
      <c r="D65" s="249">
        <v>25166.79</v>
      </c>
      <c r="E65" s="249">
        <v>28880.28</v>
      </c>
      <c r="F65" s="249">
        <v>24012.45</v>
      </c>
      <c r="G65" s="249">
        <v>32103.72</v>
      </c>
      <c r="H65" s="249">
        <v>36917.1</v>
      </c>
      <c r="I65" s="249">
        <v>38899.08</v>
      </c>
      <c r="J65" s="249">
        <v>37298.25</v>
      </c>
      <c r="K65" s="249">
        <v>37396.26</v>
      </c>
      <c r="L65" s="249">
        <v>36546.839999999997</v>
      </c>
      <c r="M65" s="249">
        <v>42634.35</v>
      </c>
      <c r="N65" s="249">
        <v>83290.350000000006</v>
      </c>
      <c r="O65" s="249"/>
      <c r="P65" s="249"/>
    </row>
    <row r="66" spans="1:16" x14ac:dyDescent="0.2">
      <c r="A66" s="43">
        <v>19</v>
      </c>
      <c r="B66" s="44" t="s">
        <v>97</v>
      </c>
      <c r="C66" s="139"/>
      <c r="D66" s="27">
        <v>72704.06</v>
      </c>
      <c r="E66" s="27">
        <v>83431.92</v>
      </c>
      <c r="F66" s="27">
        <v>69369.3</v>
      </c>
      <c r="G66" s="27">
        <v>92744.08</v>
      </c>
      <c r="H66" s="27">
        <v>106649.4</v>
      </c>
      <c r="I66" s="27">
        <v>112375.12</v>
      </c>
      <c r="J66" s="27">
        <v>107750.5</v>
      </c>
      <c r="K66" s="27">
        <v>108033.64</v>
      </c>
      <c r="L66" s="27">
        <v>105579.76</v>
      </c>
      <c r="M66" s="27">
        <v>123165.9</v>
      </c>
      <c r="N66" s="27">
        <v>144369.94</v>
      </c>
      <c r="O66" s="27"/>
      <c r="P66" s="27"/>
    </row>
    <row r="67" spans="1:16" x14ac:dyDescent="0.2">
      <c r="A67" s="246">
        <v>20</v>
      </c>
      <c r="B67" s="247" t="s">
        <v>90</v>
      </c>
      <c r="C67" s="248">
        <v>54280.6</v>
      </c>
      <c r="D67" s="249">
        <v>55926.2</v>
      </c>
      <c r="E67" s="249">
        <v>64178.400000000001</v>
      </c>
      <c r="F67" s="249">
        <v>53361</v>
      </c>
      <c r="G67" s="249">
        <v>71341.600000000006</v>
      </c>
      <c r="H67" s="249">
        <v>82038</v>
      </c>
      <c r="I67" s="249">
        <v>86442.4</v>
      </c>
      <c r="J67" s="249">
        <v>82885</v>
      </c>
      <c r="K67" s="249">
        <v>83102.8</v>
      </c>
      <c r="L67" s="249">
        <v>81215.199999999997</v>
      </c>
      <c r="M67" s="249">
        <v>94743</v>
      </c>
      <c r="N67" s="249">
        <v>111053.8</v>
      </c>
      <c r="O67" s="249"/>
      <c r="P67" s="249"/>
    </row>
    <row r="68" spans="1:16" x14ac:dyDescent="0.2">
      <c r="A68" s="37">
        <v>21</v>
      </c>
      <c r="B68" s="40" t="s">
        <v>79</v>
      </c>
      <c r="C68" s="139"/>
      <c r="D68" s="27">
        <v>41944.65</v>
      </c>
      <c r="E68" s="27">
        <v>48133.8</v>
      </c>
      <c r="F68" s="27">
        <v>40020.75</v>
      </c>
      <c r="G68" s="27">
        <v>53506.2</v>
      </c>
      <c r="H68" s="27">
        <v>61528.5</v>
      </c>
      <c r="I68" s="27">
        <v>64831.8</v>
      </c>
      <c r="J68" s="27">
        <v>62163.75</v>
      </c>
      <c r="K68" s="27">
        <v>62327.1</v>
      </c>
      <c r="L68" s="27">
        <v>60911.4</v>
      </c>
      <c r="M68" s="27">
        <v>71057.25</v>
      </c>
      <c r="N68" s="27">
        <v>83290.350000000006</v>
      </c>
      <c r="O68" s="27"/>
      <c r="P68" s="27"/>
    </row>
    <row r="69" spans="1:16" x14ac:dyDescent="0.2">
      <c r="A69" s="246">
        <v>22</v>
      </c>
      <c r="B69" s="247" t="s">
        <v>85</v>
      </c>
      <c r="C69" s="248"/>
      <c r="D69" s="249">
        <v>5592.62</v>
      </c>
      <c r="E69" s="249">
        <v>6417.84</v>
      </c>
      <c r="F69" s="249">
        <v>-6417.84</v>
      </c>
      <c r="G69" s="249"/>
      <c r="H69" s="249"/>
      <c r="I69" s="249"/>
      <c r="J69" s="249"/>
      <c r="K69" s="249"/>
      <c r="L69" s="249"/>
      <c r="M69" s="249"/>
      <c r="N69" s="249"/>
      <c r="O69" s="249"/>
      <c r="P69" s="249"/>
    </row>
    <row r="70" spans="1:16" x14ac:dyDescent="0.2">
      <c r="A70" s="37">
        <v>23</v>
      </c>
      <c r="B70" s="45" t="s">
        <v>54</v>
      </c>
      <c r="C70" s="139"/>
      <c r="D70" s="27">
        <v>16777.86</v>
      </c>
      <c r="E70" s="27">
        <v>19253.52</v>
      </c>
      <c r="F70" s="27">
        <v>16008.3</v>
      </c>
      <c r="G70" s="27">
        <v>21402.48</v>
      </c>
      <c r="H70" s="27">
        <v>12305.7</v>
      </c>
      <c r="I70" s="27">
        <v>8644.24</v>
      </c>
      <c r="J70" s="27">
        <v>8288.5</v>
      </c>
      <c r="K70" s="27">
        <v>8310.2800000000007</v>
      </c>
      <c r="L70" s="27">
        <v>8121.52</v>
      </c>
      <c r="M70" s="27">
        <v>9474.2999999999993</v>
      </c>
      <c r="N70" s="27">
        <v>11105.38</v>
      </c>
      <c r="O70" s="27"/>
      <c r="P70" s="27"/>
    </row>
    <row r="71" spans="1:16" x14ac:dyDescent="0.2">
      <c r="A71" s="246">
        <v>24</v>
      </c>
      <c r="B71" s="247" t="s">
        <v>78</v>
      </c>
      <c r="C71" s="248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</row>
    <row r="72" spans="1:16" x14ac:dyDescent="0.2">
      <c r="A72" s="43">
        <v>25</v>
      </c>
      <c r="B72" s="44" t="s">
        <v>48</v>
      </c>
      <c r="C72" s="139"/>
      <c r="D72" s="27">
        <v>25166.79</v>
      </c>
      <c r="E72" s="27">
        <v>28880.28</v>
      </c>
      <c r="F72" s="27">
        <v>24012.45</v>
      </c>
      <c r="G72" s="27">
        <v>32103.72</v>
      </c>
      <c r="H72" s="27">
        <v>36917.1</v>
      </c>
      <c r="I72" s="27">
        <v>38899.08</v>
      </c>
      <c r="J72" s="27">
        <v>37298.25</v>
      </c>
      <c r="K72" s="27">
        <v>37396.26</v>
      </c>
      <c r="L72" s="27">
        <v>60911.4</v>
      </c>
      <c r="M72" s="27">
        <v>71057.25</v>
      </c>
      <c r="N72" s="27">
        <v>83290.350000000006</v>
      </c>
      <c r="O72" s="27"/>
      <c r="P72" s="27"/>
    </row>
    <row r="73" spans="1:16" x14ac:dyDescent="0.2">
      <c r="A73" s="246">
        <v>26</v>
      </c>
      <c r="B73" s="247" t="s">
        <v>142</v>
      </c>
      <c r="C73" s="248"/>
      <c r="D73" s="249">
        <v>16777.86</v>
      </c>
      <c r="E73" s="249">
        <v>6417.84</v>
      </c>
      <c r="F73" s="249">
        <v>5336.1</v>
      </c>
      <c r="G73" s="249">
        <v>7134.16</v>
      </c>
      <c r="H73" s="249">
        <v>8203.7999999999993</v>
      </c>
      <c r="I73" s="249">
        <v>8644.24</v>
      </c>
      <c r="J73" s="249">
        <v>8288.5</v>
      </c>
      <c r="K73" s="249">
        <v>8310.2800000000007</v>
      </c>
      <c r="L73" s="249">
        <v>8121.52</v>
      </c>
      <c r="M73" s="249">
        <v>9474.2999999999993</v>
      </c>
      <c r="N73" s="249">
        <v>11105.38</v>
      </c>
      <c r="O73" s="249"/>
      <c r="P73" s="249"/>
    </row>
    <row r="74" spans="1:16" x14ac:dyDescent="0.2">
      <c r="A74" s="37">
        <v>27</v>
      </c>
      <c r="B74" s="40" t="s">
        <v>49</v>
      </c>
      <c r="C74" s="139"/>
      <c r="D74" s="27">
        <v>30759.41</v>
      </c>
      <c r="E74" s="27">
        <v>35298.120000000003</v>
      </c>
      <c r="F74" s="27">
        <v>29348.55</v>
      </c>
      <c r="G74" s="27">
        <v>39237.879999999997</v>
      </c>
      <c r="H74" s="27">
        <v>45120.9</v>
      </c>
      <c r="I74" s="27">
        <v>47543.32</v>
      </c>
      <c r="J74" s="27">
        <v>45586.75</v>
      </c>
      <c r="K74" s="27">
        <v>45706.54</v>
      </c>
      <c r="L74" s="27">
        <v>44668.36</v>
      </c>
      <c r="M74" s="27">
        <v>52108.65</v>
      </c>
      <c r="N74" s="27">
        <v>61079.59</v>
      </c>
      <c r="O74" s="27"/>
      <c r="P74" s="27"/>
    </row>
    <row r="75" spans="1:16" x14ac:dyDescent="0.2">
      <c r="A75" s="246">
        <v>28</v>
      </c>
      <c r="B75" s="247" t="s">
        <v>51</v>
      </c>
      <c r="C75" s="248">
        <v>5428.06</v>
      </c>
      <c r="D75" s="249">
        <v>5592.62</v>
      </c>
      <c r="E75" s="249">
        <v>6417.84</v>
      </c>
      <c r="F75" s="249">
        <v>5336.1</v>
      </c>
      <c r="G75" s="249">
        <v>7134.16</v>
      </c>
      <c r="H75" s="249">
        <v>8203.7999999999993</v>
      </c>
      <c r="I75" s="249">
        <v>8644.24</v>
      </c>
      <c r="J75" s="249">
        <v>8288.5</v>
      </c>
      <c r="K75" s="249">
        <v>8310.2800000000007</v>
      </c>
      <c r="L75" s="249">
        <v>8121.52</v>
      </c>
      <c r="M75" s="249">
        <v>9474.2999999999993</v>
      </c>
      <c r="N75" s="249">
        <v>11105.38</v>
      </c>
      <c r="O75" s="249"/>
      <c r="P75" s="249"/>
    </row>
    <row r="76" spans="1:16" x14ac:dyDescent="0.2">
      <c r="A76" s="37">
        <v>29</v>
      </c>
      <c r="B76" s="276" t="s">
        <v>187</v>
      </c>
      <c r="C76" s="139" t="s">
        <v>186</v>
      </c>
      <c r="D76" s="27"/>
      <c r="E76" s="27"/>
      <c r="F76" s="27"/>
      <c r="G76" s="27"/>
      <c r="H76" s="27"/>
      <c r="I76" s="27"/>
      <c r="J76" s="27"/>
      <c r="K76" s="27">
        <v>190853.3</v>
      </c>
      <c r="L76" s="27">
        <v>105579.76</v>
      </c>
      <c r="M76" s="27">
        <v>123165.9</v>
      </c>
      <c r="N76" s="27">
        <v>144369.94</v>
      </c>
      <c r="O76" s="27"/>
      <c r="P76" s="27"/>
    </row>
    <row r="77" spans="1:16" x14ac:dyDescent="0.2">
      <c r="A77" s="246">
        <v>30</v>
      </c>
      <c r="B77" s="247"/>
      <c r="C77" s="248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</row>
    <row r="78" spans="1:16" x14ac:dyDescent="0.2">
      <c r="A78" s="37"/>
      <c r="B78" s="45"/>
      <c r="C78" s="139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x14ac:dyDescent="0.2">
      <c r="A79" s="113"/>
      <c r="B79" s="114"/>
      <c r="C79" s="140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</row>
    <row r="80" spans="1:16" x14ac:dyDescent="0.2">
      <c r="A80" s="37"/>
      <c r="B80" s="45"/>
      <c r="C80" s="139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7" x14ac:dyDescent="0.2">
      <c r="A81" s="197">
        <v>1</v>
      </c>
      <c r="B81" s="198" t="s">
        <v>80</v>
      </c>
      <c r="C81" s="199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</row>
    <row r="82" spans="1:17" x14ac:dyDescent="0.2">
      <c r="A82" s="37">
        <v>2</v>
      </c>
      <c r="B82" s="115" t="s">
        <v>81</v>
      </c>
      <c r="C82" s="139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7" x14ac:dyDescent="0.2">
      <c r="A83" s="197"/>
      <c r="B83" s="198"/>
      <c r="C83" s="199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</row>
    <row r="84" spans="1:17" x14ac:dyDescent="0.2">
      <c r="A84" s="37"/>
      <c r="B84" s="45"/>
      <c r="C84" s="139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7" ht="13.5" thickBot="1" x14ac:dyDescent="0.25">
      <c r="A85" s="189"/>
      <c r="B85" s="190" t="s">
        <v>68</v>
      </c>
      <c r="C85" s="191"/>
      <c r="D85" s="192">
        <v>39156</v>
      </c>
      <c r="E85" s="192">
        <v>41834</v>
      </c>
      <c r="F85" s="192">
        <v>35906</v>
      </c>
      <c r="G85" s="192">
        <v>45604</v>
      </c>
      <c r="H85" s="192">
        <v>52130</v>
      </c>
      <c r="I85" s="192">
        <v>55614</v>
      </c>
      <c r="J85" s="192">
        <v>57356</v>
      </c>
      <c r="K85" s="192">
        <v>56836</v>
      </c>
      <c r="L85" s="192">
        <v>53690</v>
      </c>
      <c r="M85" s="192">
        <v>53820</v>
      </c>
      <c r="N85" s="192">
        <v>71526</v>
      </c>
      <c r="O85" s="192"/>
      <c r="P85" s="192"/>
    </row>
    <row r="86" spans="1:17" ht="13.5" thickBot="1" x14ac:dyDescent="0.25">
      <c r="C86" s="193">
        <f>SUM(C48:C85)</f>
        <v>65136.719999999994</v>
      </c>
      <c r="D86" s="193">
        <f t="shared" ref="D86:P86" si="0">SUM(D48:D85)</f>
        <v>830511.73</v>
      </c>
      <c r="E86" s="193">
        <f t="shared" si="0"/>
        <v>937122.68000000017</v>
      </c>
      <c r="F86" s="193">
        <f t="shared" si="0"/>
        <v>784546.31000000017</v>
      </c>
      <c r="G86" s="193">
        <f t="shared" si="0"/>
        <v>1055087.6399999997</v>
      </c>
      <c r="H86" s="193">
        <f t="shared" si="0"/>
        <v>1184254.3999999999</v>
      </c>
      <c r="I86" s="193">
        <f t="shared" si="0"/>
        <v>1248519.1200000001</v>
      </c>
      <c r="J86" s="193">
        <f t="shared" si="0"/>
        <v>1201169</v>
      </c>
      <c r="K86" s="193">
        <f t="shared" si="0"/>
        <v>1369577.1000000003</v>
      </c>
      <c r="L86" s="193">
        <f t="shared" si="0"/>
        <v>1036396.3400000001</v>
      </c>
      <c r="M86" s="193">
        <f t="shared" si="0"/>
        <v>1441804.95</v>
      </c>
      <c r="N86" s="193">
        <f t="shared" si="0"/>
        <v>1731780.31</v>
      </c>
      <c r="O86" s="193">
        <f t="shared" si="0"/>
        <v>0</v>
      </c>
      <c r="P86" s="193">
        <f t="shared" si="0"/>
        <v>0</v>
      </c>
      <c r="Q86" s="194">
        <f>SUM(C86:P86)</f>
        <v>12885906.300000001</v>
      </c>
    </row>
    <row r="87" spans="1:17" x14ac:dyDescent="0.2">
      <c r="E87" s="39"/>
      <c r="F87" s="41"/>
      <c r="K87" s="14"/>
      <c r="L87" s="14"/>
      <c r="M87" s="14"/>
      <c r="N87" s="14"/>
      <c r="O87" s="14"/>
      <c r="P87" s="1"/>
    </row>
    <row r="88" spans="1:17" ht="13.5" thickBot="1" x14ac:dyDescent="0.25">
      <c r="E88" s="39"/>
      <c r="F88" s="41"/>
      <c r="K88" s="14"/>
      <c r="L88" s="14"/>
      <c r="M88" s="14"/>
      <c r="N88" s="14"/>
      <c r="O88" s="14"/>
      <c r="P88" s="1"/>
    </row>
    <row r="89" spans="1:17" x14ac:dyDescent="0.2">
      <c r="B89" s="195" t="s">
        <v>6</v>
      </c>
      <c r="C89" s="285" t="s">
        <v>113</v>
      </c>
      <c r="D89" s="287" t="s">
        <v>114</v>
      </c>
      <c r="E89" s="285" t="s">
        <v>117</v>
      </c>
      <c r="F89" s="287" t="s">
        <v>118</v>
      </c>
      <c r="L89" s="14"/>
      <c r="M89" s="14"/>
      <c r="N89" s="14"/>
      <c r="O89" s="14"/>
      <c r="P89" s="14"/>
    </row>
    <row r="90" spans="1:17" ht="13.5" thickBot="1" x14ac:dyDescent="0.25">
      <c r="B90" s="196" t="s">
        <v>1</v>
      </c>
      <c r="C90" s="286"/>
      <c r="D90" s="288"/>
      <c r="E90" s="286"/>
      <c r="F90" s="288"/>
      <c r="L90" s="14"/>
      <c r="M90" s="14"/>
      <c r="N90" s="14"/>
      <c r="O90" s="14"/>
      <c r="P90" s="14"/>
    </row>
    <row r="91" spans="1:17" x14ac:dyDescent="0.2">
      <c r="A91">
        <v>1</v>
      </c>
      <c r="B91" s="202" t="s">
        <v>80</v>
      </c>
      <c r="C91" s="203"/>
      <c r="D91" s="204"/>
      <c r="E91" s="203"/>
      <c r="F91" s="204"/>
      <c r="L91" s="3"/>
      <c r="M91" s="3"/>
      <c r="N91" s="11"/>
      <c r="O91" s="11"/>
      <c r="P91" s="13"/>
    </row>
    <row r="92" spans="1:17" x14ac:dyDescent="0.2">
      <c r="A92">
        <v>2</v>
      </c>
      <c r="B92" s="202" t="s">
        <v>81</v>
      </c>
      <c r="C92" s="203"/>
      <c r="D92" s="204"/>
      <c r="E92" s="203"/>
      <c r="F92" s="204"/>
    </row>
    <row r="93" spans="1:17" x14ac:dyDescent="0.2">
      <c r="B93" s="202"/>
      <c r="C93" s="203"/>
      <c r="D93" s="204"/>
      <c r="E93" s="203"/>
      <c r="F93" s="204"/>
      <c r="L93" s="12"/>
      <c r="M93" s="12"/>
      <c r="N93" s="12"/>
      <c r="O93" s="12"/>
      <c r="P93" s="13"/>
    </row>
    <row r="94" spans="1:17" x14ac:dyDescent="0.2">
      <c r="B94" s="4"/>
      <c r="C94" s="116"/>
      <c r="D94" s="8"/>
      <c r="E94" s="116"/>
      <c r="F94" s="8"/>
      <c r="L94" s="12"/>
      <c r="M94" s="12"/>
      <c r="N94" s="12"/>
      <c r="O94" s="12"/>
      <c r="P94" s="13"/>
    </row>
    <row r="95" spans="1:17" ht="13.5" thickBot="1" x14ac:dyDescent="0.25">
      <c r="B95" s="32"/>
      <c r="C95" s="32"/>
      <c r="D95" s="32"/>
      <c r="E95" s="42"/>
      <c r="F95" s="42"/>
      <c r="G95" s="42"/>
      <c r="H95" s="42"/>
      <c r="I95" s="42"/>
      <c r="L95" s="12"/>
      <c r="M95" s="12"/>
      <c r="N95" s="12"/>
      <c r="O95" s="12"/>
      <c r="P95" s="13"/>
    </row>
    <row r="96" spans="1:17" x14ac:dyDescent="0.2">
      <c r="B96" s="4"/>
      <c r="C96" s="15"/>
      <c r="D96" s="15"/>
      <c r="E96" s="15"/>
      <c r="F96" s="15"/>
      <c r="G96" s="15"/>
      <c r="H96" s="15"/>
      <c r="I96" s="15"/>
      <c r="J96" s="15"/>
      <c r="K96" s="15"/>
    </row>
    <row r="97" spans="1:17" x14ac:dyDescent="0.2">
      <c r="B97" s="4"/>
      <c r="C97" s="15"/>
      <c r="D97" s="15"/>
      <c r="E97" s="15"/>
      <c r="F97" s="15"/>
      <c r="G97" s="15"/>
      <c r="H97" s="15"/>
      <c r="I97" s="15"/>
      <c r="J97" s="15"/>
      <c r="K97" s="15"/>
    </row>
    <row r="98" spans="1:17" ht="15" x14ac:dyDescent="0.25">
      <c r="A98" s="117"/>
      <c r="B98" s="118" t="s">
        <v>10</v>
      </c>
      <c r="C98" s="119"/>
      <c r="D98" s="120"/>
      <c r="E98" s="120"/>
      <c r="F98" s="120"/>
      <c r="G98" s="120"/>
      <c r="H98" s="119"/>
      <c r="I98" s="119"/>
      <c r="J98" s="119"/>
      <c r="K98" s="119"/>
      <c r="L98" s="119"/>
      <c r="M98" s="119"/>
      <c r="N98" s="119"/>
      <c r="O98" s="119"/>
      <c r="P98" s="119"/>
      <c r="Q98" s="277" t="s">
        <v>12</v>
      </c>
    </row>
    <row r="99" spans="1:17" ht="15" x14ac:dyDescent="0.25">
      <c r="A99" s="121"/>
      <c r="B99" s="122"/>
      <c r="C99" s="123"/>
      <c r="D99" s="124"/>
      <c r="E99" s="124"/>
      <c r="F99" s="124"/>
      <c r="G99" s="124"/>
      <c r="H99" s="123"/>
      <c r="I99" s="123"/>
      <c r="J99" s="123"/>
      <c r="K99" s="123"/>
      <c r="L99" s="123"/>
      <c r="M99" s="123"/>
      <c r="N99" s="123"/>
      <c r="O99" s="123"/>
      <c r="P99" s="123"/>
      <c r="Q99" s="278"/>
    </row>
    <row r="100" spans="1:17" x14ac:dyDescent="0.2">
      <c r="A100" s="28"/>
      <c r="B100" s="45"/>
      <c r="C100" s="33">
        <v>44762</v>
      </c>
      <c r="D100" s="33">
        <v>44784</v>
      </c>
      <c r="E100" s="33">
        <v>44820</v>
      </c>
      <c r="F100" s="33">
        <v>44852</v>
      </c>
      <c r="G100" s="33">
        <v>44890</v>
      </c>
      <c r="H100" s="33">
        <v>44915</v>
      </c>
      <c r="I100" s="33">
        <v>44944</v>
      </c>
      <c r="J100" s="33">
        <v>44981</v>
      </c>
      <c r="K100" s="33">
        <v>45013</v>
      </c>
      <c r="L100" s="33">
        <v>45043</v>
      </c>
      <c r="M100" s="33">
        <v>45075</v>
      </c>
      <c r="N100" s="33"/>
      <c r="O100" s="33"/>
      <c r="P100" s="33"/>
      <c r="Q100" s="38"/>
    </row>
    <row r="101" spans="1:17" x14ac:dyDescent="0.2">
      <c r="A101" s="28">
        <v>1</v>
      </c>
      <c r="B101" s="57" t="str">
        <f>B6</f>
        <v>CABLESAT TV SRL</v>
      </c>
      <c r="C101" s="47">
        <v>55926.2</v>
      </c>
      <c r="D101" s="34">
        <v>64178.400000000001</v>
      </c>
      <c r="E101" s="34">
        <v>53361</v>
      </c>
      <c r="F101" s="34">
        <v>71341.600000000006</v>
      </c>
      <c r="G101" s="34">
        <v>82038</v>
      </c>
      <c r="H101" s="34">
        <v>86442.4</v>
      </c>
      <c r="I101" s="34">
        <v>82885</v>
      </c>
      <c r="J101" s="34">
        <v>83102.8</v>
      </c>
      <c r="K101" s="34">
        <v>81215.199999999997</v>
      </c>
      <c r="L101" s="34">
        <v>123165.9</v>
      </c>
      <c r="M101" s="34">
        <v>144369.94</v>
      </c>
      <c r="N101" s="34"/>
      <c r="O101" s="34"/>
      <c r="P101" s="34"/>
      <c r="Q101" s="35">
        <f>SUM(C101:P101)</f>
        <v>928026.44</v>
      </c>
    </row>
    <row r="102" spans="1:17" x14ac:dyDescent="0.2">
      <c r="A102" s="48"/>
      <c r="B102" s="49"/>
      <c r="C102" s="50">
        <v>44771</v>
      </c>
      <c r="D102" s="50">
        <v>44802</v>
      </c>
      <c r="E102" s="50">
        <v>44830</v>
      </c>
      <c r="F102" s="50">
        <v>44862</v>
      </c>
      <c r="G102" s="50">
        <v>44890</v>
      </c>
      <c r="H102" s="50">
        <v>44935</v>
      </c>
      <c r="I102" s="50">
        <v>44953</v>
      </c>
      <c r="J102" s="50">
        <v>44981</v>
      </c>
      <c r="K102" s="50">
        <v>45012</v>
      </c>
      <c r="L102" s="50">
        <v>45044</v>
      </c>
      <c r="M102" s="50">
        <v>45075</v>
      </c>
      <c r="N102" s="50"/>
      <c r="O102" s="50"/>
      <c r="P102" s="50"/>
      <c r="Q102" s="52"/>
    </row>
    <row r="103" spans="1:17" x14ac:dyDescent="0.2">
      <c r="A103" s="48">
        <v>2</v>
      </c>
      <c r="B103" s="53" t="str">
        <f>B7</f>
        <v>COLSECOR COOP LTDA</v>
      </c>
      <c r="C103" s="54">
        <v>11020.68</v>
      </c>
      <c r="D103" s="51">
        <v>6417.84</v>
      </c>
      <c r="E103" s="51">
        <v>5336.1</v>
      </c>
      <c r="F103" s="51">
        <f>716.32+4244.68+2173.16</f>
        <v>7134.16</v>
      </c>
      <c r="G103" s="51">
        <v>8203.7999999999993</v>
      </c>
      <c r="H103" s="51">
        <v>8644.24</v>
      </c>
      <c r="I103" s="51">
        <v>8288.5</v>
      </c>
      <c r="J103" s="51">
        <v>8310.2800000000007</v>
      </c>
      <c r="K103" s="51">
        <v>8121.52</v>
      </c>
      <c r="L103" s="51">
        <v>9474.2999999999993</v>
      </c>
      <c r="M103" s="51">
        <v>11105.38</v>
      </c>
      <c r="N103" s="51"/>
      <c r="O103" s="51"/>
      <c r="P103" s="51"/>
      <c r="Q103" s="55">
        <f>SUM(C103:P103)</f>
        <v>92056.8</v>
      </c>
    </row>
    <row r="104" spans="1:17" x14ac:dyDescent="0.2">
      <c r="A104" s="168"/>
      <c r="B104" s="58"/>
      <c r="C104" s="33">
        <v>44762</v>
      </c>
      <c r="D104" s="33">
        <v>44814</v>
      </c>
      <c r="E104" s="33">
        <v>44820</v>
      </c>
      <c r="F104" s="33">
        <v>44849</v>
      </c>
      <c r="G104" s="33">
        <v>44888</v>
      </c>
      <c r="H104" s="33">
        <v>44909</v>
      </c>
      <c r="I104" s="33">
        <v>44938</v>
      </c>
      <c r="J104" s="33">
        <v>44980</v>
      </c>
      <c r="K104" s="33">
        <v>45016</v>
      </c>
      <c r="L104" s="33">
        <v>45030</v>
      </c>
      <c r="M104" s="33">
        <v>45058</v>
      </c>
      <c r="N104" s="33"/>
      <c r="O104" s="33"/>
      <c r="P104" s="33"/>
      <c r="Q104" s="38"/>
    </row>
    <row r="105" spans="1:17" x14ac:dyDescent="0.2">
      <c r="A105" s="28">
        <v>3</v>
      </c>
      <c r="B105" s="170" t="str">
        <f>B8</f>
        <v xml:space="preserve">COOP AGUA Y SERV.PUB.UNQUILLO </v>
      </c>
      <c r="C105" s="47">
        <v>11185.24</v>
      </c>
      <c r="D105" s="34">
        <v>12835.68</v>
      </c>
      <c r="E105" s="34">
        <v>10672.2</v>
      </c>
      <c r="F105" s="34">
        <v>14268.32</v>
      </c>
      <c r="G105" s="34">
        <v>20509.5</v>
      </c>
      <c r="H105" s="34">
        <v>25932.720000000001</v>
      </c>
      <c r="I105" s="34">
        <v>24865.5</v>
      </c>
      <c r="J105" s="34">
        <v>24930.84</v>
      </c>
      <c r="K105" s="34">
        <v>24364.560000000001</v>
      </c>
      <c r="L105" s="34">
        <v>28422.9</v>
      </c>
      <c r="M105" s="34">
        <v>33316.14</v>
      </c>
      <c r="N105" s="34"/>
      <c r="O105" s="34"/>
      <c r="P105" s="34"/>
      <c r="Q105" s="35">
        <f>SUM(C105:P105)</f>
        <v>231303.59999999998</v>
      </c>
    </row>
    <row r="106" spans="1:17" x14ac:dyDescent="0.2">
      <c r="A106" s="48"/>
      <c r="B106" s="49"/>
      <c r="C106" s="50">
        <v>44764</v>
      </c>
      <c r="D106" s="50">
        <v>44804</v>
      </c>
      <c r="E106" s="50">
        <v>44826</v>
      </c>
      <c r="F106" s="50">
        <v>44852</v>
      </c>
      <c r="G106" s="50">
        <v>44890</v>
      </c>
      <c r="H106" s="50">
        <v>44915</v>
      </c>
      <c r="I106" s="50"/>
      <c r="J106" s="50"/>
      <c r="K106" s="50"/>
      <c r="L106" s="50"/>
      <c r="M106" s="50"/>
      <c r="N106" s="50"/>
      <c r="O106" s="50"/>
      <c r="P106" s="50"/>
      <c r="Q106" s="52"/>
    </row>
    <row r="107" spans="1:17" x14ac:dyDescent="0.2">
      <c r="A107" s="48">
        <v>4</v>
      </c>
      <c r="B107" s="53" t="str">
        <f>B9</f>
        <v xml:space="preserve">COOP DE CALAMUCHITA </v>
      </c>
      <c r="C107" s="54">
        <v>55926.2</v>
      </c>
      <c r="D107" s="51">
        <v>64178.400000000001</v>
      </c>
      <c r="E107" s="51">
        <v>53361</v>
      </c>
      <c r="F107" s="51">
        <v>71341.600000000006</v>
      </c>
      <c r="G107" s="51">
        <v>106649.4</v>
      </c>
      <c r="H107" s="51">
        <f>108500.7+3874.42</f>
        <v>112375.12</v>
      </c>
      <c r="I107" s="51"/>
      <c r="J107" s="51"/>
      <c r="K107" s="51"/>
      <c r="L107" s="51"/>
      <c r="M107" s="51"/>
      <c r="N107" s="51"/>
      <c r="O107" s="51"/>
      <c r="P107" s="51"/>
      <c r="Q107" s="55">
        <f>SUM(C107:P107)</f>
        <v>463831.72</v>
      </c>
    </row>
    <row r="108" spans="1:17" x14ac:dyDescent="0.2">
      <c r="A108" s="28"/>
      <c r="B108" s="45"/>
      <c r="C108" s="33">
        <v>44757</v>
      </c>
      <c r="D108" s="33">
        <v>44790</v>
      </c>
      <c r="E108" s="33">
        <v>44844</v>
      </c>
      <c r="F108" s="33">
        <v>44862</v>
      </c>
      <c r="G108" s="33">
        <v>44893</v>
      </c>
      <c r="H108" s="33">
        <v>44918</v>
      </c>
      <c r="I108" s="33">
        <v>44944</v>
      </c>
      <c r="J108" s="33">
        <v>44979</v>
      </c>
      <c r="K108" s="33">
        <v>45000</v>
      </c>
      <c r="L108" s="33">
        <v>45035</v>
      </c>
      <c r="M108" s="33">
        <v>45062</v>
      </c>
      <c r="N108" s="33"/>
      <c r="O108" s="33"/>
      <c r="P108" s="33"/>
      <c r="Q108" s="38"/>
    </row>
    <row r="109" spans="1:17" x14ac:dyDescent="0.2">
      <c r="A109" s="28">
        <v>5</v>
      </c>
      <c r="B109" s="46" t="str">
        <f>B10</f>
        <v>COOP DE O.y SERV PCOS LTDA RIO TERCERO</v>
      </c>
      <c r="C109" s="47">
        <v>41944.65</v>
      </c>
      <c r="D109" s="34">
        <v>48133.8</v>
      </c>
      <c r="E109" s="34">
        <v>40020.75</v>
      </c>
      <c r="F109" s="34">
        <v>53506.2</v>
      </c>
      <c r="G109" s="34">
        <v>61528.5</v>
      </c>
      <c r="H109" s="34">
        <v>64831.8</v>
      </c>
      <c r="I109" s="34">
        <v>62163.75</v>
      </c>
      <c r="J109" s="34">
        <v>62327.1</v>
      </c>
      <c r="K109" s="34">
        <v>60911.4</v>
      </c>
      <c r="L109" s="34">
        <v>71057.25</v>
      </c>
      <c r="M109" s="34">
        <v>83290.350000000006</v>
      </c>
      <c r="N109" s="34"/>
      <c r="O109" s="34"/>
      <c r="P109" s="34"/>
      <c r="Q109" s="35">
        <f>SUM(C109:P109)</f>
        <v>649715.54999999993</v>
      </c>
    </row>
    <row r="110" spans="1:17" x14ac:dyDescent="0.2">
      <c r="A110" s="48"/>
      <c r="B110" s="49"/>
      <c r="C110" s="50">
        <v>44769</v>
      </c>
      <c r="D110" s="50">
        <v>44797</v>
      </c>
      <c r="E110" s="50">
        <v>44830</v>
      </c>
      <c r="F110" s="50">
        <v>44861</v>
      </c>
      <c r="G110" s="50">
        <v>44893</v>
      </c>
      <c r="H110" s="50">
        <v>22712</v>
      </c>
      <c r="I110" s="50">
        <v>44951</v>
      </c>
      <c r="J110" s="50">
        <v>44985</v>
      </c>
      <c r="K110" s="50">
        <v>45013</v>
      </c>
      <c r="L110" s="50">
        <v>45042</v>
      </c>
      <c r="M110" s="50">
        <v>45069</v>
      </c>
      <c r="N110" s="50"/>
      <c r="O110" s="50"/>
      <c r="P110" s="50"/>
      <c r="Q110" s="52"/>
    </row>
    <row r="111" spans="1:17" x14ac:dyDescent="0.2">
      <c r="A111" s="48">
        <v>6</v>
      </c>
      <c r="B111" s="53" t="str">
        <f>B11</f>
        <v>COOP DE OBRAS PCOS Y CRÉDITO MONTE CRISTO</v>
      </c>
      <c r="C111" s="54">
        <v>5592.62</v>
      </c>
      <c r="D111" s="51">
        <v>6417.84</v>
      </c>
      <c r="E111" s="51">
        <v>5336.1</v>
      </c>
      <c r="F111" s="51">
        <v>7134.16</v>
      </c>
      <c r="G111" s="51">
        <v>8203.7999999999993</v>
      </c>
      <c r="H111" s="51">
        <v>8644.24</v>
      </c>
      <c r="I111" s="51">
        <v>8288.5</v>
      </c>
      <c r="J111" s="51">
        <v>8310.2800000000007</v>
      </c>
      <c r="K111" s="51">
        <v>8121.52</v>
      </c>
      <c r="L111" s="51">
        <v>9474.2999999999993</v>
      </c>
      <c r="M111" s="51">
        <v>11105.38</v>
      </c>
      <c r="N111" s="51"/>
      <c r="O111" s="51"/>
      <c r="P111" s="51"/>
      <c r="Q111" s="55">
        <f>SUM(C111:P111)</f>
        <v>86628.74</v>
      </c>
    </row>
    <row r="112" spans="1:17" x14ac:dyDescent="0.2">
      <c r="A112" s="28"/>
      <c r="B112" s="58"/>
      <c r="C112" s="33">
        <v>44763</v>
      </c>
      <c r="D112" s="33">
        <v>44785</v>
      </c>
      <c r="E112" s="33">
        <v>44820</v>
      </c>
      <c r="F112" s="33">
        <v>44854</v>
      </c>
      <c r="G112" s="33">
        <v>44883</v>
      </c>
      <c r="H112" s="33">
        <v>44914</v>
      </c>
      <c r="I112" s="33">
        <v>44942</v>
      </c>
      <c r="J112" s="33">
        <v>44981</v>
      </c>
      <c r="K112" s="33">
        <v>45001</v>
      </c>
      <c r="L112" s="33">
        <v>45037</v>
      </c>
      <c r="M112" s="33">
        <v>45058</v>
      </c>
      <c r="N112" s="33"/>
      <c r="O112" s="33"/>
      <c r="P112" s="33"/>
      <c r="Q112" s="38"/>
    </row>
    <row r="113" spans="1:17" x14ac:dyDescent="0.2">
      <c r="A113" s="28">
        <v>7</v>
      </c>
      <c r="B113" s="46" t="str">
        <f>B12</f>
        <v>COOP DE OBRAS Y SERV PCOS TANCACHA</v>
      </c>
      <c r="C113" s="47">
        <v>25166.79</v>
      </c>
      <c r="D113" s="34">
        <v>28880.28</v>
      </c>
      <c r="E113" s="34">
        <v>24012.45</v>
      </c>
      <c r="F113" s="34">
        <v>32103.72</v>
      </c>
      <c r="G113" s="34">
        <v>36917.1</v>
      </c>
      <c r="H113" s="34">
        <v>38899.08</v>
      </c>
      <c r="I113" s="34">
        <v>37298.25</v>
      </c>
      <c r="J113" s="34">
        <v>37396.26</v>
      </c>
      <c r="K113" s="34">
        <v>36546.839999999997</v>
      </c>
      <c r="L113" s="34">
        <v>42634.35</v>
      </c>
      <c r="M113" s="34">
        <v>49974.21</v>
      </c>
      <c r="N113" s="34"/>
      <c r="O113" s="34"/>
      <c r="P113" s="34"/>
      <c r="Q113" s="35">
        <f>SUM(C113:P113)</f>
        <v>389829.33</v>
      </c>
    </row>
    <row r="114" spans="1:17" x14ac:dyDescent="0.2">
      <c r="A114" s="48"/>
      <c r="B114" s="49"/>
      <c r="C114" s="50">
        <v>44762</v>
      </c>
      <c r="D114" s="50">
        <v>44796</v>
      </c>
      <c r="E114" s="50">
        <v>44827</v>
      </c>
      <c r="F114" s="50">
        <v>44861</v>
      </c>
      <c r="G114" s="50">
        <v>44889</v>
      </c>
      <c r="H114" s="50">
        <v>44917</v>
      </c>
      <c r="I114" s="50">
        <v>44949</v>
      </c>
      <c r="J114" s="50">
        <v>44980</v>
      </c>
      <c r="K114" s="50">
        <v>45013</v>
      </c>
      <c r="L114" s="50">
        <v>45037</v>
      </c>
      <c r="M114" s="50">
        <v>45062</v>
      </c>
      <c r="N114" s="50"/>
      <c r="O114" s="50"/>
      <c r="P114" s="51"/>
      <c r="Q114" s="52"/>
    </row>
    <row r="115" spans="1:17" x14ac:dyDescent="0.2">
      <c r="A115" s="48">
        <v>8</v>
      </c>
      <c r="B115" s="171" t="str">
        <f>B13</f>
        <v>COOP DE OBRAS Y SERV PCOS Y SOC VILLA DEL ROSARIO LTDA</v>
      </c>
      <c r="C115" s="54">
        <v>5592.62</v>
      </c>
      <c r="D115" s="51">
        <v>6417.84</v>
      </c>
      <c r="E115" s="51">
        <v>5336.1</v>
      </c>
      <c r="F115" s="51">
        <v>7134.16</v>
      </c>
      <c r="G115" s="51">
        <v>8203.7999999999993</v>
      </c>
      <c r="H115" s="51">
        <v>8644.24</v>
      </c>
      <c r="I115" s="51">
        <v>8288.5</v>
      </c>
      <c r="J115" s="51">
        <v>8310.2800000000007</v>
      </c>
      <c r="K115" s="51">
        <v>8121.52</v>
      </c>
      <c r="L115" s="51">
        <v>9474.2999999999993</v>
      </c>
      <c r="M115" s="51">
        <v>11105.38</v>
      </c>
      <c r="N115" s="51"/>
      <c r="O115" s="51"/>
      <c r="P115" s="51"/>
      <c r="Q115" s="55">
        <f>SUM(C115:P115)</f>
        <v>86628.74</v>
      </c>
    </row>
    <row r="116" spans="1:17" x14ac:dyDescent="0.2">
      <c r="A116" s="28"/>
      <c r="B116" s="45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8"/>
    </row>
    <row r="117" spans="1:17" x14ac:dyDescent="0.2">
      <c r="A117" s="28">
        <v>9</v>
      </c>
      <c r="B117" s="57" t="str">
        <f>B14</f>
        <v>COOP DE PROV DE SERV PCOS DE FREYRE LTDA</v>
      </c>
      <c r="C117" s="47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5">
        <f>SUM(C117:P117)</f>
        <v>0</v>
      </c>
    </row>
    <row r="118" spans="1:17" x14ac:dyDescent="0.2">
      <c r="A118" s="48"/>
      <c r="B118" s="49"/>
      <c r="C118" s="50">
        <v>44764</v>
      </c>
      <c r="D118" s="50">
        <v>44792</v>
      </c>
      <c r="E118" s="50">
        <v>44827</v>
      </c>
      <c r="F118" s="50">
        <v>44853</v>
      </c>
      <c r="G118" s="50">
        <v>44895</v>
      </c>
      <c r="H118" s="50">
        <v>44921</v>
      </c>
      <c r="I118" s="50">
        <v>45051</v>
      </c>
      <c r="J118" s="50">
        <v>45070</v>
      </c>
      <c r="K118" s="50"/>
      <c r="L118" s="50"/>
      <c r="M118" s="50"/>
      <c r="N118" s="50"/>
      <c r="O118" s="50"/>
      <c r="P118" s="50"/>
      <c r="Q118" s="52"/>
    </row>
    <row r="119" spans="1:17" x14ac:dyDescent="0.2">
      <c r="A119" s="48">
        <v>10</v>
      </c>
      <c r="B119" s="53" t="str">
        <f>B15</f>
        <v xml:space="preserve">COOP DE SERVICIOS PCOS MORTEROS LTDA </v>
      </c>
      <c r="C119" s="54">
        <v>5592.62</v>
      </c>
      <c r="D119" s="51">
        <v>6417.84</v>
      </c>
      <c r="E119" s="51">
        <v>5336.1</v>
      </c>
      <c r="F119" s="51">
        <v>7134.16</v>
      </c>
      <c r="G119" s="51">
        <v>8203.7999999999993</v>
      </c>
      <c r="H119" s="51">
        <v>8644.24</v>
      </c>
      <c r="I119" s="51">
        <v>34194.6</v>
      </c>
      <c r="J119" s="51">
        <v>11105.38</v>
      </c>
      <c r="K119" s="51"/>
      <c r="L119" s="51"/>
      <c r="M119" s="51"/>
      <c r="N119" s="51"/>
      <c r="O119" s="51"/>
      <c r="P119" s="51"/>
      <c r="Q119" s="55">
        <f>SUM(C119:P119)</f>
        <v>86628.739999999991</v>
      </c>
    </row>
    <row r="120" spans="1:17" x14ac:dyDescent="0.2">
      <c r="A120" s="28"/>
      <c r="B120" s="58"/>
      <c r="C120" s="33">
        <v>44771</v>
      </c>
      <c r="D120" s="33">
        <v>44797</v>
      </c>
      <c r="E120" s="33">
        <v>44830</v>
      </c>
      <c r="F120" s="33">
        <v>44858</v>
      </c>
      <c r="G120" s="33">
        <v>44900</v>
      </c>
      <c r="H120" s="33">
        <v>44926</v>
      </c>
      <c r="I120" s="33">
        <v>3071</v>
      </c>
      <c r="J120" s="33">
        <v>44984</v>
      </c>
      <c r="K120" s="33">
        <v>45012</v>
      </c>
      <c r="L120" s="33">
        <v>45044</v>
      </c>
      <c r="M120" s="33">
        <v>45075</v>
      </c>
      <c r="N120" s="33"/>
      <c r="O120" s="33"/>
      <c r="P120" s="33"/>
      <c r="Q120" s="38"/>
    </row>
    <row r="121" spans="1:17" x14ac:dyDescent="0.2">
      <c r="A121" s="28">
        <v>11</v>
      </c>
      <c r="B121" s="46" t="str">
        <f>B16</f>
        <v>COOP ELECT DE GRAL DEHEZA LTDA</v>
      </c>
      <c r="C121" s="47">
        <v>55926.2</v>
      </c>
      <c r="D121" s="34">
        <v>64178.400000000001</v>
      </c>
      <c r="E121" s="34">
        <v>69369.3</v>
      </c>
      <c r="F121" s="34">
        <v>92744.08</v>
      </c>
      <c r="G121" s="34">
        <v>61528.5</v>
      </c>
      <c r="H121" s="34">
        <v>64831.8</v>
      </c>
      <c r="I121" s="34">
        <v>62163.75</v>
      </c>
      <c r="J121" s="34">
        <v>62327.1</v>
      </c>
      <c r="K121" s="34">
        <v>60911.4</v>
      </c>
      <c r="L121" s="34">
        <v>42634.35</v>
      </c>
      <c r="M121" s="34">
        <v>49974.21</v>
      </c>
      <c r="N121" s="34"/>
      <c r="O121" s="34"/>
      <c r="P121" s="34"/>
      <c r="Q121" s="35">
        <f>SUM(C121:P121)</f>
        <v>686589.09</v>
      </c>
    </row>
    <row r="122" spans="1:17" x14ac:dyDescent="0.2">
      <c r="A122" s="48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2"/>
    </row>
    <row r="123" spans="1:17" x14ac:dyDescent="0.2">
      <c r="A123" s="48">
        <v>12</v>
      </c>
      <c r="B123" s="53" t="str">
        <f>B17</f>
        <v>COOP ELECT DE SERV PCOS DE ONCATIVO LTDA</v>
      </c>
      <c r="C123" s="54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5">
        <f>SUM(C123:P123)</f>
        <v>0</v>
      </c>
    </row>
    <row r="124" spans="1:17" x14ac:dyDescent="0.2">
      <c r="A124" s="28"/>
      <c r="B124" s="45"/>
      <c r="C124" s="33">
        <v>44763</v>
      </c>
      <c r="D124" s="33">
        <v>44792</v>
      </c>
      <c r="E124" s="33">
        <v>44827</v>
      </c>
      <c r="F124" s="33">
        <v>44855</v>
      </c>
      <c r="G124" s="33">
        <v>44890</v>
      </c>
      <c r="H124" s="33">
        <v>44918</v>
      </c>
      <c r="I124" s="33">
        <v>44946</v>
      </c>
      <c r="J124" s="33">
        <v>44981</v>
      </c>
      <c r="K124" s="33">
        <v>45012</v>
      </c>
      <c r="L124" s="33">
        <v>45044</v>
      </c>
      <c r="M124" s="33">
        <v>45065</v>
      </c>
      <c r="N124" s="33"/>
      <c r="O124" s="33"/>
      <c r="P124" s="33"/>
      <c r="Q124" s="38"/>
    </row>
    <row r="125" spans="1:17" x14ac:dyDescent="0.2">
      <c r="A125" s="28">
        <v>13</v>
      </c>
      <c r="B125" s="172" t="str">
        <f>B18</f>
        <v xml:space="preserve">COOP TELEF DE SERV PCO Y COMUN DE VILLA TOTORAL LTDA </v>
      </c>
      <c r="C125" s="47">
        <v>25166.79</v>
      </c>
      <c r="D125" s="34">
        <v>28880.28</v>
      </c>
      <c r="E125" s="34">
        <v>24012.45</v>
      </c>
      <c r="F125" s="34">
        <v>32103.72</v>
      </c>
      <c r="G125" s="34">
        <v>36917.1</v>
      </c>
      <c r="H125" s="34">
        <v>38899.08</v>
      </c>
      <c r="I125" s="34">
        <v>37298.25</v>
      </c>
      <c r="J125" s="34">
        <v>37396.26</v>
      </c>
      <c r="K125" s="34">
        <v>36546.839999999997</v>
      </c>
      <c r="L125" s="34">
        <v>42634.35</v>
      </c>
      <c r="M125" s="34">
        <v>49974.21</v>
      </c>
      <c r="N125" s="34"/>
      <c r="O125" s="34"/>
      <c r="P125" s="34"/>
      <c r="Q125" s="35">
        <f>SUM(C125:P125)</f>
        <v>389829.33</v>
      </c>
    </row>
    <row r="126" spans="1:17" x14ac:dyDescent="0.2">
      <c r="A126" s="48"/>
      <c r="B126" s="49"/>
      <c r="C126" s="50">
        <v>44770</v>
      </c>
      <c r="D126" s="50">
        <v>44813</v>
      </c>
      <c r="E126" s="50">
        <v>44833</v>
      </c>
      <c r="F126" s="50">
        <v>44875</v>
      </c>
      <c r="G126" s="50">
        <v>44918</v>
      </c>
      <c r="H126" s="50">
        <v>44950</v>
      </c>
      <c r="I126" s="50">
        <v>44932</v>
      </c>
      <c r="J126" s="50">
        <v>44985</v>
      </c>
      <c r="K126" s="50">
        <v>45013</v>
      </c>
      <c r="L126" s="50">
        <v>45043</v>
      </c>
      <c r="M126" s="50"/>
      <c r="N126" s="50"/>
      <c r="O126" s="50"/>
      <c r="P126" s="50"/>
      <c r="Q126" s="52"/>
    </row>
    <row r="127" spans="1:17" x14ac:dyDescent="0.2">
      <c r="A127" s="48">
        <v>14</v>
      </c>
      <c r="B127" s="53" t="str">
        <f>B19</f>
        <v xml:space="preserve">COOP TELEF DE SERV PCO Y SOCIALES SALSIPUEDES LTDA </v>
      </c>
      <c r="C127" s="54">
        <v>25166.79</v>
      </c>
      <c r="D127" s="51">
        <v>28880.28</v>
      </c>
      <c r="E127" s="51">
        <v>24012.45</v>
      </c>
      <c r="F127" s="51">
        <v>32103.72</v>
      </c>
      <c r="G127" s="51">
        <v>38899.08</v>
      </c>
      <c r="H127" s="51">
        <v>37298.25</v>
      </c>
      <c r="I127" s="51">
        <v>36917.1</v>
      </c>
      <c r="J127" s="51">
        <v>37396.26</v>
      </c>
      <c r="K127" s="51">
        <v>36546.839999999997</v>
      </c>
      <c r="L127" s="51">
        <v>42634.35</v>
      </c>
      <c r="M127" s="51"/>
      <c r="N127" s="51"/>
      <c r="O127" s="51"/>
      <c r="P127" s="51"/>
      <c r="Q127" s="55">
        <f>SUM(C127:P127)</f>
        <v>339855.12</v>
      </c>
    </row>
    <row r="128" spans="1:17" x14ac:dyDescent="0.2">
      <c r="A128" s="28"/>
      <c r="B128" s="58"/>
      <c r="C128" s="33">
        <v>44769</v>
      </c>
      <c r="D128" s="33">
        <v>44790</v>
      </c>
      <c r="E128" s="33">
        <v>44832</v>
      </c>
      <c r="F128" s="33">
        <v>44859</v>
      </c>
      <c r="G128" s="33">
        <v>44881</v>
      </c>
      <c r="H128" s="33">
        <v>44921</v>
      </c>
      <c r="I128" s="33">
        <v>44944</v>
      </c>
      <c r="J128" s="33">
        <v>44981</v>
      </c>
      <c r="K128" s="33">
        <v>45005</v>
      </c>
      <c r="L128" s="33">
        <v>45042</v>
      </c>
      <c r="M128" s="33">
        <v>45063</v>
      </c>
      <c r="N128" s="33"/>
      <c r="O128" s="33"/>
      <c r="P128" s="33"/>
      <c r="Q128" s="38"/>
    </row>
    <row r="129" spans="1:17" x14ac:dyDescent="0.2">
      <c r="A129" s="28">
        <v>15</v>
      </c>
      <c r="B129" s="46" t="str">
        <f>B20</f>
        <v>COOPERATIVA DE SERVICIOS PUBLICOS DE  COLONIA CAROYA Y JESUS MARÍA LTDA</v>
      </c>
      <c r="C129" s="47">
        <v>55926.2</v>
      </c>
      <c r="D129" s="34">
        <v>64178.400000000001</v>
      </c>
      <c r="E129" s="34">
        <v>53361</v>
      </c>
      <c r="F129" s="34">
        <v>71341.600000000006</v>
      </c>
      <c r="G129" s="34">
        <v>82038</v>
      </c>
      <c r="H129" s="34">
        <v>86442.4</v>
      </c>
      <c r="I129" s="34">
        <v>82885</v>
      </c>
      <c r="J129" s="34">
        <v>83102.8</v>
      </c>
      <c r="K129" s="34">
        <v>105579.76</v>
      </c>
      <c r="L129" s="34">
        <v>123165.9</v>
      </c>
      <c r="M129" s="34">
        <v>144369.94</v>
      </c>
      <c r="N129" s="34"/>
      <c r="O129" s="34"/>
      <c r="P129" s="34"/>
      <c r="Q129" s="35">
        <f>SUM(C129:P129)</f>
        <v>952391</v>
      </c>
    </row>
    <row r="130" spans="1:17" x14ac:dyDescent="0.2">
      <c r="A130" s="48"/>
      <c r="B130" s="49"/>
      <c r="C130" s="50">
        <v>44812</v>
      </c>
      <c r="D130" s="50">
        <v>44827</v>
      </c>
      <c r="E130" s="50">
        <v>44855</v>
      </c>
      <c r="F130" s="50">
        <v>44900</v>
      </c>
      <c r="G130" s="50">
        <v>44902</v>
      </c>
      <c r="H130" s="50">
        <v>44922</v>
      </c>
      <c r="I130" s="50">
        <v>44950</v>
      </c>
      <c r="J130" s="50">
        <v>45006</v>
      </c>
      <c r="K130" s="50">
        <v>45008</v>
      </c>
      <c r="L130" s="50">
        <v>45044</v>
      </c>
      <c r="M130" s="50">
        <v>45055</v>
      </c>
      <c r="N130" s="50">
        <v>45075</v>
      </c>
      <c r="O130" s="50"/>
      <c r="P130" s="50"/>
      <c r="Q130" s="52"/>
    </row>
    <row r="131" spans="1:17" x14ac:dyDescent="0.2">
      <c r="A131" s="48">
        <v>16</v>
      </c>
      <c r="B131" s="53" t="str">
        <f>B21</f>
        <v>EMPRESA PROVINCIAL DE ENERGIA DE CORDOBA</v>
      </c>
      <c r="C131" s="54">
        <v>120104.6</v>
      </c>
      <c r="D131" s="51">
        <v>53361</v>
      </c>
      <c r="E131" s="51">
        <v>71341.600000000006</v>
      </c>
      <c r="F131" s="51">
        <v>69969.600000000006</v>
      </c>
      <c r="G131" s="51">
        <v>12068.4</v>
      </c>
      <c r="H131" s="51">
        <v>86442.4</v>
      </c>
      <c r="I131" s="51">
        <v>82885</v>
      </c>
      <c r="J131" s="51">
        <v>83102.8</v>
      </c>
      <c r="K131" s="51">
        <v>12113.81</v>
      </c>
      <c r="L131" s="51">
        <v>69101.39</v>
      </c>
      <c r="M131" s="51">
        <v>94743</v>
      </c>
      <c r="N131" s="51">
        <v>111053.8</v>
      </c>
      <c r="O131" s="51"/>
      <c r="P131" s="51"/>
      <c r="Q131" s="55">
        <f>SUM(C131:P131)</f>
        <v>866287.40000000026</v>
      </c>
    </row>
    <row r="132" spans="1:17" x14ac:dyDescent="0.2">
      <c r="A132" s="28"/>
      <c r="B132" s="45"/>
      <c r="C132" s="33">
        <v>44762</v>
      </c>
      <c r="D132" s="33">
        <v>44798</v>
      </c>
      <c r="E132" s="33">
        <v>44826</v>
      </c>
      <c r="F132" s="33">
        <v>44851</v>
      </c>
      <c r="G132" s="33">
        <v>44883</v>
      </c>
      <c r="H132" s="33">
        <v>44909</v>
      </c>
      <c r="I132" s="33">
        <v>44939</v>
      </c>
      <c r="J132" s="33">
        <v>44980</v>
      </c>
      <c r="K132" s="33">
        <v>45030</v>
      </c>
      <c r="L132" s="33">
        <v>45034</v>
      </c>
      <c r="M132" s="33">
        <v>45064</v>
      </c>
      <c r="N132" s="33"/>
      <c r="O132" s="33"/>
      <c r="P132" s="33"/>
      <c r="Q132" s="38"/>
    </row>
    <row r="133" spans="1:17" x14ac:dyDescent="0.2">
      <c r="A133" s="28">
        <v>17</v>
      </c>
      <c r="B133" s="57" t="str">
        <f>B22</f>
        <v>GRAPE SA</v>
      </c>
      <c r="C133" s="47">
        <v>55926.2</v>
      </c>
      <c r="D133" s="34">
        <v>64178.400000000001</v>
      </c>
      <c r="E133" s="34">
        <v>53361</v>
      </c>
      <c r="F133" s="34">
        <v>71341.600000000006</v>
      </c>
      <c r="G133" s="34">
        <v>82038</v>
      </c>
      <c r="H133" s="34">
        <v>86442.4</v>
      </c>
      <c r="I133" s="34">
        <v>82885</v>
      </c>
      <c r="J133" s="34">
        <v>83102.8</v>
      </c>
      <c r="K133" s="34">
        <v>81215.199999999997</v>
      </c>
      <c r="L133" s="34">
        <v>123165.9</v>
      </c>
      <c r="M133" s="34">
        <v>144369.94</v>
      </c>
      <c r="N133" s="34"/>
      <c r="O133" s="34"/>
      <c r="P133" s="34"/>
      <c r="Q133" s="35">
        <f>SUM(C133:P133)</f>
        <v>928026.44</v>
      </c>
    </row>
    <row r="134" spans="1:17" x14ac:dyDescent="0.2">
      <c r="A134" s="48"/>
      <c r="B134" s="49"/>
      <c r="C134" s="50">
        <v>44770</v>
      </c>
      <c r="D134" s="50">
        <v>44834</v>
      </c>
      <c r="E134" s="50">
        <v>44910</v>
      </c>
      <c r="F134" s="50">
        <v>44950</v>
      </c>
      <c r="G134" s="50">
        <v>44973</v>
      </c>
      <c r="H134" s="50"/>
      <c r="I134" s="50"/>
      <c r="J134" s="50"/>
      <c r="K134" s="50"/>
      <c r="L134" s="50"/>
      <c r="M134" s="50"/>
      <c r="N134" s="50"/>
      <c r="O134" s="50"/>
      <c r="P134" s="50"/>
      <c r="Q134" s="52"/>
    </row>
    <row r="135" spans="1:17" x14ac:dyDescent="0.2">
      <c r="A135" s="48">
        <v>18</v>
      </c>
      <c r="B135" s="171" t="str">
        <f>B23</f>
        <v>GUTIERREZ BUTRON NAVIL OSCAR</v>
      </c>
      <c r="C135" s="54">
        <v>25166.79</v>
      </c>
      <c r="D135" s="51">
        <v>52892.73</v>
      </c>
      <c r="E135" s="51">
        <v>29491.33</v>
      </c>
      <c r="F135" s="51">
        <v>115726.82</v>
      </c>
      <c r="G135" s="51">
        <v>37396.26</v>
      </c>
      <c r="H135" s="51"/>
      <c r="I135" s="51"/>
      <c r="J135" s="51"/>
      <c r="K135" s="51"/>
      <c r="L135" s="51"/>
      <c r="M135" s="51"/>
      <c r="N135" s="51"/>
      <c r="O135" s="51"/>
      <c r="P135" s="51"/>
      <c r="Q135" s="55">
        <f>SUM(C135:P135)</f>
        <v>260673.93000000002</v>
      </c>
    </row>
    <row r="136" spans="1:17" x14ac:dyDescent="0.2">
      <c r="A136" s="28"/>
      <c r="B136" s="58"/>
      <c r="C136" s="33">
        <v>44764</v>
      </c>
      <c r="D136" s="33">
        <v>44789</v>
      </c>
      <c r="E136" s="33">
        <v>44820</v>
      </c>
      <c r="F136" s="33">
        <v>44859</v>
      </c>
      <c r="G136" s="33">
        <v>44889</v>
      </c>
      <c r="H136" s="33">
        <v>44910</v>
      </c>
      <c r="I136" s="33">
        <v>44951</v>
      </c>
      <c r="J136" s="33">
        <v>44971</v>
      </c>
      <c r="K136" s="33">
        <v>45005</v>
      </c>
      <c r="L136" s="33">
        <v>45029</v>
      </c>
      <c r="M136" s="33">
        <v>45057</v>
      </c>
      <c r="N136" s="33"/>
      <c r="O136" s="33"/>
      <c r="P136" s="33"/>
      <c r="Q136" s="38"/>
    </row>
    <row r="137" spans="1:17" x14ac:dyDescent="0.2">
      <c r="A137" s="28">
        <v>19</v>
      </c>
      <c r="B137" s="170" t="str">
        <f>B24</f>
        <v>INTERNET CORDOBA S.A.S.</v>
      </c>
      <c r="C137" s="47">
        <v>72704.06</v>
      </c>
      <c r="D137" s="34">
        <v>83431.92</v>
      </c>
      <c r="E137" s="34">
        <v>69369.3</v>
      </c>
      <c r="F137" s="34">
        <v>92744.08</v>
      </c>
      <c r="G137" s="34">
        <v>106649.4</v>
      </c>
      <c r="H137" s="34">
        <v>112375.12</v>
      </c>
      <c r="I137" s="34">
        <v>107750.5</v>
      </c>
      <c r="J137" s="34">
        <v>108033.64</v>
      </c>
      <c r="K137" s="34">
        <v>105579.76</v>
      </c>
      <c r="L137" s="34">
        <v>123165.9</v>
      </c>
      <c r="M137" s="34">
        <v>144369.94</v>
      </c>
      <c r="N137" s="34"/>
      <c r="O137" s="34"/>
      <c r="P137" s="34"/>
      <c r="Q137" s="35">
        <f>SUM(C137:P137)</f>
        <v>1126173.6200000001</v>
      </c>
    </row>
    <row r="138" spans="1:17" x14ac:dyDescent="0.2">
      <c r="A138" s="48"/>
      <c r="B138" s="49"/>
      <c r="C138" s="50">
        <v>44756</v>
      </c>
      <c r="D138" s="50">
        <v>44771</v>
      </c>
      <c r="E138" s="50">
        <v>44823</v>
      </c>
      <c r="F138" s="50">
        <v>44849</v>
      </c>
      <c r="G138" s="50">
        <v>44875</v>
      </c>
      <c r="H138" s="50">
        <v>44911</v>
      </c>
      <c r="I138" s="50">
        <v>44935</v>
      </c>
      <c r="J138" s="50">
        <v>44952</v>
      </c>
      <c r="K138" s="50">
        <v>44995</v>
      </c>
      <c r="L138" s="50">
        <v>45033</v>
      </c>
      <c r="M138" s="50">
        <v>45056</v>
      </c>
      <c r="N138" s="50"/>
      <c r="O138" s="50"/>
      <c r="P138" s="50"/>
      <c r="Q138" s="52"/>
    </row>
    <row r="139" spans="1:17" x14ac:dyDescent="0.2">
      <c r="A139" s="48">
        <v>20</v>
      </c>
      <c r="B139" s="53" t="str">
        <f>B25</f>
        <v>IP-TEL SA</v>
      </c>
      <c r="C139" s="54">
        <v>54280.6</v>
      </c>
      <c r="D139" s="51">
        <v>55926.2</v>
      </c>
      <c r="E139" s="51">
        <v>64178.400000000001</v>
      </c>
      <c r="F139" s="51">
        <v>53361</v>
      </c>
      <c r="G139" s="51">
        <v>71341.600000000006</v>
      </c>
      <c r="H139" s="51">
        <v>82038</v>
      </c>
      <c r="I139" s="51">
        <f>85012.74+1429.66</f>
        <v>86442.400000000009</v>
      </c>
      <c r="J139" s="51">
        <v>82885</v>
      </c>
      <c r="K139" s="51">
        <v>83102.8</v>
      </c>
      <c r="L139" s="51">
        <v>81215.199999999997</v>
      </c>
      <c r="M139" s="51">
        <v>94743</v>
      </c>
      <c r="N139" s="51"/>
      <c r="O139" s="51"/>
      <c r="P139" s="51"/>
      <c r="Q139" s="55">
        <f>SUM(C139:P139)</f>
        <v>809514.2</v>
      </c>
    </row>
    <row r="140" spans="1:17" x14ac:dyDescent="0.2">
      <c r="A140" s="28"/>
      <c r="B140" s="45"/>
      <c r="C140" s="33">
        <v>44760</v>
      </c>
      <c r="D140" s="33">
        <v>44792</v>
      </c>
      <c r="E140" s="33">
        <v>44826</v>
      </c>
      <c r="F140" s="33">
        <v>44861</v>
      </c>
      <c r="G140" s="33">
        <v>44889</v>
      </c>
      <c r="H140" s="33">
        <v>44911</v>
      </c>
      <c r="I140" s="33">
        <v>44938</v>
      </c>
      <c r="J140" s="33">
        <v>44981</v>
      </c>
      <c r="K140" s="33">
        <v>44998</v>
      </c>
      <c r="L140" s="33">
        <v>45034</v>
      </c>
      <c r="M140" s="33">
        <v>45064</v>
      </c>
      <c r="N140" s="33"/>
      <c r="O140" s="33"/>
      <c r="P140" s="33"/>
      <c r="Q140" s="38"/>
    </row>
    <row r="141" spans="1:17" x14ac:dyDescent="0.2">
      <c r="A141" s="28">
        <v>21</v>
      </c>
      <c r="B141" s="46" t="str">
        <f>B26</f>
        <v>ITC COMUNICACIONES IP SA (Antes INTERCOM SRL)</v>
      </c>
      <c r="C141" s="47">
        <v>41944.65</v>
      </c>
      <c r="D141" s="34">
        <v>48133.8</v>
      </c>
      <c r="E141" s="34">
        <v>40020.75</v>
      </c>
      <c r="F141" s="34">
        <v>53506.2</v>
      </c>
      <c r="G141" s="34">
        <v>61528.5</v>
      </c>
      <c r="H141" s="34">
        <v>64831.8</v>
      </c>
      <c r="I141" s="34">
        <v>62163.75</v>
      </c>
      <c r="J141" s="34">
        <v>62327.1</v>
      </c>
      <c r="K141" s="34">
        <v>60911.4</v>
      </c>
      <c r="L141" s="34">
        <v>71057.25</v>
      </c>
      <c r="M141" s="34">
        <v>83290.350000000006</v>
      </c>
      <c r="N141" s="34"/>
      <c r="O141" s="34"/>
      <c r="P141" s="34"/>
      <c r="Q141" s="35">
        <f>SUM(C141:P141)</f>
        <v>649715.54999999993</v>
      </c>
    </row>
    <row r="142" spans="1:17" x14ac:dyDescent="0.2">
      <c r="A142" s="48"/>
      <c r="B142" s="49"/>
      <c r="C142" s="50">
        <v>44769</v>
      </c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2"/>
    </row>
    <row r="143" spans="1:17" x14ac:dyDescent="0.2">
      <c r="A143" s="48">
        <v>22</v>
      </c>
      <c r="B143" s="171" t="str">
        <f>B27</f>
        <v xml:space="preserve">LESCANO SRL </v>
      </c>
      <c r="C143" s="54">
        <v>5592.62</v>
      </c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5">
        <f>SUM(C143:P143)</f>
        <v>5592.62</v>
      </c>
    </row>
    <row r="144" spans="1:17" x14ac:dyDescent="0.2">
      <c r="A144" s="28"/>
      <c r="B144" s="58"/>
      <c r="C144" s="33">
        <v>44756</v>
      </c>
      <c r="D144" s="33">
        <v>44782</v>
      </c>
      <c r="E144" s="33">
        <v>44827</v>
      </c>
      <c r="F144" s="33">
        <v>44851</v>
      </c>
      <c r="G144" s="33">
        <v>44880</v>
      </c>
      <c r="H144" s="33">
        <v>44909</v>
      </c>
      <c r="I144" s="33">
        <v>44938</v>
      </c>
      <c r="J144" s="33">
        <v>44970</v>
      </c>
      <c r="K144" s="33">
        <v>44995</v>
      </c>
      <c r="L144" s="33">
        <v>45029</v>
      </c>
      <c r="M144" s="33">
        <v>45056</v>
      </c>
      <c r="N144" s="33"/>
      <c r="O144" s="33"/>
      <c r="P144" s="33"/>
      <c r="Q144" s="38"/>
    </row>
    <row r="145" spans="1:17" x14ac:dyDescent="0.2">
      <c r="A145" s="28">
        <v>23</v>
      </c>
      <c r="B145" s="46" t="str">
        <f>B28</f>
        <v>MIRETTI MAURO</v>
      </c>
      <c r="C145" s="47">
        <v>16777.86</v>
      </c>
      <c r="D145" s="34">
        <v>19253.52</v>
      </c>
      <c r="E145" s="34">
        <v>16008.3</v>
      </c>
      <c r="F145" s="34">
        <v>21402.48</v>
      </c>
      <c r="G145" s="34">
        <v>12305.7</v>
      </c>
      <c r="H145" s="34">
        <v>8644.24</v>
      </c>
      <c r="I145" s="34">
        <v>8288.5</v>
      </c>
      <c r="J145" s="34">
        <v>8310.2800000000007</v>
      </c>
      <c r="K145" s="34">
        <v>8121.52</v>
      </c>
      <c r="L145" s="34">
        <v>9474.2999999999993</v>
      </c>
      <c r="M145" s="34">
        <v>11105.38</v>
      </c>
      <c r="N145" s="34"/>
      <c r="O145" s="34"/>
      <c r="P145" s="34"/>
      <c r="Q145" s="35">
        <f>SUM(C145:P145)</f>
        <v>139692.08000000002</v>
      </c>
    </row>
    <row r="146" spans="1:17" x14ac:dyDescent="0.2">
      <c r="A146" s="48"/>
      <c r="B146" s="49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2"/>
    </row>
    <row r="147" spans="1:17" x14ac:dyDescent="0.2">
      <c r="A147" s="48">
        <v>24</v>
      </c>
      <c r="B147" s="53" t="str">
        <f>B29</f>
        <v>MUNICIPALIDAD DE MALAGUEÑO</v>
      </c>
      <c r="C147" s="54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5">
        <f>SUM(C147:P147)</f>
        <v>0</v>
      </c>
    </row>
    <row r="148" spans="1:17" x14ac:dyDescent="0.2">
      <c r="A148" s="28"/>
      <c r="B148" s="45"/>
      <c r="C148" s="33">
        <v>44760</v>
      </c>
      <c r="D148" s="33">
        <v>44785</v>
      </c>
      <c r="E148" s="33">
        <v>44824</v>
      </c>
      <c r="F148" s="33">
        <v>44854</v>
      </c>
      <c r="G148" s="33">
        <v>44889</v>
      </c>
      <c r="H148" s="33">
        <v>44911</v>
      </c>
      <c r="I148" s="33">
        <v>44945</v>
      </c>
      <c r="J148" s="33">
        <v>44981</v>
      </c>
      <c r="K148" s="33">
        <v>44999</v>
      </c>
      <c r="L148" s="33">
        <v>45036</v>
      </c>
      <c r="M148" s="33"/>
      <c r="N148" s="33"/>
      <c r="O148" s="33"/>
      <c r="P148" s="33"/>
      <c r="Q148" s="38"/>
    </row>
    <row r="149" spans="1:17" x14ac:dyDescent="0.2">
      <c r="A149" s="28">
        <v>25</v>
      </c>
      <c r="B149" s="57" t="str">
        <f>B30</f>
        <v>POGLIOTTI &amp; POGLIOTTI CONSTRUCCIONES SA</v>
      </c>
      <c r="C149" s="47">
        <v>25166.79</v>
      </c>
      <c r="D149" s="34">
        <v>28880.28</v>
      </c>
      <c r="E149" s="34">
        <v>24012.45</v>
      </c>
      <c r="F149" s="34">
        <v>32103.72</v>
      </c>
      <c r="G149" s="34">
        <v>36917.1</v>
      </c>
      <c r="H149" s="34">
        <v>38899.08</v>
      </c>
      <c r="I149" s="34">
        <v>37298.25</v>
      </c>
      <c r="J149" s="34">
        <v>37396.26</v>
      </c>
      <c r="K149" s="34">
        <v>60911.4</v>
      </c>
      <c r="L149" s="34">
        <v>71057.25</v>
      </c>
      <c r="M149" s="34"/>
      <c r="N149" s="34"/>
      <c r="O149" s="34"/>
      <c r="P149" s="34"/>
      <c r="Q149" s="35">
        <f>SUM(C149:P149)</f>
        <v>392642.58</v>
      </c>
    </row>
    <row r="150" spans="1:17" x14ac:dyDescent="0.2">
      <c r="A150" s="48"/>
      <c r="B150" s="49"/>
      <c r="C150" s="50">
        <v>44771</v>
      </c>
      <c r="D150" s="50">
        <v>44939</v>
      </c>
      <c r="E150" s="50">
        <v>44999</v>
      </c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2"/>
    </row>
    <row r="151" spans="1:17" x14ac:dyDescent="0.2">
      <c r="A151" s="48">
        <v>26</v>
      </c>
      <c r="B151" s="173" t="str">
        <f>B31</f>
        <v>ALL SOLUTION SAS (ex SCALI ALFREDO MARCOS)</v>
      </c>
      <c r="C151" s="54">
        <v>16777.86</v>
      </c>
      <c r="D151" s="51">
        <v>44024.639999999999</v>
      </c>
      <c r="E151" s="51">
        <v>16431.8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5">
        <f>SUM(C151:P151)</f>
        <v>77234.3</v>
      </c>
    </row>
    <row r="152" spans="1:17" x14ac:dyDescent="0.2">
      <c r="A152" s="28"/>
      <c r="B152" s="58"/>
      <c r="C152" s="33">
        <v>44769</v>
      </c>
      <c r="D152" s="33">
        <v>44797</v>
      </c>
      <c r="E152" s="33">
        <v>2679</v>
      </c>
      <c r="F152" s="33">
        <v>44861</v>
      </c>
      <c r="G152" s="33">
        <v>44893</v>
      </c>
      <c r="H152" s="33">
        <v>44917</v>
      </c>
      <c r="I152" s="33">
        <v>44951</v>
      </c>
      <c r="J152" s="33">
        <v>44985</v>
      </c>
      <c r="K152" s="33">
        <v>45013</v>
      </c>
      <c r="L152" s="33">
        <v>45042</v>
      </c>
      <c r="M152" s="33">
        <v>45069</v>
      </c>
      <c r="N152" s="33"/>
      <c r="O152" s="33"/>
      <c r="P152" s="33"/>
      <c r="Q152" s="38"/>
    </row>
    <row r="153" spans="1:17" x14ac:dyDescent="0.2">
      <c r="A153" s="28">
        <v>27</v>
      </c>
      <c r="B153" s="170" t="str">
        <f>B32</f>
        <v>SILICA NETWORKS SA</v>
      </c>
      <c r="C153" s="47">
        <v>30759.41</v>
      </c>
      <c r="D153" s="34">
        <v>35298.120000000003</v>
      </c>
      <c r="E153" s="34">
        <v>29348.55</v>
      </c>
      <c r="F153" s="34">
        <v>39237.879999999997</v>
      </c>
      <c r="G153" s="34">
        <v>45120.9</v>
      </c>
      <c r="H153" s="34">
        <v>47543.32</v>
      </c>
      <c r="I153" s="34">
        <v>45586.75</v>
      </c>
      <c r="J153" s="34">
        <v>45706.54</v>
      </c>
      <c r="K153" s="34">
        <v>44668.36</v>
      </c>
      <c r="L153" s="34">
        <v>52108.65</v>
      </c>
      <c r="M153" s="34">
        <v>61079.59</v>
      </c>
      <c r="N153" s="34"/>
      <c r="O153" s="34"/>
      <c r="P153" s="34"/>
      <c r="Q153" s="35">
        <f>SUM(C153:P153)</f>
        <v>476458.06999999995</v>
      </c>
    </row>
    <row r="154" spans="1:17" x14ac:dyDescent="0.2">
      <c r="A154" s="48"/>
      <c r="B154" s="49"/>
      <c r="C154" s="50">
        <v>44755</v>
      </c>
      <c r="D154" s="50">
        <v>44775</v>
      </c>
      <c r="E154" s="50">
        <v>44811</v>
      </c>
      <c r="F154" s="50">
        <v>44862</v>
      </c>
      <c r="G154" s="50">
        <v>44869</v>
      </c>
      <c r="H154" s="50">
        <v>44914</v>
      </c>
      <c r="I154" s="50">
        <v>44935</v>
      </c>
      <c r="J154" s="50">
        <v>44932</v>
      </c>
      <c r="K154" s="50">
        <v>44991</v>
      </c>
      <c r="L154" s="50">
        <v>45033</v>
      </c>
      <c r="M154" s="50">
        <v>45051</v>
      </c>
      <c r="N154" s="50"/>
      <c r="O154" s="50"/>
      <c r="P154" s="50"/>
      <c r="Q154" s="52"/>
    </row>
    <row r="155" spans="1:17" x14ac:dyDescent="0.2">
      <c r="A155" s="48">
        <v>28</v>
      </c>
      <c r="B155" s="53" t="str">
        <f>B33</f>
        <v>TRANSAMERICAN TELECOMUNICATION SA</v>
      </c>
      <c r="C155" s="54">
        <v>5428.06</v>
      </c>
      <c r="D155" s="51">
        <v>5592.62</v>
      </c>
      <c r="E155" s="51">
        <v>6417.84</v>
      </c>
      <c r="F155" s="51">
        <v>5336.1</v>
      </c>
      <c r="G155" s="51">
        <v>7134.16</v>
      </c>
      <c r="H155" s="51">
        <v>8203.7999999999993</v>
      </c>
      <c r="I155" s="51">
        <v>8644.24</v>
      </c>
      <c r="J155" s="51">
        <v>8288.5</v>
      </c>
      <c r="K155" s="51">
        <v>8310.2800000000007</v>
      </c>
      <c r="L155" s="51">
        <v>8121.52</v>
      </c>
      <c r="M155" s="51">
        <v>9474.2999999999993</v>
      </c>
      <c r="N155" s="51"/>
      <c r="O155" s="51"/>
      <c r="P155" s="51"/>
      <c r="Q155" s="55">
        <f>SUM(C155:P155)</f>
        <v>80951.42</v>
      </c>
    </row>
    <row r="156" spans="1:17" x14ac:dyDescent="0.2">
      <c r="A156" s="28"/>
      <c r="B156" s="45"/>
      <c r="C156" s="33">
        <v>45013</v>
      </c>
      <c r="D156" s="33">
        <v>45041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8"/>
    </row>
    <row r="157" spans="1:17" x14ac:dyDescent="0.2">
      <c r="A157" s="28">
        <v>29</v>
      </c>
      <c r="B157" s="57" t="s">
        <v>187</v>
      </c>
      <c r="C157" s="47">
        <v>296433.06</v>
      </c>
      <c r="D157" s="34">
        <v>123165.9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5">
        <f>SUM(C157:P157)</f>
        <v>419598.95999999996</v>
      </c>
    </row>
    <row r="158" spans="1:17" x14ac:dyDescent="0.2">
      <c r="A158" s="48"/>
      <c r="B158" s="49"/>
      <c r="C158" s="50"/>
      <c r="D158" s="50"/>
      <c r="E158" s="50"/>
      <c r="F158" s="50"/>
      <c r="G158" s="50"/>
      <c r="H158" s="50"/>
      <c r="I158" s="50"/>
      <c r="J158" s="50"/>
      <c r="K158" s="50"/>
      <c r="L158" s="51"/>
      <c r="M158" s="51"/>
      <c r="N158" s="51"/>
      <c r="O158" s="51"/>
      <c r="P158" s="51"/>
      <c r="Q158" s="52"/>
    </row>
    <row r="159" spans="1:17" x14ac:dyDescent="0.2">
      <c r="A159" s="48">
        <v>30</v>
      </c>
      <c r="B159" s="53"/>
      <c r="C159" s="54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5">
        <f>SUM(C159:P159)</f>
        <v>0</v>
      </c>
    </row>
    <row r="160" spans="1:17" x14ac:dyDescent="0.2">
      <c r="A160" s="28"/>
      <c r="B160" s="58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8"/>
    </row>
    <row r="161" spans="1:20" x14ac:dyDescent="0.2">
      <c r="A161" s="28">
        <v>31</v>
      </c>
      <c r="B161" s="46"/>
      <c r="C161" s="47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5">
        <f>SUM(C161:P161)</f>
        <v>0</v>
      </c>
    </row>
    <row r="162" spans="1:20" x14ac:dyDescent="0.2">
      <c r="A162" s="48"/>
      <c r="B162" s="49"/>
      <c r="C162" s="50"/>
      <c r="D162" s="50"/>
      <c r="E162" s="50"/>
      <c r="F162" s="50"/>
      <c r="G162" s="50"/>
      <c r="H162" s="50"/>
      <c r="I162" s="50"/>
      <c r="J162" s="50"/>
      <c r="K162" s="50"/>
      <c r="L162" s="51"/>
      <c r="M162" s="51"/>
      <c r="N162" s="51"/>
      <c r="O162" s="51"/>
      <c r="P162" s="51"/>
      <c r="Q162" s="52"/>
    </row>
    <row r="163" spans="1:20" x14ac:dyDescent="0.2">
      <c r="A163" s="48"/>
      <c r="B163" s="53" t="s">
        <v>29</v>
      </c>
      <c r="C163" s="54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5">
        <f>SUM(C163:P163)</f>
        <v>0</v>
      </c>
    </row>
    <row r="164" spans="1:20" x14ac:dyDescent="0.2">
      <c r="A164" s="28"/>
      <c r="B164" s="44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8"/>
    </row>
    <row r="165" spans="1:20" x14ac:dyDescent="0.2">
      <c r="A165" s="28"/>
      <c r="B165" s="56"/>
      <c r="C165" s="47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5">
        <f>SUM(C165:P165)</f>
        <v>0</v>
      </c>
    </row>
    <row r="166" spans="1:20" x14ac:dyDescent="0.2">
      <c r="A166" s="205"/>
      <c r="B166" s="206"/>
      <c r="C166" s="207"/>
      <c r="D166" s="207"/>
      <c r="E166" s="207"/>
      <c r="F166" s="207"/>
      <c r="G166" s="207"/>
      <c r="H166" s="207"/>
      <c r="I166" s="207"/>
      <c r="J166" s="207"/>
      <c r="K166" s="207"/>
      <c r="L166" s="208"/>
      <c r="M166" s="208"/>
      <c r="N166" s="208"/>
      <c r="O166" s="208"/>
      <c r="P166" s="208"/>
      <c r="Q166" s="209"/>
    </row>
    <row r="167" spans="1:20" x14ac:dyDescent="0.2">
      <c r="A167" s="205">
        <v>1</v>
      </c>
      <c r="B167" s="210" t="str">
        <f>B39</f>
        <v>UNIVERSIDAD NACIONAL DE CÓRDOBA</v>
      </c>
      <c r="C167" s="211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12">
        <f>SUM(C167:P167)</f>
        <v>0</v>
      </c>
    </row>
    <row r="168" spans="1:20" x14ac:dyDescent="0.2">
      <c r="A168" s="28"/>
      <c r="B168" s="125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8"/>
    </row>
    <row r="169" spans="1:20" x14ac:dyDescent="0.2">
      <c r="A169" s="28">
        <v>2</v>
      </c>
      <c r="B169" s="126" t="str">
        <f>B40</f>
        <v xml:space="preserve">UNIVERSIDAD TECNOLÓGIA </v>
      </c>
      <c r="C169" s="47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5">
        <f>SUM(C169:P169)</f>
        <v>0</v>
      </c>
    </row>
    <row r="170" spans="1:20" x14ac:dyDescent="0.2">
      <c r="A170" s="205"/>
      <c r="B170" s="206"/>
      <c r="C170" s="207"/>
      <c r="D170" s="207"/>
      <c r="E170" s="207"/>
      <c r="F170" s="207"/>
      <c r="G170" s="207"/>
      <c r="H170" s="207"/>
      <c r="I170" s="207"/>
      <c r="J170" s="207"/>
      <c r="K170" s="207"/>
      <c r="L170" s="208"/>
      <c r="M170" s="208"/>
      <c r="N170" s="208"/>
      <c r="O170" s="208"/>
      <c r="P170" s="208"/>
      <c r="Q170" s="209"/>
    </row>
    <row r="171" spans="1:20" ht="13.5" thickBot="1" x14ac:dyDescent="0.25">
      <c r="A171" s="205"/>
      <c r="B171" s="210"/>
      <c r="C171" s="213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5"/>
      <c r="Q171" s="212">
        <f>SUM(C171:P171)</f>
        <v>0</v>
      </c>
    </row>
    <row r="172" spans="1:20" ht="13.5" thickBot="1" x14ac:dyDescent="0.25">
      <c r="Q172" s="59">
        <f>SUM(Q100:Q171)</f>
        <v>11615875.370000001</v>
      </c>
      <c r="R172">
        <f>GRAFICO!B20</f>
        <v>11574671.239999998</v>
      </c>
      <c r="S172">
        <f>GRAFICO!C21</f>
        <v>41204.130000000005</v>
      </c>
      <c r="T172" s="60">
        <f>Q172-R172-S172</f>
        <v>2.6775524020195007E-9</v>
      </c>
    </row>
    <row r="173" spans="1:20" x14ac:dyDescent="0.2">
      <c r="S173" s="60"/>
    </row>
    <row r="174" spans="1:20" ht="13.5" thickBot="1" x14ac:dyDescent="0.25">
      <c r="S174" s="60"/>
    </row>
    <row r="175" spans="1:20" x14ac:dyDescent="0.2">
      <c r="A175" s="216"/>
      <c r="B175" s="217"/>
      <c r="C175" s="218">
        <v>44754</v>
      </c>
      <c r="D175" s="218">
        <v>44781</v>
      </c>
      <c r="E175" s="218">
        <v>44816</v>
      </c>
      <c r="F175" s="218">
        <v>44846</v>
      </c>
      <c r="G175" s="218">
        <v>44876</v>
      </c>
      <c r="H175" s="218">
        <v>44907</v>
      </c>
      <c r="I175" s="218">
        <v>44936</v>
      </c>
      <c r="J175" s="218">
        <v>44966</v>
      </c>
      <c r="K175" s="218">
        <v>44993</v>
      </c>
      <c r="L175" s="218">
        <v>45028</v>
      </c>
      <c r="M175" s="218">
        <v>45054</v>
      </c>
      <c r="N175" s="218"/>
      <c r="O175" s="218"/>
      <c r="P175" s="218"/>
      <c r="Q175" s="222"/>
      <c r="S175" s="60"/>
    </row>
    <row r="176" spans="1:20" ht="13.5" thickBot="1" x14ac:dyDescent="0.25">
      <c r="A176" s="189"/>
      <c r="B176" s="219" t="s">
        <v>68</v>
      </c>
      <c r="C176" s="220">
        <v>39156</v>
      </c>
      <c r="D176" s="221">
        <v>41834</v>
      </c>
      <c r="E176" s="221">
        <v>35906</v>
      </c>
      <c r="F176" s="221">
        <v>45604</v>
      </c>
      <c r="G176" s="221">
        <v>52130</v>
      </c>
      <c r="H176" s="221">
        <v>55614</v>
      </c>
      <c r="I176" s="221">
        <v>57356</v>
      </c>
      <c r="J176" s="221">
        <v>56836</v>
      </c>
      <c r="K176" s="221">
        <v>53690</v>
      </c>
      <c r="L176" s="221">
        <v>53820</v>
      </c>
      <c r="M176" s="221">
        <v>71526</v>
      </c>
      <c r="N176" s="221"/>
      <c r="O176" s="221"/>
      <c r="P176" s="221"/>
      <c r="Q176" s="223">
        <f>SUM(C176:P176)</f>
        <v>563472</v>
      </c>
      <c r="R176">
        <f>GRAFICO!D21</f>
        <v>563472</v>
      </c>
      <c r="S176" s="60">
        <f>Q176-R176</f>
        <v>0</v>
      </c>
    </row>
  </sheetData>
  <sortState xmlns:xlrd2="http://schemas.microsoft.com/office/spreadsheetml/2017/richdata2" ref="E6:E33">
    <sortCondition ref="E6:E33"/>
  </sortState>
  <mergeCells count="9">
    <mergeCell ref="Q98:Q99"/>
    <mergeCell ref="A46:B46"/>
    <mergeCell ref="A47:B47"/>
    <mergeCell ref="A5:B5"/>
    <mergeCell ref="C89:C90"/>
    <mergeCell ref="D89:D90"/>
    <mergeCell ref="E89:E90"/>
    <mergeCell ref="F89:F90"/>
    <mergeCell ref="C46:C47"/>
  </mergeCells>
  <phoneticPr fontId="9" type="noConversion"/>
  <pageMargins left="0.74803149606299213" right="0.74803149606299213" top="0.98425196850393704" bottom="0.98425196850393704" header="0" footer="0"/>
  <pageSetup orientation="landscape" r:id="rId1"/>
  <headerFooter alignWithMargins="0"/>
  <ignoredErrors>
    <ignoredError sqref="B167 B155 B153 B151 B135 B137 B139 B141 B143 B145 B147 B129 B127 B123 B121 B103 B105 B107 B109 B111 B113 B115 B119 B1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A902"/>
  <sheetViews>
    <sheetView tabSelected="1" zoomScaleNormal="100" workbookViewId="0">
      <pane ySplit="1" topLeftCell="A305" activePane="bottomLeft" state="frozen"/>
      <selection pane="bottomLeft" activeCell="C317" sqref="C317"/>
    </sheetView>
  </sheetViews>
  <sheetFormatPr baseColWidth="10" defaultRowHeight="15" x14ac:dyDescent="0.2"/>
  <cols>
    <col min="1" max="1" width="12.5703125" style="9" bestFit="1" customWidth="1"/>
    <col min="2" max="2" width="49.7109375" style="10" customWidth="1"/>
    <col min="3" max="3" width="16.7109375" style="2" customWidth="1"/>
    <col min="4" max="4" width="14.7109375" style="2" customWidth="1"/>
    <col min="5" max="5" width="16.140625" style="26" customWidth="1"/>
    <col min="6" max="6" width="13" style="26" bestFit="1" customWidth="1"/>
    <col min="7" max="7" width="15.28515625" customWidth="1"/>
    <col min="8" max="9" width="14.7109375" customWidth="1"/>
    <col min="10" max="10" width="14.7109375" style="148" customWidth="1"/>
    <col min="11" max="12" width="14.7109375" customWidth="1"/>
    <col min="13" max="18" width="23.42578125" customWidth="1"/>
    <col min="19" max="19" width="19.85546875" customWidth="1"/>
    <col min="20" max="20" width="19.7109375" customWidth="1"/>
    <col min="21" max="21" width="28.140625" customWidth="1"/>
    <col min="22" max="24" width="24.7109375" bestFit="1" customWidth="1"/>
    <col min="25" max="25" width="21.85546875" bestFit="1" customWidth="1"/>
    <col min="26" max="26" width="21.7109375" bestFit="1" customWidth="1"/>
    <col min="27" max="27" width="29.42578125" bestFit="1" customWidth="1"/>
  </cols>
  <sheetData>
    <row r="1" spans="1:27" ht="87" customHeight="1" thickBot="1" x14ac:dyDescent="0.3">
      <c r="A1" s="152" t="s">
        <v>0</v>
      </c>
      <c r="B1" s="153" t="s">
        <v>1</v>
      </c>
      <c r="C1" s="154" t="s">
        <v>8</v>
      </c>
      <c r="D1" s="155" t="s">
        <v>2</v>
      </c>
      <c r="E1" s="156" t="s">
        <v>3</v>
      </c>
      <c r="F1" s="68"/>
      <c r="G1" s="136" t="s">
        <v>57</v>
      </c>
      <c r="H1" s="137" t="s">
        <v>2</v>
      </c>
      <c r="I1" s="227" t="s">
        <v>57</v>
      </c>
      <c r="J1" s="228" t="s">
        <v>2</v>
      </c>
      <c r="K1" s="229" t="s">
        <v>57</v>
      </c>
      <c r="L1" s="230" t="s">
        <v>2</v>
      </c>
    </row>
    <row r="2" spans="1:27" x14ac:dyDescent="0.2">
      <c r="A2" s="4" t="s">
        <v>121</v>
      </c>
      <c r="C2" s="253">
        <v>745365.98495371453</v>
      </c>
      <c r="D2" s="8"/>
      <c r="E2" s="128">
        <f>C2</f>
        <v>745365.98495371453</v>
      </c>
      <c r="F2" s="69"/>
      <c r="G2" s="75">
        <v>0</v>
      </c>
      <c r="H2" s="73"/>
      <c r="I2" s="74">
        <v>14500.66</v>
      </c>
      <c r="J2" s="144"/>
      <c r="K2" s="75">
        <v>0</v>
      </c>
      <c r="L2" s="76"/>
    </row>
    <row r="3" spans="1:27" s="4" customFormat="1" ht="17.25" x14ac:dyDescent="0.35">
      <c r="A3" s="63"/>
      <c r="B3" s="63"/>
      <c r="C3" s="64"/>
      <c r="D3" s="65"/>
      <c r="E3" s="62"/>
      <c r="F3" s="70"/>
      <c r="G3" s="67"/>
      <c r="H3" s="66"/>
      <c r="I3" s="95"/>
      <c r="J3" s="145"/>
      <c r="K3" s="67"/>
      <c r="L3" s="77"/>
    </row>
    <row r="4" spans="1:27" s="4" customFormat="1" x14ac:dyDescent="0.3">
      <c r="A4" s="5"/>
      <c r="B4" s="141" t="s">
        <v>119</v>
      </c>
      <c r="C4" s="142"/>
      <c r="D4" s="143">
        <v>465354</v>
      </c>
      <c r="E4" s="260">
        <f>E2+C4-D4</f>
        <v>280011.98495371453</v>
      </c>
      <c r="F4" s="25"/>
      <c r="G4" s="71"/>
      <c r="H4" s="72"/>
      <c r="I4" s="96"/>
      <c r="J4" s="146"/>
      <c r="K4" s="234"/>
      <c r="L4" s="23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s="4" customFormat="1" x14ac:dyDescent="0.3">
      <c r="A5" s="5"/>
      <c r="B5" s="141" t="s">
        <v>120</v>
      </c>
      <c r="C5" s="142"/>
      <c r="D5" s="143">
        <v>227815</v>
      </c>
      <c r="E5" s="260">
        <f>E4+C5-D5</f>
        <v>52196.984953714535</v>
      </c>
      <c r="F5" s="25"/>
      <c r="G5" s="71"/>
      <c r="H5" s="72"/>
      <c r="I5" s="96"/>
      <c r="J5" s="146"/>
      <c r="K5" s="234"/>
      <c r="L5" s="23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s="4" customFormat="1" x14ac:dyDescent="0.3">
      <c r="A6" s="5"/>
      <c r="B6" s="141" t="s">
        <v>123</v>
      </c>
      <c r="C6" s="142"/>
      <c r="D6" s="143"/>
      <c r="E6" s="260">
        <f>E5+C6-D6</f>
        <v>52196.984953714535</v>
      </c>
      <c r="F6" s="25"/>
      <c r="G6" s="71"/>
      <c r="H6" s="72"/>
      <c r="I6" s="96"/>
      <c r="J6" s="150">
        <v>4063.83</v>
      </c>
      <c r="K6" s="234"/>
      <c r="L6" s="235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s="4" customFormat="1" x14ac:dyDescent="0.3">
      <c r="A7" s="5"/>
      <c r="B7" s="141" t="s">
        <v>124</v>
      </c>
      <c r="C7" s="142"/>
      <c r="D7" s="143"/>
      <c r="E7" s="260">
        <f>E6+C7-D7</f>
        <v>52196.984953714535</v>
      </c>
      <c r="F7" s="25"/>
      <c r="G7" s="71"/>
      <c r="H7" s="72"/>
      <c r="I7" s="96"/>
      <c r="J7" s="150">
        <v>1513</v>
      </c>
      <c r="K7" s="234"/>
      <c r="L7" s="235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s="4" customFormat="1" x14ac:dyDescent="0.3">
      <c r="A8" s="250"/>
      <c r="B8" s="251" t="s">
        <v>122</v>
      </c>
      <c r="C8" s="252">
        <v>39156</v>
      </c>
      <c r="D8" s="251"/>
      <c r="E8" s="260">
        <f>E7+C8-D8</f>
        <v>91352.984953714535</v>
      </c>
      <c r="F8" s="25"/>
      <c r="G8" s="71"/>
      <c r="H8" s="72"/>
      <c r="I8" s="96"/>
      <c r="J8" s="146"/>
      <c r="K8" s="234"/>
      <c r="L8" s="235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s="4" customFormat="1" x14ac:dyDescent="0.3">
      <c r="A9" s="257">
        <v>44755</v>
      </c>
      <c r="B9" s="258" t="s">
        <v>58</v>
      </c>
      <c r="C9" s="259">
        <v>5428.06</v>
      </c>
      <c r="D9" s="259"/>
      <c r="E9" s="260">
        <f t="shared" ref="E9:E23" si="0">E8+C9-D9</f>
        <v>96781.044953714532</v>
      </c>
      <c r="F9" s="25"/>
      <c r="G9" s="71"/>
      <c r="H9" s="72"/>
      <c r="I9" s="96"/>
      <c r="J9" s="146"/>
      <c r="K9" s="234"/>
      <c r="L9" s="23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s="4" customFormat="1" x14ac:dyDescent="0.3">
      <c r="A10" s="257">
        <v>44756</v>
      </c>
      <c r="B10" s="258" t="s">
        <v>92</v>
      </c>
      <c r="C10" s="259">
        <v>54280.6</v>
      </c>
      <c r="D10" s="259"/>
      <c r="E10" s="260">
        <f t="shared" si="0"/>
        <v>151061.64495371454</v>
      </c>
      <c r="F10" s="25"/>
      <c r="G10" s="71"/>
      <c r="H10" s="72"/>
      <c r="I10" s="96"/>
      <c r="J10" s="146"/>
      <c r="K10" s="234"/>
      <c r="L10" s="23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s="4" customFormat="1" x14ac:dyDescent="0.3">
      <c r="A11" s="257">
        <v>44756</v>
      </c>
      <c r="B11" s="258" t="s">
        <v>75</v>
      </c>
      <c r="C11" s="259">
        <v>16777.86</v>
      </c>
      <c r="D11" s="259"/>
      <c r="E11" s="260">
        <f t="shared" si="0"/>
        <v>167839.50495371455</v>
      </c>
      <c r="F11" s="25"/>
      <c r="G11" s="71"/>
      <c r="H11" s="72"/>
      <c r="I11" s="96"/>
      <c r="J11" s="146"/>
      <c r="K11" s="234"/>
      <c r="L11" s="23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s="4" customFormat="1" x14ac:dyDescent="0.3">
      <c r="A12" s="257">
        <v>44757</v>
      </c>
      <c r="B12" s="258" t="s">
        <v>125</v>
      </c>
      <c r="C12" s="259">
        <v>41944.65</v>
      </c>
      <c r="D12" s="259"/>
      <c r="E12" s="260">
        <f t="shared" si="0"/>
        <v>209784.15495371455</v>
      </c>
      <c r="F12" s="25"/>
      <c r="G12" s="71"/>
      <c r="H12" s="72"/>
      <c r="I12" s="96"/>
      <c r="J12" s="146"/>
      <c r="K12" s="234"/>
      <c r="L12" s="235"/>
      <c r="M12"/>
      <c r="N12"/>
      <c r="O12"/>
      <c r="P12"/>
      <c r="Q12"/>
      <c r="R12"/>
      <c r="S12"/>
      <c r="T12"/>
      <c r="U12"/>
    </row>
    <row r="13" spans="1:27" s="4" customFormat="1" x14ac:dyDescent="0.3">
      <c r="A13" s="257">
        <v>44760</v>
      </c>
      <c r="B13" s="258" t="s">
        <v>72</v>
      </c>
      <c r="C13" s="259">
        <v>41944.65</v>
      </c>
      <c r="D13" s="259"/>
      <c r="E13" s="260">
        <f t="shared" si="0"/>
        <v>251728.80495371454</v>
      </c>
      <c r="F13" s="25"/>
      <c r="G13" s="71"/>
      <c r="H13" s="72"/>
      <c r="I13" s="96"/>
      <c r="J13" s="146"/>
      <c r="K13" s="234"/>
      <c r="L13" s="235"/>
      <c r="M13"/>
      <c r="N13"/>
      <c r="O13"/>
      <c r="P13"/>
      <c r="Q13"/>
      <c r="R13"/>
      <c r="S13"/>
      <c r="T13"/>
      <c r="U13"/>
    </row>
    <row r="14" spans="1:27" s="4" customFormat="1" x14ac:dyDescent="0.3">
      <c r="A14" s="257">
        <v>44760</v>
      </c>
      <c r="B14" s="258" t="s">
        <v>59</v>
      </c>
      <c r="C14" s="259">
        <v>25166.79</v>
      </c>
      <c r="D14" s="259"/>
      <c r="E14" s="260">
        <f t="shared" si="0"/>
        <v>276895.59495371452</v>
      </c>
      <c r="F14" s="25"/>
      <c r="G14" s="71"/>
      <c r="H14" s="72"/>
      <c r="I14" s="96"/>
      <c r="J14" s="146"/>
      <c r="K14" s="234"/>
      <c r="L14" s="235"/>
      <c r="M14"/>
      <c r="N14"/>
      <c r="O14"/>
      <c r="P14"/>
      <c r="Q14"/>
      <c r="R14"/>
      <c r="S14"/>
      <c r="T14"/>
      <c r="U14"/>
    </row>
    <row r="15" spans="1:27" s="4" customFormat="1" x14ac:dyDescent="0.3">
      <c r="A15" s="257">
        <v>44762</v>
      </c>
      <c r="B15" s="258" t="s">
        <v>61</v>
      </c>
      <c r="C15" s="259">
        <v>55926.2</v>
      </c>
      <c r="D15" s="259"/>
      <c r="E15" s="260">
        <f t="shared" si="0"/>
        <v>332821.79495371453</v>
      </c>
      <c r="F15" s="25"/>
      <c r="G15" s="71"/>
      <c r="H15" s="72"/>
      <c r="I15" s="96"/>
      <c r="J15" s="146"/>
      <c r="K15" s="234"/>
      <c r="L15" s="235"/>
      <c r="M15"/>
      <c r="N15"/>
      <c r="O15"/>
      <c r="P15"/>
      <c r="Q15"/>
      <c r="R15"/>
      <c r="S15"/>
      <c r="T15"/>
      <c r="U15"/>
    </row>
    <row r="16" spans="1:27" s="4" customFormat="1" x14ac:dyDescent="0.3">
      <c r="A16" s="257">
        <v>44762</v>
      </c>
      <c r="B16" s="258" t="s">
        <v>126</v>
      </c>
      <c r="C16" s="259">
        <v>11185.24</v>
      </c>
      <c r="D16" s="259"/>
      <c r="E16" s="260">
        <f t="shared" si="0"/>
        <v>344007.03495371452</v>
      </c>
      <c r="F16" s="25"/>
      <c r="G16" s="71"/>
      <c r="H16" s="72"/>
      <c r="I16" s="96"/>
      <c r="J16" s="146"/>
      <c r="K16" s="234"/>
      <c r="L16" s="235"/>
      <c r="M16"/>
      <c r="N16"/>
      <c r="O16"/>
      <c r="P16"/>
      <c r="Q16"/>
      <c r="R16"/>
      <c r="S16"/>
      <c r="T16"/>
      <c r="U16"/>
    </row>
    <row r="17" spans="1:21" s="4" customFormat="1" x14ac:dyDescent="0.3">
      <c r="A17" s="257">
        <v>44762</v>
      </c>
      <c r="B17" s="258" t="s">
        <v>127</v>
      </c>
      <c r="C17" s="259">
        <v>5592.62</v>
      </c>
      <c r="D17" s="259"/>
      <c r="E17" s="260">
        <f t="shared" si="0"/>
        <v>349599.65495371452</v>
      </c>
      <c r="F17" s="25"/>
      <c r="G17" s="71"/>
      <c r="H17" s="72"/>
      <c r="I17" s="96"/>
      <c r="J17" s="146"/>
      <c r="K17" s="234"/>
      <c r="L17" s="235"/>
      <c r="M17"/>
      <c r="N17"/>
      <c r="O17"/>
      <c r="P17"/>
      <c r="Q17"/>
      <c r="R17"/>
      <c r="S17"/>
      <c r="T17"/>
      <c r="U17"/>
    </row>
    <row r="18" spans="1:21" s="4" customFormat="1" x14ac:dyDescent="0.3">
      <c r="A18" s="257">
        <v>44762</v>
      </c>
      <c r="B18" s="258" t="s">
        <v>60</v>
      </c>
      <c r="C18" s="259">
        <v>55926.2</v>
      </c>
      <c r="D18" s="259"/>
      <c r="E18" s="260">
        <f t="shared" si="0"/>
        <v>405525.85495371453</v>
      </c>
      <c r="F18" s="25"/>
      <c r="G18" s="71"/>
      <c r="H18" s="72"/>
      <c r="I18" s="96"/>
      <c r="J18" s="146"/>
      <c r="K18" s="234"/>
      <c r="L18" s="235"/>
      <c r="M18"/>
      <c r="N18"/>
      <c r="O18"/>
      <c r="P18"/>
      <c r="Q18"/>
      <c r="R18"/>
      <c r="S18"/>
      <c r="T18"/>
      <c r="U18"/>
    </row>
    <row r="19" spans="1:21" s="4" customFormat="1" x14ac:dyDescent="0.3">
      <c r="A19" s="257">
        <v>44763</v>
      </c>
      <c r="B19" s="258" t="s">
        <v>128</v>
      </c>
      <c r="C19" s="259">
        <v>25166.79</v>
      </c>
      <c r="D19" s="259"/>
      <c r="E19" s="260">
        <f t="shared" si="0"/>
        <v>430692.64495371451</v>
      </c>
      <c r="F19" s="25"/>
      <c r="G19" s="71"/>
      <c r="H19" s="72"/>
      <c r="I19" s="96"/>
      <c r="J19" s="146"/>
      <c r="K19" s="234"/>
      <c r="L19" s="235"/>
      <c r="M19"/>
      <c r="N19"/>
      <c r="O19"/>
      <c r="P19"/>
      <c r="Q19"/>
      <c r="R19"/>
      <c r="S19"/>
      <c r="T19"/>
      <c r="U19"/>
    </row>
    <row r="20" spans="1:21" s="4" customFormat="1" x14ac:dyDescent="0.3">
      <c r="A20" s="257">
        <v>44763</v>
      </c>
      <c r="B20" s="258" t="s">
        <v>129</v>
      </c>
      <c r="C20" s="259">
        <v>25166.79</v>
      </c>
      <c r="D20" s="259"/>
      <c r="E20" s="260">
        <f t="shared" si="0"/>
        <v>455859.43495371449</v>
      </c>
      <c r="F20" s="25"/>
      <c r="G20" s="71"/>
      <c r="H20" s="72"/>
      <c r="I20" s="96"/>
      <c r="J20" s="146"/>
      <c r="K20" s="234"/>
      <c r="L20" s="235"/>
      <c r="M20"/>
      <c r="N20"/>
      <c r="O20"/>
      <c r="P20"/>
      <c r="Q20"/>
      <c r="R20"/>
      <c r="S20"/>
      <c r="T20"/>
      <c r="U20"/>
    </row>
    <row r="21" spans="1:21" s="4" customFormat="1" x14ac:dyDescent="0.3">
      <c r="A21" s="257">
        <v>44764</v>
      </c>
      <c r="B21" s="258" t="s">
        <v>130</v>
      </c>
      <c r="C21" s="259">
        <v>5592.62</v>
      </c>
      <c r="D21" s="259"/>
      <c r="E21" s="260">
        <f t="shared" si="0"/>
        <v>461452.05495371448</v>
      </c>
      <c r="F21" s="25"/>
      <c r="G21" s="71"/>
      <c r="H21" s="72"/>
      <c r="I21" s="96"/>
      <c r="J21" s="146"/>
      <c r="K21" s="234"/>
      <c r="L21" s="235"/>
      <c r="M21"/>
      <c r="N21"/>
      <c r="O21"/>
      <c r="P21"/>
      <c r="Q21"/>
      <c r="R21"/>
      <c r="S21"/>
      <c r="T21"/>
      <c r="U21"/>
    </row>
    <row r="22" spans="1:21" s="4" customFormat="1" x14ac:dyDescent="0.3">
      <c r="A22" s="257">
        <v>44764</v>
      </c>
      <c r="B22" s="258" t="s">
        <v>98</v>
      </c>
      <c r="C22" s="259">
        <v>72704.06</v>
      </c>
      <c r="D22" s="259"/>
      <c r="E22" s="260">
        <f t="shared" si="0"/>
        <v>534156.11495371442</v>
      </c>
      <c r="F22" s="25"/>
      <c r="G22" s="71"/>
      <c r="H22" s="72"/>
      <c r="I22" s="96"/>
      <c r="J22" s="146"/>
      <c r="K22" s="234"/>
      <c r="L22" s="235"/>
      <c r="M22"/>
      <c r="N22"/>
      <c r="O22"/>
      <c r="P22"/>
      <c r="Q22"/>
      <c r="R22"/>
      <c r="S22"/>
      <c r="T22"/>
      <c r="U22"/>
    </row>
    <row r="23" spans="1:21" s="4" customFormat="1" x14ac:dyDescent="0.3">
      <c r="A23" s="257">
        <v>44767</v>
      </c>
      <c r="B23" s="258" t="s">
        <v>131</v>
      </c>
      <c r="C23" s="259">
        <v>55926.2</v>
      </c>
      <c r="D23" s="259"/>
      <c r="E23" s="260">
        <f t="shared" si="0"/>
        <v>590082.31495371438</v>
      </c>
      <c r="F23" s="25"/>
      <c r="G23" s="71"/>
      <c r="H23" s="72"/>
      <c r="I23" s="96"/>
      <c r="J23" s="146"/>
      <c r="K23" s="234"/>
      <c r="L23" s="235"/>
      <c r="M23"/>
      <c r="N23"/>
      <c r="O23"/>
      <c r="P23"/>
      <c r="Q23"/>
      <c r="R23"/>
      <c r="S23"/>
      <c r="T23"/>
      <c r="U23"/>
    </row>
    <row r="24" spans="1:21" s="4" customFormat="1" x14ac:dyDescent="0.3">
      <c r="A24" s="257">
        <v>44769</v>
      </c>
      <c r="B24" s="258" t="s">
        <v>132</v>
      </c>
      <c r="C24" s="259">
        <v>55926.2</v>
      </c>
      <c r="D24" s="259"/>
      <c r="E24" s="260">
        <f>E23+C24-D24</f>
        <v>646008.51495371433</v>
      </c>
      <c r="F24" s="25"/>
      <c r="G24" s="71"/>
      <c r="H24" s="72"/>
      <c r="I24" s="96"/>
      <c r="J24" s="146"/>
      <c r="K24" s="234"/>
      <c r="L24" s="235"/>
      <c r="M24"/>
      <c r="N24"/>
      <c r="O24"/>
      <c r="P24"/>
      <c r="Q24"/>
      <c r="R24"/>
      <c r="S24"/>
      <c r="T24"/>
      <c r="U24"/>
    </row>
    <row r="25" spans="1:21" s="4" customFormat="1" x14ac:dyDescent="0.3">
      <c r="A25" s="257">
        <v>44769</v>
      </c>
      <c r="B25" s="258" t="s">
        <v>70</v>
      </c>
      <c r="C25" s="259">
        <v>5592.62</v>
      </c>
      <c r="D25" s="259"/>
      <c r="E25" s="260">
        <f>E24+C25-D25</f>
        <v>651601.13495371433</v>
      </c>
      <c r="F25" s="25"/>
      <c r="G25" s="71"/>
      <c r="H25" s="72"/>
      <c r="I25" s="96"/>
      <c r="J25" s="146"/>
      <c r="K25" s="234"/>
      <c r="L25" s="235"/>
      <c r="M25"/>
      <c r="N25"/>
      <c r="O25"/>
      <c r="P25"/>
      <c r="Q25"/>
      <c r="R25"/>
      <c r="S25"/>
      <c r="T25"/>
      <c r="U25"/>
    </row>
    <row r="26" spans="1:21" s="4" customFormat="1" x14ac:dyDescent="0.3">
      <c r="A26" s="257">
        <v>44769</v>
      </c>
      <c r="B26" s="258" t="s">
        <v>73</v>
      </c>
      <c r="C26" s="259">
        <v>5592.62</v>
      </c>
      <c r="D26" s="259"/>
      <c r="E26" s="260">
        <f t="shared" ref="E26:E64" si="1">E25+C26-D26</f>
        <v>657193.75495371432</v>
      </c>
      <c r="F26" s="25"/>
      <c r="G26" s="71"/>
      <c r="H26" s="72"/>
      <c r="I26" s="96"/>
      <c r="J26" s="146"/>
      <c r="K26" s="234"/>
      <c r="L26" s="235"/>
      <c r="M26"/>
      <c r="N26"/>
      <c r="O26"/>
      <c r="P26"/>
      <c r="Q26"/>
      <c r="R26"/>
      <c r="S26"/>
      <c r="T26"/>
      <c r="U26"/>
    </row>
    <row r="27" spans="1:21" s="4" customFormat="1" x14ac:dyDescent="0.3">
      <c r="A27" s="257">
        <v>44769</v>
      </c>
      <c r="B27" s="258" t="s">
        <v>76</v>
      </c>
      <c r="C27" s="259">
        <v>30759.41</v>
      </c>
      <c r="D27" s="259"/>
      <c r="E27" s="260">
        <f t="shared" si="1"/>
        <v>687953.16495371435</v>
      </c>
      <c r="F27" s="25"/>
      <c r="G27" s="71"/>
      <c r="H27" s="72"/>
      <c r="I27" s="96"/>
      <c r="J27" s="146"/>
      <c r="K27" s="234"/>
      <c r="L27" s="235"/>
      <c r="M27"/>
      <c r="N27"/>
      <c r="O27"/>
      <c r="P27"/>
      <c r="Q27"/>
      <c r="R27"/>
      <c r="S27"/>
      <c r="T27"/>
      <c r="U27"/>
    </row>
    <row r="28" spans="1:21" s="4" customFormat="1" x14ac:dyDescent="0.3">
      <c r="A28" s="257">
        <v>44770</v>
      </c>
      <c r="B28" s="258" t="s">
        <v>133</v>
      </c>
      <c r="C28" s="259">
        <v>25166.79</v>
      </c>
      <c r="D28" s="259"/>
      <c r="E28" s="260">
        <f t="shared" si="1"/>
        <v>713119.95495371439</v>
      </c>
      <c r="F28" s="25"/>
      <c r="G28" s="71"/>
      <c r="H28" s="72"/>
      <c r="I28" s="96"/>
      <c r="J28" s="146"/>
      <c r="K28" s="234"/>
      <c r="L28" s="235"/>
      <c r="M28"/>
      <c r="N28"/>
      <c r="O28"/>
      <c r="P28"/>
      <c r="Q28"/>
      <c r="R28"/>
      <c r="S28"/>
      <c r="T28"/>
      <c r="U28"/>
    </row>
    <row r="29" spans="1:21" s="4" customFormat="1" x14ac:dyDescent="0.3">
      <c r="A29" s="257">
        <v>44770</v>
      </c>
      <c r="B29" s="258" t="s">
        <v>88</v>
      </c>
      <c r="C29" s="259">
        <v>25166.79</v>
      </c>
      <c r="D29" s="259"/>
      <c r="E29" s="260">
        <f t="shared" si="1"/>
        <v>738286.74495371443</v>
      </c>
      <c r="F29" s="25"/>
      <c r="G29" s="71"/>
      <c r="H29" s="72"/>
      <c r="I29" s="96"/>
      <c r="J29" s="146"/>
      <c r="K29" s="234"/>
      <c r="L29" s="235"/>
      <c r="M29"/>
      <c r="N29"/>
      <c r="O29"/>
      <c r="P29"/>
      <c r="Q29"/>
      <c r="R29"/>
      <c r="S29"/>
      <c r="T29"/>
      <c r="U29"/>
    </row>
    <row r="30" spans="1:21" s="4" customFormat="1" x14ac:dyDescent="0.3">
      <c r="A30" s="257">
        <v>44771</v>
      </c>
      <c r="B30" s="258" t="s">
        <v>62</v>
      </c>
      <c r="C30" s="259">
        <v>11020.68</v>
      </c>
      <c r="D30" s="259"/>
      <c r="E30" s="260">
        <f t="shared" si="1"/>
        <v>749307.42495371448</v>
      </c>
      <c r="F30" s="25"/>
      <c r="G30" s="71"/>
      <c r="H30" s="72"/>
      <c r="I30" s="96"/>
      <c r="J30" s="146"/>
      <c r="K30" s="234"/>
      <c r="L30" s="235"/>
      <c r="M30"/>
      <c r="N30"/>
      <c r="O30"/>
      <c r="P30"/>
      <c r="Q30"/>
      <c r="R30"/>
      <c r="S30"/>
      <c r="T30"/>
      <c r="U30"/>
    </row>
    <row r="31" spans="1:21" s="4" customFormat="1" x14ac:dyDescent="0.3">
      <c r="A31" s="257">
        <v>44771</v>
      </c>
      <c r="B31" s="258" t="s">
        <v>134</v>
      </c>
      <c r="C31" s="259">
        <v>55926.2</v>
      </c>
      <c r="D31" s="259"/>
      <c r="E31" s="260">
        <f t="shared" si="1"/>
        <v>805233.62495371443</v>
      </c>
      <c r="F31" s="25"/>
      <c r="G31" s="71"/>
      <c r="H31" s="72"/>
      <c r="I31" s="96"/>
      <c r="J31" s="146"/>
      <c r="K31" s="234"/>
      <c r="L31" s="235"/>
      <c r="M31"/>
      <c r="N31"/>
      <c r="O31"/>
      <c r="P31"/>
      <c r="Q31"/>
      <c r="R31"/>
      <c r="S31"/>
      <c r="T31"/>
      <c r="U31"/>
    </row>
    <row r="32" spans="1:21" s="4" customFormat="1" x14ac:dyDescent="0.3">
      <c r="A32" s="257">
        <v>44771</v>
      </c>
      <c r="B32" s="258" t="s">
        <v>92</v>
      </c>
      <c r="C32" s="259">
        <v>55926.2</v>
      </c>
      <c r="D32" s="259"/>
      <c r="E32" s="260">
        <f t="shared" si="1"/>
        <v>861159.82495371439</v>
      </c>
      <c r="F32" s="25"/>
      <c r="G32" s="71"/>
      <c r="H32" s="72"/>
      <c r="I32" s="96"/>
      <c r="J32" s="146"/>
      <c r="K32" s="234"/>
      <c r="L32" s="235"/>
      <c r="M32"/>
      <c r="N32"/>
      <c r="O32"/>
      <c r="P32"/>
      <c r="Q32"/>
      <c r="R32"/>
      <c r="S32"/>
      <c r="T32"/>
      <c r="U32"/>
    </row>
    <row r="33" spans="1:21" s="4" customFormat="1" x14ac:dyDescent="0.3">
      <c r="A33" s="257">
        <v>44771</v>
      </c>
      <c r="B33" s="258" t="s">
        <v>107</v>
      </c>
      <c r="C33" s="261">
        <v>16777.86</v>
      </c>
      <c r="D33" s="259"/>
      <c r="E33" s="260">
        <f t="shared" si="1"/>
        <v>877937.68495371437</v>
      </c>
      <c r="F33" s="25"/>
      <c r="G33" s="71"/>
      <c r="H33" s="72"/>
      <c r="I33" s="96"/>
      <c r="J33" s="146"/>
      <c r="K33" s="234"/>
      <c r="L33" s="235"/>
      <c r="M33"/>
      <c r="N33"/>
      <c r="O33"/>
      <c r="P33"/>
      <c r="Q33"/>
      <c r="R33"/>
      <c r="S33"/>
      <c r="T33"/>
      <c r="U33"/>
    </row>
    <row r="34" spans="1:21" s="4" customFormat="1" x14ac:dyDescent="0.3">
      <c r="A34" s="5"/>
      <c r="B34" s="263" t="s">
        <v>136</v>
      </c>
      <c r="C34" s="17"/>
      <c r="D34" s="17">
        <v>137342.73000000001</v>
      </c>
      <c r="E34" s="260">
        <f t="shared" si="1"/>
        <v>740594.95495371439</v>
      </c>
      <c r="F34" s="25"/>
      <c r="G34" s="71"/>
      <c r="H34" s="72"/>
      <c r="I34" s="96"/>
      <c r="J34" s="146"/>
      <c r="K34" s="234"/>
      <c r="L34" s="235"/>
      <c r="M34"/>
      <c r="N34"/>
      <c r="O34"/>
      <c r="P34"/>
      <c r="Q34"/>
      <c r="R34"/>
      <c r="S34"/>
      <c r="T34"/>
      <c r="U34"/>
    </row>
    <row r="35" spans="1:21" s="4" customFormat="1" x14ac:dyDescent="0.3">
      <c r="A35" s="5"/>
      <c r="B35" s="264" t="s">
        <v>137</v>
      </c>
      <c r="C35" s="265">
        <v>32796</v>
      </c>
      <c r="D35" s="143"/>
      <c r="E35" s="260">
        <f t="shared" si="1"/>
        <v>773390.95495371439</v>
      </c>
      <c r="F35" s="25"/>
      <c r="G35" s="71"/>
      <c r="H35" s="72"/>
      <c r="I35" s="96"/>
      <c r="J35" s="146"/>
      <c r="K35" s="234"/>
      <c r="L35" s="235"/>
      <c r="M35"/>
      <c r="N35"/>
      <c r="O35"/>
      <c r="P35"/>
      <c r="Q35"/>
      <c r="R35"/>
      <c r="S35"/>
      <c r="T35"/>
      <c r="U35"/>
    </row>
    <row r="36" spans="1:21" s="4" customFormat="1" x14ac:dyDescent="0.3">
      <c r="A36" s="5"/>
      <c r="B36" s="264" t="s">
        <v>138</v>
      </c>
      <c r="C36" s="265">
        <f>72.17*(320-13)</f>
        <v>22156.190000000002</v>
      </c>
      <c r="D36" s="143"/>
      <c r="E36" s="157">
        <f>E35+C36-D36</f>
        <v>795547.14495371445</v>
      </c>
      <c r="F36" s="25"/>
      <c r="G36" s="71"/>
      <c r="H36" s="72"/>
      <c r="I36" s="96"/>
      <c r="J36" s="146"/>
      <c r="K36" s="234"/>
      <c r="L36" s="235"/>
      <c r="M36"/>
      <c r="N36"/>
      <c r="O36"/>
      <c r="P36"/>
      <c r="Q36"/>
      <c r="R36"/>
      <c r="S36"/>
      <c r="T36"/>
      <c r="U36"/>
    </row>
    <row r="37" spans="1:21" s="4" customFormat="1" x14ac:dyDescent="0.3">
      <c r="A37" s="257">
        <v>44775</v>
      </c>
      <c r="B37" s="258" t="s">
        <v>58</v>
      </c>
      <c r="C37" s="259">
        <v>5592.62</v>
      </c>
      <c r="D37" s="259"/>
      <c r="E37" s="260">
        <f t="shared" si="1"/>
        <v>801139.76495371445</v>
      </c>
      <c r="F37" s="25"/>
      <c r="G37" s="71"/>
      <c r="H37" s="72"/>
      <c r="I37" s="96"/>
      <c r="J37" s="146"/>
      <c r="K37" s="234"/>
      <c r="L37" s="235"/>
      <c r="M37"/>
      <c r="N37"/>
      <c r="O37"/>
      <c r="P37"/>
      <c r="Q37"/>
      <c r="R37"/>
      <c r="S37"/>
      <c r="T37"/>
      <c r="U37"/>
    </row>
    <row r="38" spans="1:21" s="4" customFormat="1" x14ac:dyDescent="0.3">
      <c r="A38" s="5"/>
      <c r="B38" s="141" t="s">
        <v>139</v>
      </c>
      <c r="C38" s="142"/>
      <c r="D38" s="143">
        <v>490745</v>
      </c>
      <c r="E38" s="260">
        <f t="shared" si="1"/>
        <v>310394.76495371445</v>
      </c>
      <c r="F38" s="25"/>
      <c r="G38" s="71"/>
      <c r="H38" s="72"/>
      <c r="I38" s="96"/>
      <c r="J38" s="146"/>
      <c r="K38" s="234"/>
      <c r="L38" s="235"/>
      <c r="M38"/>
      <c r="N38"/>
      <c r="O38"/>
      <c r="P38"/>
      <c r="Q38"/>
      <c r="R38"/>
      <c r="S38"/>
      <c r="T38"/>
      <c r="U38"/>
    </row>
    <row r="39" spans="1:21" s="4" customFormat="1" x14ac:dyDescent="0.3">
      <c r="A39" s="5"/>
      <c r="B39" s="141" t="s">
        <v>140</v>
      </c>
      <c r="C39" s="142"/>
      <c r="D39" s="143">
        <v>290997</v>
      </c>
      <c r="E39" s="260">
        <f t="shared" si="1"/>
        <v>19397.764953714446</v>
      </c>
      <c r="F39" s="25"/>
      <c r="G39" s="71"/>
      <c r="H39" s="72"/>
      <c r="I39" s="96"/>
      <c r="J39" s="146"/>
      <c r="K39" s="234"/>
      <c r="L39" s="235"/>
      <c r="M39"/>
      <c r="N39"/>
      <c r="O39"/>
      <c r="P39"/>
      <c r="Q39"/>
      <c r="R39"/>
      <c r="S39"/>
      <c r="T39"/>
      <c r="U39"/>
    </row>
    <row r="40" spans="1:21" s="4" customFormat="1" x14ac:dyDescent="0.3">
      <c r="A40" s="5"/>
      <c r="B40" s="141" t="s">
        <v>141</v>
      </c>
      <c r="C40" s="142"/>
      <c r="D40" s="143">
        <v>75411.490000000005</v>
      </c>
      <c r="E40" s="260">
        <f t="shared" si="1"/>
        <v>-56013.725046285559</v>
      </c>
      <c r="F40" s="25"/>
      <c r="G40" s="71"/>
      <c r="H40" s="72"/>
      <c r="I40" s="96"/>
      <c r="J40" s="146"/>
      <c r="K40" s="234"/>
      <c r="L40" s="235"/>
      <c r="M40"/>
      <c r="N40"/>
      <c r="O40"/>
      <c r="P40"/>
      <c r="Q40"/>
      <c r="R40"/>
      <c r="S40"/>
      <c r="T40"/>
      <c r="U40"/>
    </row>
    <row r="41" spans="1:21" s="4" customFormat="1" x14ac:dyDescent="0.3">
      <c r="A41" s="250"/>
      <c r="B41" s="251" t="s">
        <v>122</v>
      </c>
      <c r="C41" s="252">
        <v>41834</v>
      </c>
      <c r="D41" s="251"/>
      <c r="E41" s="260">
        <f t="shared" si="1"/>
        <v>-14179.725046285559</v>
      </c>
      <c r="F41" s="25"/>
      <c r="G41" s="71"/>
      <c r="H41" s="72"/>
      <c r="I41" s="96"/>
      <c r="J41" s="146"/>
      <c r="K41" s="234"/>
      <c r="L41" s="235"/>
      <c r="M41"/>
      <c r="N41"/>
      <c r="O41"/>
      <c r="P41"/>
      <c r="Q41"/>
      <c r="R41"/>
      <c r="S41"/>
      <c r="T41"/>
      <c r="U41"/>
    </row>
    <row r="42" spans="1:21" s="4" customFormat="1" x14ac:dyDescent="0.3">
      <c r="A42" s="257">
        <v>44782</v>
      </c>
      <c r="B42" s="258" t="s">
        <v>75</v>
      </c>
      <c r="C42" s="259">
        <v>19253.52</v>
      </c>
      <c r="D42" s="259"/>
      <c r="E42" s="260">
        <f>E41+C42-D42</f>
        <v>5073.7949537144414</v>
      </c>
      <c r="F42" s="25"/>
      <c r="G42" s="71"/>
      <c r="H42" s="72"/>
      <c r="I42" s="96"/>
      <c r="J42" s="146"/>
      <c r="K42" s="234"/>
      <c r="L42" s="235"/>
      <c r="M42"/>
      <c r="N42"/>
      <c r="O42"/>
      <c r="P42"/>
      <c r="Q42"/>
      <c r="R42"/>
      <c r="S42"/>
      <c r="T42"/>
      <c r="U42"/>
    </row>
    <row r="43" spans="1:21" s="4" customFormat="1" x14ac:dyDescent="0.3">
      <c r="A43" s="257">
        <v>44783</v>
      </c>
      <c r="B43" s="258" t="s">
        <v>126</v>
      </c>
      <c r="C43" s="259">
        <v>12835.68</v>
      </c>
      <c r="D43" s="259"/>
      <c r="E43" s="260">
        <f t="shared" si="1"/>
        <v>17909.474953714442</v>
      </c>
      <c r="F43" s="25"/>
      <c r="G43" s="71"/>
      <c r="H43" s="72"/>
      <c r="I43" s="96"/>
      <c r="J43" s="146"/>
      <c r="K43" s="234"/>
      <c r="L43" s="235"/>
      <c r="M43"/>
      <c r="N43"/>
      <c r="O43"/>
      <c r="P43"/>
      <c r="Q43"/>
      <c r="R43"/>
      <c r="S43"/>
      <c r="T43"/>
      <c r="U43"/>
    </row>
    <row r="44" spans="1:21" s="4" customFormat="1" x14ac:dyDescent="0.3">
      <c r="A44" s="257">
        <v>44784</v>
      </c>
      <c r="B44" s="258" t="s">
        <v>61</v>
      </c>
      <c r="C44" s="259">
        <v>64178.400000000001</v>
      </c>
      <c r="D44" s="259"/>
      <c r="E44" s="260">
        <f t="shared" si="1"/>
        <v>82087.874953714447</v>
      </c>
      <c r="F44" s="25"/>
      <c r="G44" s="71"/>
      <c r="H44" s="72"/>
      <c r="I44" s="96"/>
      <c r="J44" s="146"/>
      <c r="K44" s="234"/>
      <c r="L44" s="235"/>
      <c r="M44"/>
      <c r="N44"/>
      <c r="O44"/>
      <c r="P44"/>
      <c r="Q44"/>
      <c r="R44"/>
      <c r="S44"/>
      <c r="T44"/>
      <c r="U44"/>
    </row>
    <row r="45" spans="1:21" s="4" customFormat="1" x14ac:dyDescent="0.3">
      <c r="A45" s="257">
        <v>44785</v>
      </c>
      <c r="B45" s="258" t="s">
        <v>129</v>
      </c>
      <c r="C45" s="259">
        <v>28880.28</v>
      </c>
      <c r="D45" s="259"/>
      <c r="E45" s="260">
        <f t="shared" si="1"/>
        <v>110968.15495371445</v>
      </c>
      <c r="F45" s="25"/>
      <c r="G45" s="71"/>
      <c r="H45" s="72"/>
      <c r="I45" s="96"/>
      <c r="J45" s="146"/>
      <c r="K45" s="234"/>
      <c r="L45" s="235"/>
      <c r="M45"/>
      <c r="N45"/>
      <c r="O45"/>
      <c r="P45"/>
      <c r="Q45"/>
      <c r="R45"/>
      <c r="S45"/>
      <c r="T45"/>
      <c r="U45"/>
    </row>
    <row r="46" spans="1:21" s="4" customFormat="1" x14ac:dyDescent="0.3">
      <c r="A46" s="257">
        <v>44785</v>
      </c>
      <c r="B46" s="258" t="s">
        <v>59</v>
      </c>
      <c r="C46" s="259">
        <v>28880.28</v>
      </c>
      <c r="D46" s="259"/>
      <c r="E46" s="260">
        <f t="shared" si="1"/>
        <v>139848.43495371443</v>
      </c>
      <c r="F46" s="25"/>
      <c r="G46" s="71"/>
      <c r="H46" s="72"/>
      <c r="I46" s="96"/>
      <c r="J46" s="146"/>
      <c r="K46" s="234"/>
      <c r="L46" s="235"/>
      <c r="M46"/>
      <c r="N46"/>
      <c r="O46"/>
      <c r="P46"/>
      <c r="Q46"/>
      <c r="R46"/>
      <c r="S46"/>
      <c r="T46"/>
      <c r="U46"/>
    </row>
    <row r="47" spans="1:21" s="4" customFormat="1" x14ac:dyDescent="0.3">
      <c r="A47" s="257">
        <v>44789</v>
      </c>
      <c r="B47" s="258" t="s">
        <v>98</v>
      </c>
      <c r="C47" s="259">
        <v>83431.92</v>
      </c>
      <c r="D47" s="259"/>
      <c r="E47" s="260">
        <f t="shared" si="1"/>
        <v>223280.35495371441</v>
      </c>
      <c r="F47" s="25"/>
      <c r="G47" s="71"/>
      <c r="H47" s="72"/>
      <c r="I47" s="96"/>
      <c r="J47" s="146"/>
      <c r="K47" s="234"/>
      <c r="L47" s="235"/>
      <c r="M47"/>
      <c r="N47"/>
      <c r="O47"/>
      <c r="P47"/>
      <c r="Q47"/>
      <c r="R47"/>
      <c r="S47"/>
      <c r="T47"/>
      <c r="U47"/>
    </row>
    <row r="48" spans="1:21" s="4" customFormat="1" x14ac:dyDescent="0.3">
      <c r="A48" s="257">
        <v>44790</v>
      </c>
      <c r="B48" s="258" t="s">
        <v>132</v>
      </c>
      <c r="C48" s="259">
        <v>64178.400000000001</v>
      </c>
      <c r="D48" s="259"/>
      <c r="E48" s="260">
        <f t="shared" si="1"/>
        <v>287458.75495371444</v>
      </c>
      <c r="F48" s="25"/>
      <c r="G48" s="71"/>
      <c r="H48" s="72"/>
      <c r="I48" s="96"/>
      <c r="J48" s="146"/>
      <c r="K48" s="234"/>
      <c r="L48" s="235"/>
      <c r="M48"/>
      <c r="N48"/>
      <c r="O48"/>
      <c r="P48"/>
      <c r="Q48"/>
      <c r="R48"/>
      <c r="S48"/>
      <c r="T48"/>
      <c r="U48"/>
    </row>
    <row r="49" spans="1:21" s="4" customFormat="1" x14ac:dyDescent="0.3">
      <c r="A49" s="257">
        <v>44790</v>
      </c>
      <c r="B49" s="258" t="s">
        <v>125</v>
      </c>
      <c r="C49" s="259">
        <v>48133.8</v>
      </c>
      <c r="D49" s="259"/>
      <c r="E49" s="260">
        <f t="shared" si="1"/>
        <v>335592.55495371443</v>
      </c>
      <c r="F49" s="25"/>
      <c r="G49" s="71"/>
      <c r="H49" s="72"/>
      <c r="I49" s="96"/>
      <c r="J49" s="146"/>
      <c r="K49" s="234"/>
      <c r="L49" s="235"/>
      <c r="M49"/>
      <c r="N49"/>
      <c r="O49"/>
      <c r="P49"/>
      <c r="Q49"/>
      <c r="R49"/>
      <c r="S49"/>
      <c r="T49"/>
      <c r="U49"/>
    </row>
    <row r="50" spans="1:21" s="4" customFormat="1" x14ac:dyDescent="0.3">
      <c r="A50" s="257">
        <v>44792</v>
      </c>
      <c r="B50" s="258" t="s">
        <v>130</v>
      </c>
      <c r="C50" s="259">
        <v>6417.84</v>
      </c>
      <c r="D50" s="259"/>
      <c r="E50" s="260">
        <f t="shared" si="1"/>
        <v>342010.39495371445</v>
      </c>
      <c r="F50" s="25"/>
      <c r="G50" s="71"/>
      <c r="H50" s="72"/>
      <c r="I50" s="96"/>
      <c r="J50" s="146"/>
      <c r="K50" s="234"/>
      <c r="L50" s="235"/>
      <c r="M50"/>
      <c r="N50"/>
      <c r="O50"/>
      <c r="P50"/>
      <c r="Q50"/>
      <c r="R50"/>
      <c r="S50"/>
      <c r="T50"/>
      <c r="U50"/>
    </row>
    <row r="51" spans="1:21" s="4" customFormat="1" x14ac:dyDescent="0.3">
      <c r="A51" s="257">
        <v>44792</v>
      </c>
      <c r="B51" s="258" t="s">
        <v>128</v>
      </c>
      <c r="C51" s="259">
        <v>28880.28</v>
      </c>
      <c r="D51" s="259"/>
      <c r="E51" s="260">
        <f t="shared" si="1"/>
        <v>370890.67495371448</v>
      </c>
      <c r="F51" s="25"/>
      <c r="G51" s="71"/>
      <c r="H51" s="72"/>
      <c r="I51" s="96"/>
      <c r="J51" s="146"/>
      <c r="K51" s="234"/>
      <c r="L51" s="235"/>
      <c r="M51"/>
      <c r="N51"/>
      <c r="O51"/>
      <c r="P51"/>
      <c r="Q51"/>
      <c r="R51"/>
      <c r="S51"/>
      <c r="T51"/>
      <c r="U51"/>
    </row>
    <row r="52" spans="1:21" s="4" customFormat="1" x14ac:dyDescent="0.3">
      <c r="A52" s="257">
        <v>44792</v>
      </c>
      <c r="B52" s="258" t="s">
        <v>72</v>
      </c>
      <c r="C52" s="259">
        <v>48133.8</v>
      </c>
      <c r="D52" s="259"/>
      <c r="E52" s="260">
        <f t="shared" si="1"/>
        <v>419024.47495371447</v>
      </c>
      <c r="F52" s="25"/>
      <c r="G52" s="71"/>
      <c r="H52" s="72"/>
      <c r="I52" s="96"/>
      <c r="J52" s="146"/>
      <c r="K52" s="234"/>
      <c r="L52" s="235"/>
      <c r="M52"/>
      <c r="N52"/>
      <c r="O52"/>
      <c r="P52"/>
      <c r="Q52"/>
      <c r="R52"/>
      <c r="S52"/>
      <c r="T52"/>
      <c r="U52"/>
    </row>
    <row r="53" spans="1:21" s="4" customFormat="1" x14ac:dyDescent="0.3">
      <c r="A53" s="257">
        <v>44796</v>
      </c>
      <c r="B53" s="258" t="s">
        <v>127</v>
      </c>
      <c r="C53" s="259">
        <v>6417.84</v>
      </c>
      <c r="D53" s="259"/>
      <c r="E53" s="260">
        <f t="shared" si="1"/>
        <v>425442.31495371449</v>
      </c>
      <c r="F53" s="25"/>
      <c r="G53" s="71"/>
      <c r="H53" s="72"/>
      <c r="I53" s="96"/>
      <c r="J53" s="146"/>
      <c r="K53" s="234"/>
      <c r="L53" s="235"/>
      <c r="M53"/>
      <c r="N53"/>
      <c r="O53"/>
      <c r="P53"/>
      <c r="Q53"/>
      <c r="R53"/>
      <c r="S53"/>
      <c r="T53"/>
      <c r="U53"/>
    </row>
    <row r="54" spans="1:21" s="4" customFormat="1" x14ac:dyDescent="0.3">
      <c r="A54" s="257">
        <v>44797</v>
      </c>
      <c r="B54" s="258" t="s">
        <v>70</v>
      </c>
      <c r="C54" s="259">
        <v>6417.84</v>
      </c>
      <c r="D54" s="259"/>
      <c r="E54" s="260">
        <f t="shared" si="1"/>
        <v>431860.15495371452</v>
      </c>
      <c r="F54" s="25"/>
      <c r="G54" s="71"/>
      <c r="H54" s="72"/>
      <c r="I54" s="96"/>
      <c r="J54" s="146"/>
      <c r="K54" s="234"/>
      <c r="L54" s="235"/>
      <c r="M54"/>
      <c r="N54"/>
      <c r="O54"/>
      <c r="P54"/>
      <c r="Q54"/>
      <c r="R54"/>
      <c r="S54"/>
      <c r="T54"/>
      <c r="U54"/>
    </row>
    <row r="55" spans="1:21" s="4" customFormat="1" x14ac:dyDescent="0.3">
      <c r="A55" s="257">
        <v>44797</v>
      </c>
      <c r="B55" s="258" t="s">
        <v>76</v>
      </c>
      <c r="C55" s="259">
        <v>35298.120000000003</v>
      </c>
      <c r="D55" s="259"/>
      <c r="E55" s="260">
        <f>E54+C55-D55</f>
        <v>467158.27495371451</v>
      </c>
      <c r="F55" s="25"/>
      <c r="G55" s="71"/>
      <c r="H55" s="72"/>
      <c r="I55" s="96"/>
      <c r="J55" s="146"/>
      <c r="K55" s="234"/>
      <c r="L55" s="235"/>
      <c r="M55"/>
      <c r="N55"/>
      <c r="O55"/>
      <c r="P55"/>
      <c r="Q55"/>
      <c r="R55"/>
      <c r="S55"/>
      <c r="T55"/>
      <c r="U55"/>
    </row>
    <row r="56" spans="1:21" s="4" customFormat="1" x14ac:dyDescent="0.3">
      <c r="A56" s="257">
        <v>44798</v>
      </c>
      <c r="B56" s="258" t="s">
        <v>60</v>
      </c>
      <c r="C56" s="259">
        <v>64178.400000000001</v>
      </c>
      <c r="D56" s="259"/>
      <c r="E56" s="260">
        <f t="shared" ref="E56:E61" si="2">E55+C56-D56</f>
        <v>531336.67495371448</v>
      </c>
      <c r="F56" s="25"/>
      <c r="G56" s="71"/>
      <c r="H56" s="72"/>
      <c r="I56" s="96"/>
      <c r="J56" s="146"/>
      <c r="K56" s="234"/>
      <c r="L56" s="235"/>
      <c r="M56"/>
      <c r="N56"/>
      <c r="O56"/>
      <c r="P56"/>
      <c r="Q56"/>
      <c r="R56"/>
      <c r="S56"/>
      <c r="T56"/>
      <c r="U56"/>
    </row>
    <row r="57" spans="1:21" s="4" customFormat="1" x14ac:dyDescent="0.3">
      <c r="A57" s="257">
        <v>44801</v>
      </c>
      <c r="B57" s="258" t="s">
        <v>73</v>
      </c>
      <c r="C57" s="259"/>
      <c r="D57" s="259">
        <v>6417.84</v>
      </c>
      <c r="E57" s="260">
        <f t="shared" si="2"/>
        <v>524918.83495371451</v>
      </c>
      <c r="F57" s="25" t="s">
        <v>149</v>
      </c>
      <c r="G57" s="71"/>
      <c r="H57" s="72"/>
      <c r="I57" s="96"/>
      <c r="J57" s="146"/>
      <c r="K57" s="234"/>
      <c r="L57" s="235"/>
      <c r="M57"/>
      <c r="N57"/>
      <c r="O57"/>
      <c r="P57"/>
      <c r="Q57"/>
      <c r="R57"/>
      <c r="S57"/>
      <c r="T57"/>
      <c r="U57"/>
    </row>
    <row r="58" spans="1:21" s="4" customFormat="1" x14ac:dyDescent="0.3">
      <c r="A58" s="257">
        <v>44802</v>
      </c>
      <c r="B58" s="258" t="s">
        <v>62</v>
      </c>
      <c r="C58" s="259">
        <v>6417.84</v>
      </c>
      <c r="D58" s="259"/>
      <c r="E58" s="260">
        <f t="shared" si="2"/>
        <v>531336.67495371448</v>
      </c>
      <c r="F58" s="25"/>
      <c r="G58" s="71"/>
      <c r="H58" s="72"/>
      <c r="I58" s="96"/>
      <c r="J58" s="146"/>
      <c r="K58" s="234"/>
      <c r="L58" s="235"/>
      <c r="M58"/>
      <c r="N58"/>
      <c r="O58"/>
      <c r="P58"/>
      <c r="Q58"/>
      <c r="R58"/>
      <c r="S58"/>
      <c r="T58"/>
      <c r="U58"/>
    </row>
    <row r="59" spans="1:21" s="4" customFormat="1" x14ac:dyDescent="0.3">
      <c r="A59" s="257">
        <v>44802</v>
      </c>
      <c r="B59" s="258" t="s">
        <v>134</v>
      </c>
      <c r="C59" s="259">
        <v>64178.400000000001</v>
      </c>
      <c r="D59" s="259"/>
      <c r="E59" s="260">
        <f t="shared" si="2"/>
        <v>595515.0749537145</v>
      </c>
      <c r="G59" s="71"/>
      <c r="H59" s="72"/>
      <c r="I59" s="96"/>
      <c r="J59" s="146"/>
      <c r="K59" s="234"/>
      <c r="L59" s="235"/>
      <c r="M59"/>
      <c r="N59"/>
      <c r="O59"/>
      <c r="P59"/>
      <c r="Q59"/>
      <c r="R59"/>
      <c r="S59"/>
      <c r="T59"/>
      <c r="U59"/>
    </row>
    <row r="60" spans="1:21" s="4" customFormat="1" ht="13.5" customHeight="1" x14ac:dyDescent="0.3">
      <c r="A60" s="257">
        <v>44804</v>
      </c>
      <c r="B60" s="258" t="s">
        <v>131</v>
      </c>
      <c r="C60" s="259">
        <v>64178.400000000001</v>
      </c>
      <c r="D60" s="259"/>
      <c r="E60" s="260">
        <f t="shared" si="2"/>
        <v>659693.47495371453</v>
      </c>
      <c r="F60" s="25"/>
      <c r="G60" s="71"/>
      <c r="H60" s="72"/>
      <c r="I60" s="96"/>
      <c r="J60" s="146"/>
      <c r="K60" s="234"/>
      <c r="L60" s="235"/>
      <c r="M60"/>
      <c r="N60"/>
      <c r="O60"/>
      <c r="P60"/>
      <c r="Q60"/>
      <c r="R60"/>
      <c r="S60"/>
      <c r="T60"/>
      <c r="U60"/>
    </row>
    <row r="61" spans="1:21" s="4" customFormat="1" x14ac:dyDescent="0.3">
      <c r="A61" s="5"/>
      <c r="B61" s="263" t="s">
        <v>144</v>
      </c>
      <c r="C61" s="17"/>
      <c r="D61" s="17">
        <v>154266.84</v>
      </c>
      <c r="E61" s="260">
        <f t="shared" si="2"/>
        <v>505426.63495371456</v>
      </c>
      <c r="F61" s="25"/>
      <c r="G61" s="71"/>
      <c r="H61" s="72"/>
      <c r="I61" s="96"/>
      <c r="J61" s="146"/>
      <c r="K61" s="234"/>
      <c r="L61" s="235"/>
      <c r="M61"/>
      <c r="N61"/>
      <c r="O61"/>
      <c r="P61"/>
      <c r="Q61"/>
      <c r="R61"/>
      <c r="S61"/>
      <c r="T61"/>
      <c r="U61"/>
    </row>
    <row r="62" spans="1:21" s="4" customFormat="1" x14ac:dyDescent="0.3">
      <c r="A62" s="5"/>
      <c r="B62" s="264" t="s">
        <v>145</v>
      </c>
      <c r="C62" s="265">
        <v>17227.34</v>
      </c>
      <c r="D62" s="143"/>
      <c r="E62" s="260">
        <f t="shared" si="1"/>
        <v>522653.97495371458</v>
      </c>
      <c r="F62" s="25"/>
      <c r="G62" s="71"/>
      <c r="H62" s="72"/>
      <c r="I62" s="96"/>
      <c r="J62" s="146"/>
      <c r="K62" s="234"/>
      <c r="L62" s="235"/>
      <c r="M62"/>
      <c r="N62"/>
      <c r="O62"/>
      <c r="P62"/>
      <c r="Q62"/>
      <c r="R62"/>
      <c r="S62"/>
      <c r="T62"/>
      <c r="U62"/>
    </row>
    <row r="63" spans="1:21" s="4" customFormat="1" x14ac:dyDescent="0.3">
      <c r="A63" s="5"/>
      <c r="B63" s="264" t="s">
        <v>146</v>
      </c>
      <c r="C63" s="265">
        <f>64.25*(316-13)</f>
        <v>19467.75</v>
      </c>
      <c r="D63" s="143"/>
      <c r="E63" s="157">
        <f t="shared" si="1"/>
        <v>542121.72495371453</v>
      </c>
      <c r="F63" s="25"/>
      <c r="G63" s="71"/>
      <c r="H63" s="72"/>
      <c r="I63" s="96"/>
      <c r="J63" s="146"/>
      <c r="K63" s="234"/>
      <c r="L63" s="235"/>
      <c r="M63"/>
      <c r="N63"/>
      <c r="O63"/>
      <c r="P63"/>
      <c r="Q63"/>
      <c r="R63"/>
      <c r="S63"/>
      <c r="T63"/>
      <c r="U63"/>
    </row>
    <row r="64" spans="1:21" s="4" customFormat="1" x14ac:dyDescent="0.3">
      <c r="A64" s="257">
        <v>44811</v>
      </c>
      <c r="B64" s="258" t="s">
        <v>58</v>
      </c>
      <c r="C64" s="259">
        <v>6417.84</v>
      </c>
      <c r="D64" s="259"/>
      <c r="E64" s="260">
        <f t="shared" si="1"/>
        <v>548539.56495371449</v>
      </c>
      <c r="F64" s="25"/>
      <c r="G64" s="71"/>
      <c r="H64" s="72"/>
      <c r="I64" s="96"/>
      <c r="J64" s="146"/>
      <c r="K64" s="234"/>
      <c r="L64" s="235"/>
      <c r="M64"/>
      <c r="N64"/>
      <c r="O64"/>
      <c r="P64"/>
      <c r="Q64"/>
      <c r="R64"/>
      <c r="S64"/>
      <c r="T64"/>
      <c r="U64"/>
    </row>
    <row r="65" spans="1:21" s="4" customFormat="1" x14ac:dyDescent="0.3">
      <c r="A65" s="257">
        <v>44812</v>
      </c>
      <c r="B65" s="258" t="s">
        <v>71</v>
      </c>
      <c r="C65" s="259">
        <v>120104.6</v>
      </c>
      <c r="D65" s="259"/>
      <c r="E65" s="260">
        <f t="shared" ref="E65:E110" si="3">E64+C65-D65</f>
        <v>668644.16495371447</v>
      </c>
      <c r="F65" s="25"/>
      <c r="G65" s="71"/>
      <c r="H65" s="72"/>
      <c r="I65" s="96"/>
      <c r="J65" s="146"/>
      <c r="K65" s="234"/>
      <c r="L65" s="235"/>
      <c r="M65"/>
      <c r="N65"/>
      <c r="O65"/>
      <c r="P65"/>
      <c r="Q65"/>
      <c r="R65"/>
      <c r="S65"/>
      <c r="T65"/>
      <c r="U65"/>
    </row>
    <row r="66" spans="1:21" s="4" customFormat="1" x14ac:dyDescent="0.3">
      <c r="A66" s="257">
        <v>44813</v>
      </c>
      <c r="B66" s="258" t="s">
        <v>133</v>
      </c>
      <c r="C66" s="259">
        <v>28880.28</v>
      </c>
      <c r="D66" s="259"/>
      <c r="E66" s="260">
        <f t="shared" si="3"/>
        <v>697524.4449537145</v>
      </c>
      <c r="F66" s="25"/>
      <c r="G66" s="71"/>
      <c r="H66" s="72"/>
      <c r="I66" s="96"/>
      <c r="J66" s="146"/>
      <c r="K66" s="234"/>
      <c r="L66" s="235"/>
      <c r="M66"/>
      <c r="N66"/>
      <c r="O66"/>
      <c r="P66"/>
      <c r="Q66"/>
      <c r="R66"/>
      <c r="S66"/>
      <c r="T66"/>
      <c r="U66"/>
    </row>
    <row r="67" spans="1:21" s="4" customFormat="1" x14ac:dyDescent="0.3">
      <c r="A67" s="5"/>
      <c r="B67" s="141" t="s">
        <v>147</v>
      </c>
      <c r="C67" s="142"/>
      <c r="D67" s="143">
        <v>426729</v>
      </c>
      <c r="E67" s="260">
        <f t="shared" si="3"/>
        <v>270795.4449537145</v>
      </c>
      <c r="F67" s="25"/>
      <c r="G67" s="71"/>
      <c r="H67" s="72"/>
      <c r="I67" s="96"/>
      <c r="J67" s="146"/>
      <c r="K67" s="234"/>
      <c r="L67" s="235"/>
      <c r="M67"/>
      <c r="N67"/>
      <c r="O67"/>
      <c r="P67"/>
      <c r="Q67"/>
      <c r="R67"/>
      <c r="S67"/>
      <c r="T67"/>
      <c r="U67"/>
    </row>
    <row r="68" spans="1:21" s="4" customFormat="1" x14ac:dyDescent="0.3">
      <c r="A68" s="5"/>
      <c r="B68" s="141" t="s">
        <v>148</v>
      </c>
      <c r="C68" s="142"/>
      <c r="D68" s="143">
        <v>233192</v>
      </c>
      <c r="E68" s="260">
        <f t="shared" si="3"/>
        <v>37603.444953714497</v>
      </c>
      <c r="F68" s="25"/>
      <c r="G68" s="71"/>
      <c r="H68" s="72"/>
      <c r="I68" s="96"/>
      <c r="J68" s="146"/>
      <c r="K68" s="234"/>
      <c r="L68" s="235"/>
      <c r="M68"/>
      <c r="N68"/>
      <c r="O68"/>
      <c r="P68"/>
      <c r="Q68"/>
      <c r="R68"/>
      <c r="S68"/>
      <c r="T68"/>
      <c r="U68"/>
    </row>
    <row r="69" spans="1:21" s="4" customFormat="1" x14ac:dyDescent="0.3">
      <c r="A69" s="250"/>
      <c r="B69" s="251" t="s">
        <v>122</v>
      </c>
      <c r="C69" s="252">
        <v>35906</v>
      </c>
      <c r="D69" s="251"/>
      <c r="E69" s="260">
        <f t="shared" si="3"/>
        <v>73509.444953714497</v>
      </c>
      <c r="F69" s="25"/>
      <c r="G69" s="71"/>
      <c r="H69" s="72"/>
      <c r="I69" s="96"/>
      <c r="J69" s="146"/>
      <c r="K69" s="234"/>
      <c r="L69" s="235"/>
      <c r="M69"/>
      <c r="N69"/>
      <c r="O69"/>
      <c r="P69"/>
      <c r="Q69"/>
      <c r="R69"/>
      <c r="S69"/>
      <c r="T69"/>
      <c r="U69"/>
    </row>
    <row r="70" spans="1:21" s="4" customFormat="1" x14ac:dyDescent="0.3">
      <c r="A70" s="257">
        <v>44820</v>
      </c>
      <c r="B70" s="258" t="s">
        <v>61</v>
      </c>
      <c r="C70" s="259">
        <v>53361</v>
      </c>
      <c r="D70" s="259"/>
      <c r="E70" s="260">
        <f t="shared" si="3"/>
        <v>126870.4449537145</v>
      </c>
      <c r="F70" s="25"/>
      <c r="G70" s="71"/>
      <c r="H70" s="72"/>
      <c r="I70" s="96"/>
      <c r="J70" s="146"/>
      <c r="K70" s="234"/>
      <c r="L70" s="235"/>
      <c r="M70"/>
      <c r="N70"/>
      <c r="O70"/>
      <c r="P70"/>
      <c r="Q70"/>
      <c r="R70"/>
      <c r="S70"/>
      <c r="T70"/>
      <c r="U70"/>
    </row>
    <row r="71" spans="1:21" s="4" customFormat="1" x14ac:dyDescent="0.3">
      <c r="A71" s="257">
        <v>44820</v>
      </c>
      <c r="B71" s="258" t="s">
        <v>126</v>
      </c>
      <c r="C71" s="259">
        <v>10672.2</v>
      </c>
      <c r="D71" s="259"/>
      <c r="E71" s="260">
        <f t="shared" si="3"/>
        <v>137542.64495371451</v>
      </c>
      <c r="F71" s="25"/>
      <c r="G71" s="71"/>
      <c r="H71" s="72"/>
      <c r="I71" s="96"/>
      <c r="J71" s="146"/>
      <c r="K71" s="234"/>
      <c r="L71" s="235"/>
      <c r="M71"/>
      <c r="N71"/>
      <c r="O71"/>
      <c r="P71"/>
      <c r="Q71"/>
      <c r="R71"/>
      <c r="S71"/>
      <c r="T71"/>
      <c r="U71"/>
    </row>
    <row r="72" spans="1:21" s="4" customFormat="1" x14ac:dyDescent="0.3">
      <c r="A72" s="257">
        <v>44820</v>
      </c>
      <c r="B72" s="258" t="s">
        <v>129</v>
      </c>
      <c r="C72" s="259">
        <v>24012.45</v>
      </c>
      <c r="D72" s="259"/>
      <c r="E72" s="260">
        <f t="shared" si="3"/>
        <v>161555.09495371452</v>
      </c>
      <c r="F72" s="25"/>
      <c r="G72" s="71"/>
      <c r="H72" s="72"/>
      <c r="I72" s="96"/>
      <c r="J72" s="146"/>
      <c r="K72" s="234"/>
      <c r="L72" s="235"/>
      <c r="M72"/>
      <c r="N72"/>
      <c r="O72"/>
      <c r="P72"/>
      <c r="Q72"/>
      <c r="R72"/>
      <c r="S72"/>
      <c r="T72"/>
      <c r="U72"/>
    </row>
    <row r="73" spans="1:21" s="4" customFormat="1" x14ac:dyDescent="0.3">
      <c r="A73" s="257">
        <v>44820</v>
      </c>
      <c r="B73" s="258" t="s">
        <v>98</v>
      </c>
      <c r="C73" s="259">
        <v>69369.3</v>
      </c>
      <c r="D73" s="259"/>
      <c r="E73" s="260">
        <f t="shared" si="3"/>
        <v>230924.39495371451</v>
      </c>
      <c r="F73" s="25"/>
      <c r="G73" s="71"/>
      <c r="H73" s="72"/>
      <c r="I73" s="96"/>
      <c r="J73" s="146"/>
      <c r="K73" s="234"/>
      <c r="L73" s="235"/>
      <c r="M73"/>
      <c r="N73"/>
      <c r="O73"/>
      <c r="P73"/>
      <c r="Q73"/>
      <c r="R73"/>
      <c r="S73"/>
      <c r="T73"/>
      <c r="U73"/>
    </row>
    <row r="74" spans="1:21" s="4" customFormat="1" x14ac:dyDescent="0.3">
      <c r="A74" s="257">
        <v>44823</v>
      </c>
      <c r="B74" s="258" t="s">
        <v>92</v>
      </c>
      <c r="C74" s="259">
        <v>64178.400000000001</v>
      </c>
      <c r="D74" s="259"/>
      <c r="E74" s="260">
        <f t="shared" si="3"/>
        <v>295102.79495371453</v>
      </c>
      <c r="F74" s="25"/>
      <c r="G74" s="71"/>
      <c r="H74" s="72"/>
      <c r="I74" s="96"/>
      <c r="J74" s="146"/>
      <c r="K74" s="234"/>
      <c r="L74" s="235"/>
      <c r="M74"/>
      <c r="N74"/>
      <c r="O74"/>
      <c r="P74"/>
      <c r="Q74"/>
      <c r="R74"/>
      <c r="S74"/>
      <c r="T74"/>
      <c r="U74"/>
    </row>
    <row r="75" spans="1:21" s="4" customFormat="1" x14ac:dyDescent="0.3">
      <c r="A75" s="257">
        <v>44824</v>
      </c>
      <c r="B75" s="258" t="s">
        <v>59</v>
      </c>
      <c r="C75" s="259">
        <v>24012.45</v>
      </c>
      <c r="D75" s="259"/>
      <c r="E75" s="260">
        <f t="shared" si="3"/>
        <v>319115.24495371454</v>
      </c>
      <c r="F75" s="25"/>
      <c r="G75" s="71"/>
      <c r="H75" s="72"/>
      <c r="I75" s="96"/>
      <c r="J75" s="146"/>
      <c r="K75" s="234"/>
      <c r="L75" s="235"/>
      <c r="M75"/>
      <c r="N75"/>
      <c r="O75"/>
      <c r="P75"/>
      <c r="Q75"/>
      <c r="R75"/>
      <c r="S75"/>
      <c r="T75"/>
      <c r="U75"/>
    </row>
    <row r="76" spans="1:21" s="4" customFormat="1" x14ac:dyDescent="0.3">
      <c r="A76" s="257">
        <v>44826</v>
      </c>
      <c r="B76" s="258" t="s">
        <v>131</v>
      </c>
      <c r="C76" s="259">
        <v>53361</v>
      </c>
      <c r="D76" s="259"/>
      <c r="E76" s="260">
        <f t="shared" si="3"/>
        <v>372476.24495371454</v>
      </c>
      <c r="F76" s="25"/>
      <c r="G76" s="71"/>
      <c r="H76" s="72"/>
      <c r="I76" s="96"/>
      <c r="J76" s="146"/>
      <c r="K76" s="234"/>
      <c r="L76" s="235"/>
      <c r="M76"/>
      <c r="N76"/>
      <c r="O76"/>
      <c r="P76"/>
      <c r="Q76"/>
      <c r="R76"/>
      <c r="S76"/>
      <c r="T76"/>
      <c r="U76"/>
    </row>
    <row r="77" spans="1:21" s="4" customFormat="1" x14ac:dyDescent="0.3">
      <c r="A77" s="257">
        <v>44826</v>
      </c>
      <c r="B77" s="258" t="s">
        <v>60</v>
      </c>
      <c r="C77" s="259">
        <v>53361</v>
      </c>
      <c r="D77" s="259"/>
      <c r="E77" s="260">
        <f t="shared" si="3"/>
        <v>425837.24495371454</v>
      </c>
      <c r="F77" s="25"/>
      <c r="G77" s="71"/>
      <c r="H77" s="72"/>
      <c r="I77" s="96"/>
      <c r="J77" s="146"/>
      <c r="K77" s="234"/>
      <c r="L77" s="235"/>
      <c r="M77"/>
      <c r="N77"/>
      <c r="O77"/>
      <c r="P77"/>
      <c r="Q77"/>
      <c r="R77"/>
      <c r="S77"/>
      <c r="T77"/>
      <c r="U77"/>
    </row>
    <row r="78" spans="1:21" s="4" customFormat="1" x14ac:dyDescent="0.3">
      <c r="A78" s="257">
        <v>44826</v>
      </c>
      <c r="B78" s="258" t="s">
        <v>72</v>
      </c>
      <c r="C78" s="259">
        <v>40020.75</v>
      </c>
      <c r="D78" s="259"/>
      <c r="E78" s="260">
        <f t="shared" si="3"/>
        <v>465857.99495371454</v>
      </c>
      <c r="F78" s="25"/>
      <c r="G78" s="71"/>
      <c r="H78" s="72"/>
      <c r="I78" s="96"/>
      <c r="J78" s="146"/>
      <c r="K78" s="234"/>
      <c r="L78" s="235"/>
      <c r="M78"/>
      <c r="N78"/>
      <c r="O78"/>
      <c r="P78"/>
      <c r="Q78"/>
      <c r="R78"/>
      <c r="S78"/>
      <c r="T78"/>
      <c r="U78"/>
    </row>
    <row r="79" spans="1:21" s="4" customFormat="1" x14ac:dyDescent="0.3">
      <c r="A79" s="257">
        <v>44827</v>
      </c>
      <c r="B79" s="258" t="s">
        <v>130</v>
      </c>
      <c r="C79" s="259">
        <v>5336.1</v>
      </c>
      <c r="D79" s="259"/>
      <c r="E79" s="260">
        <f t="shared" si="3"/>
        <v>471194.09495371452</v>
      </c>
      <c r="F79" s="25"/>
      <c r="G79" s="71"/>
      <c r="H79" s="72"/>
      <c r="I79" s="96"/>
      <c r="J79" s="146"/>
      <c r="K79" s="234"/>
      <c r="L79" s="235"/>
      <c r="M79"/>
      <c r="N79"/>
      <c r="O79"/>
      <c r="P79"/>
      <c r="Q79"/>
      <c r="R79"/>
      <c r="S79"/>
      <c r="T79"/>
      <c r="U79"/>
    </row>
    <row r="80" spans="1:21" s="4" customFormat="1" x14ac:dyDescent="0.3">
      <c r="A80" s="257">
        <v>44827</v>
      </c>
      <c r="B80" s="258" t="s">
        <v>128</v>
      </c>
      <c r="C80" s="259">
        <v>24012.45</v>
      </c>
      <c r="D80" s="259"/>
      <c r="E80" s="260">
        <f t="shared" si="3"/>
        <v>495206.54495371453</v>
      </c>
      <c r="F80" s="25"/>
      <c r="G80" s="71"/>
      <c r="H80" s="72"/>
      <c r="I80" s="96"/>
      <c r="J80" s="146"/>
      <c r="K80" s="234"/>
      <c r="L80" s="235"/>
      <c r="M80"/>
      <c r="N80"/>
      <c r="O80"/>
      <c r="P80"/>
      <c r="Q80"/>
      <c r="R80"/>
      <c r="S80"/>
      <c r="T80"/>
      <c r="U80"/>
    </row>
    <row r="81" spans="1:21" s="4" customFormat="1" x14ac:dyDescent="0.3">
      <c r="A81" s="257">
        <v>44827</v>
      </c>
      <c r="B81" s="258" t="s">
        <v>127</v>
      </c>
      <c r="C81" s="259">
        <v>5336.1</v>
      </c>
      <c r="D81" s="259"/>
      <c r="E81" s="260">
        <f>E80+C81-D81</f>
        <v>500542.64495371451</v>
      </c>
      <c r="F81" s="25"/>
      <c r="G81" s="71"/>
      <c r="H81" s="72"/>
      <c r="I81" s="96"/>
      <c r="J81" s="146"/>
      <c r="K81" s="234"/>
      <c r="L81" s="235"/>
      <c r="M81"/>
      <c r="N81"/>
      <c r="O81"/>
      <c r="P81"/>
      <c r="Q81"/>
      <c r="R81"/>
      <c r="S81"/>
      <c r="T81"/>
      <c r="U81"/>
    </row>
    <row r="82" spans="1:21" s="4" customFormat="1" x14ac:dyDescent="0.3">
      <c r="A82" s="257">
        <v>44827</v>
      </c>
      <c r="B82" s="258" t="s">
        <v>71</v>
      </c>
      <c r="C82" s="259">
        <v>53361</v>
      </c>
      <c r="D82" s="259"/>
      <c r="E82" s="260">
        <f t="shared" si="3"/>
        <v>553903.64495371445</v>
      </c>
      <c r="F82" s="25"/>
      <c r="G82" s="71"/>
      <c r="H82" s="72"/>
      <c r="I82" s="96"/>
      <c r="J82" s="146"/>
      <c r="K82" s="234"/>
      <c r="L82" s="235"/>
      <c r="M82"/>
      <c r="N82"/>
      <c r="O82"/>
      <c r="P82"/>
      <c r="Q82"/>
      <c r="R82"/>
      <c r="S82"/>
      <c r="T82"/>
      <c r="U82"/>
    </row>
    <row r="83" spans="1:21" s="4" customFormat="1" x14ac:dyDescent="0.3">
      <c r="A83" s="257">
        <v>44827</v>
      </c>
      <c r="B83" s="258" t="s">
        <v>75</v>
      </c>
      <c r="C83" s="259">
        <v>16008.3</v>
      </c>
      <c r="D83" s="259"/>
      <c r="E83" s="260">
        <f t="shared" si="3"/>
        <v>569911.9449537145</v>
      </c>
      <c r="F83" s="25"/>
      <c r="G83" s="71"/>
      <c r="H83" s="72"/>
      <c r="I83" s="96"/>
      <c r="J83" s="146"/>
      <c r="K83" s="234"/>
      <c r="L83" s="235"/>
      <c r="M83"/>
      <c r="N83"/>
      <c r="O83"/>
      <c r="P83"/>
      <c r="Q83"/>
      <c r="R83"/>
      <c r="S83"/>
      <c r="T83"/>
      <c r="U83"/>
    </row>
    <row r="84" spans="1:21" s="4" customFormat="1" x14ac:dyDescent="0.3">
      <c r="A84" s="257">
        <v>44830</v>
      </c>
      <c r="B84" s="258" t="s">
        <v>62</v>
      </c>
      <c r="C84" s="259">
        <v>5336.1</v>
      </c>
      <c r="D84" s="259"/>
      <c r="E84" s="260">
        <f>E83+C84-D84</f>
        <v>575248.04495371447</v>
      </c>
      <c r="F84" s="25"/>
      <c r="G84" s="71"/>
      <c r="H84" s="72"/>
      <c r="I84" s="96"/>
      <c r="J84" s="146"/>
      <c r="K84" s="234"/>
      <c r="L84" s="235"/>
      <c r="M84"/>
      <c r="N84"/>
      <c r="O84"/>
      <c r="P84"/>
      <c r="Q84"/>
      <c r="R84"/>
      <c r="S84"/>
      <c r="T84"/>
      <c r="U84"/>
    </row>
    <row r="85" spans="1:21" s="4" customFormat="1" x14ac:dyDescent="0.3">
      <c r="A85" s="257">
        <v>44830</v>
      </c>
      <c r="B85" s="258" t="s">
        <v>134</v>
      </c>
      <c r="C85" s="259">
        <v>69369.3</v>
      </c>
      <c r="D85" s="259"/>
      <c r="E85" s="260">
        <f t="shared" si="3"/>
        <v>644617.34495371452</v>
      </c>
      <c r="F85" s="25"/>
      <c r="G85" s="71"/>
      <c r="H85" s="72"/>
      <c r="I85" s="96"/>
      <c r="J85" s="146"/>
      <c r="K85" s="234"/>
      <c r="L85" s="235"/>
      <c r="M85"/>
      <c r="N85"/>
      <c r="O85"/>
      <c r="P85"/>
      <c r="Q85"/>
      <c r="R85"/>
      <c r="S85"/>
      <c r="T85"/>
      <c r="U85"/>
    </row>
    <row r="86" spans="1:21" s="4" customFormat="1" x14ac:dyDescent="0.3">
      <c r="A86" s="257">
        <v>44830</v>
      </c>
      <c r="B86" s="258" t="s">
        <v>70</v>
      </c>
      <c r="C86" s="259">
        <v>5336.1</v>
      </c>
      <c r="D86" s="259"/>
      <c r="E86" s="260">
        <f t="shared" si="3"/>
        <v>649953.4449537145</v>
      </c>
      <c r="F86" s="25"/>
      <c r="G86" s="71"/>
      <c r="H86" s="72"/>
      <c r="I86" s="96"/>
      <c r="J86" s="146"/>
      <c r="K86" s="234"/>
      <c r="L86" s="235"/>
      <c r="M86"/>
      <c r="N86"/>
      <c r="O86"/>
      <c r="P86"/>
      <c r="Q86"/>
      <c r="R86"/>
      <c r="S86"/>
      <c r="T86"/>
      <c r="U86"/>
    </row>
    <row r="87" spans="1:21" s="4" customFormat="1" x14ac:dyDescent="0.3">
      <c r="A87" s="257">
        <v>44830</v>
      </c>
      <c r="B87" s="258" t="s">
        <v>76</v>
      </c>
      <c r="C87" s="259">
        <v>29348.55</v>
      </c>
      <c r="D87" s="259"/>
      <c r="E87" s="260">
        <f t="shared" si="3"/>
        <v>679301.99495371454</v>
      </c>
      <c r="F87" s="25"/>
      <c r="G87" s="71"/>
      <c r="H87" s="72"/>
      <c r="I87" s="96"/>
      <c r="J87" s="146"/>
      <c r="K87" s="234"/>
      <c r="L87" s="235"/>
      <c r="M87"/>
      <c r="N87"/>
      <c r="O87"/>
      <c r="P87"/>
      <c r="Q87"/>
      <c r="R87"/>
      <c r="S87"/>
      <c r="T87"/>
      <c r="U87"/>
    </row>
    <row r="88" spans="1:21" s="4" customFormat="1" x14ac:dyDescent="0.3">
      <c r="A88" s="257">
        <v>44832</v>
      </c>
      <c r="B88" s="258" t="s">
        <v>132</v>
      </c>
      <c r="C88" s="259">
        <v>53361</v>
      </c>
      <c r="D88" s="259"/>
      <c r="E88" s="260">
        <f t="shared" si="3"/>
        <v>732662.99495371454</v>
      </c>
      <c r="F88" s="25"/>
      <c r="G88" s="71"/>
      <c r="H88" s="72"/>
      <c r="I88" s="96"/>
      <c r="J88" s="146"/>
      <c r="K88" s="234"/>
      <c r="L88" s="235"/>
      <c r="M88"/>
      <c r="N88"/>
      <c r="O88"/>
      <c r="P88"/>
      <c r="Q88"/>
      <c r="R88"/>
      <c r="S88"/>
      <c r="T88"/>
      <c r="U88"/>
    </row>
    <row r="89" spans="1:21" s="4" customFormat="1" x14ac:dyDescent="0.3">
      <c r="A89" s="257">
        <v>44833</v>
      </c>
      <c r="B89" s="258" t="s">
        <v>133</v>
      </c>
      <c r="C89" s="259">
        <v>24012.45</v>
      </c>
      <c r="D89" s="259"/>
      <c r="E89" s="260">
        <f t="shared" si="3"/>
        <v>756675.4449537145</v>
      </c>
      <c r="F89" s="25"/>
      <c r="G89" s="71"/>
      <c r="H89" s="72"/>
      <c r="I89" s="96"/>
      <c r="J89" s="146"/>
      <c r="K89" s="234"/>
      <c r="L89" s="235"/>
      <c r="M89"/>
      <c r="N89"/>
      <c r="O89"/>
      <c r="P89"/>
      <c r="Q89"/>
      <c r="R89"/>
      <c r="S89"/>
      <c r="T89"/>
      <c r="U89"/>
    </row>
    <row r="90" spans="1:21" s="4" customFormat="1" x14ac:dyDescent="0.3">
      <c r="A90" s="257">
        <v>44834</v>
      </c>
      <c r="B90" s="258" t="s">
        <v>88</v>
      </c>
      <c r="C90" s="259">
        <v>52892.73</v>
      </c>
      <c r="D90" s="259"/>
      <c r="E90" s="260">
        <f t="shared" si="3"/>
        <v>809568.17495371448</v>
      </c>
      <c r="F90" s="25"/>
      <c r="G90" s="71"/>
      <c r="H90" s="72"/>
      <c r="I90" s="96"/>
      <c r="J90" s="146"/>
      <c r="K90" s="234"/>
      <c r="L90" s="235"/>
      <c r="M90"/>
      <c r="N90"/>
      <c r="O90"/>
      <c r="P90"/>
      <c r="Q90"/>
      <c r="R90"/>
      <c r="S90"/>
      <c r="T90"/>
      <c r="U90"/>
    </row>
    <row r="91" spans="1:21" s="4" customFormat="1" x14ac:dyDescent="0.3">
      <c r="A91" s="5"/>
      <c r="B91" s="263" t="s">
        <v>150</v>
      </c>
      <c r="C91" s="17"/>
      <c r="D91" s="17">
        <v>131043.15</v>
      </c>
      <c r="E91" s="260">
        <f t="shared" si="3"/>
        <v>678525.02495371446</v>
      </c>
      <c r="F91" s="25"/>
      <c r="G91" s="71"/>
      <c r="H91" s="72"/>
      <c r="I91" s="96"/>
      <c r="J91" s="146"/>
      <c r="K91" s="234"/>
      <c r="L91" s="235"/>
      <c r="M91"/>
      <c r="N91"/>
      <c r="O91"/>
      <c r="P91"/>
      <c r="Q91"/>
      <c r="R91"/>
      <c r="S91"/>
      <c r="T91"/>
      <c r="U91"/>
    </row>
    <row r="92" spans="1:21" s="4" customFormat="1" x14ac:dyDescent="0.3">
      <c r="A92" s="5"/>
      <c r="B92" s="264" t="s">
        <v>151</v>
      </c>
      <c r="C92" s="265">
        <v>119129.84</v>
      </c>
      <c r="D92" s="143"/>
      <c r="E92" s="260">
        <f t="shared" si="3"/>
        <v>797654.86495371442</v>
      </c>
      <c r="F92" s="25"/>
      <c r="G92" s="71"/>
      <c r="H92" s="72"/>
      <c r="I92" s="96"/>
      <c r="J92" s="146"/>
      <c r="K92" s="234"/>
      <c r="L92" s="235"/>
      <c r="M92"/>
      <c r="N92"/>
      <c r="O92"/>
      <c r="P92"/>
      <c r="Q92"/>
      <c r="R92"/>
      <c r="S92"/>
      <c r="T92"/>
      <c r="U92"/>
    </row>
    <row r="93" spans="1:21" s="4" customFormat="1" x14ac:dyDescent="0.3">
      <c r="A93" s="5"/>
      <c r="B93" s="264" t="s">
        <v>152</v>
      </c>
      <c r="C93" s="265">
        <f>165.12*(320-13)</f>
        <v>50691.840000000004</v>
      </c>
      <c r="D93" s="143"/>
      <c r="E93" s="157">
        <f t="shared" si="3"/>
        <v>848346.70495371439</v>
      </c>
      <c r="F93" s="25"/>
      <c r="G93" s="71"/>
      <c r="H93" s="72"/>
      <c r="I93" s="96"/>
      <c r="J93" s="146"/>
      <c r="K93" s="234"/>
      <c r="L93" s="235"/>
      <c r="M93"/>
      <c r="N93"/>
      <c r="O93"/>
      <c r="P93"/>
      <c r="Q93"/>
      <c r="R93"/>
      <c r="S93"/>
      <c r="T93"/>
      <c r="U93"/>
    </row>
    <row r="94" spans="1:21" s="4" customFormat="1" x14ac:dyDescent="0.3">
      <c r="A94" s="257">
        <v>44844</v>
      </c>
      <c r="B94" s="258" t="s">
        <v>125</v>
      </c>
      <c r="C94" s="259">
        <v>40020.75</v>
      </c>
      <c r="D94" s="259"/>
      <c r="E94" s="260">
        <f t="shared" si="3"/>
        <v>888367.45495371439</v>
      </c>
      <c r="F94" s="25"/>
      <c r="G94" s="71"/>
      <c r="H94" s="72"/>
      <c r="I94" s="96"/>
      <c r="J94" s="146"/>
      <c r="K94" s="234"/>
      <c r="L94" s="235"/>
      <c r="M94"/>
      <c r="N94"/>
      <c r="O94"/>
      <c r="P94"/>
      <c r="Q94"/>
      <c r="R94"/>
      <c r="S94"/>
      <c r="T94"/>
      <c r="U94"/>
    </row>
    <row r="95" spans="1:21" s="4" customFormat="1" x14ac:dyDescent="0.3">
      <c r="A95" s="5"/>
      <c r="B95" s="141" t="s">
        <v>153</v>
      </c>
      <c r="C95" s="142"/>
      <c r="D95" s="143">
        <v>496382</v>
      </c>
      <c r="E95" s="260">
        <f t="shared" si="3"/>
        <v>391985.45495371439</v>
      </c>
      <c r="F95" s="25"/>
      <c r="G95" s="71"/>
      <c r="H95" s="72"/>
      <c r="I95" s="96"/>
      <c r="J95" s="146"/>
      <c r="K95" s="234"/>
      <c r="L95" s="235"/>
      <c r="M95"/>
      <c r="N95"/>
      <c r="O95"/>
      <c r="P95"/>
      <c r="Q95"/>
      <c r="R95"/>
      <c r="S95"/>
      <c r="T95"/>
      <c r="U95"/>
    </row>
    <row r="96" spans="1:21" s="4" customFormat="1" x14ac:dyDescent="0.3">
      <c r="A96" s="5"/>
      <c r="B96" s="141" t="s">
        <v>154</v>
      </c>
      <c r="C96" s="142"/>
      <c r="D96" s="143">
        <v>337902</v>
      </c>
      <c r="E96" s="260">
        <f t="shared" si="3"/>
        <v>54083.45495371439</v>
      </c>
      <c r="F96" s="25"/>
      <c r="G96" s="71"/>
      <c r="H96" s="72"/>
      <c r="I96" s="96"/>
      <c r="J96" s="146"/>
      <c r="K96" s="234"/>
      <c r="L96" s="235"/>
      <c r="M96"/>
      <c r="N96"/>
      <c r="O96"/>
      <c r="P96"/>
      <c r="Q96"/>
      <c r="R96"/>
      <c r="S96"/>
      <c r="T96"/>
      <c r="U96"/>
    </row>
    <row r="97" spans="1:21" s="4" customFormat="1" x14ac:dyDescent="0.3">
      <c r="A97" s="267"/>
      <c r="B97" s="268" t="s">
        <v>155</v>
      </c>
      <c r="C97" s="269"/>
      <c r="D97" s="270"/>
      <c r="E97" s="260">
        <f t="shared" si="3"/>
        <v>54083.45495371439</v>
      </c>
      <c r="F97" s="25"/>
      <c r="G97" s="71"/>
      <c r="H97" s="72"/>
      <c r="I97" s="96"/>
      <c r="J97" s="146"/>
      <c r="K97" s="234"/>
      <c r="L97" s="235"/>
      <c r="M97"/>
      <c r="N97"/>
      <c r="O97"/>
      <c r="P97"/>
      <c r="Q97"/>
      <c r="R97"/>
      <c r="S97"/>
      <c r="T97"/>
      <c r="U97"/>
    </row>
    <row r="98" spans="1:21" s="4" customFormat="1" x14ac:dyDescent="0.3">
      <c r="A98" s="250"/>
      <c r="B98" s="251" t="s">
        <v>122</v>
      </c>
      <c r="C98" s="252">
        <v>45604</v>
      </c>
      <c r="D98" s="251"/>
      <c r="E98" s="260">
        <f t="shared" si="3"/>
        <v>99687.45495371439</v>
      </c>
      <c r="F98" s="25"/>
      <c r="G98" s="71"/>
      <c r="H98" s="72"/>
      <c r="I98" s="96"/>
      <c r="J98" s="146"/>
      <c r="K98" s="234"/>
      <c r="L98" s="235"/>
      <c r="M98"/>
      <c r="N98"/>
      <c r="O98"/>
      <c r="P98"/>
      <c r="Q98"/>
      <c r="R98"/>
      <c r="S98"/>
      <c r="T98"/>
      <c r="U98"/>
    </row>
    <row r="99" spans="1:21" s="4" customFormat="1" x14ac:dyDescent="0.3">
      <c r="A99" s="257">
        <v>44849</v>
      </c>
      <c r="B99" s="258" t="s">
        <v>126</v>
      </c>
      <c r="C99" s="259">
        <v>14268.32</v>
      </c>
      <c r="D99" s="259"/>
      <c r="E99" s="260">
        <f t="shared" si="3"/>
        <v>113955.7749537144</v>
      </c>
      <c r="F99" s="25"/>
      <c r="G99" s="71"/>
      <c r="H99" s="72"/>
      <c r="I99" s="96"/>
      <c r="J99" s="146"/>
      <c r="K99" s="234"/>
      <c r="L99" s="235"/>
      <c r="M99"/>
      <c r="N99"/>
      <c r="O99"/>
      <c r="P99"/>
      <c r="Q99"/>
      <c r="R99"/>
      <c r="S99"/>
      <c r="T99"/>
      <c r="U99"/>
    </row>
    <row r="100" spans="1:21" s="4" customFormat="1" x14ac:dyDescent="0.3">
      <c r="A100" s="257">
        <v>44849</v>
      </c>
      <c r="B100" s="258" t="s">
        <v>92</v>
      </c>
      <c r="C100" s="259">
        <v>53361</v>
      </c>
      <c r="D100" s="259"/>
      <c r="E100" s="260">
        <f t="shared" si="3"/>
        <v>167316.7749537144</v>
      </c>
      <c r="F100" s="25"/>
      <c r="G100" s="71"/>
      <c r="H100" s="72"/>
      <c r="I100" s="96"/>
      <c r="J100" s="150"/>
      <c r="K100" s="234"/>
      <c r="L100" s="235"/>
      <c r="M100"/>
      <c r="N100"/>
      <c r="O100"/>
      <c r="P100"/>
      <c r="Q100"/>
      <c r="R100"/>
      <c r="S100"/>
      <c r="T100"/>
      <c r="U100"/>
    </row>
    <row r="101" spans="1:21" s="4" customFormat="1" x14ac:dyDescent="0.3">
      <c r="A101" s="257">
        <v>44851</v>
      </c>
      <c r="B101" s="258" t="s">
        <v>60</v>
      </c>
      <c r="C101" s="259">
        <v>71341.600000000006</v>
      </c>
      <c r="D101" s="259"/>
      <c r="E101" s="260">
        <f t="shared" si="3"/>
        <v>238658.3749537144</v>
      </c>
      <c r="F101" s="25"/>
      <c r="G101" s="71"/>
      <c r="H101" s="72"/>
      <c r="I101" s="96"/>
      <c r="J101" s="146"/>
      <c r="K101" s="234"/>
      <c r="L101" s="235"/>
      <c r="M101"/>
      <c r="N101"/>
      <c r="O101"/>
      <c r="P101"/>
      <c r="Q101"/>
      <c r="R101"/>
      <c r="S101"/>
      <c r="T101"/>
      <c r="U101"/>
    </row>
    <row r="102" spans="1:21" s="4" customFormat="1" x14ac:dyDescent="0.3">
      <c r="A102" s="257">
        <v>44851</v>
      </c>
      <c r="B102" s="258" t="s">
        <v>75</v>
      </c>
      <c r="C102" s="259">
        <v>21402.48</v>
      </c>
      <c r="D102" s="259"/>
      <c r="E102" s="260">
        <f t="shared" si="3"/>
        <v>260060.85495371441</v>
      </c>
      <c r="F102" s="25"/>
      <c r="G102" s="71"/>
      <c r="H102" s="72"/>
      <c r="I102" s="96"/>
      <c r="J102" s="146"/>
      <c r="K102" s="234"/>
      <c r="L102" s="235"/>
      <c r="M102"/>
      <c r="N102"/>
      <c r="O102"/>
      <c r="P102"/>
      <c r="Q102"/>
      <c r="R102"/>
      <c r="S102"/>
      <c r="T102"/>
      <c r="U102"/>
    </row>
    <row r="103" spans="1:21" s="4" customFormat="1" x14ac:dyDescent="0.3">
      <c r="A103" s="257">
        <v>44852</v>
      </c>
      <c r="B103" s="258" t="s">
        <v>61</v>
      </c>
      <c r="C103" s="259">
        <v>71341.600000000006</v>
      </c>
      <c r="D103" s="259"/>
      <c r="E103" s="260">
        <f t="shared" si="3"/>
        <v>331402.45495371439</v>
      </c>
      <c r="F103" s="25"/>
      <c r="G103" s="71"/>
      <c r="H103" s="72"/>
      <c r="I103" s="96"/>
      <c r="J103" s="146"/>
      <c r="K103" s="234"/>
      <c r="L103" s="235"/>
      <c r="M103"/>
      <c r="N103"/>
      <c r="O103"/>
      <c r="P103"/>
      <c r="Q103"/>
      <c r="R103"/>
      <c r="S103"/>
      <c r="T103"/>
      <c r="U103"/>
    </row>
    <row r="104" spans="1:21" s="4" customFormat="1" x14ac:dyDescent="0.3">
      <c r="A104" s="257">
        <v>44852</v>
      </c>
      <c r="B104" s="258" t="s">
        <v>131</v>
      </c>
      <c r="C104" s="259">
        <v>71341.600000000006</v>
      </c>
      <c r="D104" s="259"/>
      <c r="E104" s="260">
        <f t="shared" si="3"/>
        <v>402744.05495371437</v>
      </c>
      <c r="F104" s="25"/>
      <c r="G104" s="71"/>
      <c r="H104" s="72"/>
      <c r="I104" s="96"/>
      <c r="J104" s="146"/>
      <c r="K104" s="234"/>
      <c r="L104" s="235"/>
      <c r="M104"/>
      <c r="N104"/>
      <c r="O104"/>
      <c r="P104"/>
      <c r="Q104"/>
      <c r="R104"/>
      <c r="S104"/>
      <c r="T104"/>
      <c r="U104"/>
    </row>
    <row r="105" spans="1:21" s="4" customFormat="1" x14ac:dyDescent="0.3">
      <c r="A105" s="257">
        <v>44853</v>
      </c>
      <c r="B105" s="258" t="s">
        <v>130</v>
      </c>
      <c r="C105" s="259">
        <v>7134.16</v>
      </c>
      <c r="D105" s="259"/>
      <c r="E105" s="260">
        <f t="shared" si="3"/>
        <v>409878.21495371434</v>
      </c>
      <c r="F105" s="25"/>
      <c r="G105" s="71"/>
      <c r="H105" s="72"/>
      <c r="I105" s="96"/>
      <c r="J105" s="146"/>
      <c r="K105" s="234"/>
      <c r="L105" s="235"/>
      <c r="M105"/>
      <c r="N105"/>
      <c r="O105"/>
      <c r="P105"/>
      <c r="Q105"/>
      <c r="R105"/>
      <c r="S105"/>
      <c r="T105"/>
      <c r="U105"/>
    </row>
    <row r="106" spans="1:21" s="4" customFormat="1" x14ac:dyDescent="0.3">
      <c r="A106" s="257">
        <v>44854</v>
      </c>
      <c r="B106" s="258" t="s">
        <v>129</v>
      </c>
      <c r="C106" s="259">
        <v>32103.72</v>
      </c>
      <c r="D106" s="259"/>
      <c r="E106" s="260">
        <f t="shared" si="3"/>
        <v>441981.93495371437</v>
      </c>
      <c r="F106" s="25"/>
      <c r="G106" s="71"/>
      <c r="H106" s="72"/>
      <c r="I106" s="96"/>
      <c r="J106" s="146"/>
      <c r="K106" s="234"/>
      <c r="L106" s="235"/>
      <c r="M106"/>
      <c r="N106"/>
      <c r="O106"/>
      <c r="P106"/>
      <c r="Q106"/>
      <c r="R106"/>
      <c r="S106"/>
      <c r="T106"/>
      <c r="U106"/>
    </row>
    <row r="107" spans="1:21" s="4" customFormat="1" x14ac:dyDescent="0.3">
      <c r="A107" s="257">
        <v>44854</v>
      </c>
      <c r="B107" s="258" t="s">
        <v>59</v>
      </c>
      <c r="C107" s="259">
        <v>32103.72</v>
      </c>
      <c r="D107" s="259"/>
      <c r="E107" s="260">
        <f t="shared" si="3"/>
        <v>474085.65495371434</v>
      </c>
      <c r="F107" s="25"/>
      <c r="G107" s="71"/>
      <c r="H107" s="72"/>
      <c r="I107" s="96"/>
      <c r="J107" s="146"/>
      <c r="K107" s="234"/>
      <c r="L107" s="235"/>
      <c r="M107"/>
      <c r="N107"/>
      <c r="O107"/>
      <c r="P107"/>
      <c r="Q107"/>
      <c r="R107"/>
      <c r="S107"/>
      <c r="T107"/>
      <c r="U107"/>
    </row>
    <row r="108" spans="1:21" s="4" customFormat="1" x14ac:dyDescent="0.3">
      <c r="A108" s="257">
        <v>44855</v>
      </c>
      <c r="B108" s="258" t="s">
        <v>128</v>
      </c>
      <c r="C108" s="259">
        <v>32103.72</v>
      </c>
      <c r="D108" s="259"/>
      <c r="E108" s="260">
        <f t="shared" si="3"/>
        <v>506189.37495371432</v>
      </c>
      <c r="F108" s="25"/>
      <c r="G108" s="71"/>
      <c r="H108" s="72"/>
      <c r="I108" s="96"/>
      <c r="J108" s="146"/>
      <c r="K108" s="234"/>
      <c r="L108" s="235"/>
      <c r="M108"/>
      <c r="N108"/>
      <c r="O108"/>
      <c r="P108"/>
      <c r="Q108"/>
      <c r="R108"/>
      <c r="S108"/>
      <c r="T108"/>
      <c r="U108"/>
    </row>
    <row r="109" spans="1:21" s="4" customFormat="1" x14ac:dyDescent="0.3">
      <c r="A109" s="257">
        <v>44855</v>
      </c>
      <c r="B109" s="258" t="s">
        <v>71</v>
      </c>
      <c r="C109" s="259">
        <v>71341.600000000006</v>
      </c>
      <c r="D109" s="259"/>
      <c r="E109" s="260">
        <f t="shared" si="3"/>
        <v>577530.97495371429</v>
      </c>
      <c r="F109" s="25"/>
      <c r="G109" s="71"/>
      <c r="H109" s="72"/>
      <c r="I109" s="96"/>
      <c r="J109" s="146"/>
      <c r="K109" s="234"/>
      <c r="L109" s="235"/>
      <c r="M109"/>
      <c r="N109"/>
      <c r="O109"/>
      <c r="P109"/>
      <c r="Q109"/>
      <c r="R109"/>
      <c r="S109"/>
      <c r="T109"/>
      <c r="U109"/>
    </row>
    <row r="110" spans="1:21" s="4" customFormat="1" x14ac:dyDescent="0.3">
      <c r="A110" s="257">
        <v>44858</v>
      </c>
      <c r="B110" s="258" t="s">
        <v>134</v>
      </c>
      <c r="C110" s="259">
        <v>92744.08</v>
      </c>
      <c r="D110" s="259"/>
      <c r="E110" s="260">
        <f t="shared" si="3"/>
        <v>670275.05495371425</v>
      </c>
      <c r="F110" s="25"/>
      <c r="G110" s="71"/>
      <c r="H110" s="72"/>
      <c r="I110" s="96"/>
      <c r="J110" s="146"/>
      <c r="K110" s="234"/>
      <c r="L110" s="235"/>
      <c r="M110"/>
      <c r="N110"/>
      <c r="O110"/>
      <c r="P110"/>
      <c r="Q110"/>
      <c r="R110"/>
      <c r="S110"/>
      <c r="T110"/>
      <c r="U110"/>
    </row>
    <row r="111" spans="1:21" s="4" customFormat="1" x14ac:dyDescent="0.3">
      <c r="A111" s="257">
        <v>44859</v>
      </c>
      <c r="B111" s="258" t="s">
        <v>98</v>
      </c>
      <c r="C111" s="259">
        <v>92744.08</v>
      </c>
      <c r="D111" s="259"/>
      <c r="E111" s="260">
        <f>E110+C111-D111</f>
        <v>763019.13495371421</v>
      </c>
      <c r="F111" s="25"/>
      <c r="G111" s="71"/>
      <c r="H111" s="72"/>
      <c r="I111" s="96"/>
      <c r="J111" s="146"/>
      <c r="K111" s="234"/>
      <c r="L111" s="235"/>
      <c r="M111"/>
      <c r="N111"/>
      <c r="O111"/>
      <c r="P111"/>
      <c r="Q111"/>
      <c r="R111"/>
      <c r="S111"/>
      <c r="T111"/>
      <c r="U111"/>
    </row>
    <row r="112" spans="1:21" s="4" customFormat="1" x14ac:dyDescent="0.3">
      <c r="A112" s="257">
        <v>44859</v>
      </c>
      <c r="B112" s="258" t="s">
        <v>132</v>
      </c>
      <c r="C112" s="259">
        <v>71341.600000000006</v>
      </c>
      <c r="D112" s="259"/>
      <c r="E112" s="260">
        <f t="shared" ref="E112:E121" si="4">E111+C112-D112</f>
        <v>834360.73495371419</v>
      </c>
      <c r="F112" s="25"/>
      <c r="G112" s="71"/>
      <c r="H112" s="72"/>
      <c r="I112" s="96"/>
      <c r="J112" s="146"/>
      <c r="K112" s="234"/>
      <c r="L112" s="235"/>
      <c r="M112"/>
      <c r="N112"/>
      <c r="O112"/>
      <c r="P112"/>
      <c r="Q112"/>
      <c r="R112"/>
      <c r="S112"/>
      <c r="T112"/>
      <c r="U112"/>
    </row>
    <row r="113" spans="1:21" s="4" customFormat="1" x14ac:dyDescent="0.3">
      <c r="A113" s="257">
        <v>44860</v>
      </c>
      <c r="B113" s="258" t="s">
        <v>127</v>
      </c>
      <c r="C113" s="259">
        <v>7134.16</v>
      </c>
      <c r="D113" s="259"/>
      <c r="E113" s="260">
        <f t="shared" si="4"/>
        <v>841494.89495371422</v>
      </c>
      <c r="F113" s="25"/>
      <c r="G113" s="71"/>
      <c r="H113" s="72"/>
      <c r="I113" s="96"/>
      <c r="J113" s="146"/>
      <c r="K113" s="234"/>
      <c r="L113" s="235"/>
      <c r="M113"/>
      <c r="N113"/>
      <c r="O113"/>
      <c r="P113"/>
      <c r="Q113"/>
      <c r="R113"/>
      <c r="S113"/>
      <c r="T113"/>
      <c r="U113"/>
    </row>
    <row r="114" spans="1:21" s="4" customFormat="1" x14ac:dyDescent="0.3">
      <c r="A114" s="257">
        <v>44861</v>
      </c>
      <c r="B114" s="258" t="s">
        <v>70</v>
      </c>
      <c r="C114" s="259">
        <v>7134.16</v>
      </c>
      <c r="D114" s="259"/>
      <c r="E114" s="260">
        <f t="shared" si="4"/>
        <v>848629.05495371425</v>
      </c>
      <c r="F114" s="25"/>
      <c r="G114" s="71"/>
      <c r="H114" s="72"/>
      <c r="I114" s="96"/>
      <c r="J114" s="146"/>
      <c r="K114" s="234"/>
      <c r="L114" s="235"/>
      <c r="M114"/>
      <c r="N114"/>
      <c r="O114"/>
      <c r="P114"/>
      <c r="Q114"/>
      <c r="R114"/>
      <c r="S114"/>
      <c r="T114"/>
      <c r="U114"/>
    </row>
    <row r="115" spans="1:21" s="4" customFormat="1" x14ac:dyDescent="0.3">
      <c r="A115" s="257">
        <v>44861</v>
      </c>
      <c r="B115" s="258" t="s">
        <v>72</v>
      </c>
      <c r="C115" s="259">
        <v>53506.2</v>
      </c>
      <c r="D115" s="259"/>
      <c r="E115" s="260">
        <f t="shared" si="4"/>
        <v>902135.2549537142</v>
      </c>
      <c r="F115" s="25"/>
      <c r="G115" s="71"/>
      <c r="H115" s="72"/>
      <c r="I115" s="96"/>
      <c r="J115" s="146"/>
      <c r="K115" s="234"/>
      <c r="L115" s="235"/>
      <c r="M115"/>
      <c r="N115"/>
      <c r="O115"/>
      <c r="P115"/>
      <c r="Q115"/>
      <c r="R115"/>
      <c r="S115"/>
      <c r="T115"/>
      <c r="U115"/>
    </row>
    <row r="116" spans="1:21" s="4" customFormat="1" x14ac:dyDescent="0.3">
      <c r="A116" s="257">
        <v>44861</v>
      </c>
      <c r="B116" s="258" t="s">
        <v>76</v>
      </c>
      <c r="C116" s="259">
        <v>39237.879999999997</v>
      </c>
      <c r="D116" s="259"/>
      <c r="E116" s="260">
        <f t="shared" si="4"/>
        <v>941373.13495371421</v>
      </c>
      <c r="F116" s="25"/>
      <c r="G116" s="71"/>
      <c r="H116" s="72"/>
      <c r="I116" s="96"/>
      <c r="J116" s="146"/>
      <c r="K116" s="234"/>
      <c r="L116" s="235"/>
      <c r="M116"/>
      <c r="N116"/>
      <c r="O116"/>
      <c r="P116"/>
      <c r="Q116"/>
      <c r="R116"/>
      <c r="S116"/>
      <c r="T116"/>
      <c r="U116"/>
    </row>
    <row r="117" spans="1:21" s="4" customFormat="1" x14ac:dyDescent="0.3">
      <c r="A117" s="257">
        <v>44862</v>
      </c>
      <c r="B117" s="258" t="s">
        <v>62</v>
      </c>
      <c r="C117" s="259">
        <f>716.32+4244.68+2173.16</f>
        <v>7134.16</v>
      </c>
      <c r="D117" s="259"/>
      <c r="E117" s="260">
        <f t="shared" si="4"/>
        <v>948507.29495371424</v>
      </c>
      <c r="F117" s="25"/>
      <c r="G117" s="71"/>
      <c r="H117" s="72"/>
      <c r="I117" s="96"/>
      <c r="J117" s="146"/>
      <c r="K117" s="234"/>
      <c r="L117" s="235"/>
      <c r="M117"/>
      <c r="N117"/>
      <c r="O117"/>
      <c r="P117"/>
      <c r="Q117"/>
      <c r="R117"/>
      <c r="S117"/>
      <c r="T117"/>
      <c r="U117"/>
    </row>
    <row r="118" spans="1:21" s="4" customFormat="1" x14ac:dyDescent="0.3">
      <c r="A118" s="257">
        <v>44862</v>
      </c>
      <c r="B118" s="258" t="s">
        <v>125</v>
      </c>
      <c r="C118" s="259">
        <v>53506.2</v>
      </c>
      <c r="D118" s="259"/>
      <c r="E118" s="260">
        <f t="shared" si="4"/>
        <v>1002013.4949537142</v>
      </c>
      <c r="F118" s="25"/>
      <c r="G118" s="71"/>
      <c r="H118" s="72"/>
      <c r="I118" s="96"/>
      <c r="J118" s="146"/>
      <c r="K118" s="234"/>
      <c r="L118" s="235"/>
      <c r="M118"/>
      <c r="N118"/>
      <c r="O118"/>
      <c r="P118"/>
      <c r="Q118"/>
      <c r="R118"/>
      <c r="S118"/>
      <c r="T118"/>
      <c r="U118"/>
    </row>
    <row r="119" spans="1:21" s="4" customFormat="1" x14ac:dyDescent="0.3">
      <c r="A119" s="257">
        <v>44862</v>
      </c>
      <c r="B119" s="258" t="s">
        <v>58</v>
      </c>
      <c r="C119" s="259">
        <v>5336.1</v>
      </c>
      <c r="D119" s="259"/>
      <c r="E119" s="260">
        <f t="shared" si="4"/>
        <v>1007349.5949537142</v>
      </c>
      <c r="F119" s="25"/>
      <c r="G119" s="71"/>
      <c r="H119" s="72"/>
      <c r="I119" s="96"/>
      <c r="J119" s="146"/>
      <c r="K119" s="234"/>
      <c r="L119" s="235"/>
      <c r="M119"/>
      <c r="N119"/>
      <c r="O119"/>
      <c r="P119"/>
      <c r="Q119"/>
      <c r="R119"/>
      <c r="S119"/>
      <c r="T119"/>
      <c r="U119"/>
    </row>
    <row r="120" spans="1:21" s="4" customFormat="1" x14ac:dyDescent="0.3">
      <c r="A120" s="5"/>
      <c r="B120" s="263" t="s">
        <v>156</v>
      </c>
      <c r="C120" s="17"/>
      <c r="D120" s="17">
        <v>175199.64</v>
      </c>
      <c r="E120" s="260">
        <f t="shared" si="4"/>
        <v>832149.95495371416</v>
      </c>
      <c r="F120" s="25"/>
      <c r="G120" s="71"/>
      <c r="H120" s="72"/>
      <c r="I120" s="96"/>
      <c r="J120" s="146"/>
      <c r="K120" s="234"/>
      <c r="L120" s="235"/>
      <c r="M120"/>
      <c r="N120"/>
      <c r="O120"/>
      <c r="P120"/>
      <c r="Q120"/>
      <c r="R120"/>
      <c r="S120"/>
      <c r="T120"/>
      <c r="U120"/>
    </row>
    <row r="121" spans="1:21" s="4" customFormat="1" x14ac:dyDescent="0.3">
      <c r="A121" s="5"/>
      <c r="B121" s="264" t="s">
        <v>157</v>
      </c>
      <c r="C121" s="265">
        <v>22200.510000000002</v>
      </c>
      <c r="D121" s="143"/>
      <c r="E121" s="260">
        <f t="shared" si="4"/>
        <v>854350.46495371417</v>
      </c>
      <c r="F121" s="25"/>
      <c r="G121" s="71"/>
      <c r="H121" s="72"/>
      <c r="I121" s="96"/>
      <c r="J121" s="146"/>
      <c r="K121" s="234"/>
      <c r="L121" s="235"/>
      <c r="M121"/>
      <c r="N121"/>
      <c r="O121"/>
      <c r="P121"/>
      <c r="Q121"/>
      <c r="R121"/>
      <c r="S121"/>
      <c r="T121"/>
      <c r="U121"/>
    </row>
    <row r="122" spans="1:21" s="4" customFormat="1" x14ac:dyDescent="0.3">
      <c r="A122" s="5"/>
      <c r="B122" s="264" t="s">
        <v>158</v>
      </c>
      <c r="C122" s="265">
        <f>91.57*(320-13)</f>
        <v>28111.989999999998</v>
      </c>
      <c r="D122" s="143"/>
      <c r="E122" s="157">
        <f>E121+C122-D122</f>
        <v>882462.45495371416</v>
      </c>
      <c r="F122" s="25"/>
      <c r="G122" s="71"/>
      <c r="H122" s="72"/>
      <c r="I122" s="96"/>
      <c r="J122" s="146"/>
      <c r="K122" s="234"/>
      <c r="L122" s="235"/>
      <c r="M122"/>
      <c r="N122"/>
      <c r="O122"/>
      <c r="P122"/>
      <c r="Q122"/>
      <c r="R122"/>
      <c r="S122"/>
      <c r="T122"/>
      <c r="U122"/>
    </row>
    <row r="123" spans="1:21" s="4" customFormat="1" x14ac:dyDescent="0.3">
      <c r="A123" s="257">
        <v>44869</v>
      </c>
      <c r="B123" s="258" t="s">
        <v>58</v>
      </c>
      <c r="C123" s="259">
        <v>7134.16</v>
      </c>
      <c r="D123" s="259"/>
      <c r="E123" s="260">
        <f>E122+C123-D123</f>
        <v>889596.61495371419</v>
      </c>
      <c r="F123" s="25"/>
      <c r="G123" s="71"/>
      <c r="H123" s="72"/>
      <c r="I123" s="96"/>
      <c r="J123" s="146"/>
      <c r="K123" s="234"/>
      <c r="L123" s="235"/>
      <c r="M123"/>
      <c r="N123"/>
      <c r="O123"/>
      <c r="P123"/>
      <c r="Q123"/>
      <c r="R123"/>
      <c r="S123"/>
      <c r="T123"/>
      <c r="U123"/>
    </row>
    <row r="124" spans="1:21" s="4" customFormat="1" x14ac:dyDescent="0.3">
      <c r="A124" s="257">
        <v>44875</v>
      </c>
      <c r="B124" s="258" t="s">
        <v>133</v>
      </c>
      <c r="C124" s="259">
        <v>32103.72</v>
      </c>
      <c r="D124" s="259"/>
      <c r="E124" s="260">
        <f t="shared" ref="E124:E172" si="5">E123+C124-D124</f>
        <v>921700.33495371416</v>
      </c>
      <c r="F124" s="25"/>
      <c r="G124" s="71"/>
      <c r="H124" s="72"/>
      <c r="I124" s="96"/>
      <c r="J124" s="146"/>
      <c r="K124" s="234"/>
      <c r="L124" s="235"/>
      <c r="M124"/>
      <c r="N124"/>
      <c r="O124"/>
      <c r="P124"/>
      <c r="Q124"/>
      <c r="R124"/>
      <c r="S124"/>
      <c r="T124"/>
      <c r="U124"/>
    </row>
    <row r="125" spans="1:21" s="4" customFormat="1" x14ac:dyDescent="0.3">
      <c r="A125" s="257">
        <v>44875</v>
      </c>
      <c r="B125" s="258" t="s">
        <v>92</v>
      </c>
      <c r="C125" s="259">
        <v>71341.600000000006</v>
      </c>
      <c r="D125" s="259"/>
      <c r="E125" s="260">
        <f t="shared" si="5"/>
        <v>993041.93495371414</v>
      </c>
      <c r="F125" s="25"/>
      <c r="G125" s="71"/>
      <c r="H125" s="72"/>
      <c r="I125" s="96"/>
      <c r="J125" s="146"/>
      <c r="K125" s="234"/>
      <c r="L125" s="235"/>
      <c r="M125"/>
      <c r="N125"/>
      <c r="O125"/>
      <c r="P125"/>
      <c r="Q125"/>
      <c r="R125"/>
      <c r="S125"/>
      <c r="T125"/>
      <c r="U125"/>
    </row>
    <row r="126" spans="1:21" s="4" customFormat="1" x14ac:dyDescent="0.3">
      <c r="A126" s="5"/>
      <c r="B126" s="141" t="s">
        <v>159</v>
      </c>
      <c r="C126" s="142"/>
      <c r="D126" s="143">
        <v>605510</v>
      </c>
      <c r="E126" s="260">
        <f t="shared" si="5"/>
        <v>387531.93495371414</v>
      </c>
      <c r="F126" s="25"/>
      <c r="G126" s="71"/>
      <c r="H126" s="72"/>
      <c r="I126" s="96"/>
      <c r="J126" s="146"/>
      <c r="K126" s="234"/>
      <c r="L126" s="235"/>
      <c r="M126"/>
      <c r="N126"/>
      <c r="O126"/>
      <c r="P126"/>
      <c r="Q126"/>
      <c r="R126"/>
      <c r="S126"/>
      <c r="T126"/>
      <c r="U126"/>
    </row>
    <row r="127" spans="1:21" s="4" customFormat="1" x14ac:dyDescent="0.3">
      <c r="A127" s="5"/>
      <c r="B127" s="141" t="s">
        <v>160</v>
      </c>
      <c r="C127" s="142"/>
      <c r="D127" s="143">
        <v>382260</v>
      </c>
      <c r="E127" s="260">
        <f t="shared" si="5"/>
        <v>5271.9349537141388</v>
      </c>
      <c r="F127" s="25"/>
      <c r="G127" s="71"/>
      <c r="H127" s="72"/>
      <c r="I127" s="96"/>
      <c r="J127" s="146"/>
      <c r="K127" s="234"/>
      <c r="L127" s="235"/>
      <c r="M127"/>
      <c r="N127"/>
      <c r="O127"/>
      <c r="P127"/>
      <c r="Q127"/>
      <c r="R127"/>
      <c r="S127"/>
      <c r="T127"/>
      <c r="U127"/>
    </row>
    <row r="128" spans="1:21" s="4" customFormat="1" x14ac:dyDescent="0.3">
      <c r="A128" s="250"/>
      <c r="B128" s="251" t="s">
        <v>122</v>
      </c>
      <c r="C128" s="252">
        <v>52130</v>
      </c>
      <c r="D128" s="251"/>
      <c r="E128" s="260">
        <f t="shared" si="5"/>
        <v>57401.934953714139</v>
      </c>
      <c r="F128" s="25"/>
      <c r="G128" s="71"/>
      <c r="H128" s="72"/>
      <c r="I128" s="96"/>
      <c r="J128" s="146"/>
      <c r="K128" s="234"/>
      <c r="L128" s="235"/>
      <c r="M128"/>
      <c r="N128"/>
      <c r="O128"/>
      <c r="P128"/>
      <c r="Q128"/>
      <c r="R128"/>
      <c r="S128"/>
      <c r="T128"/>
      <c r="U128"/>
    </row>
    <row r="129" spans="1:21" s="4" customFormat="1" x14ac:dyDescent="0.3">
      <c r="A129" s="257">
        <v>44880</v>
      </c>
      <c r="B129" s="258" t="s">
        <v>75</v>
      </c>
      <c r="C129" s="259">
        <v>12305.7</v>
      </c>
      <c r="D129" s="259"/>
      <c r="E129" s="260">
        <f t="shared" si="5"/>
        <v>69707.634953714136</v>
      </c>
      <c r="F129" s="25"/>
      <c r="G129" s="71"/>
      <c r="H129" s="72"/>
      <c r="I129" s="96"/>
      <c r="J129" s="146"/>
      <c r="K129" s="234"/>
      <c r="L129" s="235"/>
      <c r="M129"/>
      <c r="N129"/>
      <c r="O129"/>
      <c r="P129"/>
      <c r="Q129"/>
      <c r="R129"/>
      <c r="S129"/>
      <c r="T129"/>
      <c r="U129"/>
    </row>
    <row r="130" spans="1:21" s="4" customFormat="1" x14ac:dyDescent="0.3">
      <c r="A130" s="257">
        <v>44881</v>
      </c>
      <c r="B130" s="258" t="s">
        <v>132</v>
      </c>
      <c r="C130" s="259">
        <v>82038</v>
      </c>
      <c r="D130" s="259"/>
      <c r="E130" s="260">
        <f t="shared" si="5"/>
        <v>151745.63495371415</v>
      </c>
      <c r="F130" s="25"/>
      <c r="G130" s="71"/>
      <c r="H130" s="72"/>
      <c r="I130" s="96"/>
      <c r="J130" s="146"/>
      <c r="K130" s="234"/>
      <c r="L130" s="235"/>
      <c r="M130"/>
      <c r="N130"/>
      <c r="O130"/>
      <c r="P130"/>
      <c r="Q130"/>
      <c r="R130"/>
      <c r="S130"/>
      <c r="T130"/>
      <c r="U130"/>
    </row>
    <row r="131" spans="1:21" s="4" customFormat="1" x14ac:dyDescent="0.3">
      <c r="A131" s="257">
        <v>44883</v>
      </c>
      <c r="B131" s="258" t="s">
        <v>129</v>
      </c>
      <c r="C131" s="259">
        <v>36917.1</v>
      </c>
      <c r="D131" s="259"/>
      <c r="E131" s="260">
        <f t="shared" si="5"/>
        <v>188662.73495371416</v>
      </c>
      <c r="F131" s="25"/>
      <c r="G131" s="71"/>
      <c r="H131" s="72"/>
      <c r="I131" s="96"/>
      <c r="J131" s="146"/>
      <c r="K131" s="234"/>
      <c r="L131" s="235"/>
      <c r="M131"/>
      <c r="N131"/>
      <c r="O131"/>
      <c r="P131"/>
      <c r="Q131"/>
      <c r="R131"/>
      <c r="S131"/>
      <c r="T131"/>
      <c r="U131"/>
    </row>
    <row r="132" spans="1:21" s="4" customFormat="1" x14ac:dyDescent="0.3">
      <c r="A132" s="257">
        <v>44883</v>
      </c>
      <c r="B132" s="258" t="s">
        <v>60</v>
      </c>
      <c r="C132" s="259">
        <v>82038</v>
      </c>
      <c r="D132" s="259"/>
      <c r="E132" s="260">
        <f t="shared" si="5"/>
        <v>270700.73495371419</v>
      </c>
      <c r="F132" s="25"/>
      <c r="G132" s="71"/>
      <c r="H132" s="72"/>
      <c r="I132" s="96"/>
      <c r="J132" s="146"/>
      <c r="K132" s="234"/>
      <c r="L132" s="235"/>
      <c r="M132"/>
      <c r="N132"/>
      <c r="O132"/>
      <c r="P132"/>
      <c r="Q132"/>
      <c r="R132"/>
      <c r="S132"/>
      <c r="T132"/>
      <c r="U132"/>
    </row>
    <row r="133" spans="1:21" s="4" customFormat="1" x14ac:dyDescent="0.3">
      <c r="A133" s="257">
        <v>44888</v>
      </c>
      <c r="B133" s="258" t="s">
        <v>126</v>
      </c>
      <c r="C133" s="259">
        <v>20509.5</v>
      </c>
      <c r="D133" s="259"/>
      <c r="E133" s="260">
        <f t="shared" si="5"/>
        <v>291210.23495371419</v>
      </c>
      <c r="F133" s="25"/>
      <c r="G133" s="71"/>
      <c r="H133" s="72"/>
      <c r="I133" s="96"/>
      <c r="J133" s="146"/>
      <c r="K133" s="234"/>
      <c r="L133" s="235"/>
      <c r="M133"/>
      <c r="N133"/>
      <c r="O133"/>
      <c r="P133"/>
      <c r="Q133"/>
      <c r="R133"/>
      <c r="S133"/>
      <c r="T133"/>
      <c r="U133"/>
    </row>
    <row r="134" spans="1:21" s="4" customFormat="1" x14ac:dyDescent="0.3">
      <c r="A134" s="257">
        <v>44889</v>
      </c>
      <c r="B134" s="258" t="s">
        <v>127</v>
      </c>
      <c r="C134" s="259">
        <v>8203.7999999999993</v>
      </c>
      <c r="D134" s="259"/>
      <c r="E134" s="260">
        <f t="shared" si="5"/>
        <v>299414.03495371417</v>
      </c>
      <c r="F134" s="25"/>
      <c r="G134" s="71"/>
      <c r="H134" s="72"/>
      <c r="I134" s="96"/>
      <c r="J134" s="146"/>
      <c r="K134" s="234"/>
      <c r="L134" s="235"/>
      <c r="M134"/>
      <c r="N134"/>
      <c r="O134"/>
      <c r="P134"/>
      <c r="Q134"/>
      <c r="R134"/>
      <c r="S134"/>
      <c r="T134"/>
      <c r="U134"/>
    </row>
    <row r="135" spans="1:21" s="4" customFormat="1" x14ac:dyDescent="0.3">
      <c r="A135" s="257">
        <v>44889</v>
      </c>
      <c r="B135" s="258" t="s">
        <v>98</v>
      </c>
      <c r="C135" s="259">
        <v>106649.4</v>
      </c>
      <c r="D135" s="259"/>
      <c r="E135" s="260">
        <f t="shared" si="5"/>
        <v>406063.43495371414</v>
      </c>
      <c r="F135" s="25"/>
      <c r="G135" s="71"/>
      <c r="H135" s="72"/>
      <c r="I135" s="96"/>
      <c r="J135" s="146"/>
      <c r="K135" s="234"/>
      <c r="L135" s="235"/>
      <c r="M135"/>
      <c r="N135"/>
      <c r="O135"/>
      <c r="P135"/>
      <c r="Q135"/>
      <c r="R135"/>
      <c r="S135"/>
      <c r="T135"/>
      <c r="U135"/>
    </row>
    <row r="136" spans="1:21" s="4" customFormat="1" x14ac:dyDescent="0.3">
      <c r="A136" s="257">
        <v>44889</v>
      </c>
      <c r="B136" s="258" t="s">
        <v>72</v>
      </c>
      <c r="C136" s="259">
        <v>61528.5</v>
      </c>
      <c r="D136" s="259"/>
      <c r="E136" s="260">
        <f t="shared" si="5"/>
        <v>467591.93495371414</v>
      </c>
      <c r="F136" s="25"/>
      <c r="G136" s="71"/>
      <c r="H136" s="72"/>
      <c r="I136" s="96"/>
      <c r="J136" s="146"/>
      <c r="K136" s="234"/>
      <c r="L136" s="235"/>
      <c r="M136"/>
      <c r="N136"/>
      <c r="O136"/>
      <c r="P136"/>
      <c r="Q136"/>
      <c r="R136"/>
      <c r="S136"/>
      <c r="T136"/>
      <c r="U136"/>
    </row>
    <row r="137" spans="1:21" s="4" customFormat="1" x14ac:dyDescent="0.3">
      <c r="A137" s="257">
        <v>44889</v>
      </c>
      <c r="B137" s="258" t="s">
        <v>59</v>
      </c>
      <c r="C137" s="259">
        <v>36917.1</v>
      </c>
      <c r="D137" s="259"/>
      <c r="E137" s="260">
        <f t="shared" si="5"/>
        <v>504509.03495371412</v>
      </c>
      <c r="F137" s="25"/>
      <c r="G137" s="71"/>
      <c r="H137" s="72"/>
      <c r="I137" s="96"/>
      <c r="J137" s="146"/>
      <c r="K137" s="234"/>
      <c r="L137" s="235"/>
      <c r="M137"/>
      <c r="N137"/>
      <c r="O137"/>
      <c r="P137"/>
      <c r="Q137"/>
      <c r="R137"/>
      <c r="S137"/>
      <c r="T137"/>
      <c r="U137"/>
    </row>
    <row r="138" spans="1:21" s="4" customFormat="1" x14ac:dyDescent="0.3">
      <c r="A138" s="257">
        <v>44890</v>
      </c>
      <c r="B138" s="258" t="s">
        <v>61</v>
      </c>
      <c r="C138" s="259">
        <v>82038</v>
      </c>
      <c r="D138" s="259"/>
      <c r="E138" s="260">
        <f t="shared" si="5"/>
        <v>586547.03495371412</v>
      </c>
      <c r="F138" s="25"/>
      <c r="G138" s="71"/>
      <c r="H138" s="72"/>
      <c r="I138" s="96"/>
      <c r="J138" s="146"/>
      <c r="K138" s="234"/>
      <c r="L138" s="235"/>
      <c r="M138"/>
      <c r="N138"/>
      <c r="O138"/>
      <c r="P138"/>
      <c r="Q138"/>
      <c r="R138"/>
      <c r="S138"/>
      <c r="T138"/>
      <c r="U138"/>
    </row>
    <row r="139" spans="1:21" s="4" customFormat="1" x14ac:dyDescent="0.3">
      <c r="A139" s="257">
        <v>44890</v>
      </c>
      <c r="B139" s="258" t="s">
        <v>62</v>
      </c>
      <c r="C139" s="259">
        <v>8203.7999999999993</v>
      </c>
      <c r="D139" s="259"/>
      <c r="E139" s="260">
        <f t="shared" si="5"/>
        <v>594750.83495371416</v>
      </c>
      <c r="F139" s="25"/>
      <c r="G139" s="71"/>
      <c r="H139" s="72"/>
      <c r="I139" s="96"/>
      <c r="J139" s="146"/>
      <c r="K139" s="234"/>
      <c r="L139" s="235"/>
      <c r="M139"/>
      <c r="N139"/>
      <c r="O139"/>
      <c r="P139"/>
      <c r="Q139"/>
      <c r="R139"/>
      <c r="S139"/>
      <c r="T139"/>
      <c r="U139"/>
    </row>
    <row r="140" spans="1:21" s="4" customFormat="1" x14ac:dyDescent="0.3">
      <c r="A140" s="257">
        <v>44890</v>
      </c>
      <c r="B140" s="258" t="s">
        <v>131</v>
      </c>
      <c r="C140" s="259">
        <v>106649.4</v>
      </c>
      <c r="D140" s="259"/>
      <c r="E140" s="260">
        <f t="shared" si="5"/>
        <v>701400.23495371419</v>
      </c>
      <c r="F140" s="25"/>
      <c r="G140" s="71"/>
      <c r="H140" s="72"/>
      <c r="I140" s="96"/>
      <c r="J140" s="146"/>
      <c r="K140" s="234"/>
      <c r="L140" s="235"/>
      <c r="M140"/>
      <c r="N140"/>
      <c r="O140"/>
      <c r="P140"/>
      <c r="Q140"/>
      <c r="R140"/>
      <c r="S140"/>
      <c r="T140"/>
      <c r="U140"/>
    </row>
    <row r="141" spans="1:21" s="4" customFormat="1" x14ac:dyDescent="0.3">
      <c r="A141" s="257">
        <v>44890</v>
      </c>
      <c r="B141" s="258" t="s">
        <v>128</v>
      </c>
      <c r="C141" s="259">
        <v>36917.1</v>
      </c>
      <c r="D141" s="259"/>
      <c r="E141" s="260">
        <f t="shared" si="5"/>
        <v>738317.33495371416</v>
      </c>
      <c r="F141" s="25"/>
      <c r="G141" s="71"/>
      <c r="H141" s="72"/>
      <c r="I141" s="96"/>
      <c r="J141" s="146"/>
      <c r="K141" s="234"/>
      <c r="L141" s="235"/>
      <c r="M141"/>
      <c r="N141"/>
      <c r="O141"/>
      <c r="P141"/>
      <c r="Q141"/>
      <c r="R141"/>
      <c r="S141"/>
      <c r="T141"/>
      <c r="U141"/>
    </row>
    <row r="142" spans="1:21" s="4" customFormat="1" x14ac:dyDescent="0.3">
      <c r="A142" s="257">
        <v>44893</v>
      </c>
      <c r="B142" s="258" t="s">
        <v>125</v>
      </c>
      <c r="C142" s="259">
        <v>61528.5</v>
      </c>
      <c r="D142" s="259"/>
      <c r="E142" s="260">
        <f t="shared" si="5"/>
        <v>799845.83495371416</v>
      </c>
      <c r="F142" s="25"/>
      <c r="G142" s="71"/>
      <c r="H142" s="72"/>
      <c r="I142" s="96"/>
      <c r="J142" s="146"/>
      <c r="K142" s="234"/>
      <c r="L142" s="235"/>
      <c r="M142"/>
      <c r="N142"/>
      <c r="O142"/>
      <c r="P142"/>
      <c r="Q142"/>
      <c r="R142"/>
      <c r="S142"/>
      <c r="T142"/>
      <c r="U142"/>
    </row>
    <row r="143" spans="1:21" s="4" customFormat="1" x14ac:dyDescent="0.3">
      <c r="A143" s="257">
        <v>44893</v>
      </c>
      <c r="B143" s="258" t="s">
        <v>70</v>
      </c>
      <c r="C143" s="259">
        <v>8203.7999999999993</v>
      </c>
      <c r="D143" s="259"/>
      <c r="E143" s="260">
        <f t="shared" si="5"/>
        <v>808049.63495371421</v>
      </c>
      <c r="F143" s="25"/>
      <c r="G143" s="71"/>
      <c r="H143" s="72"/>
      <c r="I143" s="96"/>
      <c r="J143" s="146"/>
      <c r="K143" s="234"/>
      <c r="L143" s="235"/>
      <c r="M143"/>
      <c r="N143"/>
      <c r="O143"/>
      <c r="P143"/>
      <c r="Q143"/>
      <c r="R143"/>
      <c r="S143"/>
      <c r="T143"/>
      <c r="U143"/>
    </row>
    <row r="144" spans="1:21" s="4" customFormat="1" x14ac:dyDescent="0.3">
      <c r="A144" s="257">
        <v>44893</v>
      </c>
      <c r="B144" s="258" t="s">
        <v>76</v>
      </c>
      <c r="C144" s="259">
        <v>45120.9</v>
      </c>
      <c r="D144" s="259"/>
      <c r="E144" s="260">
        <f t="shared" si="5"/>
        <v>853170.53495371423</v>
      </c>
      <c r="F144" s="25"/>
      <c r="G144" s="71"/>
      <c r="H144" s="72"/>
      <c r="I144" s="96"/>
      <c r="J144" s="146"/>
      <c r="K144" s="234"/>
      <c r="L144" s="235"/>
      <c r="M144"/>
      <c r="N144"/>
      <c r="O144"/>
      <c r="P144"/>
      <c r="Q144"/>
      <c r="R144"/>
      <c r="S144"/>
      <c r="T144"/>
      <c r="U144"/>
    </row>
    <row r="145" spans="1:21" s="4" customFormat="1" x14ac:dyDescent="0.3">
      <c r="A145" s="257">
        <v>44895</v>
      </c>
      <c r="B145" s="258" t="s">
        <v>130</v>
      </c>
      <c r="C145" s="259">
        <v>8203.7999999999993</v>
      </c>
      <c r="D145" s="259"/>
      <c r="E145" s="260">
        <f t="shared" si="5"/>
        <v>861374.33495371428</v>
      </c>
      <c r="F145" s="25"/>
      <c r="G145" s="71"/>
      <c r="H145" s="72"/>
      <c r="I145" s="96"/>
      <c r="J145" s="146"/>
      <c r="K145" s="234"/>
      <c r="L145" s="235"/>
      <c r="M145"/>
      <c r="N145"/>
      <c r="O145"/>
      <c r="P145"/>
      <c r="Q145"/>
      <c r="R145"/>
      <c r="S145"/>
      <c r="T145"/>
      <c r="U145"/>
    </row>
    <row r="146" spans="1:21" s="4" customFormat="1" x14ac:dyDescent="0.3">
      <c r="A146" s="5"/>
      <c r="B146" s="263" t="s">
        <v>161</v>
      </c>
      <c r="C146" s="17"/>
      <c r="D146" s="17">
        <v>196484.40000000002</v>
      </c>
      <c r="E146" s="260">
        <f t="shared" si="5"/>
        <v>664889.93495371426</v>
      </c>
      <c r="F146" s="25"/>
      <c r="G146" s="71"/>
      <c r="H146" s="72"/>
      <c r="I146" s="96"/>
      <c r="J146" s="146"/>
      <c r="K146" s="234"/>
      <c r="L146" s="235"/>
      <c r="M146"/>
      <c r="N146"/>
      <c r="O146"/>
      <c r="P146"/>
      <c r="Q146"/>
      <c r="R146"/>
      <c r="S146"/>
      <c r="T146"/>
      <c r="U146"/>
    </row>
    <row r="147" spans="1:21" s="4" customFormat="1" x14ac:dyDescent="0.3">
      <c r="A147" s="5"/>
      <c r="B147" s="264" t="s">
        <v>162</v>
      </c>
      <c r="C147" s="265">
        <v>22468.27</v>
      </c>
      <c r="D147" s="143"/>
      <c r="E147" s="260">
        <f t="shared" si="5"/>
        <v>687358.20495371427</v>
      </c>
      <c r="F147" s="25"/>
      <c r="G147" s="71"/>
      <c r="H147" s="72"/>
      <c r="I147" s="96"/>
      <c r="J147" s="146"/>
      <c r="K147" s="234"/>
      <c r="L147" s="235"/>
      <c r="M147"/>
      <c r="N147"/>
      <c r="O147"/>
      <c r="P147"/>
      <c r="Q147"/>
      <c r="R147"/>
      <c r="S147"/>
      <c r="T147"/>
      <c r="U147"/>
    </row>
    <row r="148" spans="1:21" s="4" customFormat="1" x14ac:dyDescent="0.3">
      <c r="A148" s="5"/>
      <c r="B148" s="264" t="s">
        <v>163</v>
      </c>
      <c r="C148" s="265">
        <f>84.11*(313-13)</f>
        <v>25233</v>
      </c>
      <c r="D148" s="143"/>
      <c r="E148" s="157">
        <f t="shared" si="5"/>
        <v>712591.20495371427</v>
      </c>
      <c r="F148" s="25"/>
      <c r="G148" s="71"/>
      <c r="H148" s="72"/>
      <c r="I148" s="96"/>
      <c r="J148" s="146"/>
      <c r="K148" s="234"/>
      <c r="L148" s="235"/>
      <c r="M148"/>
      <c r="N148"/>
      <c r="O148"/>
      <c r="P148"/>
      <c r="Q148"/>
      <c r="R148"/>
      <c r="S148"/>
      <c r="T148"/>
      <c r="U148"/>
    </row>
    <row r="149" spans="1:21" s="4" customFormat="1" x14ac:dyDescent="0.3">
      <c r="A149" s="257">
        <v>44900</v>
      </c>
      <c r="B149" s="258" t="s">
        <v>134</v>
      </c>
      <c r="C149" s="259">
        <v>61528.5</v>
      </c>
      <c r="D149" s="259"/>
      <c r="E149" s="260">
        <f t="shared" si="5"/>
        <v>774119.70495371427</v>
      </c>
      <c r="F149" s="25"/>
      <c r="G149" s="71"/>
      <c r="H149" s="72"/>
      <c r="I149" s="96"/>
      <c r="J149" s="146"/>
      <c r="K149" s="234"/>
      <c r="L149" s="235"/>
      <c r="M149"/>
      <c r="N149"/>
      <c r="O149"/>
      <c r="P149"/>
      <c r="Q149"/>
      <c r="R149"/>
      <c r="S149"/>
      <c r="T149"/>
      <c r="U149"/>
    </row>
    <row r="150" spans="1:21" s="4" customFormat="1" x14ac:dyDescent="0.3">
      <c r="A150" s="257">
        <v>44900</v>
      </c>
      <c r="B150" s="258" t="s">
        <v>71</v>
      </c>
      <c r="C150" s="259">
        <v>69969.600000000006</v>
      </c>
      <c r="D150" s="259"/>
      <c r="E150" s="260">
        <f t="shared" si="5"/>
        <v>844089.30495371425</v>
      </c>
      <c r="F150" s="25"/>
      <c r="G150" s="71"/>
      <c r="H150" s="72"/>
      <c r="I150" s="96"/>
      <c r="J150" s="146"/>
      <c r="K150" s="234"/>
      <c r="L150" s="235"/>
      <c r="M150"/>
      <c r="N150"/>
      <c r="O150"/>
      <c r="P150"/>
      <c r="Q150"/>
      <c r="R150"/>
      <c r="S150"/>
      <c r="T150"/>
      <c r="U150"/>
    </row>
    <row r="151" spans="1:21" s="4" customFormat="1" x14ac:dyDescent="0.3">
      <c r="A151" s="257">
        <v>44902</v>
      </c>
      <c r="B151" s="258" t="s">
        <v>71</v>
      </c>
      <c r="C151" s="259">
        <v>12068.4</v>
      </c>
      <c r="D151" s="259"/>
      <c r="E151" s="260">
        <f t="shared" si="5"/>
        <v>856157.70495371427</v>
      </c>
      <c r="F151" s="25"/>
      <c r="G151" s="71"/>
      <c r="H151" s="72"/>
      <c r="I151" s="96"/>
      <c r="J151" s="146"/>
      <c r="K151" s="234"/>
      <c r="L151" s="235"/>
      <c r="M151"/>
      <c r="N151"/>
      <c r="O151"/>
      <c r="P151"/>
      <c r="Q151"/>
      <c r="R151"/>
      <c r="S151"/>
      <c r="T151"/>
      <c r="U151"/>
    </row>
    <row r="152" spans="1:21" s="4" customFormat="1" x14ac:dyDescent="0.3">
      <c r="A152" s="5"/>
      <c r="B152" s="141" t="s">
        <v>164</v>
      </c>
      <c r="C152" s="142"/>
      <c r="D152" s="143">
        <v>645978</v>
      </c>
      <c r="E152" s="260">
        <f t="shared" si="5"/>
        <v>210179.70495371427</v>
      </c>
      <c r="F152" s="25"/>
      <c r="G152" s="71"/>
      <c r="H152" s="72"/>
      <c r="I152" s="96"/>
      <c r="J152" s="146"/>
      <c r="K152" s="234"/>
      <c r="L152" s="235"/>
      <c r="M152"/>
      <c r="N152"/>
      <c r="O152"/>
      <c r="P152"/>
      <c r="Q152"/>
      <c r="R152"/>
      <c r="S152"/>
      <c r="T152"/>
      <c r="U152"/>
    </row>
    <row r="153" spans="1:21" s="4" customFormat="1" x14ac:dyDescent="0.3">
      <c r="A153" s="5"/>
      <c r="B153" s="141" t="s">
        <v>165</v>
      </c>
      <c r="C153" s="142"/>
      <c r="D153" s="143">
        <v>395508</v>
      </c>
      <c r="E153" s="260">
        <f t="shared" si="5"/>
        <v>-185328.29504628573</v>
      </c>
      <c r="F153" s="25"/>
      <c r="G153" s="71"/>
      <c r="H153" s="72"/>
      <c r="I153" s="96"/>
      <c r="J153" s="146"/>
      <c r="K153" s="234"/>
      <c r="L153" s="235"/>
      <c r="M153"/>
      <c r="N153"/>
      <c r="O153"/>
      <c r="P153"/>
      <c r="Q153"/>
      <c r="R153"/>
      <c r="S153"/>
      <c r="T153"/>
      <c r="U153"/>
    </row>
    <row r="154" spans="1:21" s="4" customFormat="1" x14ac:dyDescent="0.3">
      <c r="A154" s="250"/>
      <c r="B154" s="251" t="s">
        <v>122</v>
      </c>
      <c r="C154" s="252">
        <v>55614</v>
      </c>
      <c r="D154" s="251"/>
      <c r="E154" s="260">
        <f t="shared" si="5"/>
        <v>-129714.29504628573</v>
      </c>
      <c r="F154" s="25"/>
      <c r="G154" s="71"/>
      <c r="H154" s="72"/>
      <c r="I154" s="96"/>
      <c r="J154" s="146"/>
      <c r="K154" s="234"/>
      <c r="L154" s="235"/>
      <c r="M154"/>
      <c r="N154"/>
      <c r="O154"/>
      <c r="P154"/>
      <c r="Q154"/>
      <c r="R154"/>
      <c r="S154"/>
      <c r="T154"/>
      <c r="U154"/>
    </row>
    <row r="155" spans="1:21" s="4" customFormat="1" x14ac:dyDescent="0.3">
      <c r="A155" s="257">
        <v>44909</v>
      </c>
      <c r="B155" s="258" t="s">
        <v>166</v>
      </c>
      <c r="C155" s="259">
        <v>25932.720000000001</v>
      </c>
      <c r="D155" s="259"/>
      <c r="E155" s="260">
        <f t="shared" si="5"/>
        <v>-103781.57504628572</v>
      </c>
      <c r="F155" s="25"/>
      <c r="G155" s="71"/>
      <c r="H155" s="72"/>
      <c r="I155" s="96"/>
      <c r="J155" s="146"/>
      <c r="K155" s="234"/>
      <c r="L155" s="235"/>
      <c r="M155"/>
      <c r="N155"/>
      <c r="O155"/>
      <c r="P155"/>
      <c r="Q155"/>
      <c r="R155"/>
      <c r="S155"/>
      <c r="T155"/>
      <c r="U155"/>
    </row>
    <row r="156" spans="1:21" s="4" customFormat="1" x14ac:dyDescent="0.3">
      <c r="A156" s="257">
        <v>44909</v>
      </c>
      <c r="B156" s="258" t="s">
        <v>60</v>
      </c>
      <c r="C156" s="259">
        <v>86442.4</v>
      </c>
      <c r="D156" s="259"/>
      <c r="E156" s="260">
        <f t="shared" si="5"/>
        <v>-17339.175046285731</v>
      </c>
      <c r="F156" s="25"/>
      <c r="G156" s="71"/>
      <c r="H156" s="72"/>
      <c r="I156" s="96"/>
      <c r="J156" s="146"/>
      <c r="K156" s="234"/>
      <c r="L156" s="235"/>
      <c r="M156"/>
      <c r="N156"/>
      <c r="O156"/>
      <c r="P156"/>
      <c r="Q156"/>
      <c r="R156"/>
      <c r="S156"/>
      <c r="T156"/>
      <c r="U156"/>
    </row>
    <row r="157" spans="1:21" s="4" customFormat="1" x14ac:dyDescent="0.3">
      <c r="A157" s="257">
        <v>44909</v>
      </c>
      <c r="B157" s="258" t="s">
        <v>75</v>
      </c>
      <c r="C157" s="259">
        <v>8644.24</v>
      </c>
      <c r="D157" s="259"/>
      <c r="E157" s="260">
        <f t="shared" si="5"/>
        <v>-8694.935046285731</v>
      </c>
      <c r="F157" s="25"/>
      <c r="G157" s="71"/>
      <c r="H157" s="72"/>
      <c r="I157" s="96"/>
      <c r="J157" s="146"/>
      <c r="K157" s="234"/>
      <c r="L157" s="235"/>
      <c r="M157"/>
      <c r="N157"/>
      <c r="O157"/>
      <c r="P157"/>
      <c r="Q157"/>
      <c r="R157"/>
      <c r="S157"/>
      <c r="T157"/>
      <c r="U157"/>
    </row>
    <row r="158" spans="1:21" s="4" customFormat="1" x14ac:dyDescent="0.3">
      <c r="A158" s="257">
        <v>44910</v>
      </c>
      <c r="B158" s="258" t="s">
        <v>98</v>
      </c>
      <c r="C158" s="259">
        <v>112375.12</v>
      </c>
      <c r="D158" s="259"/>
      <c r="E158" s="260">
        <f t="shared" si="5"/>
        <v>103680.18495371427</v>
      </c>
      <c r="F158" s="25"/>
      <c r="G158" s="71"/>
      <c r="H158" s="72"/>
      <c r="I158" s="96"/>
      <c r="J158" s="146"/>
      <c r="K158" s="234"/>
      <c r="L158" s="235"/>
      <c r="M158"/>
      <c r="N158"/>
      <c r="O158"/>
      <c r="P158"/>
      <c r="Q158"/>
      <c r="R158"/>
      <c r="S158"/>
      <c r="T158"/>
      <c r="U158"/>
    </row>
    <row r="159" spans="1:21" s="4" customFormat="1" x14ac:dyDescent="0.3">
      <c r="A159" s="257">
        <v>44910</v>
      </c>
      <c r="B159" s="258" t="s">
        <v>88</v>
      </c>
      <c r="C159" s="259">
        <v>29491.33</v>
      </c>
      <c r="D159" s="259"/>
      <c r="E159" s="260">
        <f t="shared" si="5"/>
        <v>133171.51495371427</v>
      </c>
      <c r="F159" s="25"/>
      <c r="G159" s="71"/>
      <c r="H159" s="72"/>
      <c r="I159" s="96"/>
      <c r="J159" s="146"/>
      <c r="K159" s="234"/>
      <c r="L159" s="235"/>
      <c r="M159"/>
      <c r="N159"/>
      <c r="O159"/>
      <c r="P159"/>
      <c r="Q159"/>
      <c r="R159"/>
      <c r="S159"/>
      <c r="T159"/>
      <c r="U159"/>
    </row>
    <row r="160" spans="1:21" s="4" customFormat="1" x14ac:dyDescent="0.3">
      <c r="A160" s="257">
        <v>44911</v>
      </c>
      <c r="B160" s="258" t="s">
        <v>92</v>
      </c>
      <c r="C160" s="259">
        <v>82038</v>
      </c>
      <c r="D160" s="259"/>
      <c r="E160" s="260">
        <f t="shared" si="5"/>
        <v>215209.51495371427</v>
      </c>
      <c r="F160" s="25"/>
      <c r="G160" s="71"/>
      <c r="H160" s="72"/>
      <c r="I160" s="96"/>
      <c r="J160" s="146"/>
      <c r="K160" s="234"/>
      <c r="L160" s="235"/>
      <c r="M160"/>
      <c r="N160"/>
      <c r="O160"/>
      <c r="P160"/>
      <c r="Q160"/>
      <c r="R160"/>
      <c r="S160"/>
      <c r="T160"/>
      <c r="U160"/>
    </row>
    <row r="161" spans="1:21" s="4" customFormat="1" x14ac:dyDescent="0.3">
      <c r="A161" s="257">
        <v>44911</v>
      </c>
      <c r="B161" s="258" t="s">
        <v>72</v>
      </c>
      <c r="C161" s="259">
        <v>64831.8</v>
      </c>
      <c r="D161" s="259"/>
      <c r="E161" s="260">
        <f t="shared" si="5"/>
        <v>280041.31495371426</v>
      </c>
      <c r="F161" s="25"/>
      <c r="G161" s="71"/>
      <c r="H161" s="72"/>
      <c r="I161" s="96"/>
      <c r="J161" s="146"/>
      <c r="K161" s="234"/>
      <c r="L161" s="235"/>
      <c r="M161"/>
      <c r="N161"/>
      <c r="O161"/>
      <c r="P161"/>
      <c r="Q161"/>
      <c r="R161"/>
      <c r="S161"/>
      <c r="T161"/>
      <c r="U161"/>
    </row>
    <row r="162" spans="1:21" s="4" customFormat="1" x14ac:dyDescent="0.3">
      <c r="A162" s="257">
        <v>44911</v>
      </c>
      <c r="B162" s="258" t="s">
        <v>59</v>
      </c>
      <c r="C162" s="259">
        <v>38899.08</v>
      </c>
      <c r="D162" s="259"/>
      <c r="E162" s="260">
        <f t="shared" si="5"/>
        <v>318940.39495371428</v>
      </c>
      <c r="F162" s="25"/>
      <c r="G162" s="71"/>
      <c r="H162" s="72"/>
      <c r="I162" s="96"/>
      <c r="J162" s="146"/>
      <c r="K162" s="234"/>
      <c r="L162" s="235"/>
      <c r="M162"/>
      <c r="N162"/>
      <c r="O162"/>
      <c r="P162"/>
      <c r="Q162"/>
      <c r="R162"/>
      <c r="S162"/>
      <c r="T162"/>
      <c r="U162"/>
    </row>
    <row r="163" spans="1:21" s="4" customFormat="1" x14ac:dyDescent="0.3">
      <c r="A163" s="257">
        <v>44914</v>
      </c>
      <c r="B163" s="258" t="s">
        <v>129</v>
      </c>
      <c r="C163" s="259">
        <v>38899.08</v>
      </c>
      <c r="D163" s="259"/>
      <c r="E163" s="260">
        <f t="shared" si="5"/>
        <v>357839.47495371429</v>
      </c>
      <c r="F163" s="25"/>
      <c r="G163" s="71"/>
      <c r="H163" s="72"/>
      <c r="I163" s="96"/>
      <c r="J163" s="146"/>
      <c r="K163" s="234"/>
      <c r="L163" s="235"/>
      <c r="M163"/>
      <c r="N163"/>
      <c r="O163"/>
      <c r="P163"/>
      <c r="Q163"/>
      <c r="R163"/>
      <c r="S163"/>
      <c r="T163"/>
      <c r="U163"/>
    </row>
    <row r="164" spans="1:21" s="4" customFormat="1" x14ac:dyDescent="0.3">
      <c r="A164" s="257">
        <v>44914</v>
      </c>
      <c r="B164" s="258" t="s">
        <v>58</v>
      </c>
      <c r="C164" s="259">
        <v>8203.7999999999993</v>
      </c>
      <c r="D164" s="259"/>
      <c r="E164" s="260">
        <f t="shared" si="5"/>
        <v>366043.27495371428</v>
      </c>
      <c r="F164" s="25"/>
      <c r="G164" s="71"/>
      <c r="H164" s="72"/>
      <c r="I164" s="96"/>
      <c r="J164" s="146"/>
      <c r="K164" s="234"/>
      <c r="L164" s="235"/>
      <c r="M164"/>
      <c r="N164"/>
      <c r="O164"/>
      <c r="P164"/>
      <c r="Q164"/>
      <c r="R164"/>
      <c r="S164"/>
      <c r="T164"/>
      <c r="U164"/>
    </row>
    <row r="165" spans="1:21" s="4" customFormat="1" x14ac:dyDescent="0.3">
      <c r="A165" s="257">
        <v>44915</v>
      </c>
      <c r="B165" s="258" t="s">
        <v>61</v>
      </c>
      <c r="C165" s="259">
        <v>86442.4</v>
      </c>
      <c r="D165" s="259"/>
      <c r="E165" s="260">
        <f t="shared" si="5"/>
        <v>452485.67495371425</v>
      </c>
      <c r="F165" s="25"/>
      <c r="G165" s="71"/>
      <c r="H165" s="72"/>
      <c r="I165" s="96"/>
      <c r="J165" s="146"/>
      <c r="K165" s="234"/>
      <c r="L165" s="235"/>
      <c r="M165"/>
      <c r="N165"/>
      <c r="O165"/>
      <c r="P165"/>
      <c r="Q165"/>
      <c r="R165"/>
      <c r="S165"/>
      <c r="T165"/>
      <c r="U165"/>
    </row>
    <row r="166" spans="1:21" s="4" customFormat="1" x14ac:dyDescent="0.3">
      <c r="A166" s="257">
        <v>44915</v>
      </c>
      <c r="B166" s="258" t="s">
        <v>131</v>
      </c>
      <c r="C166" s="259">
        <f>108500.7+3874.42</f>
        <v>112375.12</v>
      </c>
      <c r="D166" s="259"/>
      <c r="E166" s="260">
        <f t="shared" si="5"/>
        <v>564860.79495371424</v>
      </c>
      <c r="F166" s="25"/>
      <c r="G166" s="71"/>
      <c r="H166" s="72"/>
      <c r="I166" s="96"/>
      <c r="J166" s="146"/>
      <c r="K166" s="234"/>
      <c r="L166" s="235"/>
      <c r="M166"/>
      <c r="N166"/>
      <c r="O166"/>
      <c r="P166"/>
      <c r="Q166"/>
      <c r="R166"/>
      <c r="S166"/>
      <c r="T166"/>
      <c r="U166"/>
    </row>
    <row r="167" spans="1:21" s="4" customFormat="1" x14ac:dyDescent="0.3">
      <c r="A167" s="257">
        <v>44917</v>
      </c>
      <c r="B167" s="258" t="s">
        <v>70</v>
      </c>
      <c r="C167" s="259">
        <v>8644.24</v>
      </c>
      <c r="D167" s="259"/>
      <c r="E167" s="260">
        <f t="shared" si="5"/>
        <v>573505.03495371423</v>
      </c>
      <c r="F167" s="25"/>
      <c r="G167" s="71"/>
      <c r="H167" s="72"/>
      <c r="I167" s="96"/>
      <c r="J167" s="146"/>
      <c r="K167" s="234"/>
      <c r="L167" s="235"/>
      <c r="M167"/>
      <c r="N167"/>
      <c r="O167"/>
      <c r="P167"/>
      <c r="Q167"/>
      <c r="R167"/>
      <c r="S167"/>
      <c r="T167"/>
      <c r="U167"/>
    </row>
    <row r="168" spans="1:21" s="4" customFormat="1" x14ac:dyDescent="0.3">
      <c r="A168" s="257">
        <v>44917</v>
      </c>
      <c r="B168" s="258" t="s">
        <v>127</v>
      </c>
      <c r="C168" s="259">
        <v>8644.24</v>
      </c>
      <c r="D168" s="259"/>
      <c r="E168" s="260">
        <f t="shared" si="5"/>
        <v>582149.27495371422</v>
      </c>
      <c r="F168" s="25"/>
      <c r="G168" s="71"/>
      <c r="H168" s="72"/>
      <c r="I168" s="96"/>
      <c r="J168" s="146"/>
      <c r="K168" s="234"/>
      <c r="L168" s="235"/>
      <c r="M168"/>
      <c r="N168"/>
      <c r="O168"/>
      <c r="P168"/>
      <c r="Q168"/>
      <c r="R168"/>
      <c r="S168"/>
      <c r="T168"/>
      <c r="U168"/>
    </row>
    <row r="169" spans="1:21" s="4" customFormat="1" x14ac:dyDescent="0.3">
      <c r="A169" s="257">
        <v>44917</v>
      </c>
      <c r="B169" s="258" t="s">
        <v>76</v>
      </c>
      <c r="C169" s="259">
        <v>47543.32</v>
      </c>
      <c r="D169" s="259"/>
      <c r="E169" s="260">
        <f t="shared" si="5"/>
        <v>629692.59495371417</v>
      </c>
      <c r="F169" s="25"/>
      <c r="G169" s="71"/>
      <c r="H169" s="72"/>
      <c r="I169" s="96"/>
      <c r="J169" s="146"/>
      <c r="K169" s="234"/>
      <c r="L169" s="235"/>
      <c r="M169"/>
      <c r="N169"/>
      <c r="O169"/>
      <c r="P169"/>
      <c r="Q169"/>
      <c r="R169"/>
      <c r="S169"/>
      <c r="T169"/>
      <c r="U169"/>
    </row>
    <row r="170" spans="1:21" s="4" customFormat="1" x14ac:dyDescent="0.3">
      <c r="A170" s="257">
        <v>44918</v>
      </c>
      <c r="B170" s="258" t="s">
        <v>128</v>
      </c>
      <c r="C170" s="259">
        <v>38899.08</v>
      </c>
      <c r="D170" s="259"/>
      <c r="E170" s="260">
        <f t="shared" si="5"/>
        <v>668591.67495371413</v>
      </c>
      <c r="F170" s="25"/>
      <c r="G170" s="71"/>
      <c r="H170" s="72"/>
      <c r="I170" s="96"/>
      <c r="J170" s="146"/>
      <c r="K170" s="234"/>
      <c r="L170" s="235"/>
      <c r="M170"/>
      <c r="N170"/>
      <c r="O170"/>
      <c r="P170"/>
      <c r="Q170"/>
      <c r="R170"/>
      <c r="S170"/>
      <c r="T170"/>
      <c r="U170"/>
    </row>
    <row r="171" spans="1:21" s="4" customFormat="1" x14ac:dyDescent="0.3">
      <c r="A171" s="257">
        <v>44918</v>
      </c>
      <c r="B171" s="258" t="s">
        <v>133</v>
      </c>
      <c r="C171" s="259">
        <v>38899.08</v>
      </c>
      <c r="D171" s="259"/>
      <c r="E171" s="260">
        <f t="shared" si="5"/>
        <v>707490.75495371409</v>
      </c>
      <c r="F171" s="25"/>
      <c r="G171" s="71"/>
      <c r="H171" s="72"/>
      <c r="I171" s="96"/>
      <c r="J171" s="146"/>
      <c r="K171" s="234"/>
      <c r="L171" s="235"/>
      <c r="M171"/>
      <c r="N171"/>
      <c r="O171"/>
      <c r="P171"/>
      <c r="Q171"/>
      <c r="R171"/>
      <c r="S171"/>
      <c r="T171"/>
      <c r="U171"/>
    </row>
    <row r="172" spans="1:21" s="4" customFormat="1" x14ac:dyDescent="0.3">
      <c r="A172" s="257">
        <v>44918</v>
      </c>
      <c r="B172" s="258" t="s">
        <v>125</v>
      </c>
      <c r="C172" s="259">
        <v>64831.8</v>
      </c>
      <c r="D172" s="259"/>
      <c r="E172" s="260">
        <f t="shared" si="5"/>
        <v>772322.55495371413</v>
      </c>
      <c r="F172" s="25"/>
      <c r="G172" s="71"/>
      <c r="H172" s="72"/>
      <c r="I172" s="96"/>
      <c r="J172" s="146"/>
      <c r="K172" s="234"/>
      <c r="L172" s="235"/>
      <c r="M172"/>
      <c r="N172"/>
      <c r="O172"/>
      <c r="P172"/>
      <c r="Q172"/>
      <c r="R172"/>
      <c r="S172"/>
      <c r="T172"/>
      <c r="U172"/>
    </row>
    <row r="173" spans="1:21" s="4" customFormat="1" x14ac:dyDescent="0.3">
      <c r="A173" s="271">
        <v>44921</v>
      </c>
      <c r="B173" s="272" t="s">
        <v>132</v>
      </c>
      <c r="C173" s="273">
        <v>86442.4</v>
      </c>
      <c r="D173" s="259"/>
      <c r="E173" s="260">
        <f t="shared" ref="E173:E236" si="6">E172+C173-D173</f>
        <v>858764.95495371416</v>
      </c>
      <c r="F173" s="25"/>
      <c r="G173" s="71"/>
      <c r="H173" s="72"/>
      <c r="I173" s="96"/>
      <c r="J173" s="146"/>
      <c r="K173" s="234"/>
      <c r="L173" s="235"/>
      <c r="M173"/>
      <c r="N173"/>
      <c r="O173"/>
      <c r="P173"/>
      <c r="Q173"/>
      <c r="R173"/>
      <c r="S173"/>
      <c r="T173"/>
      <c r="U173"/>
    </row>
    <row r="174" spans="1:21" s="4" customFormat="1" x14ac:dyDescent="0.3">
      <c r="A174" s="271">
        <v>44921</v>
      </c>
      <c r="B174" s="272" t="s">
        <v>130</v>
      </c>
      <c r="C174" s="273">
        <v>8644.24</v>
      </c>
      <c r="D174" s="259"/>
      <c r="E174" s="260">
        <f t="shared" si="6"/>
        <v>867409.19495371415</v>
      </c>
      <c r="F174" s="25"/>
      <c r="G174" s="71"/>
      <c r="H174" s="72"/>
      <c r="I174" s="96"/>
      <c r="J174" s="146"/>
      <c r="K174" s="234"/>
      <c r="L174" s="235"/>
      <c r="M174"/>
      <c r="N174"/>
      <c r="O174"/>
      <c r="P174"/>
      <c r="Q174"/>
      <c r="R174"/>
      <c r="S174"/>
      <c r="T174"/>
      <c r="U174"/>
    </row>
    <row r="175" spans="1:21" s="4" customFormat="1" x14ac:dyDescent="0.3">
      <c r="A175" s="271">
        <v>44922</v>
      </c>
      <c r="B175" s="272" t="s">
        <v>71</v>
      </c>
      <c r="C175" s="273">
        <v>86442.4</v>
      </c>
      <c r="D175" s="259"/>
      <c r="E175" s="260">
        <f t="shared" si="6"/>
        <v>953851.59495371417</v>
      </c>
      <c r="F175" s="25"/>
      <c r="G175" s="71"/>
      <c r="H175" s="72"/>
      <c r="I175" s="96"/>
      <c r="J175" s="146"/>
      <c r="K175" s="234"/>
      <c r="L175" s="235"/>
      <c r="M175"/>
      <c r="N175"/>
      <c r="O175"/>
      <c r="P175"/>
      <c r="Q175"/>
      <c r="R175"/>
      <c r="S175"/>
      <c r="T175"/>
      <c r="U175"/>
    </row>
    <row r="176" spans="1:21" s="4" customFormat="1" x14ac:dyDescent="0.3">
      <c r="A176" s="271">
        <v>44926</v>
      </c>
      <c r="B176" s="272" t="s">
        <v>134</v>
      </c>
      <c r="C176" s="273">
        <v>64831.8</v>
      </c>
      <c r="D176" s="259"/>
      <c r="E176" s="260">
        <f t="shared" si="6"/>
        <v>1018683.3949537142</v>
      </c>
      <c r="F176" s="25"/>
      <c r="G176" s="71"/>
      <c r="H176" s="72"/>
      <c r="I176" s="96"/>
      <c r="J176" s="146"/>
      <c r="K176" s="234"/>
      <c r="L176" s="235"/>
      <c r="M176"/>
      <c r="N176"/>
      <c r="O176"/>
      <c r="P176"/>
      <c r="Q176"/>
      <c r="R176"/>
      <c r="S176"/>
      <c r="T176"/>
      <c r="U176"/>
    </row>
    <row r="177" spans="1:21" s="4" customFormat="1" x14ac:dyDescent="0.3">
      <c r="A177" s="5"/>
      <c r="B177" s="263" t="s">
        <v>168</v>
      </c>
      <c r="C177" s="17"/>
      <c r="D177" s="17">
        <v>207033.12</v>
      </c>
      <c r="E177" s="260">
        <f t="shared" si="6"/>
        <v>811650.27495371422</v>
      </c>
      <c r="F177" s="25"/>
      <c r="G177" s="71"/>
      <c r="H177" s="72"/>
      <c r="I177" s="96"/>
      <c r="J177" s="146"/>
      <c r="K177" s="234"/>
      <c r="L177" s="235"/>
      <c r="M177"/>
      <c r="N177"/>
      <c r="O177"/>
      <c r="P177"/>
      <c r="Q177"/>
      <c r="R177"/>
      <c r="S177"/>
      <c r="T177"/>
      <c r="U177"/>
    </row>
    <row r="178" spans="1:21" s="4" customFormat="1" x14ac:dyDescent="0.3">
      <c r="A178" s="5"/>
      <c r="B178" s="264" t="s">
        <v>169</v>
      </c>
      <c r="C178" s="265">
        <v>16178.392390722565</v>
      </c>
      <c r="D178" s="143"/>
      <c r="E178" s="260">
        <f t="shared" si="6"/>
        <v>827828.66734443675</v>
      </c>
      <c r="F178" s="25"/>
      <c r="G178" s="71"/>
      <c r="H178" s="72"/>
      <c r="I178" s="96"/>
      <c r="J178" s="146"/>
      <c r="K178" s="234"/>
      <c r="L178" s="235"/>
      <c r="M178"/>
      <c r="N178"/>
      <c r="O178"/>
      <c r="P178"/>
      <c r="Q178"/>
      <c r="R178"/>
      <c r="S178"/>
      <c r="T178"/>
      <c r="U178"/>
    </row>
    <row r="179" spans="1:21" s="4" customFormat="1" x14ac:dyDescent="0.3">
      <c r="A179" s="5"/>
      <c r="B179" s="264" t="s">
        <v>170</v>
      </c>
      <c r="C179" s="265">
        <f>70.76*(313-13)</f>
        <v>21228</v>
      </c>
      <c r="D179" s="143"/>
      <c r="E179" s="157">
        <f t="shared" si="6"/>
        <v>849056.66734443675</v>
      </c>
      <c r="F179" s="25"/>
      <c r="G179" s="71"/>
      <c r="H179" s="72"/>
      <c r="I179" s="96"/>
      <c r="J179" s="146"/>
      <c r="K179" s="234"/>
      <c r="L179" s="235"/>
      <c r="M179"/>
      <c r="N179"/>
      <c r="O179"/>
      <c r="P179"/>
      <c r="Q179"/>
      <c r="R179"/>
      <c r="S179"/>
      <c r="T179"/>
      <c r="U179"/>
    </row>
    <row r="180" spans="1:21" s="4" customFormat="1" x14ac:dyDescent="0.3">
      <c r="A180" s="257">
        <v>44935</v>
      </c>
      <c r="B180" s="258" t="s">
        <v>62</v>
      </c>
      <c r="C180" s="259">
        <v>8644.24</v>
      </c>
      <c r="D180" s="259"/>
      <c r="E180" s="260">
        <f t="shared" si="6"/>
        <v>857700.90734443674</v>
      </c>
      <c r="F180" s="25"/>
      <c r="G180" s="71"/>
      <c r="H180" s="72"/>
      <c r="I180" s="96"/>
      <c r="J180" s="146"/>
      <c r="K180" s="234"/>
      <c r="L180" s="235"/>
      <c r="M180"/>
      <c r="N180"/>
      <c r="O180"/>
      <c r="P180"/>
      <c r="Q180"/>
      <c r="R180"/>
      <c r="S180"/>
      <c r="T180"/>
      <c r="U180"/>
    </row>
    <row r="181" spans="1:21" s="4" customFormat="1" x14ac:dyDescent="0.3">
      <c r="A181" s="257">
        <v>44935</v>
      </c>
      <c r="B181" s="272" t="s">
        <v>92</v>
      </c>
      <c r="C181" s="273">
        <f>85012.74+1429.66</f>
        <v>86442.400000000009</v>
      </c>
      <c r="D181" s="259"/>
      <c r="E181" s="260">
        <f t="shared" si="6"/>
        <v>944143.30734443676</v>
      </c>
      <c r="F181" s="25"/>
      <c r="G181" s="71"/>
      <c r="H181" s="72"/>
      <c r="I181" s="96"/>
      <c r="J181" s="146"/>
      <c r="K181" s="234"/>
      <c r="L181" s="235"/>
      <c r="M181"/>
      <c r="N181"/>
      <c r="O181"/>
      <c r="P181"/>
      <c r="Q181"/>
      <c r="R181"/>
      <c r="S181"/>
      <c r="T181"/>
      <c r="U181"/>
    </row>
    <row r="182" spans="1:21" s="4" customFormat="1" x14ac:dyDescent="0.3">
      <c r="A182" s="257">
        <v>44935</v>
      </c>
      <c r="B182" s="258" t="s">
        <v>58</v>
      </c>
      <c r="C182" s="259">
        <v>8644.24</v>
      </c>
      <c r="D182" s="259"/>
      <c r="E182" s="260">
        <f t="shared" si="6"/>
        <v>952787.54734443675</v>
      </c>
      <c r="F182" s="25"/>
      <c r="G182" s="71"/>
      <c r="H182" s="72"/>
      <c r="I182" s="96"/>
      <c r="J182" s="146"/>
      <c r="K182" s="234"/>
      <c r="L182" s="235"/>
      <c r="M182"/>
      <c r="N182"/>
      <c r="O182"/>
      <c r="P182"/>
      <c r="Q182"/>
      <c r="R182"/>
      <c r="S182"/>
      <c r="T182"/>
      <c r="U182"/>
    </row>
    <row r="183" spans="1:21" s="4" customFormat="1" x14ac:dyDescent="0.3">
      <c r="A183" s="5"/>
      <c r="B183" s="141" t="s">
        <v>171</v>
      </c>
      <c r="C183" s="142"/>
      <c r="D183" s="143">
        <v>666212</v>
      </c>
      <c r="E183" s="260">
        <f t="shared" si="6"/>
        <v>286575.54734443675</v>
      </c>
      <c r="F183" s="25"/>
      <c r="G183" s="71"/>
      <c r="H183" s="72"/>
      <c r="I183" s="96"/>
      <c r="J183" s="146"/>
      <c r="K183" s="234"/>
      <c r="L183" s="235"/>
      <c r="M183"/>
      <c r="N183"/>
      <c r="O183"/>
      <c r="P183"/>
      <c r="Q183"/>
      <c r="R183"/>
      <c r="S183"/>
      <c r="T183"/>
      <c r="U183"/>
    </row>
    <row r="184" spans="1:21" s="4" customFormat="1" x14ac:dyDescent="0.3">
      <c r="A184" s="5"/>
      <c r="B184" s="141" t="s">
        <v>172</v>
      </c>
      <c r="C184" s="142"/>
      <c r="D184" s="143">
        <v>336444</v>
      </c>
      <c r="E184" s="260">
        <f t="shared" si="6"/>
        <v>-49868.452655563247</v>
      </c>
      <c r="F184" s="25"/>
      <c r="G184" s="71"/>
      <c r="H184" s="72"/>
      <c r="I184" s="96"/>
      <c r="J184" s="146"/>
      <c r="K184" s="234"/>
      <c r="L184" s="235"/>
      <c r="M184"/>
      <c r="N184"/>
      <c r="O184"/>
      <c r="P184"/>
      <c r="Q184"/>
      <c r="R184"/>
      <c r="S184"/>
      <c r="T184"/>
      <c r="U184"/>
    </row>
    <row r="185" spans="1:21" s="4" customFormat="1" x14ac:dyDescent="0.3">
      <c r="A185" s="5"/>
      <c r="B185" s="141" t="s">
        <v>173</v>
      </c>
      <c r="C185" s="142"/>
      <c r="D185" s="143">
        <v>48600</v>
      </c>
      <c r="E185" s="260">
        <f t="shared" si="6"/>
        <v>-98468.452655563247</v>
      </c>
      <c r="F185" s="25"/>
      <c r="G185" s="71"/>
      <c r="H185" s="72"/>
      <c r="I185" s="96"/>
      <c r="J185" s="146"/>
      <c r="K185" s="234"/>
      <c r="L185" s="235"/>
      <c r="M185"/>
      <c r="N185"/>
      <c r="O185"/>
      <c r="P185"/>
      <c r="Q185"/>
      <c r="R185"/>
      <c r="S185"/>
      <c r="T185"/>
      <c r="U185"/>
    </row>
    <row r="186" spans="1:21" s="4" customFormat="1" x14ac:dyDescent="0.3">
      <c r="A186" s="250"/>
      <c r="B186" s="251" t="s">
        <v>122</v>
      </c>
      <c r="C186" s="252">
        <v>57356</v>
      </c>
      <c r="D186" s="251"/>
      <c r="E186" s="260">
        <f t="shared" si="6"/>
        <v>-41112.452655563247</v>
      </c>
      <c r="F186" s="25"/>
      <c r="G186" s="71"/>
      <c r="H186" s="72"/>
      <c r="I186" s="96"/>
      <c r="J186" s="146"/>
      <c r="K186" s="234"/>
      <c r="L186" s="235"/>
      <c r="M186"/>
      <c r="N186"/>
      <c r="O186"/>
      <c r="P186"/>
      <c r="Q186"/>
      <c r="R186"/>
      <c r="S186"/>
      <c r="T186"/>
      <c r="U186"/>
    </row>
    <row r="187" spans="1:21" s="4" customFormat="1" x14ac:dyDescent="0.3">
      <c r="A187" s="257">
        <v>44938</v>
      </c>
      <c r="B187" s="258" t="s">
        <v>126</v>
      </c>
      <c r="C187" s="259">
        <v>24865.5</v>
      </c>
      <c r="D187" s="259"/>
      <c r="E187" s="260">
        <f t="shared" si="6"/>
        <v>-16246.952655563247</v>
      </c>
      <c r="F187" s="25"/>
      <c r="G187" s="71"/>
      <c r="H187" s="72"/>
      <c r="I187" s="96"/>
      <c r="J187" s="146"/>
      <c r="K187" s="234"/>
      <c r="L187" s="235"/>
      <c r="M187"/>
      <c r="N187"/>
      <c r="O187"/>
      <c r="P187"/>
      <c r="Q187"/>
      <c r="R187"/>
      <c r="S187"/>
      <c r="T187"/>
      <c r="U187"/>
    </row>
    <row r="188" spans="1:21" s="4" customFormat="1" x14ac:dyDescent="0.3">
      <c r="A188" s="257">
        <v>44938</v>
      </c>
      <c r="B188" s="258" t="s">
        <v>72</v>
      </c>
      <c r="C188" s="259">
        <v>62163.75</v>
      </c>
      <c r="D188" s="259"/>
      <c r="E188" s="260">
        <f t="shared" si="6"/>
        <v>45916.797344436753</v>
      </c>
      <c r="F188" s="25"/>
      <c r="G188" s="71"/>
      <c r="H188" s="72"/>
      <c r="I188" s="96"/>
      <c r="J188" s="146"/>
      <c r="K188" s="234"/>
      <c r="L188" s="235"/>
      <c r="M188"/>
      <c r="N188"/>
      <c r="O188"/>
      <c r="P188"/>
      <c r="Q188"/>
      <c r="R188"/>
      <c r="S188"/>
      <c r="T188"/>
      <c r="U188"/>
    </row>
    <row r="189" spans="1:21" s="4" customFormat="1" x14ac:dyDescent="0.3">
      <c r="A189" s="257">
        <v>44938</v>
      </c>
      <c r="B189" s="258" t="s">
        <v>75</v>
      </c>
      <c r="C189" s="259">
        <v>8288.5</v>
      </c>
      <c r="D189" s="259"/>
      <c r="E189" s="260">
        <f t="shared" si="6"/>
        <v>54205.297344436753</v>
      </c>
      <c r="F189" s="25"/>
      <c r="G189" s="71"/>
      <c r="H189" s="72"/>
      <c r="I189" s="96"/>
      <c r="J189" s="146"/>
      <c r="K189" s="234"/>
      <c r="L189" s="235"/>
      <c r="M189"/>
      <c r="N189"/>
      <c r="O189"/>
      <c r="P189"/>
      <c r="Q189"/>
      <c r="R189"/>
      <c r="S189"/>
      <c r="T189"/>
      <c r="U189"/>
    </row>
    <row r="190" spans="1:21" s="4" customFormat="1" x14ac:dyDescent="0.3">
      <c r="A190" s="257">
        <v>44939</v>
      </c>
      <c r="B190" s="258" t="s">
        <v>143</v>
      </c>
      <c r="C190" s="259">
        <v>44024.639999999999</v>
      </c>
      <c r="D190" s="259"/>
      <c r="E190" s="260">
        <f t="shared" si="6"/>
        <v>98229.937344436752</v>
      </c>
      <c r="F190" s="25"/>
      <c r="G190" s="71"/>
      <c r="H190" s="72"/>
      <c r="I190" s="96"/>
      <c r="J190" s="146"/>
      <c r="K190" s="234"/>
      <c r="L190" s="235"/>
      <c r="M190"/>
      <c r="N190"/>
      <c r="O190"/>
      <c r="P190"/>
      <c r="Q190"/>
      <c r="R190"/>
      <c r="S190"/>
      <c r="T190"/>
      <c r="U190"/>
    </row>
    <row r="191" spans="1:21" s="4" customFormat="1" x14ac:dyDescent="0.3">
      <c r="A191" s="257">
        <v>44939</v>
      </c>
      <c r="B191" s="258" t="s">
        <v>60</v>
      </c>
      <c r="C191" s="259">
        <v>82885</v>
      </c>
      <c r="D191" s="259"/>
      <c r="E191" s="260">
        <f t="shared" si="6"/>
        <v>181114.93734443677</v>
      </c>
      <c r="F191" s="25"/>
      <c r="G191" s="71"/>
      <c r="H191" s="72"/>
      <c r="I191" s="96"/>
      <c r="J191" s="146"/>
      <c r="K191" s="234"/>
      <c r="L191" s="235"/>
      <c r="M191"/>
      <c r="N191"/>
      <c r="O191"/>
      <c r="P191"/>
      <c r="Q191"/>
      <c r="R191"/>
      <c r="S191"/>
      <c r="T191"/>
      <c r="U191"/>
    </row>
    <row r="192" spans="1:21" s="4" customFormat="1" x14ac:dyDescent="0.3">
      <c r="A192" s="257">
        <v>44942</v>
      </c>
      <c r="B192" s="258" t="s">
        <v>131</v>
      </c>
      <c r="C192" s="259">
        <v>37298.25</v>
      </c>
      <c r="D192" s="259"/>
      <c r="E192" s="260">
        <f t="shared" si="6"/>
        <v>218413.18734443677</v>
      </c>
      <c r="F192" s="25"/>
      <c r="G192" s="71"/>
      <c r="H192" s="72"/>
      <c r="I192" s="96"/>
      <c r="J192" s="146"/>
      <c r="K192" s="234"/>
      <c r="L192" s="235"/>
      <c r="M192"/>
      <c r="N192"/>
      <c r="O192"/>
      <c r="P192"/>
      <c r="Q192"/>
      <c r="R192"/>
      <c r="S192"/>
      <c r="T192"/>
      <c r="U192"/>
    </row>
    <row r="193" spans="1:21" s="4" customFormat="1" x14ac:dyDescent="0.3">
      <c r="A193" s="257">
        <v>44944</v>
      </c>
      <c r="B193" s="258" t="s">
        <v>61</v>
      </c>
      <c r="C193" s="259">
        <v>82885</v>
      </c>
      <c r="D193" s="259"/>
      <c r="E193" s="260">
        <f t="shared" si="6"/>
        <v>301298.18734443677</v>
      </c>
      <c r="F193" s="25"/>
      <c r="G193" s="71"/>
      <c r="H193" s="72"/>
      <c r="I193" s="96"/>
      <c r="J193" s="146"/>
      <c r="K193" s="234"/>
      <c r="L193" s="235"/>
      <c r="M193"/>
      <c r="N193"/>
      <c r="O193"/>
      <c r="P193"/>
      <c r="Q193"/>
      <c r="R193"/>
      <c r="S193"/>
      <c r="T193"/>
      <c r="U193"/>
    </row>
    <row r="194" spans="1:21" s="4" customFormat="1" x14ac:dyDescent="0.3">
      <c r="A194" s="257">
        <v>44944</v>
      </c>
      <c r="B194" s="258" t="s">
        <v>132</v>
      </c>
      <c r="C194" s="259">
        <v>82885</v>
      </c>
      <c r="D194" s="259"/>
      <c r="E194" s="260">
        <f t="shared" si="6"/>
        <v>384183.18734443677</v>
      </c>
      <c r="F194" s="25"/>
      <c r="G194" s="71"/>
      <c r="H194" s="72"/>
      <c r="I194" s="96"/>
      <c r="J194" s="146"/>
      <c r="K194" s="234"/>
      <c r="L194" s="235"/>
      <c r="M194"/>
      <c r="N194"/>
      <c r="O194"/>
      <c r="P194"/>
      <c r="Q194"/>
      <c r="R194"/>
      <c r="S194"/>
      <c r="T194"/>
      <c r="U194"/>
    </row>
    <row r="195" spans="1:21" s="4" customFormat="1" x14ac:dyDescent="0.3">
      <c r="A195" s="257">
        <v>44944</v>
      </c>
      <c r="B195" s="258" t="s">
        <v>125</v>
      </c>
      <c r="C195" s="259">
        <v>62163.75</v>
      </c>
      <c r="D195" s="259"/>
      <c r="E195" s="260">
        <f t="shared" si="6"/>
        <v>446346.93734443677</v>
      </c>
      <c r="F195" s="25"/>
      <c r="G195" s="71"/>
      <c r="H195" s="72"/>
      <c r="I195" s="96"/>
      <c r="J195" s="146"/>
      <c r="K195" s="234"/>
      <c r="L195" s="235"/>
      <c r="M195"/>
      <c r="N195"/>
      <c r="O195"/>
      <c r="P195"/>
      <c r="Q195"/>
      <c r="R195"/>
      <c r="S195"/>
      <c r="T195"/>
      <c r="U195"/>
    </row>
    <row r="196" spans="1:21" s="4" customFormat="1" x14ac:dyDescent="0.3">
      <c r="A196" s="257">
        <v>44945</v>
      </c>
      <c r="B196" s="258" t="s">
        <v>59</v>
      </c>
      <c r="C196" s="259">
        <v>37298.25</v>
      </c>
      <c r="D196" s="259"/>
      <c r="E196" s="260">
        <f t="shared" si="6"/>
        <v>483645.18734443677</v>
      </c>
      <c r="F196" s="25"/>
      <c r="G196" s="71"/>
      <c r="H196" s="72"/>
      <c r="I196" s="96"/>
      <c r="J196" s="146"/>
      <c r="K196" s="234"/>
      <c r="L196" s="235"/>
      <c r="M196"/>
      <c r="N196"/>
      <c r="O196"/>
      <c r="P196"/>
      <c r="Q196"/>
      <c r="R196"/>
      <c r="S196"/>
      <c r="T196"/>
      <c r="U196"/>
    </row>
    <row r="197" spans="1:21" s="4" customFormat="1" x14ac:dyDescent="0.3">
      <c r="A197" s="257">
        <v>44946</v>
      </c>
      <c r="B197" s="258" t="s">
        <v>128</v>
      </c>
      <c r="C197" s="259">
        <v>37298.25</v>
      </c>
      <c r="D197" s="259"/>
      <c r="E197" s="260">
        <f t="shared" si="6"/>
        <v>520943.43734443677</v>
      </c>
      <c r="F197" s="25"/>
      <c r="G197" s="71"/>
      <c r="H197" s="72"/>
      <c r="I197" s="96"/>
      <c r="J197" s="146"/>
      <c r="K197" s="234"/>
      <c r="L197" s="235"/>
      <c r="M197"/>
      <c r="N197"/>
      <c r="O197"/>
      <c r="P197"/>
      <c r="Q197"/>
      <c r="R197"/>
      <c r="S197"/>
      <c r="T197"/>
      <c r="U197"/>
    </row>
    <row r="198" spans="1:21" s="4" customFormat="1" x14ac:dyDescent="0.3">
      <c r="A198" s="257">
        <v>44949</v>
      </c>
      <c r="B198" s="258" t="s">
        <v>127</v>
      </c>
      <c r="C198" s="259">
        <v>8288.5</v>
      </c>
      <c r="D198" s="259"/>
      <c r="E198" s="260">
        <f t="shared" si="6"/>
        <v>529231.93734443677</v>
      </c>
      <c r="F198" s="25"/>
      <c r="G198" s="71"/>
      <c r="H198" s="72"/>
      <c r="I198" s="96"/>
      <c r="J198" s="146"/>
      <c r="K198" s="234"/>
      <c r="L198" s="235"/>
      <c r="M198"/>
      <c r="N198"/>
      <c r="O198"/>
      <c r="P198"/>
      <c r="Q198"/>
      <c r="R198"/>
      <c r="S198"/>
      <c r="T198"/>
      <c r="U198"/>
    </row>
    <row r="199" spans="1:21" s="4" customFormat="1" x14ac:dyDescent="0.3">
      <c r="A199" s="257">
        <v>44950</v>
      </c>
      <c r="B199" s="258" t="s">
        <v>133</v>
      </c>
      <c r="C199" s="259">
        <v>37298.25</v>
      </c>
      <c r="D199" s="259"/>
      <c r="E199" s="260">
        <f t="shared" si="6"/>
        <v>566530.18734443677</v>
      </c>
      <c r="F199" s="25"/>
      <c r="G199" s="71"/>
      <c r="H199" s="72"/>
      <c r="I199" s="96"/>
      <c r="J199" s="146"/>
      <c r="K199" s="234"/>
      <c r="L199" s="235"/>
      <c r="M199"/>
      <c r="N199"/>
      <c r="O199"/>
      <c r="P199"/>
      <c r="Q199"/>
      <c r="R199"/>
      <c r="S199"/>
      <c r="T199"/>
      <c r="U199"/>
    </row>
    <row r="200" spans="1:21" s="4" customFormat="1" x14ac:dyDescent="0.3">
      <c r="A200" s="257">
        <v>44950</v>
      </c>
      <c r="B200" s="258" t="s">
        <v>71</v>
      </c>
      <c r="C200" s="259">
        <v>82885</v>
      </c>
      <c r="D200" s="259"/>
      <c r="E200" s="260">
        <f t="shared" si="6"/>
        <v>649415.18734443677</v>
      </c>
      <c r="F200" s="25"/>
      <c r="G200" s="71"/>
      <c r="H200" s="72"/>
      <c r="I200" s="96"/>
      <c r="J200" s="146"/>
      <c r="K200" s="234"/>
      <c r="L200" s="235"/>
      <c r="M200"/>
      <c r="N200"/>
      <c r="O200"/>
      <c r="P200"/>
      <c r="Q200"/>
      <c r="R200"/>
      <c r="S200"/>
      <c r="T200"/>
      <c r="U200"/>
    </row>
    <row r="201" spans="1:21" s="4" customFormat="1" x14ac:dyDescent="0.3">
      <c r="A201" s="257">
        <v>44950</v>
      </c>
      <c r="B201" s="258" t="s">
        <v>88</v>
      </c>
      <c r="C201" s="259">
        <v>115726.82</v>
      </c>
      <c r="D201" s="259"/>
      <c r="E201" s="260">
        <f t="shared" si="6"/>
        <v>765142.00734443683</v>
      </c>
      <c r="F201" s="25"/>
      <c r="G201" s="71"/>
      <c r="H201" s="72"/>
      <c r="I201" s="96"/>
      <c r="J201" s="146"/>
      <c r="K201" s="234"/>
      <c r="L201" s="235"/>
      <c r="M201"/>
      <c r="N201"/>
      <c r="O201"/>
      <c r="P201"/>
      <c r="Q201"/>
      <c r="R201"/>
      <c r="S201"/>
      <c r="T201"/>
      <c r="U201"/>
    </row>
    <row r="202" spans="1:21" s="4" customFormat="1" x14ac:dyDescent="0.3">
      <c r="A202" s="257">
        <v>44951</v>
      </c>
      <c r="B202" s="258" t="s">
        <v>70</v>
      </c>
      <c r="C202" s="259">
        <v>8288.5</v>
      </c>
      <c r="D202" s="259"/>
      <c r="E202" s="260">
        <f t="shared" si="6"/>
        <v>773430.50734443683</v>
      </c>
      <c r="F202" s="25"/>
      <c r="G202" s="71"/>
      <c r="H202" s="72"/>
      <c r="I202" s="96"/>
      <c r="J202" s="146"/>
      <c r="K202" s="234"/>
      <c r="L202" s="235"/>
      <c r="M202"/>
      <c r="N202"/>
      <c r="O202"/>
      <c r="P202"/>
      <c r="Q202"/>
      <c r="R202"/>
      <c r="S202"/>
      <c r="T202"/>
      <c r="U202"/>
    </row>
    <row r="203" spans="1:21" s="4" customFormat="1" x14ac:dyDescent="0.3">
      <c r="A203" s="257">
        <v>44951</v>
      </c>
      <c r="B203" s="258" t="s">
        <v>98</v>
      </c>
      <c r="C203" s="259">
        <v>107750.5</v>
      </c>
      <c r="D203" s="259"/>
      <c r="E203" s="260">
        <f t="shared" si="6"/>
        <v>881181.00734443683</v>
      </c>
      <c r="F203" s="25"/>
      <c r="G203" s="71"/>
      <c r="H203" s="72"/>
      <c r="I203" s="96"/>
      <c r="J203" s="146"/>
      <c r="K203" s="234"/>
      <c r="L203" s="235"/>
      <c r="M203"/>
      <c r="N203"/>
      <c r="O203"/>
      <c r="P203"/>
      <c r="Q203"/>
      <c r="R203"/>
      <c r="S203"/>
      <c r="T203"/>
      <c r="U203"/>
    </row>
    <row r="204" spans="1:21" s="4" customFormat="1" x14ac:dyDescent="0.3">
      <c r="A204" s="257">
        <v>44951</v>
      </c>
      <c r="B204" s="258" t="s">
        <v>76</v>
      </c>
      <c r="C204" s="259">
        <v>45586.75</v>
      </c>
      <c r="D204" s="259"/>
      <c r="E204" s="260">
        <f t="shared" si="6"/>
        <v>926767.75734443683</v>
      </c>
      <c r="F204" s="25"/>
      <c r="G204" s="71"/>
      <c r="H204" s="72"/>
      <c r="I204" s="96"/>
      <c r="J204" s="146"/>
      <c r="K204" s="234"/>
      <c r="L204" s="235"/>
      <c r="M204"/>
      <c r="N204"/>
      <c r="O204"/>
      <c r="P204"/>
      <c r="Q204"/>
      <c r="R204"/>
      <c r="S204"/>
      <c r="T204"/>
      <c r="U204"/>
    </row>
    <row r="205" spans="1:21" s="4" customFormat="1" x14ac:dyDescent="0.3">
      <c r="A205" s="257">
        <v>44952</v>
      </c>
      <c r="B205" s="258" t="s">
        <v>92</v>
      </c>
      <c r="C205" s="259">
        <v>82885</v>
      </c>
      <c r="D205" s="259"/>
      <c r="E205" s="260">
        <f t="shared" si="6"/>
        <v>1009652.7573444368</v>
      </c>
      <c r="F205" s="25"/>
      <c r="G205" s="71"/>
      <c r="H205" s="72"/>
      <c r="I205" s="96"/>
      <c r="J205" s="146"/>
      <c r="K205" s="234"/>
      <c r="L205" s="235"/>
      <c r="M205"/>
      <c r="N205"/>
      <c r="O205"/>
      <c r="P205"/>
      <c r="Q205"/>
      <c r="R205"/>
      <c r="S205"/>
      <c r="T205"/>
      <c r="U205"/>
    </row>
    <row r="206" spans="1:21" s="4" customFormat="1" x14ac:dyDescent="0.3">
      <c r="A206" s="257">
        <v>44953</v>
      </c>
      <c r="B206" s="258" t="s">
        <v>62</v>
      </c>
      <c r="C206" s="259">
        <v>8288.5</v>
      </c>
      <c r="D206" s="259"/>
      <c r="E206" s="260">
        <f t="shared" si="6"/>
        <v>1017941.2573444368</v>
      </c>
      <c r="F206" s="25"/>
      <c r="G206" s="71"/>
      <c r="H206" s="72"/>
      <c r="I206" s="96"/>
      <c r="J206" s="146"/>
      <c r="K206" s="234"/>
      <c r="L206" s="235"/>
      <c r="M206"/>
      <c r="N206"/>
      <c r="O206"/>
      <c r="P206"/>
      <c r="Q206"/>
      <c r="R206"/>
      <c r="S206"/>
      <c r="T206"/>
      <c r="U206"/>
    </row>
    <row r="207" spans="1:21" s="4" customFormat="1" x14ac:dyDescent="0.3">
      <c r="A207" s="257">
        <v>44956</v>
      </c>
      <c r="B207" s="258" t="s">
        <v>134</v>
      </c>
      <c r="C207" s="259">
        <v>62163.75</v>
      </c>
      <c r="D207" s="259"/>
      <c r="E207" s="260">
        <f t="shared" si="6"/>
        <v>1080105.0073444368</v>
      </c>
      <c r="F207" s="25"/>
      <c r="G207" s="71"/>
      <c r="H207" s="72"/>
      <c r="I207" s="96"/>
      <c r="J207" s="146"/>
      <c r="K207" s="234"/>
      <c r="L207" s="235"/>
      <c r="M207"/>
      <c r="N207"/>
      <c r="O207"/>
      <c r="P207"/>
      <c r="Q207"/>
      <c r="R207"/>
      <c r="S207"/>
      <c r="T207"/>
      <c r="U207"/>
    </row>
    <row r="208" spans="1:21" s="4" customFormat="1" x14ac:dyDescent="0.3">
      <c r="A208" s="5"/>
      <c r="B208" s="263" t="s">
        <v>174</v>
      </c>
      <c r="C208" s="17"/>
      <c r="D208" s="17">
        <v>198513</v>
      </c>
      <c r="E208" s="260">
        <f t="shared" si="6"/>
        <v>881592.00734443683</v>
      </c>
      <c r="F208" s="25"/>
      <c r="G208" s="71"/>
      <c r="H208" s="72"/>
      <c r="I208" s="96"/>
      <c r="J208" s="146"/>
      <c r="K208" s="234"/>
      <c r="L208" s="235"/>
      <c r="M208"/>
      <c r="N208"/>
      <c r="O208"/>
      <c r="P208"/>
      <c r="Q208"/>
      <c r="R208"/>
      <c r="S208"/>
      <c r="T208"/>
      <c r="U208"/>
    </row>
    <row r="209" spans="1:21" s="4" customFormat="1" x14ac:dyDescent="0.3">
      <c r="A209" s="5"/>
      <c r="B209" s="264" t="s">
        <v>175</v>
      </c>
      <c r="C209" s="265">
        <v>23137.64</v>
      </c>
      <c r="D209" s="143"/>
      <c r="E209" s="260">
        <f t="shared" si="6"/>
        <v>904729.64734443685</v>
      </c>
      <c r="F209" s="25"/>
      <c r="G209" s="71"/>
      <c r="H209" s="72"/>
      <c r="I209" s="96"/>
      <c r="J209" s="146"/>
      <c r="K209" s="234"/>
      <c r="L209" s="235"/>
      <c r="M209"/>
      <c r="N209"/>
      <c r="O209"/>
      <c r="P209"/>
      <c r="Q209"/>
      <c r="R209"/>
      <c r="S209"/>
      <c r="T209"/>
      <c r="U209"/>
    </row>
    <row r="210" spans="1:21" s="4" customFormat="1" x14ac:dyDescent="0.3">
      <c r="A210" s="5"/>
      <c r="B210" s="264" t="s">
        <v>176</v>
      </c>
      <c r="C210" s="265">
        <f>81.12*(313-13)</f>
        <v>24336</v>
      </c>
      <c r="D210" s="143"/>
      <c r="E210" s="157">
        <f t="shared" si="6"/>
        <v>929065.64734443685</v>
      </c>
      <c r="F210" s="25"/>
      <c r="G210" s="71"/>
      <c r="H210" s="72"/>
      <c r="I210" s="96"/>
      <c r="J210" s="146"/>
      <c r="K210" s="234"/>
      <c r="L210" s="235"/>
      <c r="M210"/>
      <c r="N210"/>
      <c r="O210"/>
      <c r="P210"/>
      <c r="Q210"/>
      <c r="R210"/>
      <c r="S210"/>
      <c r="T210"/>
      <c r="U210"/>
    </row>
    <row r="211" spans="1:21" s="4" customFormat="1" x14ac:dyDescent="0.3">
      <c r="A211" s="257">
        <v>44963</v>
      </c>
      <c r="B211" s="258" t="s">
        <v>133</v>
      </c>
      <c r="C211" s="259">
        <v>36917.1</v>
      </c>
      <c r="D211" s="259"/>
      <c r="E211" s="260">
        <f t="shared" si="6"/>
        <v>965982.74734443682</v>
      </c>
      <c r="F211" s="25"/>
      <c r="G211" s="71"/>
      <c r="H211" s="72"/>
      <c r="I211" s="96"/>
      <c r="J211" s="146"/>
      <c r="K211" s="234"/>
      <c r="L211" s="235"/>
      <c r="M211"/>
      <c r="N211"/>
      <c r="O211"/>
      <c r="P211"/>
      <c r="Q211"/>
      <c r="R211"/>
      <c r="S211"/>
      <c r="T211"/>
      <c r="U211"/>
    </row>
    <row r="212" spans="1:21" s="4" customFormat="1" x14ac:dyDescent="0.3">
      <c r="A212" s="257">
        <v>44963</v>
      </c>
      <c r="B212" s="258" t="s">
        <v>58</v>
      </c>
      <c r="C212" s="259">
        <v>8288.5</v>
      </c>
      <c r="D212" s="259"/>
      <c r="E212" s="260">
        <f t="shared" si="6"/>
        <v>974271.24734443682</v>
      </c>
      <c r="F212" s="25"/>
      <c r="G212" s="71"/>
      <c r="H212" s="72"/>
      <c r="I212" s="96"/>
      <c r="J212" s="146"/>
      <c r="K212" s="234"/>
      <c r="L212" s="235"/>
      <c r="M212"/>
      <c r="N212"/>
      <c r="O212"/>
      <c r="P212"/>
      <c r="Q212"/>
      <c r="R212"/>
      <c r="S212"/>
      <c r="T212"/>
      <c r="U212"/>
    </row>
    <row r="213" spans="1:21" s="4" customFormat="1" x14ac:dyDescent="0.3">
      <c r="A213" s="5"/>
      <c r="B213" s="141" t="s">
        <v>177</v>
      </c>
      <c r="C213" s="142"/>
      <c r="D213" s="143">
        <v>647056</v>
      </c>
      <c r="E213" s="260">
        <f t="shared" si="6"/>
        <v>327215.24734443682</v>
      </c>
      <c r="F213" s="25"/>
      <c r="G213" s="71"/>
      <c r="H213" s="72"/>
      <c r="I213" s="96"/>
      <c r="J213" s="146"/>
      <c r="K213" s="234"/>
      <c r="L213" s="235"/>
      <c r="M213"/>
      <c r="N213"/>
      <c r="O213"/>
      <c r="P213"/>
      <c r="Q213"/>
      <c r="R213"/>
      <c r="S213"/>
      <c r="T213"/>
      <c r="U213"/>
    </row>
    <row r="214" spans="1:21" s="4" customFormat="1" x14ac:dyDescent="0.3">
      <c r="A214" s="5"/>
      <c r="B214" s="141" t="s">
        <v>178</v>
      </c>
      <c r="C214" s="142"/>
      <c r="D214" s="143">
        <v>336960</v>
      </c>
      <c r="E214" s="260">
        <f t="shared" si="6"/>
        <v>-9744.7526555631775</v>
      </c>
      <c r="F214" s="25"/>
      <c r="G214" s="71"/>
      <c r="H214" s="72"/>
      <c r="I214" s="96"/>
      <c r="J214" s="146"/>
      <c r="K214" s="234"/>
      <c r="L214" s="235"/>
      <c r="M214"/>
      <c r="N214"/>
      <c r="O214"/>
      <c r="P214"/>
      <c r="Q214"/>
      <c r="R214"/>
      <c r="S214"/>
      <c r="T214"/>
      <c r="U214"/>
    </row>
    <row r="215" spans="1:21" s="4" customFormat="1" x14ac:dyDescent="0.3">
      <c r="A215" s="250"/>
      <c r="B215" s="251" t="s">
        <v>122</v>
      </c>
      <c r="C215" s="252">
        <v>56836</v>
      </c>
      <c r="D215" s="251"/>
      <c r="E215" s="260">
        <f t="shared" si="6"/>
        <v>47091.247344436822</v>
      </c>
      <c r="F215" s="25"/>
      <c r="G215" s="71"/>
      <c r="H215" s="72"/>
      <c r="I215" s="96"/>
      <c r="J215" s="146"/>
      <c r="K215" s="234"/>
      <c r="L215" s="235"/>
      <c r="M215"/>
      <c r="N215"/>
      <c r="O215"/>
      <c r="P215"/>
      <c r="Q215"/>
      <c r="R215"/>
      <c r="S215"/>
      <c r="T215"/>
      <c r="U215"/>
    </row>
    <row r="216" spans="1:21" s="4" customFormat="1" x14ac:dyDescent="0.3">
      <c r="A216" s="257">
        <v>44970</v>
      </c>
      <c r="B216" s="258" t="s">
        <v>75</v>
      </c>
      <c r="C216" s="259">
        <v>8310.2800000000007</v>
      </c>
      <c r="D216" s="259"/>
      <c r="E216" s="260">
        <f t="shared" si="6"/>
        <v>55401.527344436821</v>
      </c>
      <c r="F216" s="25"/>
      <c r="G216" s="71"/>
      <c r="H216" s="72"/>
      <c r="I216" s="96"/>
      <c r="J216" s="146"/>
      <c r="K216" s="234"/>
      <c r="L216" s="235"/>
      <c r="M216"/>
      <c r="N216"/>
      <c r="O216"/>
      <c r="P216"/>
      <c r="Q216"/>
      <c r="R216"/>
      <c r="S216"/>
      <c r="T216"/>
      <c r="U216"/>
    </row>
    <row r="217" spans="1:21" s="4" customFormat="1" x14ac:dyDescent="0.3">
      <c r="A217" s="257">
        <v>44971</v>
      </c>
      <c r="B217" s="258" t="s">
        <v>98</v>
      </c>
      <c r="C217" s="259">
        <v>108033.64</v>
      </c>
      <c r="D217" s="259"/>
      <c r="E217" s="260">
        <f t="shared" si="6"/>
        <v>163435.16734443681</v>
      </c>
      <c r="F217" s="25"/>
      <c r="G217" s="71"/>
      <c r="H217" s="72"/>
      <c r="I217" s="96"/>
      <c r="J217" s="146"/>
      <c r="K217" s="234"/>
      <c r="L217" s="235"/>
      <c r="M217"/>
      <c r="N217"/>
      <c r="O217"/>
      <c r="P217"/>
      <c r="Q217"/>
      <c r="R217"/>
      <c r="S217"/>
      <c r="T217"/>
      <c r="U217"/>
    </row>
    <row r="218" spans="1:21" s="4" customFormat="1" x14ac:dyDescent="0.3">
      <c r="A218" s="257">
        <v>44973</v>
      </c>
      <c r="B218" s="258" t="s">
        <v>88</v>
      </c>
      <c r="C218" s="259">
        <v>37396.26</v>
      </c>
      <c r="D218" s="259"/>
      <c r="E218" s="260">
        <f t="shared" si="6"/>
        <v>200831.42734443682</v>
      </c>
      <c r="F218" s="25"/>
      <c r="G218" s="71"/>
      <c r="H218" s="72"/>
      <c r="I218" s="96"/>
      <c r="J218" s="146"/>
      <c r="K218" s="234"/>
      <c r="L218" s="235"/>
      <c r="M218"/>
      <c r="N218"/>
      <c r="O218"/>
      <c r="P218"/>
      <c r="Q218"/>
      <c r="R218"/>
      <c r="S218"/>
      <c r="T218"/>
      <c r="U218"/>
    </row>
    <row r="219" spans="1:21" s="4" customFormat="1" x14ac:dyDescent="0.3">
      <c r="A219" s="257">
        <v>44979</v>
      </c>
      <c r="B219" s="258" t="s">
        <v>125</v>
      </c>
      <c r="C219" s="259">
        <v>62327.1</v>
      </c>
      <c r="D219" s="259"/>
      <c r="E219" s="260">
        <f t="shared" si="6"/>
        <v>263158.52734443679</v>
      </c>
      <c r="F219" s="25"/>
      <c r="G219" s="71"/>
      <c r="H219" s="72"/>
      <c r="I219" s="96"/>
      <c r="J219" s="146"/>
      <c r="K219" s="234"/>
      <c r="L219" s="235"/>
      <c r="M219"/>
      <c r="N219"/>
      <c r="O219"/>
      <c r="P219"/>
      <c r="Q219"/>
      <c r="R219"/>
      <c r="S219"/>
      <c r="T219"/>
      <c r="U219"/>
    </row>
    <row r="220" spans="1:21" s="4" customFormat="1" x14ac:dyDescent="0.3">
      <c r="A220" s="257">
        <v>44980</v>
      </c>
      <c r="B220" s="258" t="s">
        <v>126</v>
      </c>
      <c r="C220" s="259">
        <v>24930.84</v>
      </c>
      <c r="D220" s="259"/>
      <c r="E220" s="260">
        <f t="shared" si="6"/>
        <v>288089.36734443682</v>
      </c>
      <c r="F220" s="25"/>
      <c r="G220" s="71"/>
      <c r="H220" s="72"/>
      <c r="I220" s="96"/>
      <c r="J220" s="146"/>
      <c r="K220" s="234"/>
      <c r="L220" s="235"/>
      <c r="M220"/>
      <c r="N220"/>
      <c r="O220"/>
      <c r="P220"/>
      <c r="Q220"/>
      <c r="R220"/>
      <c r="S220"/>
      <c r="T220"/>
      <c r="U220"/>
    </row>
    <row r="221" spans="1:21" s="4" customFormat="1" x14ac:dyDescent="0.3">
      <c r="A221" s="257">
        <v>44980</v>
      </c>
      <c r="B221" s="258" t="s">
        <v>127</v>
      </c>
      <c r="C221" s="259">
        <v>8310.2800000000007</v>
      </c>
      <c r="D221" s="259"/>
      <c r="E221" s="260">
        <f t="shared" si="6"/>
        <v>296399.64734443685</v>
      </c>
      <c r="F221" s="25"/>
      <c r="G221" s="71"/>
      <c r="H221" s="72"/>
      <c r="I221" s="96"/>
      <c r="J221" s="146"/>
      <c r="K221" s="234"/>
      <c r="L221" s="235"/>
      <c r="M221"/>
      <c r="N221"/>
      <c r="O221"/>
      <c r="P221"/>
      <c r="Q221"/>
      <c r="R221"/>
      <c r="S221"/>
      <c r="T221"/>
      <c r="U221"/>
    </row>
    <row r="222" spans="1:21" s="4" customFormat="1" x14ac:dyDescent="0.3">
      <c r="A222" s="257">
        <v>44980</v>
      </c>
      <c r="B222" s="258" t="s">
        <v>60</v>
      </c>
      <c r="C222" s="259">
        <v>83102.8</v>
      </c>
      <c r="D222" s="259"/>
      <c r="E222" s="260">
        <f t="shared" si="6"/>
        <v>379502.44734443683</v>
      </c>
      <c r="F222" s="25"/>
      <c r="G222" s="71"/>
      <c r="H222" s="72"/>
      <c r="I222" s="96"/>
      <c r="J222" s="146"/>
      <c r="K222" s="234"/>
      <c r="L222" s="235"/>
      <c r="M222"/>
      <c r="N222"/>
      <c r="O222"/>
      <c r="P222"/>
      <c r="Q222"/>
      <c r="R222"/>
      <c r="S222"/>
      <c r="T222"/>
      <c r="U222"/>
    </row>
    <row r="223" spans="1:21" s="4" customFormat="1" x14ac:dyDescent="0.3">
      <c r="A223" s="257">
        <v>44981</v>
      </c>
      <c r="B223" s="258" t="s">
        <v>61</v>
      </c>
      <c r="C223" s="259">
        <v>83102.8</v>
      </c>
      <c r="D223" s="259"/>
      <c r="E223" s="260">
        <f t="shared" si="6"/>
        <v>462605.24734443682</v>
      </c>
      <c r="F223" s="25"/>
      <c r="G223" s="71"/>
      <c r="H223" s="72"/>
      <c r="I223" s="96"/>
      <c r="J223" s="146"/>
      <c r="K223" s="234"/>
      <c r="L223" s="235"/>
      <c r="M223"/>
      <c r="N223"/>
      <c r="O223"/>
      <c r="P223"/>
      <c r="Q223"/>
      <c r="R223"/>
      <c r="S223"/>
      <c r="T223"/>
      <c r="U223"/>
    </row>
    <row r="224" spans="1:21" s="4" customFormat="1" x14ac:dyDescent="0.3">
      <c r="A224" s="257">
        <v>44981</v>
      </c>
      <c r="B224" s="258" t="s">
        <v>62</v>
      </c>
      <c r="C224" s="259">
        <v>8310.2800000000007</v>
      </c>
      <c r="D224" s="259"/>
      <c r="E224" s="260">
        <f t="shared" si="6"/>
        <v>470915.52734443685</v>
      </c>
      <c r="F224" s="25"/>
      <c r="G224" s="71"/>
      <c r="H224" s="72"/>
      <c r="I224" s="96"/>
      <c r="J224" s="146"/>
      <c r="K224" s="234"/>
      <c r="L224" s="235"/>
      <c r="M224"/>
      <c r="N224"/>
      <c r="O224"/>
      <c r="P224"/>
      <c r="Q224"/>
      <c r="R224"/>
      <c r="S224"/>
      <c r="T224"/>
      <c r="U224"/>
    </row>
    <row r="225" spans="1:21" s="4" customFormat="1" x14ac:dyDescent="0.3">
      <c r="A225" s="257">
        <v>44981</v>
      </c>
      <c r="B225" s="258" t="s">
        <v>132</v>
      </c>
      <c r="C225" s="259">
        <v>83102.8</v>
      </c>
      <c r="D225" s="259"/>
      <c r="E225" s="260">
        <f t="shared" si="6"/>
        <v>554018.3273444369</v>
      </c>
      <c r="F225" s="25"/>
      <c r="G225" s="71"/>
      <c r="H225" s="72"/>
      <c r="I225" s="96"/>
      <c r="J225" s="146"/>
      <c r="K225" s="234"/>
      <c r="L225" s="235"/>
      <c r="M225"/>
      <c r="N225"/>
      <c r="O225"/>
      <c r="P225"/>
      <c r="Q225"/>
      <c r="R225"/>
      <c r="S225"/>
      <c r="T225"/>
      <c r="U225"/>
    </row>
    <row r="226" spans="1:21" s="4" customFormat="1" x14ac:dyDescent="0.3">
      <c r="A226" s="257">
        <v>44981</v>
      </c>
      <c r="B226" s="258" t="s">
        <v>128</v>
      </c>
      <c r="C226" s="259">
        <v>37396.26</v>
      </c>
      <c r="D226" s="259"/>
      <c r="E226" s="260">
        <f t="shared" si="6"/>
        <v>591414.58734443691</v>
      </c>
      <c r="F226" s="25"/>
      <c r="G226" s="71"/>
      <c r="H226" s="72"/>
      <c r="I226" s="96"/>
      <c r="J226" s="146"/>
      <c r="K226" s="234"/>
      <c r="L226" s="235"/>
      <c r="M226"/>
      <c r="N226"/>
      <c r="O226"/>
      <c r="P226"/>
      <c r="Q226"/>
      <c r="R226"/>
      <c r="S226"/>
      <c r="T226"/>
      <c r="U226"/>
    </row>
    <row r="227" spans="1:21" s="4" customFormat="1" x14ac:dyDescent="0.3">
      <c r="A227" s="257">
        <v>44981</v>
      </c>
      <c r="B227" s="258" t="s">
        <v>129</v>
      </c>
      <c r="C227" s="259">
        <v>37396.26</v>
      </c>
      <c r="D227" s="259"/>
      <c r="E227" s="260">
        <f t="shared" si="6"/>
        <v>628810.84734443692</v>
      </c>
      <c r="F227" s="25"/>
      <c r="G227" s="71"/>
      <c r="H227" s="72"/>
      <c r="I227" s="96"/>
      <c r="J227" s="146"/>
      <c r="K227" s="234"/>
      <c r="L227" s="235"/>
      <c r="M227"/>
      <c r="N227"/>
      <c r="O227"/>
      <c r="P227"/>
      <c r="Q227"/>
      <c r="R227"/>
      <c r="S227"/>
      <c r="T227"/>
      <c r="U227"/>
    </row>
    <row r="228" spans="1:21" s="4" customFormat="1" x14ac:dyDescent="0.3">
      <c r="A228" s="257">
        <v>44981</v>
      </c>
      <c r="B228" s="258" t="s">
        <v>72</v>
      </c>
      <c r="C228" s="259">
        <v>62327.1</v>
      </c>
      <c r="D228" s="259"/>
      <c r="E228" s="260">
        <f t="shared" si="6"/>
        <v>691137.94734443689</v>
      </c>
      <c r="F228" s="25"/>
      <c r="G228" s="71"/>
      <c r="H228" s="72"/>
      <c r="I228" s="96"/>
      <c r="J228" s="146"/>
      <c r="K228" s="234"/>
      <c r="L228" s="235"/>
      <c r="M228"/>
      <c r="N228"/>
      <c r="O228"/>
      <c r="P228"/>
      <c r="Q228"/>
      <c r="R228"/>
      <c r="S228"/>
      <c r="T228"/>
      <c r="U228"/>
    </row>
    <row r="229" spans="1:21" s="4" customFormat="1" x14ac:dyDescent="0.3">
      <c r="A229" s="257">
        <v>44981</v>
      </c>
      <c r="B229" s="258" t="s">
        <v>59</v>
      </c>
      <c r="C229" s="259">
        <v>37396.26</v>
      </c>
      <c r="D229" s="259"/>
      <c r="E229" s="260">
        <f t="shared" si="6"/>
        <v>728534.2073444369</v>
      </c>
      <c r="F229" s="25"/>
      <c r="G229" s="71"/>
      <c r="H229" s="72"/>
      <c r="I229" s="96"/>
      <c r="J229" s="146"/>
      <c r="K229" s="234"/>
      <c r="L229" s="235"/>
      <c r="M229"/>
      <c r="N229"/>
      <c r="O229"/>
      <c r="P229"/>
      <c r="Q229"/>
      <c r="R229"/>
      <c r="S229"/>
      <c r="T229"/>
      <c r="U229"/>
    </row>
    <row r="230" spans="1:21" s="4" customFormat="1" x14ac:dyDescent="0.3">
      <c r="A230" s="257">
        <v>44984</v>
      </c>
      <c r="B230" s="258" t="s">
        <v>134</v>
      </c>
      <c r="C230" s="259">
        <v>62327.1</v>
      </c>
      <c r="D230" s="259"/>
      <c r="E230" s="260">
        <f t="shared" si="6"/>
        <v>790861.30734443688</v>
      </c>
      <c r="F230" s="25"/>
      <c r="G230" s="71"/>
      <c r="H230" s="72"/>
      <c r="I230" s="96"/>
      <c r="J230" s="146"/>
      <c r="K230" s="234"/>
      <c r="L230" s="235"/>
      <c r="M230"/>
      <c r="N230"/>
      <c r="O230"/>
      <c r="P230"/>
      <c r="Q230"/>
      <c r="R230"/>
      <c r="S230"/>
      <c r="T230"/>
      <c r="U230"/>
    </row>
    <row r="231" spans="1:21" s="4" customFormat="1" x14ac:dyDescent="0.3">
      <c r="A231" s="257">
        <v>44985</v>
      </c>
      <c r="B231" s="258" t="s">
        <v>133</v>
      </c>
      <c r="C231" s="259">
        <v>37396.26</v>
      </c>
      <c r="D231" s="259"/>
      <c r="E231" s="260">
        <f t="shared" si="6"/>
        <v>828257.56734443689</v>
      </c>
      <c r="F231" s="25"/>
      <c r="G231" s="71"/>
      <c r="H231" s="72"/>
      <c r="I231" s="96"/>
      <c r="J231" s="146"/>
      <c r="K231" s="234"/>
      <c r="L231" s="235"/>
      <c r="M231"/>
      <c r="N231"/>
      <c r="O231"/>
      <c r="P231"/>
      <c r="Q231"/>
      <c r="R231"/>
      <c r="S231"/>
      <c r="T231"/>
      <c r="U231"/>
    </row>
    <row r="232" spans="1:21" s="4" customFormat="1" x14ac:dyDescent="0.3">
      <c r="A232" s="257">
        <v>44985</v>
      </c>
      <c r="B232" s="258" t="s">
        <v>70</v>
      </c>
      <c r="C232" s="259">
        <v>8310.2800000000007</v>
      </c>
      <c r="D232" s="259"/>
      <c r="E232" s="260">
        <f t="shared" si="6"/>
        <v>836567.84734443692</v>
      </c>
      <c r="F232" s="25"/>
      <c r="G232" s="71"/>
      <c r="H232" s="72"/>
      <c r="I232" s="96"/>
      <c r="J232" s="146"/>
      <c r="K232" s="234"/>
      <c r="L232" s="235"/>
      <c r="M232"/>
      <c r="N232"/>
      <c r="O232"/>
      <c r="P232"/>
      <c r="Q232"/>
      <c r="R232"/>
      <c r="S232"/>
      <c r="T232"/>
      <c r="U232"/>
    </row>
    <row r="233" spans="1:21" s="4" customFormat="1" x14ac:dyDescent="0.3">
      <c r="A233" s="257">
        <v>44985</v>
      </c>
      <c r="B233" s="258" t="s">
        <v>76</v>
      </c>
      <c r="C233" s="259">
        <v>45706.54</v>
      </c>
      <c r="D233" s="259"/>
      <c r="E233" s="260">
        <f t="shared" si="6"/>
        <v>882274.38734443695</v>
      </c>
      <c r="F233" s="25"/>
      <c r="G233" s="71"/>
      <c r="H233" s="72"/>
      <c r="I233" s="96"/>
      <c r="J233" s="146"/>
      <c r="K233" s="234"/>
      <c r="L233" s="235"/>
      <c r="M233"/>
      <c r="N233"/>
      <c r="O233"/>
      <c r="P233"/>
      <c r="Q233"/>
      <c r="R233"/>
      <c r="S233"/>
      <c r="T233"/>
      <c r="U233"/>
    </row>
    <row r="234" spans="1:21" s="4" customFormat="1" x14ac:dyDescent="0.3">
      <c r="A234" s="5"/>
      <c r="B234" s="263" t="s">
        <v>179</v>
      </c>
      <c r="C234" s="17"/>
      <c r="D234" s="17">
        <v>194707.8</v>
      </c>
      <c r="E234" s="260">
        <f t="shared" si="6"/>
        <v>687566.58734443691</v>
      </c>
      <c r="F234" s="25"/>
      <c r="G234" s="71"/>
      <c r="H234" s="72"/>
      <c r="I234" s="96"/>
      <c r="J234" s="146"/>
      <c r="K234" s="234"/>
      <c r="L234" s="235"/>
      <c r="M234"/>
      <c r="N234"/>
      <c r="O234"/>
      <c r="P234"/>
      <c r="Q234"/>
      <c r="R234"/>
      <c r="S234"/>
      <c r="T234"/>
      <c r="U234"/>
    </row>
    <row r="235" spans="1:21" s="4" customFormat="1" x14ac:dyDescent="0.3">
      <c r="A235" s="5"/>
      <c r="B235" s="264" t="s">
        <v>180</v>
      </c>
      <c r="C235" s="265">
        <v>23468.39</v>
      </c>
      <c r="D235" s="143"/>
      <c r="E235" s="260">
        <f t="shared" si="6"/>
        <v>711034.97734443692</v>
      </c>
      <c r="F235" s="25"/>
      <c r="G235" s="71"/>
      <c r="H235" s="72"/>
      <c r="I235" s="96"/>
      <c r="J235" s="146"/>
      <c r="K235" s="234"/>
      <c r="L235" s="235"/>
      <c r="M235"/>
      <c r="N235"/>
      <c r="O235"/>
      <c r="P235"/>
      <c r="Q235"/>
      <c r="R235"/>
      <c r="S235"/>
      <c r="T235"/>
      <c r="U235"/>
    </row>
    <row r="236" spans="1:21" s="4" customFormat="1" x14ac:dyDescent="0.3">
      <c r="A236" s="5"/>
      <c r="B236" s="264" t="s">
        <v>181</v>
      </c>
      <c r="C236" s="265">
        <f>84.66*(307-13)</f>
        <v>24890.039999999997</v>
      </c>
      <c r="D236" s="143"/>
      <c r="E236" s="157">
        <f t="shared" si="6"/>
        <v>735925.01734443696</v>
      </c>
      <c r="F236" s="25"/>
      <c r="G236" s="71"/>
      <c r="H236" s="72"/>
      <c r="I236" s="96"/>
      <c r="J236" s="146"/>
      <c r="K236" s="234"/>
      <c r="L236" s="235"/>
      <c r="M236"/>
      <c r="N236"/>
      <c r="O236"/>
      <c r="P236"/>
      <c r="Q236"/>
      <c r="R236"/>
      <c r="S236"/>
      <c r="T236"/>
      <c r="U236"/>
    </row>
    <row r="237" spans="1:21" s="4" customFormat="1" x14ac:dyDescent="0.3">
      <c r="A237" s="257">
        <v>44991</v>
      </c>
      <c r="B237" s="258" t="s">
        <v>58</v>
      </c>
      <c r="C237" s="259">
        <v>8310.2800000000007</v>
      </c>
      <c r="D237" s="259"/>
      <c r="E237" s="260">
        <f>E236+C237-D237</f>
        <v>744235.29734443699</v>
      </c>
      <c r="F237" s="25"/>
      <c r="G237" s="71"/>
      <c r="H237" s="72"/>
      <c r="I237" s="96"/>
      <c r="J237" s="146"/>
      <c r="K237" s="234"/>
      <c r="L237" s="235"/>
      <c r="M237"/>
      <c r="N237"/>
      <c r="O237"/>
      <c r="P237"/>
      <c r="Q237"/>
      <c r="R237"/>
      <c r="S237"/>
      <c r="T237"/>
      <c r="U237"/>
    </row>
    <row r="238" spans="1:21" s="4" customFormat="1" x14ac:dyDescent="0.3">
      <c r="A238" s="5"/>
      <c r="B238" s="141" t="s">
        <v>182</v>
      </c>
      <c r="C238" s="142"/>
      <c r="D238" s="143">
        <v>650475</v>
      </c>
      <c r="E238" s="260">
        <f>E237+C238-D238</f>
        <v>93760.297344436985</v>
      </c>
      <c r="F238" s="25"/>
      <c r="G238" s="71"/>
      <c r="H238" s="72"/>
      <c r="I238" s="96"/>
      <c r="J238" s="146"/>
      <c r="K238" s="234"/>
      <c r="L238" s="235"/>
      <c r="M238"/>
      <c r="N238"/>
      <c r="O238"/>
      <c r="P238"/>
      <c r="Q238"/>
      <c r="R238"/>
      <c r="S238"/>
      <c r="T238"/>
      <c r="U238"/>
    </row>
    <row r="239" spans="1:21" s="4" customFormat="1" x14ac:dyDescent="0.3">
      <c r="A239" s="5"/>
      <c r="B239" s="141" t="s">
        <v>183</v>
      </c>
      <c r="C239" s="142"/>
      <c r="D239" s="143">
        <v>373099</v>
      </c>
      <c r="E239" s="260">
        <f>E238+C239-D239</f>
        <v>-279338.70265556301</v>
      </c>
      <c r="F239" s="25"/>
      <c r="G239" s="71"/>
      <c r="H239" s="72"/>
      <c r="I239" s="96"/>
      <c r="J239" s="146"/>
      <c r="K239" s="234"/>
      <c r="L239" s="235"/>
      <c r="M239"/>
      <c r="N239"/>
      <c r="O239"/>
      <c r="P239"/>
      <c r="Q239"/>
      <c r="R239"/>
      <c r="S239"/>
      <c r="T239"/>
      <c r="U239"/>
    </row>
    <row r="240" spans="1:21" s="4" customFormat="1" x14ac:dyDescent="0.3">
      <c r="A240" s="5"/>
      <c r="B240" s="141" t="s">
        <v>184</v>
      </c>
      <c r="C240" s="142"/>
      <c r="D240" s="143">
        <v>65000</v>
      </c>
      <c r="E240" s="260">
        <f t="shared" ref="E240:E300" si="7">E239+C240-D240</f>
        <v>-344338.70265556301</v>
      </c>
      <c r="F240" s="25"/>
      <c r="G240" s="71"/>
      <c r="H240" s="72"/>
      <c r="I240" s="96"/>
      <c r="J240" s="146"/>
      <c r="K240" s="234"/>
      <c r="L240" s="235"/>
      <c r="M240"/>
      <c r="N240"/>
      <c r="O240"/>
      <c r="P240"/>
      <c r="Q240"/>
      <c r="R240"/>
      <c r="S240"/>
      <c r="T240"/>
      <c r="U240"/>
    </row>
    <row r="241" spans="1:21" s="4" customFormat="1" x14ac:dyDescent="0.3">
      <c r="A241" s="250"/>
      <c r="B241" s="251" t="s">
        <v>122</v>
      </c>
      <c r="C241" s="252">
        <v>53690</v>
      </c>
      <c r="D241" s="251"/>
      <c r="E241" s="260">
        <f t="shared" si="7"/>
        <v>-290648.70265556301</v>
      </c>
      <c r="F241" s="25"/>
      <c r="G241" s="71"/>
      <c r="H241" s="72"/>
      <c r="I241" s="96"/>
      <c r="J241" s="146"/>
      <c r="K241" s="234"/>
      <c r="L241" s="235"/>
      <c r="M241"/>
      <c r="N241"/>
      <c r="O241"/>
      <c r="P241"/>
      <c r="Q241"/>
      <c r="R241"/>
      <c r="S241"/>
      <c r="T241"/>
      <c r="U241"/>
    </row>
    <row r="242" spans="1:21" s="4" customFormat="1" x14ac:dyDescent="0.3">
      <c r="A242" s="257">
        <v>44995</v>
      </c>
      <c r="B242" s="258" t="s">
        <v>92</v>
      </c>
      <c r="C242" s="259">
        <v>83102.8</v>
      </c>
      <c r="D242" s="259"/>
      <c r="E242" s="260">
        <f t="shared" si="7"/>
        <v>-207545.90265556303</v>
      </c>
      <c r="F242" s="25"/>
      <c r="G242" s="71"/>
      <c r="H242" s="72"/>
      <c r="I242" s="96"/>
      <c r="J242" s="146"/>
      <c r="K242" s="234"/>
      <c r="L242" s="235"/>
      <c r="M242"/>
      <c r="N242"/>
      <c r="O242"/>
      <c r="P242"/>
      <c r="Q242"/>
      <c r="R242"/>
      <c r="S242"/>
      <c r="T242"/>
      <c r="U242"/>
    </row>
    <row r="243" spans="1:21" s="4" customFormat="1" x14ac:dyDescent="0.3">
      <c r="A243" s="257">
        <v>44995</v>
      </c>
      <c r="B243" s="258" t="s">
        <v>75</v>
      </c>
      <c r="C243" s="259">
        <v>8121.52</v>
      </c>
      <c r="D243" s="259"/>
      <c r="E243" s="260">
        <f t="shared" si="7"/>
        <v>-199424.38265556304</v>
      </c>
      <c r="F243" s="25"/>
      <c r="G243" s="71"/>
      <c r="H243" s="72"/>
      <c r="I243" s="96"/>
      <c r="J243" s="146"/>
      <c r="K243" s="234"/>
      <c r="L243" s="235"/>
      <c r="M243"/>
      <c r="N243"/>
      <c r="O243"/>
      <c r="P243"/>
      <c r="Q243"/>
      <c r="R243"/>
      <c r="S243"/>
      <c r="T243"/>
      <c r="U243"/>
    </row>
    <row r="244" spans="1:21" s="4" customFormat="1" x14ac:dyDescent="0.3">
      <c r="A244" s="257">
        <v>44998</v>
      </c>
      <c r="B244" s="258" t="s">
        <v>72</v>
      </c>
      <c r="C244" s="259">
        <v>60911.4</v>
      </c>
      <c r="D244" s="259"/>
      <c r="E244" s="260">
        <f t="shared" si="7"/>
        <v>-138512.98265556304</v>
      </c>
      <c r="F244" s="25"/>
      <c r="G244" s="71"/>
      <c r="H244" s="72"/>
      <c r="I244" s="96"/>
      <c r="J244" s="146"/>
      <c r="K244" s="234"/>
      <c r="L244" s="235"/>
      <c r="M244"/>
      <c r="N244"/>
      <c r="O244"/>
      <c r="P244"/>
      <c r="Q244"/>
      <c r="R244"/>
      <c r="S244"/>
      <c r="T244"/>
      <c r="U244"/>
    </row>
    <row r="245" spans="1:21" s="4" customFormat="1" x14ac:dyDescent="0.3">
      <c r="A245" s="257">
        <v>44999</v>
      </c>
      <c r="B245" s="258" t="s">
        <v>143</v>
      </c>
      <c r="C245" s="259">
        <v>16431.8</v>
      </c>
      <c r="D245" s="259"/>
      <c r="E245" s="260">
        <f t="shared" si="7"/>
        <v>-122081.18265556304</v>
      </c>
      <c r="F245" s="25"/>
      <c r="G245" s="71"/>
      <c r="H245" s="72"/>
      <c r="I245" s="96"/>
      <c r="J245" s="146"/>
      <c r="K245" s="234"/>
      <c r="L245" s="235"/>
      <c r="M245"/>
      <c r="N245"/>
      <c r="O245"/>
      <c r="P245"/>
      <c r="Q245"/>
      <c r="R245"/>
      <c r="S245"/>
      <c r="T245"/>
      <c r="U245"/>
    </row>
    <row r="246" spans="1:21" s="4" customFormat="1" x14ac:dyDescent="0.3">
      <c r="A246" s="257">
        <v>44999</v>
      </c>
      <c r="B246" s="258" t="s">
        <v>60</v>
      </c>
      <c r="C246" s="259">
        <v>81215.199999999997</v>
      </c>
      <c r="D246" s="259"/>
      <c r="E246" s="260">
        <f t="shared" si="7"/>
        <v>-40865.982655563042</v>
      </c>
      <c r="F246" s="25"/>
      <c r="G246" s="71"/>
      <c r="H246" s="72"/>
      <c r="I246" s="96"/>
      <c r="J246" s="146"/>
      <c r="K246" s="234"/>
      <c r="L246" s="235"/>
      <c r="M246"/>
      <c r="N246"/>
      <c r="O246"/>
      <c r="P246"/>
      <c r="Q246"/>
      <c r="R246"/>
      <c r="S246"/>
      <c r="T246"/>
      <c r="U246"/>
    </row>
    <row r="247" spans="1:21" s="4" customFormat="1" x14ac:dyDescent="0.3">
      <c r="A247" s="257">
        <v>44999</v>
      </c>
      <c r="B247" s="258" t="s">
        <v>59</v>
      </c>
      <c r="C247" s="259">
        <v>60911.4</v>
      </c>
      <c r="D247" s="259"/>
      <c r="E247" s="260">
        <f t="shared" si="7"/>
        <v>20045.417344436959</v>
      </c>
      <c r="F247" s="25"/>
      <c r="G247" s="71"/>
      <c r="H247" s="72"/>
      <c r="I247" s="96"/>
      <c r="J247" s="146"/>
      <c r="K247" s="234"/>
      <c r="L247" s="235"/>
      <c r="M247"/>
      <c r="N247"/>
      <c r="O247"/>
      <c r="P247"/>
      <c r="Q247"/>
      <c r="R247"/>
      <c r="S247"/>
      <c r="T247"/>
      <c r="U247"/>
    </row>
    <row r="248" spans="1:21" s="4" customFormat="1" x14ac:dyDescent="0.3">
      <c r="A248" s="257">
        <v>45000</v>
      </c>
      <c r="B248" s="258" t="s">
        <v>125</v>
      </c>
      <c r="C248" s="259">
        <v>60911.4</v>
      </c>
      <c r="D248" s="259"/>
      <c r="E248" s="260">
        <f t="shared" si="7"/>
        <v>80956.81734443696</v>
      </c>
      <c r="F248" s="25"/>
      <c r="G248" s="71"/>
      <c r="H248" s="72"/>
      <c r="I248" s="96"/>
      <c r="J248" s="146"/>
      <c r="K248" s="234"/>
      <c r="L248" s="235"/>
      <c r="M248"/>
      <c r="N248"/>
      <c r="O248"/>
      <c r="P248"/>
      <c r="Q248"/>
      <c r="R248"/>
      <c r="S248"/>
      <c r="T248"/>
      <c r="U248"/>
    </row>
    <row r="249" spans="1:21" s="4" customFormat="1" x14ac:dyDescent="0.3">
      <c r="A249" s="257">
        <v>45001</v>
      </c>
      <c r="B249" s="258" t="s">
        <v>129</v>
      </c>
      <c r="C249" s="259">
        <v>36546.839999999997</v>
      </c>
      <c r="D249" s="259"/>
      <c r="E249" s="260">
        <f t="shared" si="7"/>
        <v>117503.65734443696</v>
      </c>
      <c r="F249" s="25"/>
      <c r="G249" s="71"/>
      <c r="H249" s="72"/>
      <c r="I249" s="96"/>
      <c r="J249" s="146"/>
      <c r="K249" s="234"/>
      <c r="L249" s="235"/>
      <c r="M249"/>
      <c r="N249"/>
      <c r="O249"/>
      <c r="P249"/>
      <c r="Q249"/>
      <c r="R249"/>
      <c r="S249"/>
      <c r="T249"/>
      <c r="U249"/>
    </row>
    <row r="250" spans="1:21" s="4" customFormat="1" x14ac:dyDescent="0.3">
      <c r="A250" s="257">
        <v>45005</v>
      </c>
      <c r="B250" s="258" t="s">
        <v>132</v>
      </c>
      <c r="C250" s="259">
        <v>105579.76</v>
      </c>
      <c r="D250" s="259"/>
      <c r="E250" s="260">
        <f t="shared" si="7"/>
        <v>223083.41734443695</v>
      </c>
      <c r="F250" s="25"/>
      <c r="G250" s="71"/>
      <c r="H250" s="72"/>
      <c r="I250" s="96"/>
      <c r="J250" s="146"/>
      <c r="K250" s="234"/>
      <c r="L250" s="235"/>
      <c r="M250"/>
      <c r="N250"/>
      <c r="O250"/>
      <c r="P250"/>
      <c r="Q250"/>
      <c r="R250"/>
      <c r="S250"/>
      <c r="T250"/>
      <c r="U250"/>
    </row>
    <row r="251" spans="1:21" s="4" customFormat="1" x14ac:dyDescent="0.3">
      <c r="A251" s="257">
        <v>45005</v>
      </c>
      <c r="B251" s="258" t="s">
        <v>98</v>
      </c>
      <c r="C251" s="259">
        <v>105579.76</v>
      </c>
      <c r="D251" s="259"/>
      <c r="E251" s="260">
        <f t="shared" si="7"/>
        <v>328663.17734443693</v>
      </c>
      <c r="F251" s="25"/>
      <c r="G251" s="71"/>
      <c r="H251" s="72"/>
      <c r="I251" s="96"/>
      <c r="J251" s="146"/>
      <c r="K251" s="234"/>
      <c r="L251" s="235"/>
      <c r="M251"/>
      <c r="N251"/>
      <c r="O251"/>
      <c r="P251"/>
      <c r="Q251"/>
      <c r="R251"/>
      <c r="S251"/>
      <c r="T251"/>
      <c r="U251"/>
    </row>
    <row r="252" spans="1:21" s="4" customFormat="1" x14ac:dyDescent="0.3">
      <c r="A252" s="257">
        <v>45006</v>
      </c>
      <c r="B252" s="258" t="s">
        <v>71</v>
      </c>
      <c r="C252" s="259">
        <v>83102.8</v>
      </c>
      <c r="D252" s="259"/>
      <c r="E252" s="260">
        <f t="shared" si="7"/>
        <v>411765.97734443692</v>
      </c>
      <c r="F252" s="25"/>
      <c r="G252" s="71"/>
      <c r="H252" s="72"/>
      <c r="I252" s="96"/>
      <c r="J252" s="146"/>
      <c r="K252" s="234"/>
      <c r="L252" s="235"/>
      <c r="M252"/>
      <c r="N252"/>
      <c r="O252"/>
      <c r="P252"/>
      <c r="Q252"/>
      <c r="R252"/>
      <c r="S252"/>
      <c r="T252"/>
      <c r="U252"/>
    </row>
    <row r="253" spans="1:21" s="4" customFormat="1" x14ac:dyDescent="0.3">
      <c r="A253" s="257">
        <v>45008</v>
      </c>
      <c r="B253" s="258" t="s">
        <v>71</v>
      </c>
      <c r="C253" s="259">
        <v>12113.81</v>
      </c>
      <c r="D253" s="259"/>
      <c r="E253" s="260">
        <f t="shared" si="7"/>
        <v>423879.78734443692</v>
      </c>
      <c r="F253" s="25"/>
      <c r="G253" s="71"/>
      <c r="H253" s="72"/>
      <c r="I253" s="96"/>
      <c r="J253" s="146"/>
      <c r="K253" s="234"/>
      <c r="L253" s="235"/>
      <c r="M253"/>
      <c r="N253"/>
      <c r="O253"/>
      <c r="P253"/>
      <c r="Q253"/>
      <c r="R253"/>
      <c r="S253"/>
      <c r="T253"/>
      <c r="U253"/>
    </row>
    <row r="254" spans="1:21" s="4" customFormat="1" x14ac:dyDescent="0.3">
      <c r="A254" s="257">
        <v>45012</v>
      </c>
      <c r="B254" s="258" t="s">
        <v>62</v>
      </c>
      <c r="C254" s="259">
        <v>8121.52</v>
      </c>
      <c r="D254" s="259"/>
      <c r="E254" s="260">
        <f t="shared" si="7"/>
        <v>432001.30734443694</v>
      </c>
      <c r="F254" s="25"/>
      <c r="G254" s="71"/>
      <c r="H254" s="72"/>
      <c r="I254" s="96"/>
      <c r="J254" s="146"/>
      <c r="K254" s="234"/>
      <c r="L254" s="235"/>
      <c r="M254"/>
      <c r="N254"/>
      <c r="O254"/>
      <c r="P254"/>
      <c r="Q254"/>
      <c r="R254"/>
      <c r="S254"/>
      <c r="T254"/>
      <c r="U254"/>
    </row>
    <row r="255" spans="1:21" s="4" customFormat="1" x14ac:dyDescent="0.3">
      <c r="A255" s="257">
        <v>45012</v>
      </c>
      <c r="B255" s="258" t="s">
        <v>134</v>
      </c>
      <c r="C255" s="259">
        <v>60911.4</v>
      </c>
      <c r="D255" s="259"/>
      <c r="E255" s="260">
        <f t="shared" si="7"/>
        <v>492912.70734443696</v>
      </c>
      <c r="F255" s="25"/>
      <c r="G255" s="71"/>
      <c r="H255" s="72"/>
      <c r="I255" s="96"/>
      <c r="J255" s="146"/>
      <c r="K255" s="234"/>
      <c r="L255" s="235"/>
      <c r="M255"/>
      <c r="N255"/>
      <c r="O255"/>
      <c r="P255"/>
      <c r="Q255"/>
      <c r="R255"/>
      <c r="S255"/>
      <c r="T255"/>
      <c r="U255"/>
    </row>
    <row r="256" spans="1:21" s="4" customFormat="1" x14ac:dyDescent="0.3">
      <c r="A256" s="257">
        <v>45012</v>
      </c>
      <c r="B256" s="258" t="s">
        <v>128</v>
      </c>
      <c r="C256" s="259">
        <v>36546.839999999997</v>
      </c>
      <c r="D256" s="259"/>
      <c r="E256" s="260">
        <f t="shared" si="7"/>
        <v>529459.54734443699</v>
      </c>
      <c r="F256" s="25"/>
      <c r="G256" s="71"/>
      <c r="H256" s="72"/>
      <c r="I256" s="96"/>
      <c r="J256" s="146"/>
      <c r="K256" s="234"/>
      <c r="L256" s="235"/>
      <c r="M256"/>
      <c r="N256"/>
      <c r="O256"/>
      <c r="P256"/>
      <c r="Q256"/>
      <c r="R256"/>
      <c r="S256"/>
      <c r="T256"/>
      <c r="U256"/>
    </row>
    <row r="257" spans="1:21" s="4" customFormat="1" x14ac:dyDescent="0.3">
      <c r="A257" s="257">
        <v>45013</v>
      </c>
      <c r="B257" s="258" t="s">
        <v>61</v>
      </c>
      <c r="C257" s="259">
        <v>81215.199999999997</v>
      </c>
      <c r="D257" s="259"/>
      <c r="E257" s="260">
        <f t="shared" si="7"/>
        <v>610674.74734443694</v>
      </c>
      <c r="F257" s="25"/>
      <c r="G257" s="71"/>
      <c r="H257" s="72"/>
      <c r="I257" s="96"/>
      <c r="J257" s="146"/>
      <c r="K257" s="234"/>
      <c r="L257" s="235"/>
      <c r="M257"/>
      <c r="N257"/>
      <c r="O257"/>
      <c r="P257"/>
      <c r="Q257"/>
      <c r="R257"/>
      <c r="S257"/>
      <c r="T257"/>
      <c r="U257"/>
    </row>
    <row r="258" spans="1:21" s="4" customFormat="1" x14ac:dyDescent="0.3">
      <c r="A258" s="257">
        <v>45013</v>
      </c>
      <c r="B258" s="258" t="s">
        <v>133</v>
      </c>
      <c r="C258" s="259">
        <v>36546.839999999997</v>
      </c>
      <c r="D258" s="259"/>
      <c r="E258" s="260">
        <f t="shared" si="7"/>
        <v>647221.58734443691</v>
      </c>
      <c r="F258" s="25"/>
      <c r="G258" s="71"/>
      <c r="H258" s="72"/>
      <c r="I258" s="96"/>
      <c r="J258" s="146"/>
      <c r="K258" s="234"/>
      <c r="L258" s="235"/>
      <c r="M258"/>
      <c r="N258"/>
      <c r="O258"/>
      <c r="P258"/>
      <c r="Q258"/>
      <c r="R258"/>
      <c r="S258"/>
      <c r="T258"/>
      <c r="U258"/>
    </row>
    <row r="259" spans="1:21" s="4" customFormat="1" x14ac:dyDescent="0.3">
      <c r="A259" s="257">
        <v>45013</v>
      </c>
      <c r="B259" s="258" t="s">
        <v>70</v>
      </c>
      <c r="C259" s="259">
        <v>8121.52</v>
      </c>
      <c r="D259" s="259"/>
      <c r="E259" s="260">
        <f t="shared" si="7"/>
        <v>655343.10734443692</v>
      </c>
      <c r="F259" s="25"/>
      <c r="G259" s="71"/>
      <c r="H259" s="72"/>
      <c r="I259" s="96"/>
      <c r="J259" s="146"/>
      <c r="K259" s="234"/>
      <c r="L259" s="235"/>
      <c r="M259"/>
      <c r="N259"/>
      <c r="O259"/>
      <c r="P259"/>
      <c r="Q259"/>
      <c r="R259"/>
      <c r="S259"/>
      <c r="T259"/>
      <c r="U259"/>
    </row>
    <row r="260" spans="1:21" s="4" customFormat="1" x14ac:dyDescent="0.3">
      <c r="A260" s="257">
        <v>45013</v>
      </c>
      <c r="B260" s="258" t="s">
        <v>127</v>
      </c>
      <c r="C260" s="259">
        <v>8121.52</v>
      </c>
      <c r="D260" s="259"/>
      <c r="E260" s="260">
        <f t="shared" si="7"/>
        <v>663464.62734443694</v>
      </c>
      <c r="F260" s="25"/>
      <c r="G260" s="71"/>
      <c r="H260" s="72"/>
      <c r="I260" s="96"/>
      <c r="J260" s="146"/>
      <c r="K260" s="234"/>
      <c r="L260" s="235"/>
      <c r="M260"/>
      <c r="N260"/>
      <c r="O260"/>
      <c r="P260"/>
      <c r="Q260"/>
      <c r="R260"/>
      <c r="S260"/>
      <c r="T260"/>
      <c r="U260"/>
    </row>
    <row r="261" spans="1:21" s="4" customFormat="1" x14ac:dyDescent="0.3">
      <c r="A261" s="257">
        <v>45013</v>
      </c>
      <c r="B261" s="258" t="s">
        <v>76</v>
      </c>
      <c r="C261" s="259">
        <v>44668.36</v>
      </c>
      <c r="D261" s="259"/>
      <c r="E261" s="260">
        <f t="shared" si="7"/>
        <v>708132.98734443693</v>
      </c>
      <c r="F261" s="25"/>
      <c r="G261" s="71"/>
      <c r="H261" s="72"/>
      <c r="I261" s="96"/>
      <c r="J261" s="146"/>
      <c r="K261" s="234"/>
      <c r="L261" s="235"/>
      <c r="M261"/>
      <c r="N261"/>
      <c r="O261"/>
      <c r="P261"/>
      <c r="Q261"/>
      <c r="R261"/>
      <c r="S261"/>
      <c r="T261"/>
      <c r="U261"/>
    </row>
    <row r="262" spans="1:21" s="4" customFormat="1" x14ac:dyDescent="0.3">
      <c r="A262" s="257">
        <v>45013</v>
      </c>
      <c r="B262" s="258" t="s">
        <v>188</v>
      </c>
      <c r="C262" s="259">
        <v>296433.06</v>
      </c>
      <c r="D262" s="259"/>
      <c r="E262" s="260">
        <f t="shared" si="7"/>
        <v>1004566.0473444369</v>
      </c>
      <c r="F262" s="25"/>
      <c r="G262" s="71"/>
      <c r="H262" s="72"/>
      <c r="I262" s="96"/>
      <c r="J262" s="146"/>
      <c r="K262" s="234"/>
      <c r="L262" s="235"/>
      <c r="M262"/>
      <c r="N262"/>
      <c r="O262"/>
      <c r="P262"/>
      <c r="Q262"/>
      <c r="R262"/>
      <c r="S262"/>
      <c r="T262"/>
      <c r="U262"/>
    </row>
    <row r="263" spans="1:21" s="4" customFormat="1" x14ac:dyDescent="0.3">
      <c r="A263" s="257">
        <v>45016</v>
      </c>
      <c r="B263" s="258" t="s">
        <v>126</v>
      </c>
      <c r="C263" s="259">
        <v>24364.560000000001</v>
      </c>
      <c r="D263" s="259"/>
      <c r="E263" s="260">
        <f t="shared" si="7"/>
        <v>1028930.6073444369</v>
      </c>
      <c r="F263" s="25"/>
      <c r="G263" s="71"/>
      <c r="H263" s="72"/>
      <c r="I263" s="96"/>
      <c r="J263" s="146"/>
      <c r="K263" s="234"/>
      <c r="L263" s="235"/>
      <c r="M263"/>
      <c r="N263"/>
      <c r="O263"/>
      <c r="P263"/>
      <c r="Q263"/>
      <c r="R263"/>
      <c r="S263"/>
      <c r="T263"/>
      <c r="U263"/>
    </row>
    <row r="264" spans="1:21" s="4" customFormat="1" x14ac:dyDescent="0.3">
      <c r="A264" s="5"/>
      <c r="B264" s="263" t="s">
        <v>189</v>
      </c>
      <c r="C264" s="17"/>
      <c r="D264" s="17">
        <v>203675.64</v>
      </c>
      <c r="E264" s="260">
        <f t="shared" si="7"/>
        <v>825254.96734443691</v>
      </c>
      <c r="F264" s="25"/>
      <c r="G264" s="71"/>
      <c r="H264" s="72"/>
      <c r="I264" s="96"/>
      <c r="J264" s="146"/>
      <c r="K264" s="234"/>
      <c r="L264" s="235"/>
      <c r="M264"/>
      <c r="N264"/>
      <c r="O264"/>
      <c r="P264"/>
      <c r="Q264"/>
      <c r="R264"/>
      <c r="S264"/>
      <c r="T264"/>
      <c r="U264"/>
    </row>
    <row r="265" spans="1:21" s="4" customFormat="1" x14ac:dyDescent="0.3">
      <c r="A265" s="5"/>
      <c r="B265" s="264" t="s">
        <v>190</v>
      </c>
      <c r="C265" s="265">
        <v>23736.15</v>
      </c>
      <c r="D265" s="143"/>
      <c r="E265" s="260">
        <f t="shared" si="7"/>
        <v>848991.11734443693</v>
      </c>
      <c r="F265" s="25"/>
      <c r="G265" s="71"/>
      <c r="H265" s="72"/>
      <c r="I265" s="96"/>
      <c r="J265" s="146"/>
      <c r="K265" s="234"/>
      <c r="L265" s="235"/>
      <c r="M265"/>
      <c r="N265"/>
      <c r="O265"/>
      <c r="P265"/>
      <c r="Q265"/>
      <c r="R265"/>
      <c r="S265"/>
      <c r="T265"/>
      <c r="U265"/>
    </row>
    <row r="266" spans="1:21" s="4" customFormat="1" x14ac:dyDescent="0.3">
      <c r="A266" s="5"/>
      <c r="B266" s="264" t="s">
        <v>191</v>
      </c>
      <c r="C266" s="265">
        <f>184.76*(326-13)</f>
        <v>57829.88</v>
      </c>
      <c r="D266" s="143"/>
      <c r="E266" s="157">
        <f t="shared" si="7"/>
        <v>906820.99734443694</v>
      </c>
      <c r="F266" s="25"/>
      <c r="G266" s="71"/>
      <c r="H266" s="72"/>
      <c r="I266" s="96"/>
      <c r="J266" s="146"/>
      <c r="K266" s="234"/>
      <c r="L266" s="235"/>
      <c r="M266"/>
      <c r="N266"/>
      <c r="O266"/>
      <c r="P266"/>
      <c r="Q266"/>
      <c r="R266"/>
      <c r="S266"/>
      <c r="T266"/>
      <c r="U266"/>
    </row>
    <row r="267" spans="1:21" s="4" customFormat="1" x14ac:dyDescent="0.3">
      <c r="A267" s="5"/>
      <c r="B267" s="141" t="s">
        <v>192</v>
      </c>
      <c r="C267" s="142"/>
      <c r="D267" s="143">
        <v>660330</v>
      </c>
      <c r="E267" s="260">
        <f t="shared" si="7"/>
        <v>246490.99734443694</v>
      </c>
      <c r="F267" s="25"/>
      <c r="G267" s="71"/>
      <c r="H267" s="72"/>
      <c r="I267" s="96"/>
      <c r="J267" s="146"/>
      <c r="K267" s="234"/>
      <c r="L267" s="235"/>
      <c r="M267"/>
      <c r="N267"/>
      <c r="O267"/>
      <c r="P267"/>
      <c r="Q267"/>
      <c r="R267"/>
      <c r="S267"/>
      <c r="T267"/>
      <c r="U267"/>
    </row>
    <row r="268" spans="1:21" s="4" customFormat="1" x14ac:dyDescent="0.3">
      <c r="A268" s="5"/>
      <c r="B268" s="141" t="s">
        <v>193</v>
      </c>
      <c r="C268" s="142"/>
      <c r="D268" s="143">
        <v>540585</v>
      </c>
      <c r="E268" s="260">
        <f t="shared" si="7"/>
        <v>-294094.00265556306</v>
      </c>
      <c r="F268" s="25"/>
      <c r="G268" s="71"/>
      <c r="H268" s="72"/>
      <c r="I268" s="96"/>
      <c r="J268" s="146"/>
      <c r="K268" s="234"/>
      <c r="L268" s="235"/>
      <c r="M268"/>
      <c r="N268"/>
      <c r="O268"/>
      <c r="P268"/>
      <c r="Q268"/>
      <c r="R268"/>
      <c r="S268"/>
      <c r="T268"/>
      <c r="U268"/>
    </row>
    <row r="269" spans="1:21" s="4" customFormat="1" x14ac:dyDescent="0.3">
      <c r="A269" s="250"/>
      <c r="B269" s="251" t="s">
        <v>122</v>
      </c>
      <c r="C269" s="252">
        <v>53820</v>
      </c>
      <c r="D269" s="251"/>
      <c r="E269" s="260">
        <f t="shared" si="7"/>
        <v>-240274.00265556306</v>
      </c>
      <c r="F269" s="25"/>
      <c r="G269" s="71"/>
      <c r="H269" s="72"/>
      <c r="I269" s="96"/>
      <c r="J269" s="146"/>
      <c r="K269" s="234"/>
      <c r="L269" s="235"/>
      <c r="M269"/>
      <c r="N269"/>
      <c r="O269"/>
      <c r="P269"/>
      <c r="Q269"/>
      <c r="R269"/>
      <c r="S269"/>
      <c r="T269"/>
      <c r="U269"/>
    </row>
    <row r="270" spans="1:21" s="4" customFormat="1" x14ac:dyDescent="0.3">
      <c r="A270" s="257">
        <v>45029</v>
      </c>
      <c r="B270" s="258" t="s">
        <v>98</v>
      </c>
      <c r="C270" s="259">
        <v>123165.9</v>
      </c>
      <c r="D270" s="259"/>
      <c r="E270" s="260">
        <f t="shared" si="7"/>
        <v>-117108.10265556307</v>
      </c>
      <c r="F270" s="25"/>
      <c r="G270" s="71"/>
      <c r="H270" s="72"/>
      <c r="I270" s="96"/>
      <c r="J270" s="146"/>
      <c r="K270" s="234"/>
      <c r="L270" s="235"/>
      <c r="M270"/>
      <c r="N270"/>
      <c r="O270"/>
      <c r="P270"/>
      <c r="Q270"/>
      <c r="R270"/>
      <c r="S270"/>
      <c r="T270"/>
      <c r="U270"/>
    </row>
    <row r="271" spans="1:21" s="4" customFormat="1" x14ac:dyDescent="0.3">
      <c r="A271" s="257">
        <v>45030</v>
      </c>
      <c r="B271" s="258" t="s">
        <v>126</v>
      </c>
      <c r="C271" s="259">
        <v>28422.9</v>
      </c>
      <c r="D271" s="259"/>
      <c r="E271" s="260">
        <f t="shared" si="7"/>
        <v>-88685.202655563073</v>
      </c>
      <c r="F271" s="25"/>
      <c r="G271" s="71"/>
      <c r="H271" s="72"/>
      <c r="I271" s="96"/>
      <c r="J271" s="146"/>
      <c r="K271" s="234"/>
      <c r="L271" s="235"/>
      <c r="M271"/>
      <c r="N271"/>
      <c r="O271"/>
      <c r="P271"/>
      <c r="Q271"/>
      <c r="R271"/>
      <c r="S271"/>
      <c r="T271"/>
      <c r="U271"/>
    </row>
    <row r="272" spans="1:21" s="4" customFormat="1" x14ac:dyDescent="0.3">
      <c r="A272" s="257">
        <v>45030</v>
      </c>
      <c r="B272" s="258" t="s">
        <v>75</v>
      </c>
      <c r="C272" s="259">
        <v>9474.2999999999993</v>
      </c>
      <c r="D272" s="259"/>
      <c r="E272" s="260">
        <f t="shared" si="7"/>
        <v>-79210.90265556307</v>
      </c>
      <c r="F272" s="25"/>
      <c r="G272" s="71"/>
      <c r="H272" s="72"/>
      <c r="I272" s="96"/>
      <c r="J272" s="146"/>
      <c r="K272" s="234"/>
      <c r="L272" s="235"/>
      <c r="M272"/>
      <c r="N272"/>
      <c r="O272"/>
      <c r="P272"/>
      <c r="Q272"/>
      <c r="R272"/>
      <c r="S272"/>
      <c r="T272"/>
      <c r="U272"/>
    </row>
    <row r="273" spans="1:21" s="4" customFormat="1" x14ac:dyDescent="0.3">
      <c r="A273" s="257">
        <v>45033</v>
      </c>
      <c r="B273" s="258" t="s">
        <v>92</v>
      </c>
      <c r="C273" s="259">
        <v>81215.199999999997</v>
      </c>
      <c r="D273" s="259"/>
      <c r="E273" s="260">
        <f t="shared" si="7"/>
        <v>2004.2973444369272</v>
      </c>
      <c r="F273" s="25"/>
      <c r="G273" s="71"/>
      <c r="H273" s="72"/>
      <c r="I273" s="96"/>
      <c r="J273" s="146"/>
      <c r="K273" s="234"/>
      <c r="L273" s="235"/>
      <c r="M273"/>
      <c r="N273"/>
      <c r="O273"/>
      <c r="P273"/>
      <c r="Q273"/>
      <c r="R273"/>
      <c r="S273"/>
      <c r="T273"/>
      <c r="U273"/>
    </row>
    <row r="274" spans="1:21" s="4" customFormat="1" x14ac:dyDescent="0.3">
      <c r="A274" s="257">
        <v>45033</v>
      </c>
      <c r="B274" s="258" t="s">
        <v>58</v>
      </c>
      <c r="C274" s="259">
        <v>8121.52</v>
      </c>
      <c r="D274" s="259"/>
      <c r="E274" s="260">
        <f t="shared" si="7"/>
        <v>10125.817344436928</v>
      </c>
      <c r="F274" s="25"/>
      <c r="G274" s="71"/>
      <c r="H274" s="72"/>
      <c r="I274" s="96"/>
      <c r="J274" s="146"/>
      <c r="K274" s="234"/>
      <c r="L274" s="235"/>
      <c r="M274"/>
      <c r="N274"/>
      <c r="O274"/>
      <c r="P274"/>
      <c r="Q274"/>
      <c r="R274"/>
      <c r="S274"/>
      <c r="T274"/>
      <c r="U274"/>
    </row>
    <row r="275" spans="1:21" s="4" customFormat="1" x14ac:dyDescent="0.3">
      <c r="A275" s="257">
        <v>45034</v>
      </c>
      <c r="B275" s="258" t="s">
        <v>60</v>
      </c>
      <c r="C275" s="259">
        <v>123165.9</v>
      </c>
      <c r="D275" s="259"/>
      <c r="E275" s="260">
        <f t="shared" si="7"/>
        <v>133291.71734443691</v>
      </c>
      <c r="F275" s="25"/>
      <c r="G275" s="71"/>
      <c r="H275" s="72"/>
      <c r="I275" s="96"/>
      <c r="J275" s="146"/>
      <c r="K275" s="234"/>
      <c r="L275" s="235"/>
      <c r="M275"/>
      <c r="N275"/>
      <c r="O275"/>
      <c r="P275"/>
      <c r="Q275"/>
      <c r="R275"/>
      <c r="S275"/>
      <c r="T275"/>
      <c r="U275"/>
    </row>
    <row r="276" spans="1:21" s="4" customFormat="1" x14ac:dyDescent="0.3">
      <c r="A276" s="257">
        <v>45034</v>
      </c>
      <c r="B276" s="258" t="s">
        <v>72</v>
      </c>
      <c r="C276" s="259">
        <v>71057.25</v>
      </c>
      <c r="D276" s="259"/>
      <c r="E276" s="260">
        <f t="shared" si="7"/>
        <v>204348.96734443691</v>
      </c>
      <c r="F276" s="25"/>
      <c r="G276" s="71"/>
      <c r="H276" s="72"/>
      <c r="I276" s="96"/>
      <c r="J276" s="146"/>
      <c r="K276" s="234"/>
      <c r="L276" s="235"/>
      <c r="M276"/>
      <c r="N276"/>
      <c r="O276"/>
      <c r="P276"/>
      <c r="Q276"/>
      <c r="R276"/>
      <c r="S276"/>
      <c r="T276"/>
      <c r="U276"/>
    </row>
    <row r="277" spans="1:21" s="4" customFormat="1" x14ac:dyDescent="0.3">
      <c r="A277" s="257">
        <v>45035</v>
      </c>
      <c r="B277" s="258" t="s">
        <v>125</v>
      </c>
      <c r="C277" s="259">
        <v>71057.25</v>
      </c>
      <c r="D277" s="259"/>
      <c r="E277" s="260">
        <f t="shared" si="7"/>
        <v>275406.21734443691</v>
      </c>
      <c r="F277" s="25"/>
      <c r="G277" s="71"/>
      <c r="H277" s="72"/>
      <c r="I277" s="96"/>
      <c r="J277" s="146"/>
      <c r="K277" s="234"/>
      <c r="L277" s="235"/>
      <c r="M277"/>
      <c r="N277"/>
      <c r="O277"/>
      <c r="P277"/>
      <c r="Q277"/>
      <c r="R277"/>
      <c r="S277"/>
      <c r="T277"/>
      <c r="U277"/>
    </row>
    <row r="278" spans="1:21" s="4" customFormat="1" x14ac:dyDescent="0.3">
      <c r="A278" s="257">
        <v>45036</v>
      </c>
      <c r="B278" s="258" t="s">
        <v>59</v>
      </c>
      <c r="C278" s="259">
        <v>71057.25</v>
      </c>
      <c r="D278" s="259"/>
      <c r="E278" s="260">
        <f t="shared" si="7"/>
        <v>346463.46734443691</v>
      </c>
      <c r="F278" s="25"/>
      <c r="G278" s="71"/>
      <c r="H278" s="72"/>
      <c r="I278" s="96"/>
      <c r="J278" s="146"/>
      <c r="K278" s="234"/>
      <c r="L278" s="235"/>
      <c r="M278"/>
      <c r="N278"/>
      <c r="O278"/>
      <c r="P278"/>
      <c r="Q278"/>
      <c r="R278"/>
      <c r="S278"/>
      <c r="T278"/>
      <c r="U278"/>
    </row>
    <row r="279" spans="1:21" s="4" customFormat="1" x14ac:dyDescent="0.3">
      <c r="A279" s="257">
        <v>45037</v>
      </c>
      <c r="B279" s="258" t="s">
        <v>129</v>
      </c>
      <c r="C279" s="259">
        <v>42634.35</v>
      </c>
      <c r="D279" s="259"/>
      <c r="E279" s="260">
        <f t="shared" si="7"/>
        <v>389097.81734443689</v>
      </c>
      <c r="F279" s="25"/>
      <c r="G279" s="71"/>
      <c r="H279" s="72"/>
      <c r="I279" s="96"/>
      <c r="J279" s="146"/>
      <c r="K279" s="234"/>
      <c r="L279" s="235"/>
      <c r="M279"/>
      <c r="N279"/>
      <c r="O279"/>
      <c r="P279"/>
      <c r="Q279"/>
      <c r="R279"/>
      <c r="S279"/>
      <c r="T279"/>
      <c r="U279"/>
    </row>
    <row r="280" spans="1:21" s="4" customFormat="1" x14ac:dyDescent="0.3">
      <c r="A280" s="257">
        <v>45037</v>
      </c>
      <c r="B280" s="258" t="s">
        <v>127</v>
      </c>
      <c r="C280" s="259">
        <v>9474.2999999999993</v>
      </c>
      <c r="D280" s="259"/>
      <c r="E280" s="260">
        <f t="shared" si="7"/>
        <v>398572.11734443688</v>
      </c>
      <c r="F280" s="25"/>
      <c r="G280" s="71"/>
      <c r="H280" s="72"/>
      <c r="I280" s="96"/>
      <c r="J280" s="146"/>
      <c r="K280" s="234"/>
      <c r="L280" s="235"/>
      <c r="M280"/>
      <c r="N280"/>
      <c r="O280"/>
      <c r="P280"/>
      <c r="Q280"/>
      <c r="R280"/>
      <c r="S280"/>
      <c r="T280"/>
      <c r="U280"/>
    </row>
    <row r="281" spans="1:21" s="4" customFormat="1" x14ac:dyDescent="0.3">
      <c r="A281" s="257">
        <v>45041</v>
      </c>
      <c r="B281" s="258" t="s">
        <v>188</v>
      </c>
      <c r="C281" s="259">
        <v>123165.9</v>
      </c>
      <c r="D281" s="259"/>
      <c r="E281" s="260">
        <f t="shared" si="7"/>
        <v>521738.01734443684</v>
      </c>
      <c r="F281" s="25"/>
      <c r="G281" s="71"/>
      <c r="H281" s="72"/>
      <c r="I281" s="96"/>
      <c r="J281" s="146"/>
      <c r="K281" s="234"/>
      <c r="L281" s="235"/>
      <c r="M281"/>
      <c r="N281"/>
      <c r="O281"/>
      <c r="P281"/>
      <c r="Q281"/>
      <c r="R281"/>
      <c r="S281"/>
      <c r="T281"/>
      <c r="U281"/>
    </row>
    <row r="282" spans="1:21" s="4" customFormat="1" x14ac:dyDescent="0.3">
      <c r="A282" s="257">
        <v>45042</v>
      </c>
      <c r="B282" s="258" t="s">
        <v>132</v>
      </c>
      <c r="C282" s="259">
        <v>123165.9</v>
      </c>
      <c r="D282" s="259"/>
      <c r="E282" s="260">
        <f t="shared" si="7"/>
        <v>644903.91734443686</v>
      </c>
      <c r="F282" s="25"/>
      <c r="G282" s="71"/>
      <c r="H282" s="72"/>
      <c r="I282" s="96"/>
      <c r="J282" s="146"/>
      <c r="K282" s="234"/>
      <c r="L282" s="235"/>
      <c r="M282"/>
      <c r="N282"/>
      <c r="O282"/>
      <c r="P282"/>
      <c r="Q282"/>
      <c r="R282"/>
      <c r="S282"/>
      <c r="T282"/>
      <c r="U282"/>
    </row>
    <row r="283" spans="1:21" s="4" customFormat="1" x14ac:dyDescent="0.3">
      <c r="A283" s="257">
        <v>45042</v>
      </c>
      <c r="B283" s="258" t="s">
        <v>70</v>
      </c>
      <c r="C283" s="259">
        <v>9474.2999999999993</v>
      </c>
      <c r="D283" s="259"/>
      <c r="E283" s="260">
        <f t="shared" si="7"/>
        <v>654378.21734443691</v>
      </c>
      <c r="F283" s="25"/>
      <c r="G283" s="71"/>
      <c r="H283" s="72"/>
      <c r="I283" s="96"/>
      <c r="J283" s="146"/>
      <c r="K283" s="234"/>
      <c r="L283" s="235"/>
      <c r="M283"/>
      <c r="N283"/>
      <c r="O283"/>
      <c r="P283"/>
      <c r="Q283"/>
      <c r="R283"/>
      <c r="S283"/>
      <c r="T283"/>
      <c r="U283"/>
    </row>
    <row r="284" spans="1:21" s="4" customFormat="1" x14ac:dyDescent="0.3">
      <c r="A284" s="257">
        <v>45042</v>
      </c>
      <c r="B284" s="258" t="s">
        <v>76</v>
      </c>
      <c r="C284" s="259">
        <v>52108.65</v>
      </c>
      <c r="D284" s="259"/>
      <c r="E284" s="260">
        <f t="shared" si="7"/>
        <v>706486.86734443693</v>
      </c>
      <c r="F284" s="25"/>
      <c r="G284" s="71"/>
      <c r="H284" s="72"/>
      <c r="I284" s="96"/>
      <c r="J284" s="146"/>
      <c r="K284" s="234"/>
      <c r="L284" s="235"/>
      <c r="M284"/>
      <c r="N284"/>
      <c r="O284"/>
      <c r="P284"/>
      <c r="Q284"/>
      <c r="R284"/>
      <c r="S284"/>
      <c r="T284"/>
      <c r="U284"/>
    </row>
    <row r="285" spans="1:21" s="4" customFormat="1" x14ac:dyDescent="0.3">
      <c r="A285" s="257">
        <v>45043</v>
      </c>
      <c r="B285" s="258" t="s">
        <v>61</v>
      </c>
      <c r="C285" s="259">
        <v>123165.9</v>
      </c>
      <c r="D285" s="259"/>
      <c r="E285" s="260">
        <f t="shared" si="7"/>
        <v>829652.76734443696</v>
      </c>
      <c r="F285" s="25"/>
      <c r="G285" s="71"/>
      <c r="H285" s="72"/>
      <c r="I285" s="96"/>
      <c r="J285" s="146"/>
      <c r="K285" s="234"/>
      <c r="L285" s="235"/>
      <c r="M285"/>
      <c r="N285"/>
      <c r="O285"/>
      <c r="P285"/>
      <c r="Q285"/>
      <c r="R285"/>
      <c r="S285"/>
      <c r="T285"/>
      <c r="U285"/>
    </row>
    <row r="286" spans="1:21" s="4" customFormat="1" x14ac:dyDescent="0.3">
      <c r="A286" s="257">
        <v>45043</v>
      </c>
      <c r="B286" s="258" t="s">
        <v>133</v>
      </c>
      <c r="C286" s="259">
        <v>42634.35</v>
      </c>
      <c r="D286" s="259"/>
      <c r="E286" s="260">
        <f t="shared" si="7"/>
        <v>872287.11734443693</v>
      </c>
      <c r="F286" s="25"/>
      <c r="G286" s="71"/>
      <c r="H286" s="72"/>
      <c r="I286" s="96"/>
      <c r="J286" s="146"/>
      <c r="K286" s="234"/>
      <c r="L286" s="235"/>
      <c r="M286"/>
      <c r="N286"/>
      <c r="O286"/>
      <c r="P286"/>
      <c r="Q286"/>
      <c r="R286"/>
      <c r="S286"/>
      <c r="T286"/>
      <c r="U286"/>
    </row>
    <row r="287" spans="1:21" s="4" customFormat="1" x14ac:dyDescent="0.3">
      <c r="A287" s="257">
        <v>45044</v>
      </c>
      <c r="B287" s="258" t="s">
        <v>62</v>
      </c>
      <c r="C287" s="259">
        <v>9474.2999999999993</v>
      </c>
      <c r="D287" s="259"/>
      <c r="E287" s="260">
        <f t="shared" si="7"/>
        <v>881761.41734443698</v>
      </c>
      <c r="F287" s="25"/>
      <c r="G287" s="71"/>
      <c r="H287" s="72"/>
      <c r="I287" s="96"/>
      <c r="J287" s="146"/>
      <c r="K287" s="234"/>
      <c r="L287" s="235"/>
      <c r="M287"/>
      <c r="N287"/>
      <c r="O287"/>
      <c r="P287"/>
      <c r="Q287"/>
      <c r="R287"/>
      <c r="S287"/>
      <c r="T287"/>
      <c r="U287"/>
    </row>
    <row r="288" spans="1:21" s="4" customFormat="1" x14ac:dyDescent="0.3">
      <c r="A288" s="257">
        <v>45044</v>
      </c>
      <c r="B288" s="258" t="s">
        <v>134</v>
      </c>
      <c r="C288" s="259">
        <v>42634.35</v>
      </c>
      <c r="D288" s="259"/>
      <c r="E288" s="260">
        <f t="shared" si="7"/>
        <v>924395.76734443696</v>
      </c>
      <c r="F288" s="25"/>
      <c r="G288" s="71"/>
      <c r="H288" s="72"/>
      <c r="I288" s="96"/>
      <c r="J288" s="146"/>
      <c r="K288" s="234"/>
      <c r="L288" s="235"/>
      <c r="M288"/>
      <c r="N288"/>
      <c r="O288"/>
      <c r="P288"/>
      <c r="Q288"/>
      <c r="R288"/>
      <c r="S288"/>
      <c r="T288"/>
      <c r="U288"/>
    </row>
    <row r="289" spans="1:21" s="4" customFormat="1" x14ac:dyDescent="0.3">
      <c r="A289" s="257">
        <v>45044</v>
      </c>
      <c r="B289" s="258" t="s">
        <v>128</v>
      </c>
      <c r="C289" s="259">
        <v>42634.35</v>
      </c>
      <c r="D289" s="259"/>
      <c r="E289" s="260">
        <f t="shared" si="7"/>
        <v>967030.11734443693</v>
      </c>
      <c r="F289" s="25"/>
      <c r="G289" s="71"/>
      <c r="H289" s="72"/>
      <c r="I289" s="96"/>
      <c r="J289" s="146"/>
      <c r="K289" s="234"/>
      <c r="L289" s="235"/>
      <c r="M289"/>
      <c r="N289"/>
      <c r="O289"/>
      <c r="P289"/>
      <c r="Q289"/>
      <c r="R289"/>
      <c r="S289"/>
      <c r="T289"/>
      <c r="U289"/>
    </row>
    <row r="290" spans="1:21" s="4" customFormat="1" x14ac:dyDescent="0.3">
      <c r="A290" s="257">
        <v>45044</v>
      </c>
      <c r="B290" s="258" t="s">
        <v>71</v>
      </c>
      <c r="C290" s="259">
        <v>69101.39</v>
      </c>
      <c r="D290" s="259"/>
      <c r="E290" s="260">
        <f t="shared" si="7"/>
        <v>1036131.5073444369</v>
      </c>
      <c r="F290" s="25"/>
      <c r="G290" s="71"/>
      <c r="H290" s="72"/>
      <c r="I290" s="96"/>
      <c r="J290" s="146"/>
      <c r="K290" s="234"/>
      <c r="L290" s="235"/>
      <c r="M290"/>
      <c r="N290"/>
      <c r="O290"/>
      <c r="P290"/>
      <c r="Q290"/>
      <c r="R290"/>
      <c r="S290"/>
      <c r="T290"/>
      <c r="U290"/>
    </row>
    <row r="291" spans="1:21" s="4" customFormat="1" x14ac:dyDescent="0.3">
      <c r="A291" s="5"/>
      <c r="B291" s="263" t="s">
        <v>194</v>
      </c>
      <c r="C291" s="17"/>
      <c r="D291" s="17">
        <v>240889.95</v>
      </c>
      <c r="E291" s="260">
        <f t="shared" si="7"/>
        <v>795241.55734443688</v>
      </c>
      <c r="F291" s="25"/>
      <c r="G291" s="71"/>
      <c r="H291" s="72"/>
      <c r="I291" s="96"/>
      <c r="J291" s="146"/>
      <c r="K291" s="234"/>
      <c r="L291" s="235"/>
      <c r="M291"/>
      <c r="N291"/>
      <c r="O291"/>
      <c r="P291"/>
      <c r="Q291"/>
      <c r="R291"/>
      <c r="S291"/>
      <c r="T291"/>
      <c r="U291"/>
    </row>
    <row r="292" spans="1:21" s="4" customFormat="1" x14ac:dyDescent="0.3">
      <c r="A292" s="5"/>
      <c r="B292" s="264" t="s">
        <v>195</v>
      </c>
      <c r="C292" s="265">
        <v>31923.1</v>
      </c>
      <c r="D292" s="143"/>
      <c r="E292" s="260">
        <f t="shared" si="7"/>
        <v>827164.65734443686</v>
      </c>
      <c r="F292" s="25"/>
      <c r="G292" s="71"/>
      <c r="H292" s="72"/>
      <c r="I292" s="96"/>
      <c r="J292" s="146"/>
      <c r="K292" s="234"/>
      <c r="L292" s="235"/>
      <c r="M292"/>
      <c r="N292"/>
      <c r="O292"/>
      <c r="P292"/>
      <c r="Q292"/>
      <c r="R292"/>
      <c r="S292"/>
      <c r="T292"/>
      <c r="U292"/>
    </row>
    <row r="293" spans="1:21" s="4" customFormat="1" x14ac:dyDescent="0.3">
      <c r="A293" s="5"/>
      <c r="B293" s="264" t="s">
        <v>196</v>
      </c>
      <c r="C293" s="265">
        <f>95.48*(330-13)</f>
        <v>30267.16</v>
      </c>
      <c r="D293" s="143"/>
      <c r="E293" s="157">
        <f t="shared" si="7"/>
        <v>857431.81734443689</v>
      </c>
      <c r="F293" s="25"/>
      <c r="G293" s="71"/>
      <c r="H293" s="72"/>
      <c r="I293" s="96"/>
      <c r="J293" s="146"/>
      <c r="K293" s="234"/>
      <c r="L293" s="235"/>
      <c r="M293"/>
      <c r="N293"/>
      <c r="O293"/>
      <c r="P293"/>
      <c r="Q293"/>
      <c r="R293"/>
      <c r="S293"/>
      <c r="T293"/>
      <c r="U293"/>
    </row>
    <row r="294" spans="1:21" s="4" customFormat="1" x14ac:dyDescent="0.3">
      <c r="A294" s="257">
        <v>45051</v>
      </c>
      <c r="B294" s="258" t="s">
        <v>130</v>
      </c>
      <c r="C294" s="259">
        <v>34194.6</v>
      </c>
      <c r="D294" s="259"/>
      <c r="E294" s="260">
        <f t="shared" si="7"/>
        <v>891626.41734443686</v>
      </c>
      <c r="F294" s="25"/>
      <c r="G294" s="71"/>
      <c r="H294" s="72"/>
      <c r="I294" s="96"/>
      <c r="J294" s="146"/>
      <c r="K294" s="234"/>
      <c r="L294" s="235"/>
      <c r="M294"/>
      <c r="N294"/>
      <c r="O294"/>
      <c r="P294"/>
      <c r="Q294"/>
      <c r="R294"/>
      <c r="S294"/>
      <c r="T294"/>
      <c r="U294"/>
    </row>
    <row r="295" spans="1:21" s="4" customFormat="1" x14ac:dyDescent="0.3">
      <c r="A295" s="257">
        <v>45051</v>
      </c>
      <c r="B295" s="258" t="s">
        <v>58</v>
      </c>
      <c r="C295" s="259">
        <v>9474.2999999999993</v>
      </c>
      <c r="D295" s="259"/>
      <c r="E295" s="260">
        <f t="shared" si="7"/>
        <v>901100.71734443691</v>
      </c>
      <c r="F295" s="25"/>
      <c r="G295" s="71"/>
      <c r="H295" s="72"/>
      <c r="I295" s="96"/>
      <c r="J295" s="146"/>
      <c r="K295" s="234"/>
      <c r="L295" s="235"/>
      <c r="M295"/>
      <c r="N295"/>
      <c r="O295"/>
      <c r="P295"/>
      <c r="Q295"/>
      <c r="R295"/>
      <c r="S295"/>
      <c r="T295"/>
      <c r="U295"/>
    </row>
    <row r="296" spans="1:21" s="4" customFormat="1" x14ac:dyDescent="0.3">
      <c r="A296" s="5"/>
      <c r="B296" s="141" t="s">
        <v>197</v>
      </c>
      <c r="C296" s="142"/>
      <c r="D296" s="143">
        <v>894075</v>
      </c>
      <c r="E296" s="260">
        <f t="shared" si="7"/>
        <v>7025.7173444369109</v>
      </c>
      <c r="F296" s="25"/>
      <c r="G296" s="71"/>
      <c r="H296" s="72"/>
      <c r="I296" s="96"/>
      <c r="J296" s="146"/>
      <c r="K296" s="234"/>
      <c r="L296" s="235"/>
      <c r="M296"/>
      <c r="N296"/>
      <c r="O296"/>
      <c r="P296"/>
      <c r="Q296"/>
      <c r="R296"/>
      <c r="S296"/>
      <c r="T296"/>
      <c r="U296"/>
    </row>
    <row r="297" spans="1:21" s="4" customFormat="1" x14ac:dyDescent="0.3">
      <c r="A297" s="5"/>
      <c r="B297" s="141" t="s">
        <v>198</v>
      </c>
      <c r="C297" s="142"/>
      <c r="D297" s="143">
        <v>549562</v>
      </c>
      <c r="E297" s="260">
        <f t="shared" si="7"/>
        <v>-542536.28265556309</v>
      </c>
      <c r="F297" s="25"/>
      <c r="G297" s="71"/>
      <c r="H297" s="72"/>
      <c r="I297" s="96"/>
      <c r="J297" s="146"/>
      <c r="K297" s="234"/>
      <c r="L297" s="235"/>
      <c r="M297"/>
      <c r="N297"/>
      <c r="O297"/>
      <c r="P297"/>
      <c r="Q297"/>
      <c r="R297"/>
      <c r="S297"/>
      <c r="T297"/>
      <c r="U297"/>
    </row>
    <row r="298" spans="1:21" s="4" customFormat="1" x14ac:dyDescent="0.3">
      <c r="A298" s="250"/>
      <c r="B298" s="251" t="s">
        <v>122</v>
      </c>
      <c r="C298" s="252">
        <v>71526</v>
      </c>
      <c r="D298" s="251"/>
      <c r="E298" s="260">
        <f t="shared" si="7"/>
        <v>-471010.28265556309</v>
      </c>
      <c r="F298" s="25"/>
      <c r="G298" s="71"/>
      <c r="H298" s="72"/>
      <c r="I298" s="96"/>
      <c r="J298" s="146"/>
      <c r="K298" s="234"/>
      <c r="L298" s="235"/>
      <c r="M298"/>
      <c r="N298"/>
      <c r="O298"/>
      <c r="P298"/>
      <c r="Q298"/>
      <c r="R298"/>
      <c r="S298"/>
      <c r="T298"/>
      <c r="U298"/>
    </row>
    <row r="299" spans="1:21" s="4" customFormat="1" x14ac:dyDescent="0.3">
      <c r="A299" s="257">
        <v>45055</v>
      </c>
      <c r="B299" s="258" t="s">
        <v>71</v>
      </c>
      <c r="C299" s="259">
        <v>94743</v>
      </c>
      <c r="D299" s="259"/>
      <c r="E299" s="260">
        <f t="shared" si="7"/>
        <v>-376267.28265556309</v>
      </c>
      <c r="F299" s="25"/>
      <c r="G299" s="71"/>
      <c r="H299" s="72"/>
      <c r="I299" s="96"/>
      <c r="J299" s="146"/>
      <c r="K299" s="234"/>
      <c r="L299" s="235"/>
      <c r="M299"/>
      <c r="N299"/>
      <c r="O299"/>
      <c r="P299"/>
      <c r="Q299"/>
      <c r="R299"/>
      <c r="S299"/>
      <c r="T299"/>
      <c r="U299"/>
    </row>
    <row r="300" spans="1:21" s="4" customFormat="1" x14ac:dyDescent="0.3">
      <c r="A300" s="257">
        <v>45056</v>
      </c>
      <c r="B300" s="258" t="s">
        <v>92</v>
      </c>
      <c r="C300" s="259">
        <v>94743</v>
      </c>
      <c r="D300" s="259"/>
      <c r="E300" s="260">
        <f t="shared" si="7"/>
        <v>-281524.28265556309</v>
      </c>
      <c r="F300" s="25"/>
      <c r="G300" s="71"/>
      <c r="H300" s="72"/>
      <c r="I300" s="96"/>
      <c r="J300" s="146"/>
      <c r="K300" s="234"/>
      <c r="L300" s="235"/>
      <c r="M300"/>
      <c r="N300"/>
      <c r="O300"/>
      <c r="P300"/>
      <c r="Q300"/>
      <c r="R300"/>
      <c r="S300"/>
      <c r="T300"/>
      <c r="U300"/>
    </row>
    <row r="301" spans="1:21" s="4" customFormat="1" x14ac:dyDescent="0.3">
      <c r="A301" s="257">
        <v>45056</v>
      </c>
      <c r="B301" s="258" t="s">
        <v>75</v>
      </c>
      <c r="C301" s="259">
        <v>11105.38</v>
      </c>
      <c r="D301" s="259"/>
      <c r="E301" s="260">
        <f t="shared" ref="E301:E374" si="8">E300+C301-D301</f>
        <v>-270418.90265556308</v>
      </c>
      <c r="F301" s="25"/>
      <c r="G301" s="71"/>
      <c r="H301" s="72"/>
      <c r="I301" s="96"/>
      <c r="J301" s="146"/>
      <c r="K301" s="234"/>
      <c r="L301" s="235"/>
      <c r="M301"/>
      <c r="N301"/>
      <c r="O301"/>
      <c r="P301"/>
      <c r="Q301"/>
      <c r="R301"/>
      <c r="S301"/>
      <c r="T301"/>
      <c r="U301"/>
    </row>
    <row r="302" spans="1:21" s="4" customFormat="1" x14ac:dyDescent="0.3">
      <c r="A302" s="257">
        <v>45057</v>
      </c>
      <c r="B302" s="258" t="s">
        <v>98</v>
      </c>
      <c r="C302" s="259">
        <v>144369.94</v>
      </c>
      <c r="D302" s="259"/>
      <c r="E302" s="260">
        <f t="shared" si="8"/>
        <v>-126048.96265556308</v>
      </c>
      <c r="F302" s="25"/>
      <c r="G302" s="71"/>
      <c r="H302" s="72"/>
      <c r="I302" s="96"/>
      <c r="J302" s="146"/>
      <c r="K302" s="234"/>
      <c r="L302" s="235"/>
      <c r="M302"/>
      <c r="N302"/>
      <c r="O302"/>
      <c r="P302"/>
      <c r="Q302"/>
      <c r="R302"/>
      <c r="S302"/>
      <c r="T302"/>
      <c r="U302"/>
    </row>
    <row r="303" spans="1:21" s="4" customFormat="1" x14ac:dyDescent="0.3">
      <c r="A303" s="257">
        <v>45058</v>
      </c>
      <c r="B303" s="258" t="s">
        <v>126</v>
      </c>
      <c r="C303" s="259">
        <v>33316.14</v>
      </c>
      <c r="D303" s="259"/>
      <c r="E303" s="260">
        <f t="shared" si="8"/>
        <v>-92732.822655563083</v>
      </c>
      <c r="F303" s="25"/>
      <c r="G303" s="71"/>
      <c r="H303" s="72"/>
      <c r="I303" s="96"/>
      <c r="J303" s="146"/>
      <c r="K303" s="234"/>
      <c r="L303" s="235"/>
      <c r="M303"/>
      <c r="N303"/>
      <c r="O303"/>
      <c r="P303"/>
      <c r="Q303"/>
      <c r="R303"/>
      <c r="S303"/>
      <c r="T303"/>
      <c r="U303"/>
    </row>
    <row r="304" spans="1:21" s="4" customFormat="1" x14ac:dyDescent="0.3">
      <c r="A304" s="257">
        <v>45058</v>
      </c>
      <c r="B304" s="258" t="s">
        <v>129</v>
      </c>
      <c r="C304" s="259">
        <v>49974.21</v>
      </c>
      <c r="D304" s="259"/>
      <c r="E304" s="260">
        <f t="shared" si="8"/>
        <v>-42758.612655563084</v>
      </c>
      <c r="F304" s="25"/>
      <c r="G304" s="71"/>
      <c r="H304" s="72"/>
      <c r="I304" s="96"/>
      <c r="J304" s="146"/>
      <c r="K304" s="234"/>
      <c r="L304" s="235"/>
      <c r="M304"/>
      <c r="N304"/>
      <c r="O304"/>
      <c r="P304"/>
      <c r="Q304"/>
      <c r="R304"/>
      <c r="S304"/>
      <c r="T304"/>
      <c r="U304"/>
    </row>
    <row r="305" spans="1:21" s="4" customFormat="1" x14ac:dyDescent="0.3">
      <c r="A305" s="257">
        <v>45062</v>
      </c>
      <c r="B305" s="258" t="s">
        <v>125</v>
      </c>
      <c r="C305" s="259">
        <v>83290.350000000006</v>
      </c>
      <c r="D305" s="259"/>
      <c r="E305" s="260">
        <f t="shared" si="8"/>
        <v>40531.737344436922</v>
      </c>
      <c r="F305" s="25"/>
      <c r="G305" s="71"/>
      <c r="H305" s="72"/>
      <c r="I305" s="96"/>
      <c r="J305" s="146"/>
      <c r="K305" s="234"/>
      <c r="L305" s="235"/>
      <c r="M305"/>
      <c r="N305"/>
      <c r="O305"/>
      <c r="P305"/>
      <c r="Q305"/>
      <c r="R305"/>
      <c r="S305"/>
      <c r="T305"/>
      <c r="U305"/>
    </row>
    <row r="306" spans="1:21" s="4" customFormat="1" x14ac:dyDescent="0.3">
      <c r="A306" s="257">
        <v>45062</v>
      </c>
      <c r="B306" s="258" t="s">
        <v>127</v>
      </c>
      <c r="C306" s="259">
        <v>11105.38</v>
      </c>
      <c r="D306" s="259"/>
      <c r="E306" s="260">
        <f t="shared" si="8"/>
        <v>51637.11734443692</v>
      </c>
      <c r="F306" s="25"/>
      <c r="G306" s="71"/>
      <c r="H306" s="72"/>
      <c r="I306" s="96"/>
      <c r="J306" s="146"/>
      <c r="K306" s="234"/>
      <c r="L306" s="235"/>
      <c r="M306"/>
      <c r="N306"/>
      <c r="O306"/>
      <c r="P306"/>
      <c r="Q306"/>
      <c r="R306"/>
      <c r="S306"/>
      <c r="T306"/>
      <c r="U306"/>
    </row>
    <row r="307" spans="1:21" s="4" customFormat="1" x14ac:dyDescent="0.3">
      <c r="A307" s="257">
        <v>45063</v>
      </c>
      <c r="B307" s="258" t="s">
        <v>132</v>
      </c>
      <c r="C307" s="259">
        <v>144369.94</v>
      </c>
      <c r="D307" s="259"/>
      <c r="E307" s="260">
        <f t="shared" si="8"/>
        <v>196007.05734443694</v>
      </c>
      <c r="F307" s="25"/>
      <c r="G307" s="71"/>
      <c r="H307" s="72"/>
      <c r="I307" s="96"/>
      <c r="J307" s="146"/>
      <c r="K307" s="234"/>
      <c r="L307" s="235"/>
      <c r="M307"/>
      <c r="N307"/>
      <c r="O307"/>
      <c r="P307"/>
      <c r="Q307"/>
      <c r="R307"/>
      <c r="S307"/>
      <c r="T307"/>
      <c r="U307"/>
    </row>
    <row r="308" spans="1:21" s="4" customFormat="1" x14ac:dyDescent="0.3">
      <c r="A308" s="257">
        <v>45064</v>
      </c>
      <c r="B308" s="258" t="s">
        <v>60</v>
      </c>
      <c r="C308" s="259">
        <v>144369.94</v>
      </c>
      <c r="D308" s="259"/>
      <c r="E308" s="260">
        <f t="shared" si="8"/>
        <v>340376.99734443694</v>
      </c>
      <c r="F308" s="25"/>
      <c r="G308" s="71"/>
      <c r="H308" s="72"/>
      <c r="I308" s="96"/>
      <c r="J308" s="146"/>
      <c r="K308" s="234"/>
      <c r="L308" s="235"/>
      <c r="M308"/>
      <c r="N308"/>
      <c r="O308"/>
      <c r="P308"/>
      <c r="Q308"/>
      <c r="R308"/>
      <c r="S308"/>
      <c r="T308"/>
      <c r="U308"/>
    </row>
    <row r="309" spans="1:21" s="4" customFormat="1" x14ac:dyDescent="0.3">
      <c r="A309" s="257">
        <v>45064</v>
      </c>
      <c r="B309" s="258" t="s">
        <v>72</v>
      </c>
      <c r="C309" s="259">
        <v>83290.350000000006</v>
      </c>
      <c r="D309" s="259"/>
      <c r="E309" s="260">
        <f t="shared" si="8"/>
        <v>423667.34734443692</v>
      </c>
      <c r="F309" s="25"/>
      <c r="G309" s="71"/>
      <c r="H309" s="72"/>
      <c r="I309" s="96"/>
      <c r="J309" s="146"/>
      <c r="K309" s="234"/>
      <c r="L309" s="235"/>
      <c r="M309"/>
      <c r="N309"/>
      <c r="O309"/>
      <c r="P309"/>
      <c r="Q309"/>
      <c r="R309"/>
      <c r="S309"/>
      <c r="T309"/>
      <c r="U309"/>
    </row>
    <row r="310" spans="1:21" s="4" customFormat="1" x14ac:dyDescent="0.3">
      <c r="A310" s="257">
        <v>45065</v>
      </c>
      <c r="B310" s="258" t="s">
        <v>128</v>
      </c>
      <c r="C310" s="259">
        <v>49974.21</v>
      </c>
      <c r="D310" s="259"/>
      <c r="E310" s="260">
        <f t="shared" si="8"/>
        <v>473641.55734443694</v>
      </c>
      <c r="F310" s="25"/>
      <c r="G310" s="71"/>
      <c r="H310" s="72"/>
      <c r="I310" s="96"/>
      <c r="J310" s="146"/>
      <c r="K310" s="234"/>
      <c r="L310" s="235"/>
      <c r="M310"/>
      <c r="N310"/>
      <c r="O310"/>
      <c r="P310"/>
      <c r="Q310"/>
      <c r="R310"/>
      <c r="S310"/>
      <c r="T310"/>
      <c r="U310"/>
    </row>
    <row r="311" spans="1:21" s="4" customFormat="1" x14ac:dyDescent="0.3">
      <c r="A311" s="257">
        <v>45069</v>
      </c>
      <c r="B311" s="258" t="s">
        <v>70</v>
      </c>
      <c r="C311" s="259">
        <v>11105.38</v>
      </c>
      <c r="D311" s="259"/>
      <c r="E311" s="260">
        <f t="shared" si="8"/>
        <v>484746.93734443694</v>
      </c>
      <c r="F311" s="25"/>
      <c r="G311" s="71"/>
      <c r="H311" s="72"/>
      <c r="I311" s="96"/>
      <c r="J311" s="146"/>
      <c r="K311" s="234"/>
      <c r="L311" s="235"/>
      <c r="M311"/>
      <c r="N311"/>
      <c r="O311"/>
      <c r="P311"/>
      <c r="Q311"/>
      <c r="R311"/>
      <c r="S311"/>
      <c r="T311"/>
      <c r="U311"/>
    </row>
    <row r="312" spans="1:21" s="4" customFormat="1" x14ac:dyDescent="0.3">
      <c r="A312" s="257">
        <v>45069</v>
      </c>
      <c r="B312" s="258" t="s">
        <v>76</v>
      </c>
      <c r="C312" s="259">
        <v>61079.59</v>
      </c>
      <c r="D312" s="259"/>
      <c r="E312" s="260">
        <f t="shared" si="8"/>
        <v>545826.52734443697</v>
      </c>
      <c r="F312" s="25"/>
      <c r="G312" s="71"/>
      <c r="H312" s="72"/>
      <c r="I312" s="96"/>
      <c r="J312" s="146"/>
      <c r="K312" s="234"/>
      <c r="L312" s="235"/>
      <c r="M312"/>
      <c r="N312"/>
      <c r="O312"/>
      <c r="P312"/>
      <c r="Q312"/>
      <c r="R312"/>
      <c r="S312"/>
      <c r="T312"/>
      <c r="U312"/>
    </row>
    <row r="313" spans="1:21" s="4" customFormat="1" x14ac:dyDescent="0.3">
      <c r="A313" s="257">
        <v>45070</v>
      </c>
      <c r="B313" s="258" t="s">
        <v>130</v>
      </c>
      <c r="C313" s="259">
        <v>11105.38</v>
      </c>
      <c r="D313" s="259"/>
      <c r="E313" s="260">
        <f t="shared" si="8"/>
        <v>556931.90734443697</v>
      </c>
      <c r="F313" s="25"/>
      <c r="G313" s="71"/>
      <c r="H313" s="72"/>
      <c r="I313" s="96"/>
      <c r="J313" s="146"/>
      <c r="K313" s="234"/>
      <c r="L313" s="235"/>
      <c r="M313"/>
      <c r="N313"/>
      <c r="O313"/>
      <c r="P313"/>
      <c r="Q313"/>
      <c r="R313"/>
      <c r="S313"/>
      <c r="T313"/>
      <c r="U313"/>
    </row>
    <row r="314" spans="1:21" s="4" customFormat="1" x14ac:dyDescent="0.3">
      <c r="A314" s="257">
        <v>45075</v>
      </c>
      <c r="B314" s="258" t="s">
        <v>61</v>
      </c>
      <c r="C314" s="259">
        <v>144369.94</v>
      </c>
      <c r="D314" s="259"/>
      <c r="E314" s="260">
        <f t="shared" si="8"/>
        <v>701301.84734443692</v>
      </c>
      <c r="F314" s="25"/>
      <c r="G314" s="71"/>
      <c r="H314" s="72"/>
      <c r="I314" s="96"/>
      <c r="J314" s="146"/>
      <c r="K314" s="234"/>
      <c r="L314" s="235"/>
      <c r="M314"/>
      <c r="N314"/>
      <c r="O314"/>
      <c r="P314"/>
      <c r="Q314"/>
      <c r="R314"/>
      <c r="S314"/>
      <c r="T314"/>
      <c r="U314"/>
    </row>
    <row r="315" spans="1:21" s="4" customFormat="1" x14ac:dyDescent="0.3">
      <c r="A315" s="257">
        <v>45075</v>
      </c>
      <c r="B315" s="258" t="s">
        <v>62</v>
      </c>
      <c r="C315" s="259">
        <v>11105.38</v>
      </c>
      <c r="D315" s="259"/>
      <c r="E315" s="260">
        <f t="shared" si="8"/>
        <v>712407.22734443692</v>
      </c>
      <c r="F315" s="25"/>
      <c r="G315" s="71"/>
      <c r="H315" s="72"/>
      <c r="I315" s="96"/>
      <c r="J315" s="146"/>
      <c r="K315" s="234"/>
      <c r="L315" s="235"/>
      <c r="M315"/>
      <c r="N315"/>
      <c r="O315"/>
      <c r="P315"/>
      <c r="Q315"/>
      <c r="R315"/>
      <c r="S315"/>
      <c r="T315"/>
      <c r="U315"/>
    </row>
    <row r="316" spans="1:21" s="4" customFormat="1" ht="15.75" customHeight="1" x14ac:dyDescent="0.3">
      <c r="A316" s="257">
        <v>45075</v>
      </c>
      <c r="B316" s="258" t="s">
        <v>134</v>
      </c>
      <c r="C316" s="259">
        <v>49974.21</v>
      </c>
      <c r="D316" s="259"/>
      <c r="E316" s="260">
        <f t="shared" si="8"/>
        <v>762381.43734443688</v>
      </c>
      <c r="F316" s="25"/>
      <c r="G316" s="71"/>
      <c r="H316" s="72"/>
      <c r="I316" s="96"/>
      <c r="J316" s="146"/>
      <c r="K316" s="234"/>
      <c r="L316" s="235"/>
      <c r="M316"/>
      <c r="N316"/>
      <c r="O316"/>
      <c r="P316"/>
      <c r="Q316"/>
      <c r="R316"/>
      <c r="S316"/>
      <c r="T316"/>
      <c r="U316"/>
    </row>
    <row r="317" spans="1:21" s="4" customFormat="1" ht="15.75" customHeight="1" x14ac:dyDescent="0.3">
      <c r="A317" s="257">
        <v>45075</v>
      </c>
      <c r="B317" s="258" t="s">
        <v>71</v>
      </c>
      <c r="C317" s="259">
        <v>111053.8</v>
      </c>
      <c r="D317" s="259"/>
      <c r="E317" s="260">
        <f t="shared" si="8"/>
        <v>873435.23734443693</v>
      </c>
      <c r="F317" s="25"/>
      <c r="G317" s="71"/>
      <c r="H317" s="72"/>
      <c r="I317" s="96"/>
      <c r="J317" s="146"/>
      <c r="K317" s="234"/>
      <c r="L317" s="235"/>
      <c r="M317"/>
      <c r="N317"/>
      <c r="O317"/>
      <c r="P317"/>
      <c r="Q317"/>
      <c r="R317"/>
      <c r="S317"/>
      <c r="T317"/>
      <c r="U317"/>
    </row>
    <row r="318" spans="1:21" s="4" customFormat="1" ht="15.75" customHeight="1" x14ac:dyDescent="0.3">
      <c r="A318" s="257"/>
      <c r="B318" s="258"/>
      <c r="C318" s="259"/>
      <c r="D318" s="259"/>
      <c r="E318" s="260">
        <f t="shared" si="8"/>
        <v>873435.23734443693</v>
      </c>
      <c r="F318" s="25"/>
      <c r="G318" s="71"/>
      <c r="H318" s="72"/>
      <c r="I318" s="96"/>
      <c r="J318" s="146"/>
      <c r="K318" s="234"/>
      <c r="L318" s="235"/>
      <c r="M318"/>
      <c r="N318"/>
      <c r="O318"/>
      <c r="P318"/>
      <c r="Q318"/>
      <c r="R318"/>
      <c r="S318"/>
      <c r="T318"/>
      <c r="U318"/>
    </row>
    <row r="319" spans="1:21" s="4" customFormat="1" ht="15.75" customHeight="1" x14ac:dyDescent="0.3">
      <c r="A319" s="257"/>
      <c r="B319" s="258"/>
      <c r="C319" s="259"/>
      <c r="D319" s="259"/>
      <c r="E319" s="260">
        <f t="shared" si="8"/>
        <v>873435.23734443693</v>
      </c>
      <c r="F319" s="25"/>
      <c r="G319" s="71"/>
      <c r="H319" s="72"/>
      <c r="I319" s="96"/>
      <c r="J319" s="146"/>
      <c r="K319" s="234"/>
      <c r="L319" s="235"/>
      <c r="M319"/>
      <c r="N319"/>
      <c r="O319"/>
      <c r="P319"/>
      <c r="Q319"/>
      <c r="R319"/>
      <c r="S319"/>
      <c r="T319"/>
      <c r="U319"/>
    </row>
    <row r="320" spans="1:21" s="4" customFormat="1" ht="15.75" customHeight="1" x14ac:dyDescent="0.3">
      <c r="A320" s="257"/>
      <c r="B320" s="258"/>
      <c r="C320" s="259"/>
      <c r="D320" s="259"/>
      <c r="E320" s="260">
        <f t="shared" si="8"/>
        <v>873435.23734443693</v>
      </c>
      <c r="F320" s="25"/>
      <c r="G320" s="71"/>
      <c r="H320" s="72"/>
      <c r="I320" s="96"/>
      <c r="J320" s="146"/>
      <c r="K320" s="234"/>
      <c r="L320" s="235"/>
      <c r="M320"/>
      <c r="N320"/>
      <c r="O320"/>
      <c r="P320"/>
      <c r="Q320"/>
      <c r="R320"/>
      <c r="S320"/>
      <c r="T320"/>
      <c r="U320"/>
    </row>
    <row r="321" spans="1:21" s="4" customFormat="1" ht="15.75" customHeight="1" x14ac:dyDescent="0.3">
      <c r="A321" s="257"/>
      <c r="B321" s="258"/>
      <c r="C321" s="259"/>
      <c r="D321" s="259"/>
      <c r="E321" s="260">
        <f t="shared" si="8"/>
        <v>873435.23734443693</v>
      </c>
      <c r="F321" s="25"/>
      <c r="G321" s="71"/>
      <c r="H321" s="72"/>
      <c r="I321" s="96"/>
      <c r="J321" s="146"/>
      <c r="K321" s="234"/>
      <c r="L321" s="235"/>
      <c r="M321"/>
      <c r="N321"/>
      <c r="O321"/>
      <c r="P321"/>
      <c r="Q321"/>
      <c r="R321"/>
      <c r="S321"/>
      <c r="T321"/>
      <c r="U321"/>
    </row>
    <row r="322" spans="1:21" s="4" customFormat="1" ht="15.75" customHeight="1" x14ac:dyDescent="0.3">
      <c r="A322" s="257"/>
      <c r="B322" s="258"/>
      <c r="C322" s="259"/>
      <c r="D322" s="259"/>
      <c r="E322" s="260">
        <f t="shared" si="8"/>
        <v>873435.23734443693</v>
      </c>
      <c r="F322" s="25"/>
      <c r="G322" s="71"/>
      <c r="H322" s="72"/>
      <c r="I322" s="96"/>
      <c r="J322" s="146"/>
      <c r="K322" s="234"/>
      <c r="L322" s="235"/>
      <c r="M322"/>
      <c r="N322"/>
      <c r="O322"/>
      <c r="P322"/>
      <c r="Q322"/>
      <c r="R322"/>
      <c r="S322"/>
      <c r="T322"/>
      <c r="U322"/>
    </row>
    <row r="323" spans="1:21" s="4" customFormat="1" ht="15.75" customHeight="1" x14ac:dyDescent="0.3">
      <c r="A323" s="257"/>
      <c r="B323" s="258"/>
      <c r="C323" s="259"/>
      <c r="D323" s="259"/>
      <c r="E323" s="260">
        <f t="shared" si="8"/>
        <v>873435.23734443693</v>
      </c>
      <c r="F323" s="25"/>
      <c r="G323" s="71"/>
      <c r="H323" s="72"/>
      <c r="I323" s="96"/>
      <c r="J323" s="146"/>
      <c r="K323" s="234"/>
      <c r="L323" s="235"/>
      <c r="M323"/>
      <c r="N323"/>
      <c r="O323"/>
      <c r="P323"/>
      <c r="Q323"/>
      <c r="R323"/>
      <c r="S323"/>
      <c r="T323"/>
      <c r="U323"/>
    </row>
    <row r="324" spans="1:21" s="4" customFormat="1" ht="15.75" customHeight="1" x14ac:dyDescent="0.3">
      <c r="A324" s="257"/>
      <c r="B324" s="258"/>
      <c r="C324" s="259"/>
      <c r="D324" s="259"/>
      <c r="E324" s="260">
        <f t="shared" si="8"/>
        <v>873435.23734443693</v>
      </c>
      <c r="F324" s="25"/>
      <c r="G324" s="71"/>
      <c r="H324" s="72"/>
      <c r="I324" s="96"/>
      <c r="J324" s="146"/>
      <c r="K324" s="234"/>
      <c r="L324" s="235"/>
      <c r="M324"/>
      <c r="N324"/>
      <c r="O324"/>
      <c r="P324"/>
      <c r="Q324"/>
      <c r="R324"/>
      <c r="S324"/>
      <c r="T324"/>
      <c r="U324"/>
    </row>
    <row r="325" spans="1:21" s="4" customFormat="1" ht="15.75" customHeight="1" x14ac:dyDescent="0.3">
      <c r="A325" s="257"/>
      <c r="B325" s="258"/>
      <c r="C325" s="259"/>
      <c r="D325" s="259"/>
      <c r="E325" s="260">
        <f t="shared" si="8"/>
        <v>873435.23734443693</v>
      </c>
      <c r="F325" s="25"/>
      <c r="G325" s="71"/>
      <c r="H325" s="72"/>
      <c r="I325" s="96"/>
      <c r="J325" s="146"/>
      <c r="K325" s="234"/>
      <c r="L325" s="235"/>
      <c r="M325"/>
      <c r="N325"/>
      <c r="O325"/>
      <c r="P325"/>
      <c r="Q325"/>
      <c r="R325"/>
      <c r="S325"/>
      <c r="T325"/>
      <c r="U325"/>
    </row>
    <row r="326" spans="1:21" s="4" customFormat="1" ht="15.75" customHeight="1" x14ac:dyDescent="0.3">
      <c r="A326" s="257"/>
      <c r="B326" s="258"/>
      <c r="C326" s="259"/>
      <c r="D326" s="259"/>
      <c r="E326" s="260">
        <f t="shared" si="8"/>
        <v>873435.23734443693</v>
      </c>
      <c r="F326" s="25"/>
      <c r="G326" s="71"/>
      <c r="H326" s="72"/>
      <c r="I326" s="96"/>
      <c r="J326" s="146"/>
      <c r="K326" s="234"/>
      <c r="L326" s="235"/>
      <c r="M326"/>
      <c r="N326"/>
      <c r="O326"/>
      <c r="P326"/>
      <c r="Q326"/>
      <c r="R326"/>
      <c r="S326"/>
      <c r="T326"/>
      <c r="U326"/>
    </row>
    <row r="327" spans="1:21" s="4" customFormat="1" ht="15.75" customHeight="1" x14ac:dyDescent="0.3">
      <c r="A327" s="257"/>
      <c r="B327" s="258"/>
      <c r="C327" s="259"/>
      <c r="D327" s="259"/>
      <c r="E327" s="260">
        <f t="shared" si="8"/>
        <v>873435.23734443693</v>
      </c>
      <c r="F327" s="25"/>
      <c r="G327" s="71"/>
      <c r="H327" s="72"/>
      <c r="I327" s="96"/>
      <c r="J327" s="146"/>
      <c r="K327" s="234"/>
      <c r="L327" s="235"/>
      <c r="M327"/>
      <c r="N327"/>
      <c r="O327"/>
      <c r="P327"/>
      <c r="Q327"/>
      <c r="R327"/>
      <c r="S327"/>
      <c r="T327"/>
      <c r="U327"/>
    </row>
    <row r="328" spans="1:21" s="4" customFormat="1" ht="15.75" customHeight="1" x14ac:dyDescent="0.3">
      <c r="A328" s="257"/>
      <c r="B328" s="258"/>
      <c r="C328" s="259"/>
      <c r="D328" s="259"/>
      <c r="E328" s="260">
        <f t="shared" si="8"/>
        <v>873435.23734443693</v>
      </c>
      <c r="F328" s="25"/>
      <c r="G328" s="71"/>
      <c r="H328" s="72"/>
      <c r="I328" s="96"/>
      <c r="J328" s="146"/>
      <c r="K328" s="234"/>
      <c r="L328" s="235"/>
      <c r="M328"/>
      <c r="N328"/>
      <c r="O328"/>
      <c r="P328"/>
      <c r="Q328"/>
      <c r="R328"/>
      <c r="S328"/>
      <c r="T328"/>
      <c r="U328"/>
    </row>
    <row r="329" spans="1:21" s="4" customFormat="1" ht="15.75" customHeight="1" x14ac:dyDescent="0.3">
      <c r="A329" s="257"/>
      <c r="B329" s="258"/>
      <c r="C329" s="259"/>
      <c r="D329" s="259"/>
      <c r="E329" s="260">
        <f t="shared" si="8"/>
        <v>873435.23734443693</v>
      </c>
      <c r="F329" s="25"/>
      <c r="G329" s="71"/>
      <c r="H329" s="72"/>
      <c r="I329" s="96"/>
      <c r="J329" s="146"/>
      <c r="K329" s="234"/>
      <c r="L329" s="235"/>
      <c r="M329"/>
      <c r="N329"/>
      <c r="O329"/>
      <c r="P329"/>
      <c r="Q329"/>
      <c r="R329"/>
      <c r="S329"/>
      <c r="T329"/>
      <c r="U329"/>
    </row>
    <row r="330" spans="1:21" s="4" customFormat="1" ht="15.75" customHeight="1" x14ac:dyDescent="0.3">
      <c r="A330" s="257"/>
      <c r="B330" s="258"/>
      <c r="C330" s="259"/>
      <c r="D330" s="259"/>
      <c r="E330" s="260">
        <f t="shared" si="8"/>
        <v>873435.23734443693</v>
      </c>
      <c r="F330" s="25"/>
      <c r="G330" s="71"/>
      <c r="H330" s="72"/>
      <c r="I330" s="96"/>
      <c r="J330" s="146"/>
      <c r="K330" s="234"/>
      <c r="L330" s="235"/>
      <c r="M330"/>
      <c r="N330"/>
      <c r="O330"/>
      <c r="P330"/>
      <c r="Q330"/>
      <c r="R330"/>
      <c r="S330"/>
      <c r="T330"/>
      <c r="U330"/>
    </row>
    <row r="331" spans="1:21" s="4" customFormat="1" ht="15.75" customHeight="1" x14ac:dyDescent="0.3">
      <c r="A331" s="257"/>
      <c r="B331" s="258"/>
      <c r="C331" s="259"/>
      <c r="D331" s="259"/>
      <c r="E331" s="260">
        <f t="shared" si="8"/>
        <v>873435.23734443693</v>
      </c>
      <c r="F331" s="25"/>
      <c r="G331" s="71"/>
      <c r="H331" s="72"/>
      <c r="I331" s="96"/>
      <c r="J331" s="146"/>
      <c r="K331" s="234"/>
      <c r="L331" s="235"/>
      <c r="M331"/>
      <c r="N331"/>
      <c r="O331"/>
      <c r="P331"/>
      <c r="Q331"/>
      <c r="R331"/>
      <c r="S331"/>
      <c r="T331"/>
      <c r="U331"/>
    </row>
    <row r="332" spans="1:21" s="4" customFormat="1" ht="15.75" customHeight="1" x14ac:dyDescent="0.3">
      <c r="A332" s="257"/>
      <c r="B332" s="258"/>
      <c r="C332" s="259"/>
      <c r="D332" s="259"/>
      <c r="E332" s="260">
        <f t="shared" si="8"/>
        <v>873435.23734443693</v>
      </c>
      <c r="F332" s="25"/>
      <c r="G332" s="71"/>
      <c r="H332" s="72"/>
      <c r="I332" s="96"/>
      <c r="J332" s="146"/>
      <c r="K332" s="234"/>
      <c r="L332" s="235"/>
      <c r="M332"/>
      <c r="N332"/>
      <c r="O332"/>
      <c r="P332"/>
      <c r="Q332"/>
      <c r="R332"/>
      <c r="S332"/>
      <c r="T332"/>
      <c r="U332"/>
    </row>
    <row r="333" spans="1:21" s="4" customFormat="1" ht="15.75" customHeight="1" x14ac:dyDescent="0.3">
      <c r="A333" s="257"/>
      <c r="B333" s="258"/>
      <c r="C333" s="259"/>
      <c r="D333" s="259"/>
      <c r="E333" s="260">
        <f t="shared" si="8"/>
        <v>873435.23734443693</v>
      </c>
      <c r="F333" s="25"/>
      <c r="G333" s="71"/>
      <c r="H333" s="72"/>
      <c r="I333" s="96"/>
      <c r="J333" s="146"/>
      <c r="K333" s="234"/>
      <c r="L333" s="235"/>
      <c r="M333"/>
      <c r="N333"/>
      <c r="O333"/>
      <c r="P333"/>
      <c r="Q333"/>
      <c r="R333"/>
      <c r="S333"/>
      <c r="T333"/>
      <c r="U333"/>
    </row>
    <row r="334" spans="1:21" s="4" customFormat="1" ht="15.75" customHeight="1" x14ac:dyDescent="0.3">
      <c r="A334" s="257"/>
      <c r="B334" s="258"/>
      <c r="C334" s="259"/>
      <c r="D334" s="259"/>
      <c r="E334" s="260">
        <f t="shared" si="8"/>
        <v>873435.23734443693</v>
      </c>
      <c r="F334" s="25"/>
      <c r="G334" s="71"/>
      <c r="H334" s="72"/>
      <c r="I334" s="96"/>
      <c r="J334" s="146"/>
      <c r="K334" s="234"/>
      <c r="L334" s="235"/>
      <c r="M334"/>
      <c r="N334"/>
      <c r="O334"/>
      <c r="P334"/>
      <c r="Q334"/>
      <c r="R334"/>
      <c r="S334"/>
      <c r="T334"/>
      <c r="U334"/>
    </row>
    <row r="335" spans="1:21" s="4" customFormat="1" ht="15.75" customHeight="1" x14ac:dyDescent="0.3">
      <c r="A335" s="257"/>
      <c r="B335" s="258"/>
      <c r="C335" s="259"/>
      <c r="D335" s="259"/>
      <c r="E335" s="260">
        <f t="shared" si="8"/>
        <v>873435.23734443693</v>
      </c>
      <c r="F335" s="25"/>
      <c r="G335" s="71"/>
      <c r="H335" s="72"/>
      <c r="I335" s="96"/>
      <c r="J335" s="146"/>
      <c r="K335" s="234"/>
      <c r="L335" s="235"/>
      <c r="M335"/>
      <c r="N335"/>
      <c r="O335"/>
      <c r="P335"/>
      <c r="Q335"/>
      <c r="R335"/>
      <c r="S335"/>
      <c r="T335"/>
      <c r="U335"/>
    </row>
    <row r="336" spans="1:21" s="4" customFormat="1" ht="15.75" customHeight="1" x14ac:dyDescent="0.3">
      <c r="A336" s="257"/>
      <c r="B336" s="258"/>
      <c r="C336" s="259"/>
      <c r="D336" s="259"/>
      <c r="E336" s="260">
        <f t="shared" si="8"/>
        <v>873435.23734443693</v>
      </c>
      <c r="F336" s="25"/>
      <c r="G336" s="71"/>
      <c r="H336" s="72"/>
      <c r="I336" s="96"/>
      <c r="J336" s="146"/>
      <c r="K336" s="234"/>
      <c r="L336" s="235"/>
      <c r="M336"/>
      <c r="N336"/>
      <c r="O336"/>
      <c r="P336"/>
      <c r="Q336"/>
      <c r="R336"/>
      <c r="S336"/>
      <c r="T336"/>
      <c r="U336"/>
    </row>
    <row r="337" spans="1:21" s="4" customFormat="1" ht="15.75" customHeight="1" x14ac:dyDescent="0.3">
      <c r="A337" s="257"/>
      <c r="B337" s="258"/>
      <c r="C337" s="259"/>
      <c r="D337" s="259"/>
      <c r="E337" s="260">
        <f t="shared" si="8"/>
        <v>873435.23734443693</v>
      </c>
      <c r="F337" s="25"/>
      <c r="G337" s="71"/>
      <c r="H337" s="72"/>
      <c r="I337" s="96"/>
      <c r="J337" s="146"/>
      <c r="K337" s="234"/>
      <c r="L337" s="235"/>
      <c r="M337"/>
      <c r="N337"/>
      <c r="O337"/>
      <c r="P337"/>
      <c r="Q337"/>
      <c r="R337"/>
      <c r="S337"/>
      <c r="T337"/>
      <c r="U337"/>
    </row>
    <row r="338" spans="1:21" s="4" customFormat="1" ht="15.75" customHeight="1" x14ac:dyDescent="0.3">
      <c r="A338" s="257"/>
      <c r="B338" s="258"/>
      <c r="C338" s="259"/>
      <c r="D338" s="259"/>
      <c r="E338" s="260">
        <f t="shared" si="8"/>
        <v>873435.23734443693</v>
      </c>
      <c r="F338" s="25"/>
      <c r="G338" s="71"/>
      <c r="H338" s="72"/>
      <c r="I338" s="96"/>
      <c r="J338" s="146"/>
      <c r="K338" s="234"/>
      <c r="L338" s="235"/>
      <c r="M338"/>
      <c r="N338"/>
      <c r="O338"/>
      <c r="P338"/>
      <c r="Q338"/>
      <c r="R338"/>
      <c r="S338"/>
      <c r="T338"/>
      <c r="U338"/>
    </row>
    <row r="339" spans="1:21" s="4" customFormat="1" ht="15.75" customHeight="1" x14ac:dyDescent="0.3">
      <c r="A339" s="257"/>
      <c r="B339" s="258"/>
      <c r="C339" s="259"/>
      <c r="D339" s="259"/>
      <c r="E339" s="260">
        <f t="shared" si="8"/>
        <v>873435.23734443693</v>
      </c>
      <c r="F339" s="25"/>
      <c r="G339" s="71"/>
      <c r="H339" s="72"/>
      <c r="I339" s="96"/>
      <c r="J339" s="146"/>
      <c r="K339" s="234"/>
      <c r="L339" s="235"/>
      <c r="M339"/>
      <c r="N339"/>
      <c r="O339"/>
      <c r="P339"/>
      <c r="Q339"/>
      <c r="R339"/>
      <c r="S339"/>
      <c r="T339"/>
      <c r="U339"/>
    </row>
    <row r="340" spans="1:21" s="4" customFormat="1" ht="15.75" customHeight="1" x14ac:dyDescent="0.3">
      <c r="A340" s="257"/>
      <c r="B340" s="258"/>
      <c r="C340" s="259"/>
      <c r="D340" s="259"/>
      <c r="E340" s="260">
        <f t="shared" si="8"/>
        <v>873435.23734443693</v>
      </c>
      <c r="F340" s="25"/>
      <c r="G340" s="71"/>
      <c r="H340" s="72"/>
      <c r="I340" s="96"/>
      <c r="J340" s="146"/>
      <c r="K340" s="234"/>
      <c r="L340" s="235"/>
      <c r="M340"/>
      <c r="N340"/>
      <c r="O340"/>
      <c r="P340"/>
      <c r="Q340"/>
      <c r="R340"/>
      <c r="S340"/>
      <c r="T340"/>
      <c r="U340"/>
    </row>
    <row r="341" spans="1:21" s="4" customFormat="1" ht="15.75" customHeight="1" x14ac:dyDescent="0.3">
      <c r="A341" s="257"/>
      <c r="B341" s="258"/>
      <c r="C341" s="259"/>
      <c r="D341" s="259"/>
      <c r="E341" s="260">
        <f t="shared" si="8"/>
        <v>873435.23734443693</v>
      </c>
      <c r="F341" s="25"/>
      <c r="G341" s="71"/>
      <c r="H341" s="72"/>
      <c r="I341" s="96"/>
      <c r="J341" s="146"/>
      <c r="K341" s="234"/>
      <c r="L341" s="235"/>
      <c r="M341"/>
      <c r="N341"/>
      <c r="O341"/>
      <c r="P341"/>
      <c r="Q341"/>
      <c r="R341"/>
      <c r="S341"/>
      <c r="T341"/>
      <c r="U341"/>
    </row>
    <row r="342" spans="1:21" s="4" customFormat="1" ht="15.75" customHeight="1" x14ac:dyDescent="0.3">
      <c r="A342" s="257"/>
      <c r="B342" s="258"/>
      <c r="C342" s="259"/>
      <c r="D342" s="259"/>
      <c r="E342" s="260">
        <f t="shared" si="8"/>
        <v>873435.23734443693</v>
      </c>
      <c r="F342" s="25"/>
      <c r="G342" s="71"/>
      <c r="H342" s="72"/>
      <c r="I342" s="96"/>
      <c r="J342" s="146"/>
      <c r="K342" s="234"/>
      <c r="L342" s="235"/>
      <c r="M342"/>
      <c r="N342"/>
      <c r="O342"/>
      <c r="P342"/>
      <c r="Q342"/>
      <c r="R342"/>
      <c r="S342"/>
      <c r="T342"/>
      <c r="U342"/>
    </row>
    <row r="343" spans="1:21" s="4" customFormat="1" ht="15.75" customHeight="1" x14ac:dyDescent="0.3">
      <c r="A343" s="257"/>
      <c r="B343" s="258"/>
      <c r="C343" s="259"/>
      <c r="D343" s="259"/>
      <c r="E343" s="260">
        <f t="shared" si="8"/>
        <v>873435.23734443693</v>
      </c>
      <c r="F343" s="25"/>
      <c r="G343" s="71"/>
      <c r="H343" s="72"/>
      <c r="I343" s="96"/>
      <c r="J343" s="146"/>
      <c r="K343" s="234"/>
      <c r="L343" s="235"/>
      <c r="M343"/>
      <c r="N343"/>
      <c r="O343"/>
      <c r="P343"/>
      <c r="Q343"/>
      <c r="R343"/>
      <c r="S343"/>
      <c r="T343"/>
      <c r="U343"/>
    </row>
    <row r="344" spans="1:21" s="4" customFormat="1" ht="15.75" hidden="1" customHeight="1" x14ac:dyDescent="0.3">
      <c r="A344" s="257"/>
      <c r="B344" s="258"/>
      <c r="C344" s="259"/>
      <c r="D344" s="259"/>
      <c r="E344" s="260">
        <f t="shared" si="8"/>
        <v>873435.23734443693</v>
      </c>
      <c r="F344" s="25"/>
      <c r="G344" s="71"/>
      <c r="H344" s="72"/>
      <c r="I344" s="96"/>
      <c r="J344" s="146"/>
      <c r="K344" s="234"/>
      <c r="L344" s="235"/>
      <c r="M344"/>
      <c r="N344"/>
      <c r="O344"/>
      <c r="P344"/>
      <c r="Q344"/>
      <c r="R344"/>
      <c r="S344"/>
      <c r="T344"/>
      <c r="U344"/>
    </row>
    <row r="345" spans="1:21" s="4" customFormat="1" ht="15.75" hidden="1" customHeight="1" x14ac:dyDescent="0.3">
      <c r="A345" s="257"/>
      <c r="B345" s="258"/>
      <c r="C345" s="259"/>
      <c r="D345" s="259"/>
      <c r="E345" s="260">
        <f t="shared" si="8"/>
        <v>873435.23734443693</v>
      </c>
      <c r="F345" s="25"/>
      <c r="G345" s="71"/>
      <c r="H345" s="72"/>
      <c r="I345" s="96"/>
      <c r="J345" s="146"/>
      <c r="K345" s="234"/>
      <c r="L345" s="235"/>
      <c r="M345"/>
      <c r="N345"/>
      <c r="O345"/>
      <c r="P345"/>
      <c r="Q345"/>
      <c r="R345"/>
      <c r="S345"/>
      <c r="T345"/>
      <c r="U345"/>
    </row>
    <row r="346" spans="1:21" s="4" customFormat="1" ht="15.75" hidden="1" customHeight="1" x14ac:dyDescent="0.3">
      <c r="A346" s="257"/>
      <c r="B346" s="258"/>
      <c r="C346" s="259"/>
      <c r="D346" s="259"/>
      <c r="E346" s="260">
        <f t="shared" si="8"/>
        <v>873435.23734443693</v>
      </c>
      <c r="F346" s="25"/>
      <c r="G346" s="71"/>
      <c r="H346" s="72"/>
      <c r="I346" s="96"/>
      <c r="J346" s="146"/>
      <c r="K346" s="234"/>
      <c r="L346" s="235"/>
      <c r="M346"/>
      <c r="N346"/>
      <c r="O346"/>
      <c r="P346"/>
      <c r="Q346"/>
      <c r="R346"/>
      <c r="S346"/>
      <c r="T346"/>
      <c r="U346"/>
    </row>
    <row r="347" spans="1:21" s="4" customFormat="1" ht="15.75" hidden="1" customHeight="1" x14ac:dyDescent="0.3">
      <c r="A347" s="257"/>
      <c r="B347" s="258"/>
      <c r="C347" s="259"/>
      <c r="D347" s="259"/>
      <c r="E347" s="260">
        <f t="shared" si="8"/>
        <v>873435.23734443693</v>
      </c>
      <c r="F347" s="25"/>
      <c r="G347" s="71"/>
      <c r="H347" s="72"/>
      <c r="I347" s="96"/>
      <c r="J347" s="146"/>
      <c r="K347" s="234"/>
      <c r="L347" s="235"/>
      <c r="M347"/>
      <c r="N347"/>
      <c r="O347"/>
      <c r="P347"/>
      <c r="Q347"/>
      <c r="R347"/>
      <c r="S347"/>
      <c r="T347"/>
      <c r="U347"/>
    </row>
    <row r="348" spans="1:21" s="4" customFormat="1" ht="15.75" hidden="1" customHeight="1" x14ac:dyDescent="0.3">
      <c r="A348" s="257"/>
      <c r="B348" s="258"/>
      <c r="C348" s="259"/>
      <c r="D348" s="259"/>
      <c r="E348" s="260">
        <f t="shared" si="8"/>
        <v>873435.23734443693</v>
      </c>
      <c r="F348" s="25"/>
      <c r="G348" s="71"/>
      <c r="H348" s="72"/>
      <c r="I348" s="96"/>
      <c r="J348" s="146"/>
      <c r="K348" s="234"/>
      <c r="L348" s="235"/>
      <c r="M348"/>
      <c r="N348"/>
      <c r="O348"/>
      <c r="P348"/>
      <c r="Q348"/>
      <c r="R348"/>
      <c r="S348"/>
      <c r="T348"/>
      <c r="U348"/>
    </row>
    <row r="349" spans="1:21" s="4" customFormat="1" ht="15.75" hidden="1" customHeight="1" x14ac:dyDescent="0.3">
      <c r="A349" s="257"/>
      <c r="B349" s="258"/>
      <c r="C349" s="259"/>
      <c r="D349" s="259"/>
      <c r="E349" s="260">
        <f t="shared" si="8"/>
        <v>873435.23734443693</v>
      </c>
      <c r="F349" s="25"/>
      <c r="G349" s="71"/>
      <c r="H349" s="72"/>
      <c r="I349" s="96"/>
      <c r="J349" s="146"/>
      <c r="K349" s="234"/>
      <c r="L349" s="235"/>
      <c r="M349"/>
      <c r="N349"/>
      <c r="O349"/>
      <c r="P349"/>
      <c r="Q349"/>
      <c r="R349"/>
      <c r="S349"/>
      <c r="T349"/>
      <c r="U349"/>
    </row>
    <row r="350" spans="1:21" s="4" customFormat="1" ht="15.75" hidden="1" customHeight="1" x14ac:dyDescent="0.3">
      <c r="A350" s="257"/>
      <c r="B350" s="258"/>
      <c r="C350" s="259"/>
      <c r="D350" s="259"/>
      <c r="E350" s="260">
        <f t="shared" si="8"/>
        <v>873435.23734443693</v>
      </c>
      <c r="F350" s="25"/>
      <c r="G350" s="71"/>
      <c r="H350" s="72"/>
      <c r="I350" s="96"/>
      <c r="J350" s="146"/>
      <c r="K350" s="234"/>
      <c r="L350" s="235"/>
      <c r="M350"/>
      <c r="N350"/>
      <c r="O350"/>
      <c r="P350"/>
      <c r="Q350"/>
      <c r="R350"/>
      <c r="S350"/>
      <c r="T350"/>
      <c r="U350"/>
    </row>
    <row r="351" spans="1:21" s="4" customFormat="1" ht="15.75" hidden="1" customHeight="1" x14ac:dyDescent="0.3">
      <c r="A351" s="257"/>
      <c r="B351" s="258"/>
      <c r="C351" s="259"/>
      <c r="D351" s="259"/>
      <c r="E351" s="260">
        <f t="shared" si="8"/>
        <v>873435.23734443693</v>
      </c>
      <c r="F351" s="25"/>
      <c r="G351" s="71"/>
      <c r="H351" s="72"/>
      <c r="I351" s="96"/>
      <c r="J351" s="146"/>
      <c r="K351" s="234"/>
      <c r="L351" s="235"/>
      <c r="M351"/>
      <c r="N351"/>
      <c r="O351"/>
      <c r="P351"/>
      <c r="Q351"/>
      <c r="R351"/>
      <c r="S351"/>
      <c r="T351"/>
      <c r="U351"/>
    </row>
    <row r="352" spans="1:21" s="4" customFormat="1" ht="15.75" hidden="1" customHeight="1" x14ac:dyDescent="0.3">
      <c r="A352" s="257"/>
      <c r="B352" s="258"/>
      <c r="C352" s="259"/>
      <c r="D352" s="259"/>
      <c r="E352" s="260">
        <f t="shared" si="8"/>
        <v>873435.23734443693</v>
      </c>
      <c r="F352" s="25"/>
      <c r="G352" s="71"/>
      <c r="H352" s="72"/>
      <c r="I352" s="96"/>
      <c r="J352" s="146"/>
      <c r="K352" s="234"/>
      <c r="L352" s="235"/>
      <c r="M352"/>
      <c r="N352"/>
      <c r="O352"/>
      <c r="P352"/>
      <c r="Q352"/>
      <c r="R352"/>
      <c r="S352"/>
      <c r="T352"/>
      <c r="U352"/>
    </row>
    <row r="353" spans="1:21" s="4" customFormat="1" ht="15.75" hidden="1" customHeight="1" x14ac:dyDescent="0.3">
      <c r="A353" s="257"/>
      <c r="B353" s="258"/>
      <c r="C353" s="259"/>
      <c r="D353" s="259"/>
      <c r="E353" s="260">
        <f t="shared" si="8"/>
        <v>873435.23734443693</v>
      </c>
      <c r="F353" s="25"/>
      <c r="G353" s="71"/>
      <c r="H353" s="72"/>
      <c r="I353" s="96"/>
      <c r="J353" s="146"/>
      <c r="K353" s="234"/>
      <c r="L353" s="235"/>
      <c r="M353"/>
      <c r="N353"/>
      <c r="O353"/>
      <c r="P353"/>
      <c r="Q353"/>
      <c r="R353"/>
      <c r="S353"/>
      <c r="T353"/>
      <c r="U353"/>
    </row>
    <row r="354" spans="1:21" s="4" customFormat="1" ht="15.75" hidden="1" customHeight="1" x14ac:dyDescent="0.3">
      <c r="A354" s="257"/>
      <c r="B354" s="258"/>
      <c r="C354" s="259"/>
      <c r="D354" s="259"/>
      <c r="E354" s="260">
        <f t="shared" si="8"/>
        <v>873435.23734443693</v>
      </c>
      <c r="F354" s="25"/>
      <c r="G354" s="71"/>
      <c r="H354" s="72"/>
      <c r="I354" s="96"/>
      <c r="J354" s="146"/>
      <c r="K354" s="234"/>
      <c r="L354" s="235"/>
      <c r="M354"/>
      <c r="N354"/>
      <c r="O354"/>
      <c r="P354"/>
      <c r="Q354"/>
      <c r="R354"/>
      <c r="S354"/>
      <c r="T354"/>
      <c r="U354"/>
    </row>
    <row r="355" spans="1:21" s="4" customFormat="1" ht="15.75" hidden="1" customHeight="1" x14ac:dyDescent="0.3">
      <c r="A355" s="257"/>
      <c r="B355" s="258"/>
      <c r="C355" s="259"/>
      <c r="D355" s="259"/>
      <c r="E355" s="260">
        <f t="shared" si="8"/>
        <v>873435.23734443693</v>
      </c>
      <c r="F355" s="25"/>
      <c r="G355" s="71"/>
      <c r="H355" s="72"/>
      <c r="I355" s="96"/>
      <c r="J355" s="146"/>
      <c r="K355" s="234"/>
      <c r="L355" s="235"/>
      <c r="M355"/>
      <c r="N355"/>
      <c r="O355"/>
      <c r="P355"/>
      <c r="Q355"/>
      <c r="R355"/>
      <c r="S355"/>
      <c r="T355"/>
      <c r="U355"/>
    </row>
    <row r="356" spans="1:21" s="4" customFormat="1" ht="15.75" hidden="1" customHeight="1" x14ac:dyDescent="0.3">
      <c r="A356" s="257"/>
      <c r="B356" s="258"/>
      <c r="C356" s="259"/>
      <c r="D356" s="259"/>
      <c r="E356" s="260">
        <f t="shared" si="8"/>
        <v>873435.23734443693</v>
      </c>
      <c r="F356" s="25"/>
      <c r="G356" s="71"/>
      <c r="H356" s="72"/>
      <c r="I356" s="96"/>
      <c r="J356" s="146"/>
      <c r="K356" s="234"/>
      <c r="L356" s="235"/>
      <c r="M356"/>
      <c r="N356"/>
      <c r="O356"/>
      <c r="P356"/>
      <c r="Q356"/>
      <c r="R356"/>
      <c r="S356"/>
      <c r="T356"/>
      <c r="U356"/>
    </row>
    <row r="357" spans="1:21" s="4" customFormat="1" ht="15.75" hidden="1" customHeight="1" x14ac:dyDescent="0.3">
      <c r="A357" s="257"/>
      <c r="B357" s="258"/>
      <c r="C357" s="259"/>
      <c r="D357" s="259"/>
      <c r="E357" s="260">
        <f t="shared" si="8"/>
        <v>873435.23734443693</v>
      </c>
      <c r="F357" s="25"/>
      <c r="G357" s="71"/>
      <c r="H357" s="72"/>
      <c r="I357" s="96"/>
      <c r="J357" s="146"/>
      <c r="K357" s="234"/>
      <c r="L357" s="235"/>
      <c r="M357"/>
      <c r="N357"/>
      <c r="O357"/>
      <c r="P357"/>
      <c r="Q357"/>
      <c r="R357"/>
      <c r="S357"/>
      <c r="T357"/>
      <c r="U357"/>
    </row>
    <row r="358" spans="1:21" s="4" customFormat="1" ht="15.75" hidden="1" customHeight="1" x14ac:dyDescent="0.3">
      <c r="A358" s="257"/>
      <c r="B358" s="258"/>
      <c r="C358" s="259"/>
      <c r="D358" s="259"/>
      <c r="E358" s="260">
        <f t="shared" si="8"/>
        <v>873435.23734443693</v>
      </c>
      <c r="F358" s="25"/>
      <c r="G358" s="71"/>
      <c r="H358" s="72"/>
      <c r="I358" s="96"/>
      <c r="J358" s="146"/>
      <c r="K358" s="234"/>
      <c r="L358" s="235"/>
      <c r="M358"/>
      <c r="N358"/>
      <c r="O358"/>
      <c r="P358"/>
      <c r="Q358"/>
      <c r="R358"/>
      <c r="S358"/>
      <c r="T358"/>
      <c r="U358"/>
    </row>
    <row r="359" spans="1:21" s="4" customFormat="1" ht="15.75" hidden="1" customHeight="1" x14ac:dyDescent="0.3">
      <c r="A359" s="257"/>
      <c r="B359" s="258"/>
      <c r="C359" s="259"/>
      <c r="D359" s="259"/>
      <c r="E359" s="260">
        <f t="shared" si="8"/>
        <v>873435.23734443693</v>
      </c>
      <c r="F359" s="25"/>
      <c r="G359" s="71"/>
      <c r="H359" s="72"/>
      <c r="I359" s="96"/>
      <c r="J359" s="146"/>
      <c r="K359" s="234"/>
      <c r="L359" s="235"/>
      <c r="M359"/>
      <c r="N359"/>
      <c r="O359"/>
      <c r="P359"/>
      <c r="Q359"/>
      <c r="R359"/>
      <c r="S359"/>
      <c r="T359"/>
      <c r="U359"/>
    </row>
    <row r="360" spans="1:21" s="4" customFormat="1" ht="15.75" hidden="1" customHeight="1" x14ac:dyDescent="0.3">
      <c r="A360" s="257"/>
      <c r="B360" s="258"/>
      <c r="C360" s="259"/>
      <c r="D360" s="259"/>
      <c r="E360" s="260">
        <f t="shared" si="8"/>
        <v>873435.23734443693</v>
      </c>
      <c r="F360" s="25"/>
      <c r="G360" s="71"/>
      <c r="H360" s="72"/>
      <c r="I360" s="96"/>
      <c r="J360" s="146"/>
      <c r="K360" s="234"/>
      <c r="L360" s="235"/>
      <c r="M360"/>
      <c r="N360"/>
      <c r="O360"/>
      <c r="P360"/>
      <c r="Q360"/>
      <c r="R360"/>
      <c r="S360"/>
      <c r="T360"/>
      <c r="U360"/>
    </row>
    <row r="361" spans="1:21" s="4" customFormat="1" ht="15.75" hidden="1" customHeight="1" x14ac:dyDescent="0.3">
      <c r="A361" s="257"/>
      <c r="B361" s="258"/>
      <c r="C361" s="259"/>
      <c r="D361" s="259"/>
      <c r="E361" s="260">
        <f t="shared" si="8"/>
        <v>873435.23734443693</v>
      </c>
      <c r="F361" s="25"/>
      <c r="G361" s="71"/>
      <c r="H361" s="72"/>
      <c r="I361" s="96"/>
      <c r="J361" s="146"/>
      <c r="K361" s="234"/>
      <c r="L361" s="235"/>
      <c r="M361"/>
      <c r="N361"/>
      <c r="O361"/>
      <c r="P361"/>
      <c r="Q361"/>
      <c r="R361"/>
      <c r="S361"/>
      <c r="T361"/>
      <c r="U361"/>
    </row>
    <row r="362" spans="1:21" s="4" customFormat="1" ht="15.75" hidden="1" customHeight="1" x14ac:dyDescent="0.3">
      <c r="A362" s="257"/>
      <c r="B362" s="258"/>
      <c r="C362" s="259"/>
      <c r="D362" s="259"/>
      <c r="E362" s="260">
        <f t="shared" si="8"/>
        <v>873435.23734443693</v>
      </c>
      <c r="F362" s="25"/>
      <c r="G362" s="71"/>
      <c r="H362" s="72"/>
      <c r="I362" s="96"/>
      <c r="J362" s="146"/>
      <c r="K362" s="234"/>
      <c r="L362" s="235"/>
      <c r="M362"/>
      <c r="N362"/>
      <c r="O362"/>
      <c r="P362"/>
      <c r="Q362"/>
      <c r="R362"/>
      <c r="S362"/>
      <c r="T362"/>
      <c r="U362"/>
    </row>
    <row r="363" spans="1:21" s="4" customFormat="1" ht="15.75" hidden="1" customHeight="1" x14ac:dyDescent="0.3">
      <c r="A363" s="257"/>
      <c r="B363" s="258"/>
      <c r="C363" s="259"/>
      <c r="D363" s="259"/>
      <c r="E363" s="260">
        <f t="shared" si="8"/>
        <v>873435.23734443693</v>
      </c>
      <c r="F363" s="25"/>
      <c r="G363" s="71"/>
      <c r="H363" s="72"/>
      <c r="I363" s="96"/>
      <c r="J363" s="146"/>
      <c r="K363" s="234"/>
      <c r="L363" s="235"/>
      <c r="M363"/>
      <c r="N363"/>
      <c r="O363"/>
      <c r="P363"/>
      <c r="Q363"/>
      <c r="R363"/>
      <c r="S363"/>
      <c r="T363"/>
      <c r="U363"/>
    </row>
    <row r="364" spans="1:21" s="4" customFormat="1" ht="15.75" hidden="1" customHeight="1" x14ac:dyDescent="0.3">
      <c r="A364" s="257"/>
      <c r="B364" s="258"/>
      <c r="C364" s="259"/>
      <c r="D364" s="259"/>
      <c r="E364" s="260">
        <f t="shared" si="8"/>
        <v>873435.23734443693</v>
      </c>
      <c r="F364" s="25"/>
      <c r="G364" s="71"/>
      <c r="H364" s="72"/>
      <c r="I364" s="96"/>
      <c r="J364" s="146"/>
      <c r="K364" s="234"/>
      <c r="L364" s="235"/>
      <c r="M364"/>
      <c r="N364"/>
      <c r="O364"/>
      <c r="P364"/>
      <c r="Q364"/>
      <c r="R364"/>
      <c r="S364"/>
      <c r="T364"/>
      <c r="U364"/>
    </row>
    <row r="365" spans="1:21" s="4" customFormat="1" ht="15.75" hidden="1" customHeight="1" x14ac:dyDescent="0.3">
      <c r="A365" s="257"/>
      <c r="B365" s="258"/>
      <c r="C365" s="259"/>
      <c r="D365" s="259"/>
      <c r="E365" s="260">
        <f t="shared" si="8"/>
        <v>873435.23734443693</v>
      </c>
      <c r="F365" s="25"/>
      <c r="G365" s="71"/>
      <c r="H365" s="72"/>
      <c r="I365" s="96"/>
      <c r="J365" s="146"/>
      <c r="K365" s="234"/>
      <c r="L365" s="235"/>
      <c r="M365"/>
      <c r="N365"/>
      <c r="O365"/>
      <c r="P365"/>
      <c r="Q365"/>
      <c r="R365"/>
      <c r="S365"/>
      <c r="T365"/>
      <c r="U365"/>
    </row>
    <row r="366" spans="1:21" s="4" customFormat="1" ht="15.75" hidden="1" customHeight="1" x14ac:dyDescent="0.3">
      <c r="A366" s="257"/>
      <c r="B366" s="258"/>
      <c r="C366" s="259"/>
      <c r="D366" s="259"/>
      <c r="E366" s="260">
        <f t="shared" si="8"/>
        <v>873435.23734443693</v>
      </c>
      <c r="F366" s="25"/>
      <c r="G366" s="71"/>
      <c r="H366" s="72"/>
      <c r="I366" s="96"/>
      <c r="J366" s="146"/>
      <c r="K366" s="234"/>
      <c r="L366" s="235"/>
      <c r="M366"/>
      <c r="N366"/>
      <c r="O366"/>
      <c r="P366"/>
      <c r="Q366"/>
      <c r="R366"/>
      <c r="S366"/>
      <c r="T366"/>
      <c r="U366"/>
    </row>
    <row r="367" spans="1:21" s="4" customFormat="1" ht="15.75" hidden="1" customHeight="1" x14ac:dyDescent="0.3">
      <c r="A367" s="257"/>
      <c r="B367" s="258"/>
      <c r="C367" s="259"/>
      <c r="D367" s="259"/>
      <c r="E367" s="260">
        <f t="shared" si="8"/>
        <v>873435.23734443693</v>
      </c>
      <c r="F367" s="25"/>
      <c r="G367" s="71"/>
      <c r="H367" s="72"/>
      <c r="I367" s="96"/>
      <c r="J367" s="146"/>
      <c r="K367" s="234"/>
      <c r="L367" s="235"/>
      <c r="M367"/>
      <c r="N367"/>
      <c r="O367"/>
      <c r="P367"/>
      <c r="Q367"/>
      <c r="R367"/>
      <c r="S367"/>
      <c r="T367"/>
      <c r="U367"/>
    </row>
    <row r="368" spans="1:21" s="4" customFormat="1" ht="15.75" customHeight="1" x14ac:dyDescent="0.3">
      <c r="A368" s="257"/>
      <c r="B368" s="258"/>
      <c r="C368" s="259"/>
      <c r="D368" s="259"/>
      <c r="E368" s="260">
        <f t="shared" si="8"/>
        <v>873435.23734443693</v>
      </c>
      <c r="F368" s="25"/>
      <c r="G368" s="71"/>
      <c r="H368" s="72"/>
      <c r="I368" s="96"/>
      <c r="J368" s="146"/>
      <c r="K368" s="234"/>
      <c r="L368" s="235"/>
      <c r="M368"/>
      <c r="N368"/>
      <c r="O368"/>
      <c r="P368"/>
      <c r="Q368"/>
      <c r="R368"/>
      <c r="S368"/>
      <c r="T368"/>
      <c r="U368"/>
    </row>
    <row r="369" spans="1:21" s="4" customFormat="1" ht="15.75" hidden="1" customHeight="1" x14ac:dyDescent="0.3">
      <c r="A369" s="127"/>
      <c r="B369" s="103"/>
      <c r="C369" s="104"/>
      <c r="D369" s="104"/>
      <c r="E369" s="106">
        <f t="shared" si="8"/>
        <v>873435.23734443693</v>
      </c>
      <c r="F369" s="25"/>
      <c r="G369" s="71"/>
      <c r="H369" s="72"/>
      <c r="I369" s="96"/>
      <c r="J369" s="146"/>
      <c r="K369" s="234"/>
      <c r="L369" s="235"/>
      <c r="M369"/>
      <c r="N369"/>
      <c r="O369"/>
      <c r="P369"/>
      <c r="Q369"/>
      <c r="R369"/>
      <c r="S369"/>
      <c r="T369"/>
      <c r="U369"/>
    </row>
    <row r="370" spans="1:21" s="4" customFormat="1" ht="15.75" hidden="1" customHeight="1" x14ac:dyDescent="0.3">
      <c r="A370" s="127"/>
      <c r="B370" s="103"/>
      <c r="C370" s="104"/>
      <c r="D370" s="104"/>
      <c r="E370" s="157">
        <f t="shared" si="8"/>
        <v>873435.23734443693</v>
      </c>
      <c r="F370" s="25"/>
      <c r="G370" s="71"/>
      <c r="H370" s="72"/>
      <c r="I370" s="96"/>
      <c r="J370" s="146"/>
      <c r="K370" s="234"/>
      <c r="L370" s="235"/>
      <c r="M370"/>
      <c r="N370"/>
      <c r="O370"/>
      <c r="P370"/>
      <c r="Q370"/>
      <c r="R370"/>
      <c r="S370"/>
      <c r="T370"/>
      <c r="U370"/>
    </row>
    <row r="371" spans="1:21" s="4" customFormat="1" ht="15.75" hidden="1" customHeight="1" x14ac:dyDescent="0.3">
      <c r="A371" s="127"/>
      <c r="B371" s="103"/>
      <c r="C371" s="104"/>
      <c r="D371" s="104"/>
      <c r="E371" s="106">
        <f t="shared" si="8"/>
        <v>873435.23734443693</v>
      </c>
      <c r="F371" s="25"/>
      <c r="G371" s="71"/>
      <c r="H371" s="72"/>
      <c r="I371" s="96"/>
      <c r="J371" s="146"/>
      <c r="K371" s="234"/>
      <c r="L371" s="235"/>
      <c r="M371"/>
      <c r="N371"/>
      <c r="O371"/>
      <c r="P371"/>
      <c r="Q371"/>
      <c r="R371"/>
      <c r="S371"/>
      <c r="T371"/>
      <c r="U371"/>
    </row>
    <row r="372" spans="1:21" s="4" customFormat="1" ht="15.75" hidden="1" customHeight="1" x14ac:dyDescent="0.3">
      <c r="A372" s="127"/>
      <c r="B372" s="103"/>
      <c r="C372" s="104"/>
      <c r="D372" s="104"/>
      <c r="E372" s="106">
        <f t="shared" si="8"/>
        <v>873435.23734443693</v>
      </c>
      <c r="F372" s="25"/>
      <c r="G372" s="71"/>
      <c r="H372" s="72"/>
      <c r="I372" s="96"/>
      <c r="J372" s="146"/>
      <c r="K372" s="234"/>
      <c r="L372" s="235"/>
      <c r="M372"/>
      <c r="N372"/>
      <c r="O372"/>
      <c r="P372"/>
      <c r="Q372"/>
      <c r="R372"/>
      <c r="S372"/>
      <c r="T372"/>
      <c r="U372"/>
    </row>
    <row r="373" spans="1:21" s="4" customFormat="1" ht="15.75" hidden="1" customHeight="1" x14ac:dyDescent="0.3">
      <c r="A373" s="127"/>
      <c r="B373" s="103"/>
      <c r="C373" s="104"/>
      <c r="D373" s="104"/>
      <c r="E373" s="106">
        <f t="shared" si="8"/>
        <v>873435.23734443693</v>
      </c>
      <c r="F373" s="25"/>
      <c r="G373" s="71"/>
      <c r="H373" s="72"/>
      <c r="I373" s="96"/>
      <c r="J373" s="146"/>
      <c r="K373" s="234"/>
      <c r="L373" s="235"/>
      <c r="M373"/>
      <c r="N373"/>
      <c r="O373"/>
      <c r="P373"/>
      <c r="Q373"/>
      <c r="R373"/>
      <c r="S373"/>
      <c r="T373"/>
      <c r="U373"/>
    </row>
    <row r="374" spans="1:21" s="4" customFormat="1" hidden="1" x14ac:dyDescent="0.3">
      <c r="A374" s="127"/>
      <c r="B374" s="103"/>
      <c r="C374" s="104"/>
      <c r="D374" s="104"/>
      <c r="E374" s="106">
        <f t="shared" si="8"/>
        <v>873435.23734443693</v>
      </c>
      <c r="F374" s="25"/>
      <c r="G374" s="71"/>
      <c r="H374" s="72"/>
      <c r="I374" s="96"/>
      <c r="J374" s="146"/>
      <c r="K374" s="234"/>
      <c r="L374" s="235"/>
      <c r="M374"/>
      <c r="N374"/>
      <c r="O374"/>
      <c r="P374"/>
      <c r="Q374"/>
      <c r="R374"/>
      <c r="S374"/>
      <c r="T374"/>
      <c r="U374"/>
    </row>
    <row r="375" spans="1:21" s="4" customFormat="1" x14ac:dyDescent="0.3">
      <c r="A375" s="5"/>
      <c r="B375" s="6"/>
      <c r="C375" s="17"/>
      <c r="D375" s="17"/>
      <c r="E375" s="25"/>
      <c r="F375" s="25"/>
      <c r="G375" s="71"/>
      <c r="H375" s="72"/>
      <c r="I375" s="96"/>
      <c r="J375" s="146"/>
      <c r="K375" s="234"/>
      <c r="L375" s="235"/>
      <c r="M375"/>
      <c r="N375"/>
      <c r="O375"/>
      <c r="P375"/>
      <c r="Q375"/>
      <c r="R375"/>
      <c r="S375"/>
      <c r="T375"/>
      <c r="U375"/>
    </row>
    <row r="376" spans="1:21" s="4" customFormat="1" ht="15.75" thickBot="1" x14ac:dyDescent="0.35">
      <c r="A376" s="5"/>
      <c r="B376" s="6"/>
      <c r="C376" s="17"/>
      <c r="D376" s="17"/>
      <c r="E376" s="25"/>
      <c r="F376" s="25"/>
      <c r="G376" s="71"/>
      <c r="H376" s="72"/>
      <c r="I376" s="96"/>
      <c r="J376" s="146"/>
      <c r="K376" s="234"/>
      <c r="L376" s="235"/>
      <c r="M376"/>
      <c r="N376"/>
      <c r="O376"/>
      <c r="P376"/>
      <c r="Q376"/>
      <c r="R376"/>
      <c r="S376"/>
      <c r="T376"/>
      <c r="U376"/>
    </row>
    <row r="377" spans="1:21" s="4" customFormat="1" ht="16.5" thickBot="1" x14ac:dyDescent="0.35">
      <c r="A377" s="5"/>
      <c r="E377" s="105"/>
      <c r="F377" s="101"/>
      <c r="G377" s="83">
        <f t="shared" ref="G377:L377" si="9">SUM(G2:G376)</f>
        <v>0</v>
      </c>
      <c r="H377" s="84">
        <f t="shared" si="9"/>
        <v>0</v>
      </c>
      <c r="I377" s="97">
        <f t="shared" si="9"/>
        <v>14500.66</v>
      </c>
      <c r="J377" s="231">
        <f t="shared" si="9"/>
        <v>5576.83</v>
      </c>
      <c r="K377" s="232">
        <f t="shared" si="9"/>
        <v>0</v>
      </c>
      <c r="L377" s="233">
        <f t="shared" si="9"/>
        <v>0</v>
      </c>
      <c r="M377"/>
      <c r="N377"/>
      <c r="O377"/>
      <c r="P377"/>
      <c r="Q377"/>
      <c r="R377"/>
      <c r="S377"/>
      <c r="T377"/>
      <c r="U377"/>
    </row>
    <row r="378" spans="1:21" s="4" customFormat="1" ht="16.5" thickBot="1" x14ac:dyDescent="0.35">
      <c r="A378" s="5"/>
      <c r="B378" s="224" t="s">
        <v>9</v>
      </c>
      <c r="C378" s="17"/>
      <c r="D378" s="17"/>
      <c r="E378" s="88">
        <f>SUM(C$2:C374)-SUM(D$2:D374)</f>
        <v>873435.2373444438</v>
      </c>
      <c r="F378" s="25"/>
      <c r="G378" s="295">
        <f>G377-H377</f>
        <v>0</v>
      </c>
      <c r="H378" s="296"/>
      <c r="I378" s="291">
        <f>I377-J377</f>
        <v>8923.83</v>
      </c>
      <c r="J378" s="292"/>
      <c r="K378" s="293">
        <f>K377-L377</f>
        <v>0</v>
      </c>
      <c r="L378" s="294"/>
      <c r="M378"/>
      <c r="N378"/>
      <c r="O378"/>
      <c r="P378"/>
      <c r="Q378"/>
      <c r="R378"/>
      <c r="S378"/>
      <c r="T378"/>
      <c r="U378"/>
    </row>
    <row r="379" spans="1:21" s="4" customFormat="1" x14ac:dyDescent="0.3">
      <c r="B379" s="29"/>
      <c r="C379" s="17"/>
      <c r="D379" s="17"/>
      <c r="E379" s="25"/>
      <c r="J379" s="147"/>
      <c r="M379"/>
      <c r="N379"/>
      <c r="O379"/>
      <c r="P379"/>
      <c r="Q379"/>
      <c r="R379"/>
      <c r="S379"/>
      <c r="T379"/>
      <c r="U379"/>
    </row>
    <row r="380" spans="1:21" s="4" customFormat="1" ht="12.75" x14ac:dyDescent="0.2">
      <c r="J380" s="147"/>
      <c r="M380"/>
      <c r="N380"/>
      <c r="O380"/>
      <c r="P380"/>
      <c r="Q380"/>
      <c r="R380"/>
      <c r="S380"/>
      <c r="T380"/>
      <c r="U380"/>
    </row>
    <row r="381" spans="1:21" s="4" customFormat="1" ht="12.75" x14ac:dyDescent="0.2">
      <c r="J381" s="147"/>
      <c r="M381"/>
      <c r="N381"/>
      <c r="O381"/>
      <c r="P381"/>
      <c r="Q381"/>
      <c r="R381"/>
      <c r="S381"/>
      <c r="T381"/>
      <c r="U381"/>
    </row>
    <row r="382" spans="1:21" s="4" customFormat="1" ht="13.5" thickBot="1" x14ac:dyDescent="0.25">
      <c r="J382" s="147"/>
      <c r="M382"/>
      <c r="N382"/>
      <c r="O382"/>
      <c r="P382"/>
      <c r="Q382"/>
      <c r="R382"/>
      <c r="S382"/>
      <c r="T382"/>
      <c r="U382"/>
    </row>
    <row r="383" spans="1:21" s="4" customFormat="1" ht="15.75" thickBot="1" x14ac:dyDescent="0.35">
      <c r="A383" s="5"/>
      <c r="B383" s="78" t="s">
        <v>67</v>
      </c>
      <c r="C383" s="17"/>
      <c r="D383" s="17"/>
      <c r="E383" s="79">
        <f>G2</f>
        <v>0</v>
      </c>
      <c r="F383" s="25"/>
      <c r="I383"/>
      <c r="J383" s="148"/>
      <c r="K383"/>
      <c r="L383"/>
      <c r="M383"/>
      <c r="N383"/>
      <c r="O383"/>
      <c r="P383"/>
      <c r="Q383"/>
      <c r="R383"/>
      <c r="S383"/>
      <c r="T383"/>
      <c r="U383"/>
    </row>
    <row r="384" spans="1:21" s="4" customFormat="1" ht="15.75" thickBot="1" x14ac:dyDescent="0.35">
      <c r="A384" s="93"/>
      <c r="B384" s="92"/>
      <c r="C384" s="92"/>
      <c r="D384" s="91"/>
      <c r="E384" s="92"/>
      <c r="F384" s="25"/>
      <c r="G384"/>
      <c r="H384"/>
      <c r="I384"/>
      <c r="J384" s="148"/>
      <c r="K384"/>
      <c r="L384"/>
      <c r="M384"/>
      <c r="N384"/>
      <c r="O384"/>
      <c r="P384"/>
      <c r="Q384"/>
      <c r="R384"/>
      <c r="S384"/>
      <c r="T384"/>
      <c r="U384"/>
    </row>
    <row r="385" spans="1:21" s="4" customFormat="1" ht="15.75" thickBot="1" x14ac:dyDescent="0.35">
      <c r="A385" s="5"/>
      <c r="B385" s="89" t="s">
        <v>67</v>
      </c>
      <c r="C385" s="17"/>
      <c r="D385" s="17"/>
      <c r="E385" s="90">
        <f>SUM(E383:E384)</f>
        <v>0</v>
      </c>
      <c r="F385" s="101"/>
      <c r="G385"/>
      <c r="H385"/>
      <c r="I385"/>
      <c r="J385" s="148"/>
      <c r="K385"/>
      <c r="L385"/>
      <c r="M385"/>
      <c r="N385"/>
      <c r="O385"/>
      <c r="P385"/>
      <c r="Q385"/>
      <c r="R385"/>
      <c r="S385"/>
      <c r="T385"/>
      <c r="U385"/>
    </row>
    <row r="386" spans="1:21" s="4" customFormat="1" x14ac:dyDescent="0.3">
      <c r="A386" s="5"/>
      <c r="B386" s="169" t="s">
        <v>116</v>
      </c>
      <c r="C386" s="17"/>
      <c r="D386" s="17"/>
      <c r="G386"/>
      <c r="H386"/>
      <c r="I386"/>
      <c r="J386" s="148"/>
      <c r="K386"/>
      <c r="L386"/>
      <c r="M386"/>
      <c r="N386"/>
      <c r="O386"/>
      <c r="P386"/>
      <c r="Q386"/>
      <c r="R386"/>
      <c r="S386"/>
      <c r="T386"/>
      <c r="U386"/>
    </row>
    <row r="387" spans="1:21" s="4" customFormat="1" ht="13.5" thickBot="1" x14ac:dyDescent="0.25">
      <c r="G387"/>
      <c r="H387"/>
      <c r="I387"/>
      <c r="J387" s="148"/>
      <c r="K387"/>
      <c r="L387"/>
      <c r="M387"/>
      <c r="N387"/>
      <c r="O387"/>
      <c r="P387"/>
      <c r="Q387"/>
      <c r="R387"/>
      <c r="S387"/>
      <c r="T387"/>
      <c r="U387"/>
    </row>
    <row r="388" spans="1:21" s="4" customFormat="1" ht="15.75" thickBot="1" x14ac:dyDescent="0.35">
      <c r="B388" s="225" t="s">
        <v>69</v>
      </c>
      <c r="C388" s="17"/>
      <c r="D388" s="17"/>
      <c r="E388" s="226">
        <f>I377</f>
        <v>14500.66</v>
      </c>
      <c r="F388" s="102"/>
      <c r="G388"/>
      <c r="H388"/>
      <c r="I388"/>
      <c r="J388" s="148"/>
      <c r="K388"/>
      <c r="L388"/>
      <c r="M388"/>
      <c r="N388"/>
      <c r="O388"/>
      <c r="P388"/>
      <c r="Q388"/>
      <c r="R388"/>
      <c r="S388"/>
      <c r="T388"/>
      <c r="U388"/>
    </row>
    <row r="389" spans="1:21" s="4" customFormat="1" x14ac:dyDescent="0.3">
      <c r="A389" s="108">
        <v>44754</v>
      </c>
      <c r="B389" s="256" t="s">
        <v>123</v>
      </c>
      <c r="C389" s="94"/>
      <c r="D389" s="94"/>
      <c r="E389" s="151">
        <f>-J6</f>
        <v>-4063.83</v>
      </c>
      <c r="F389" s="102"/>
      <c r="G389"/>
      <c r="H389"/>
      <c r="I389"/>
      <c r="J389" s="148"/>
      <c r="K389"/>
      <c r="L389"/>
      <c r="M389"/>
      <c r="N389"/>
      <c r="O389"/>
      <c r="P389"/>
      <c r="Q389"/>
      <c r="R389"/>
      <c r="S389"/>
      <c r="T389"/>
      <c r="U389"/>
    </row>
    <row r="390" spans="1:21" s="4" customFormat="1" x14ac:dyDescent="0.3">
      <c r="A390" s="108">
        <v>44754</v>
      </c>
      <c r="B390" s="256" t="s">
        <v>124</v>
      </c>
      <c r="C390" s="94"/>
      <c r="D390" s="94"/>
      <c r="E390" s="151">
        <f>-J7</f>
        <v>-1513</v>
      </c>
      <c r="G390"/>
      <c r="H390"/>
      <c r="I390"/>
      <c r="J390" s="148"/>
      <c r="K390"/>
      <c r="L390"/>
      <c r="M390"/>
      <c r="N390"/>
      <c r="O390"/>
      <c r="P390"/>
      <c r="Q390"/>
      <c r="R390"/>
      <c r="S390"/>
      <c r="T390"/>
      <c r="U390"/>
    </row>
    <row r="391" spans="1:21" s="4" customFormat="1" ht="15.75" thickBot="1" x14ac:dyDescent="0.35">
      <c r="A391" s="108">
        <v>44844</v>
      </c>
      <c r="B391" s="256" t="s">
        <v>155</v>
      </c>
      <c r="C391" s="94"/>
      <c r="D391" s="94"/>
      <c r="E391" s="151"/>
      <c r="G391"/>
      <c r="H391"/>
      <c r="I391"/>
      <c r="J391" s="148"/>
      <c r="K391"/>
      <c r="L391"/>
      <c r="M391"/>
      <c r="N391"/>
      <c r="O391"/>
      <c r="P391"/>
      <c r="Q391"/>
      <c r="R391"/>
      <c r="S391"/>
      <c r="T391"/>
      <c r="U391"/>
    </row>
    <row r="392" spans="1:21" s="4" customFormat="1" ht="15.75" thickBot="1" x14ac:dyDescent="0.35">
      <c r="B392" s="225" t="s">
        <v>66</v>
      </c>
      <c r="C392" s="17"/>
      <c r="D392" s="17"/>
      <c r="E392" s="226">
        <f>SUM(E388:E390)</f>
        <v>8923.83</v>
      </c>
      <c r="G392"/>
      <c r="H392"/>
      <c r="I392"/>
      <c r="J392" s="148"/>
      <c r="K392"/>
      <c r="L392"/>
      <c r="M392"/>
      <c r="N392"/>
      <c r="O392"/>
      <c r="P392"/>
      <c r="Q392"/>
      <c r="R392"/>
      <c r="S392"/>
      <c r="T392"/>
      <c r="U392"/>
    </row>
    <row r="393" spans="1:21" s="4" customFormat="1" ht="12.75" x14ac:dyDescent="0.2">
      <c r="G393"/>
      <c r="H393"/>
      <c r="I393"/>
      <c r="J393" s="148"/>
      <c r="K393"/>
      <c r="L393"/>
      <c r="M393"/>
      <c r="N393"/>
      <c r="O393"/>
      <c r="P393"/>
      <c r="Q393"/>
      <c r="R393"/>
      <c r="S393"/>
      <c r="T393"/>
      <c r="U393"/>
    </row>
    <row r="394" spans="1:21" s="4" customFormat="1" x14ac:dyDescent="0.3">
      <c r="A394" s="5"/>
      <c r="B394" s="6"/>
      <c r="C394" s="17"/>
      <c r="D394" s="17"/>
      <c r="E394" s="25"/>
      <c r="F394" s="25"/>
      <c r="G394"/>
      <c r="H394"/>
      <c r="I394"/>
      <c r="J394" s="148"/>
      <c r="K394"/>
      <c r="L394"/>
      <c r="M394"/>
      <c r="N394"/>
      <c r="O394"/>
      <c r="P394"/>
      <c r="Q394"/>
      <c r="R394"/>
      <c r="S394"/>
      <c r="T394"/>
      <c r="U394"/>
    </row>
    <row r="395" spans="1:21" s="4" customFormat="1" x14ac:dyDescent="0.3">
      <c r="A395" s="5"/>
      <c r="B395" s="6"/>
      <c r="C395" s="17"/>
      <c r="D395" s="17"/>
      <c r="E395" s="25"/>
      <c r="F395" s="25"/>
      <c r="G395"/>
      <c r="H395"/>
      <c r="I395"/>
      <c r="J395" s="148"/>
      <c r="K395"/>
      <c r="L395"/>
      <c r="M395"/>
      <c r="N395"/>
      <c r="O395"/>
      <c r="P395"/>
      <c r="Q395"/>
      <c r="R395"/>
      <c r="S395"/>
      <c r="T395"/>
      <c r="U395"/>
    </row>
    <row r="396" spans="1:21" s="4" customFormat="1" x14ac:dyDescent="0.3">
      <c r="A396" s="5"/>
      <c r="B396" s="6"/>
      <c r="C396" s="17"/>
      <c r="D396" s="17"/>
      <c r="E396" s="25"/>
      <c r="F396" s="25"/>
      <c r="G396"/>
      <c r="H396"/>
      <c r="I396"/>
      <c r="J396" s="148"/>
      <c r="K396"/>
      <c r="L396"/>
      <c r="M396"/>
      <c r="N396"/>
      <c r="O396"/>
      <c r="P396"/>
      <c r="Q396"/>
      <c r="R396"/>
      <c r="S396"/>
      <c r="T396"/>
      <c r="U396"/>
    </row>
    <row r="397" spans="1:21" s="4" customFormat="1" x14ac:dyDescent="0.3">
      <c r="A397" s="5"/>
      <c r="B397" s="6"/>
      <c r="C397" s="17"/>
      <c r="D397" s="17"/>
      <c r="E397" s="25"/>
      <c r="F397" s="25"/>
      <c r="G397"/>
      <c r="H397"/>
      <c r="I397"/>
      <c r="J397" s="148"/>
      <c r="K397"/>
      <c r="L397"/>
      <c r="M397"/>
      <c r="N397"/>
      <c r="O397"/>
      <c r="P397"/>
      <c r="Q397"/>
      <c r="R397"/>
      <c r="S397"/>
      <c r="T397"/>
      <c r="U397"/>
    </row>
    <row r="398" spans="1:21" s="4" customFormat="1" x14ac:dyDescent="0.3">
      <c r="A398" s="5"/>
      <c r="B398" s="6"/>
      <c r="C398" s="17"/>
      <c r="D398" s="17"/>
      <c r="E398" s="25"/>
      <c r="F398" s="25"/>
      <c r="G398"/>
      <c r="H398"/>
      <c r="I398"/>
      <c r="J398" s="148"/>
      <c r="K398"/>
      <c r="L398"/>
      <c r="M398"/>
      <c r="N398"/>
      <c r="O398"/>
      <c r="P398"/>
      <c r="Q398"/>
      <c r="R398"/>
      <c r="S398"/>
      <c r="T398"/>
      <c r="U398"/>
    </row>
    <row r="399" spans="1:21" s="4" customFormat="1" x14ac:dyDescent="0.3">
      <c r="A399" s="5"/>
      <c r="B399" s="6"/>
      <c r="C399" s="17"/>
      <c r="D399" s="17"/>
      <c r="E399" s="25"/>
      <c r="F399" s="25"/>
      <c r="G399"/>
      <c r="H399"/>
      <c r="I399"/>
      <c r="J399" s="148"/>
      <c r="K399"/>
      <c r="L399"/>
      <c r="M399"/>
      <c r="N399"/>
      <c r="O399"/>
      <c r="P399"/>
      <c r="Q399"/>
      <c r="R399"/>
      <c r="S399"/>
      <c r="T399"/>
      <c r="U399"/>
    </row>
    <row r="400" spans="1:21" s="4" customFormat="1" x14ac:dyDescent="0.3">
      <c r="A400" s="5"/>
      <c r="B400" s="6"/>
      <c r="C400" s="17"/>
      <c r="D400" s="17"/>
      <c r="E400" s="25"/>
      <c r="F400" s="25"/>
      <c r="G400"/>
      <c r="H400"/>
      <c r="I400"/>
      <c r="J400" s="148"/>
      <c r="K400"/>
      <c r="L400"/>
      <c r="M400"/>
      <c r="N400"/>
      <c r="O400"/>
      <c r="P400"/>
      <c r="Q400"/>
      <c r="R400"/>
      <c r="S400"/>
      <c r="T400"/>
      <c r="U400"/>
    </row>
    <row r="401" spans="1:21" s="4" customFormat="1" x14ac:dyDescent="0.3">
      <c r="A401" s="5"/>
      <c r="B401" s="6"/>
      <c r="C401" s="17"/>
      <c r="D401" s="17"/>
      <c r="E401" s="25"/>
      <c r="F401" s="25"/>
      <c r="G401"/>
      <c r="H401"/>
      <c r="I401"/>
      <c r="J401" s="148"/>
      <c r="K401"/>
      <c r="L401"/>
      <c r="M401"/>
      <c r="N401"/>
      <c r="O401"/>
      <c r="P401"/>
      <c r="Q401"/>
      <c r="R401"/>
      <c r="S401"/>
      <c r="T401"/>
      <c r="U401"/>
    </row>
    <row r="402" spans="1:21" s="4" customFormat="1" x14ac:dyDescent="0.3">
      <c r="A402" s="5"/>
      <c r="B402" s="6"/>
      <c r="C402" s="17"/>
      <c r="D402" s="17"/>
      <c r="E402" s="25"/>
      <c r="F402" s="25"/>
      <c r="G402"/>
      <c r="H402"/>
      <c r="I402"/>
      <c r="J402" s="148"/>
      <c r="K402"/>
      <c r="L402"/>
      <c r="M402"/>
      <c r="N402"/>
      <c r="O402"/>
      <c r="P402"/>
      <c r="Q402"/>
      <c r="R402"/>
      <c r="S402"/>
      <c r="T402"/>
      <c r="U402"/>
    </row>
    <row r="403" spans="1:21" s="4" customFormat="1" x14ac:dyDescent="0.3">
      <c r="A403" s="5"/>
      <c r="B403" s="6"/>
      <c r="C403" s="17"/>
      <c r="D403" s="17"/>
      <c r="E403" s="25"/>
      <c r="F403" s="25"/>
      <c r="G403"/>
      <c r="H403"/>
      <c r="I403"/>
      <c r="J403" s="148"/>
      <c r="K403"/>
      <c r="L403"/>
      <c r="M403"/>
      <c r="N403"/>
      <c r="O403"/>
      <c r="P403"/>
      <c r="Q403"/>
      <c r="R403"/>
      <c r="S403"/>
      <c r="T403"/>
      <c r="U403"/>
    </row>
    <row r="404" spans="1:21" s="4" customFormat="1" x14ac:dyDescent="0.3">
      <c r="A404" s="5"/>
      <c r="B404" s="6"/>
      <c r="C404" s="17"/>
      <c r="D404" s="17"/>
      <c r="E404" s="25"/>
      <c r="F404" s="25"/>
      <c r="G404"/>
      <c r="H404"/>
      <c r="I404"/>
      <c r="J404" s="148"/>
      <c r="K404"/>
      <c r="L404"/>
      <c r="M404"/>
      <c r="N404"/>
      <c r="O404"/>
      <c r="P404"/>
      <c r="Q404"/>
      <c r="R404"/>
      <c r="S404"/>
      <c r="T404"/>
      <c r="U404"/>
    </row>
    <row r="405" spans="1:21" s="4" customFormat="1" x14ac:dyDescent="0.3">
      <c r="A405" s="5"/>
      <c r="B405" s="6"/>
      <c r="C405" s="17"/>
      <c r="D405" s="17"/>
      <c r="E405" s="25"/>
      <c r="F405" s="25"/>
      <c r="G405"/>
      <c r="H405"/>
      <c r="I405"/>
      <c r="J405" s="148"/>
      <c r="K405"/>
      <c r="L405"/>
      <c r="M405"/>
      <c r="N405"/>
      <c r="O405"/>
      <c r="P405"/>
      <c r="Q405"/>
      <c r="R405"/>
      <c r="S405"/>
      <c r="T405"/>
      <c r="U405"/>
    </row>
    <row r="406" spans="1:21" s="4" customFormat="1" x14ac:dyDescent="0.3">
      <c r="A406" s="5"/>
      <c r="B406" s="6"/>
      <c r="C406" s="17"/>
      <c r="D406" s="17"/>
      <c r="E406" s="25"/>
      <c r="F406" s="25"/>
      <c r="G406"/>
      <c r="H406"/>
      <c r="I406"/>
      <c r="J406" s="148"/>
      <c r="K406"/>
      <c r="L406"/>
      <c r="M406"/>
      <c r="N406"/>
      <c r="O406"/>
      <c r="P406"/>
      <c r="Q406"/>
      <c r="R406"/>
      <c r="S406"/>
      <c r="T406"/>
      <c r="U406"/>
    </row>
    <row r="407" spans="1:21" s="4" customFormat="1" x14ac:dyDescent="0.3">
      <c r="A407" s="5"/>
      <c r="B407" s="6"/>
      <c r="C407" s="17"/>
      <c r="D407" s="17"/>
      <c r="E407" s="25"/>
      <c r="F407" s="25"/>
      <c r="G407"/>
      <c r="H407"/>
      <c r="I407"/>
      <c r="J407" s="148"/>
      <c r="K407"/>
      <c r="L407"/>
      <c r="M407"/>
      <c r="N407"/>
      <c r="O407"/>
      <c r="P407"/>
      <c r="Q407"/>
      <c r="R407"/>
      <c r="S407"/>
      <c r="T407"/>
      <c r="U407"/>
    </row>
    <row r="408" spans="1:21" s="4" customFormat="1" x14ac:dyDescent="0.3">
      <c r="A408" s="5"/>
      <c r="B408" s="6"/>
      <c r="C408" s="17"/>
      <c r="D408" s="17"/>
      <c r="E408" s="25"/>
      <c r="F408" s="25"/>
      <c r="G408"/>
      <c r="H408"/>
      <c r="I408"/>
      <c r="J408" s="148"/>
      <c r="K408"/>
      <c r="L408"/>
      <c r="M408"/>
      <c r="N408"/>
      <c r="O408"/>
      <c r="P408"/>
      <c r="Q408"/>
      <c r="R408"/>
      <c r="S408"/>
      <c r="T408"/>
      <c r="U408"/>
    </row>
    <row r="409" spans="1:21" s="4" customFormat="1" x14ac:dyDescent="0.3">
      <c r="A409" s="5"/>
      <c r="B409" s="6"/>
      <c r="C409" s="17"/>
      <c r="D409" s="17"/>
      <c r="E409" s="25"/>
      <c r="F409" s="25"/>
      <c r="G409"/>
      <c r="H409"/>
      <c r="I409"/>
      <c r="J409" s="148"/>
      <c r="K409"/>
      <c r="L409"/>
      <c r="M409"/>
      <c r="N409"/>
      <c r="O409"/>
      <c r="P409"/>
      <c r="Q409"/>
      <c r="R409"/>
      <c r="S409"/>
      <c r="T409"/>
      <c r="U409"/>
    </row>
    <row r="410" spans="1:21" s="4" customFormat="1" x14ac:dyDescent="0.3">
      <c r="A410" s="5"/>
      <c r="B410" s="6"/>
      <c r="C410" s="17"/>
      <c r="D410" s="17"/>
      <c r="E410" s="25"/>
      <c r="F410" s="25"/>
      <c r="G410"/>
      <c r="H410"/>
      <c r="I410"/>
      <c r="J410" s="148"/>
      <c r="K410"/>
      <c r="L410"/>
      <c r="M410"/>
      <c r="N410"/>
      <c r="O410"/>
      <c r="P410"/>
      <c r="Q410"/>
      <c r="R410"/>
      <c r="S410"/>
      <c r="T410"/>
      <c r="U410"/>
    </row>
    <row r="411" spans="1:21" s="4" customFormat="1" x14ac:dyDescent="0.3">
      <c r="A411" s="5"/>
      <c r="B411" s="6"/>
      <c r="C411" s="17"/>
      <c r="D411" s="17"/>
      <c r="E411" s="25"/>
      <c r="F411" s="25"/>
      <c r="G411"/>
      <c r="H411"/>
      <c r="I411"/>
      <c r="J411" s="148"/>
      <c r="K411"/>
      <c r="L411"/>
      <c r="M411"/>
      <c r="N411"/>
      <c r="O411"/>
      <c r="P411"/>
      <c r="Q411"/>
      <c r="R411"/>
      <c r="S411"/>
      <c r="T411"/>
      <c r="U411"/>
    </row>
    <row r="412" spans="1:21" s="4" customFormat="1" x14ac:dyDescent="0.3">
      <c r="A412" s="5"/>
      <c r="B412" s="6"/>
      <c r="C412" s="17"/>
      <c r="D412" s="17"/>
      <c r="E412" s="25"/>
      <c r="F412" s="25"/>
      <c r="G412"/>
      <c r="H412"/>
      <c r="I412"/>
      <c r="J412" s="148"/>
      <c r="K412"/>
      <c r="L412"/>
      <c r="M412"/>
      <c r="N412"/>
      <c r="O412"/>
      <c r="P412"/>
      <c r="Q412"/>
      <c r="R412"/>
      <c r="S412"/>
      <c r="T412"/>
      <c r="U412"/>
    </row>
    <row r="413" spans="1:21" s="4" customFormat="1" x14ac:dyDescent="0.3">
      <c r="A413" s="5"/>
      <c r="B413" s="7"/>
      <c r="C413" s="17"/>
      <c r="D413" s="17"/>
      <c r="E413" s="25"/>
      <c r="F413" s="25"/>
      <c r="G413"/>
      <c r="H413"/>
      <c r="I413"/>
      <c r="J413" s="148"/>
      <c r="K413"/>
      <c r="L413"/>
      <c r="M413"/>
      <c r="N413"/>
      <c r="O413"/>
      <c r="P413"/>
      <c r="Q413"/>
      <c r="R413"/>
      <c r="S413"/>
      <c r="T413"/>
      <c r="U413"/>
    </row>
    <row r="414" spans="1:21" s="4" customFormat="1" x14ac:dyDescent="0.3">
      <c r="A414" s="5"/>
      <c r="B414" s="6"/>
      <c r="C414" s="17"/>
      <c r="D414" s="17"/>
      <c r="E414" s="25"/>
      <c r="F414" s="25"/>
      <c r="G414"/>
      <c r="H414"/>
      <c r="I414"/>
      <c r="J414" s="148"/>
      <c r="K414"/>
      <c r="L414"/>
      <c r="M414"/>
      <c r="N414"/>
      <c r="O414"/>
      <c r="P414"/>
      <c r="Q414"/>
      <c r="R414"/>
      <c r="S414"/>
      <c r="T414"/>
      <c r="U414"/>
    </row>
    <row r="415" spans="1:21" s="4" customFormat="1" x14ac:dyDescent="0.3">
      <c r="A415" s="5"/>
      <c r="B415" s="6"/>
      <c r="C415" s="17"/>
      <c r="D415" s="17"/>
      <c r="E415" s="25"/>
      <c r="F415" s="25"/>
      <c r="G415"/>
      <c r="H415"/>
      <c r="I415"/>
      <c r="J415" s="148"/>
      <c r="K415"/>
      <c r="L415"/>
      <c r="M415"/>
      <c r="N415"/>
      <c r="O415"/>
      <c r="P415"/>
      <c r="Q415"/>
      <c r="R415"/>
      <c r="S415"/>
      <c r="T415"/>
      <c r="U415"/>
    </row>
    <row r="416" spans="1:21" s="4" customFormat="1" x14ac:dyDescent="0.3">
      <c r="A416" s="5"/>
      <c r="B416" s="6"/>
      <c r="C416" s="17"/>
      <c r="D416" s="17"/>
      <c r="E416" s="25"/>
      <c r="F416" s="25"/>
      <c r="G416"/>
      <c r="H416"/>
      <c r="I416"/>
      <c r="J416" s="148"/>
      <c r="K416"/>
      <c r="L416"/>
      <c r="M416"/>
      <c r="N416"/>
      <c r="O416"/>
      <c r="P416"/>
      <c r="Q416"/>
      <c r="R416"/>
      <c r="S416"/>
      <c r="T416"/>
      <c r="U416"/>
    </row>
    <row r="417" spans="1:21" s="4" customFormat="1" x14ac:dyDescent="0.3">
      <c r="A417" s="5"/>
      <c r="B417" s="6"/>
      <c r="C417" s="17"/>
      <c r="D417" s="17"/>
      <c r="E417" s="25"/>
      <c r="F417" s="25"/>
      <c r="G417"/>
      <c r="H417"/>
      <c r="I417"/>
      <c r="J417" s="148"/>
      <c r="K417"/>
      <c r="L417"/>
      <c r="M417"/>
      <c r="N417"/>
      <c r="O417"/>
      <c r="P417"/>
      <c r="Q417"/>
      <c r="R417"/>
      <c r="S417"/>
      <c r="T417"/>
      <c r="U417"/>
    </row>
    <row r="418" spans="1:21" s="4" customFormat="1" x14ac:dyDescent="0.3">
      <c r="A418" s="5"/>
      <c r="B418" s="6"/>
      <c r="C418" s="17"/>
      <c r="D418" s="17"/>
      <c r="E418" s="25"/>
      <c r="F418" s="25"/>
      <c r="G418"/>
      <c r="H418"/>
      <c r="I418"/>
      <c r="J418" s="148"/>
      <c r="K418"/>
      <c r="L418"/>
      <c r="M418"/>
      <c r="N418"/>
      <c r="O418"/>
      <c r="P418"/>
      <c r="Q418"/>
      <c r="R418"/>
      <c r="S418"/>
      <c r="T418"/>
      <c r="U418"/>
    </row>
    <row r="419" spans="1:21" s="4" customFormat="1" x14ac:dyDescent="0.3">
      <c r="A419" s="5"/>
      <c r="B419" s="6"/>
      <c r="C419" s="17"/>
      <c r="D419" s="17"/>
      <c r="E419" s="25"/>
      <c r="F419" s="25"/>
      <c r="G419"/>
      <c r="H419"/>
      <c r="I419"/>
      <c r="J419" s="148"/>
      <c r="K419"/>
      <c r="L419"/>
      <c r="M419"/>
      <c r="N419"/>
      <c r="O419"/>
      <c r="P419"/>
      <c r="Q419"/>
      <c r="R419"/>
      <c r="S419"/>
      <c r="T419"/>
      <c r="U419"/>
    </row>
    <row r="420" spans="1:21" s="4" customFormat="1" x14ac:dyDescent="0.3">
      <c r="A420" s="5"/>
      <c r="B420" s="6"/>
      <c r="C420" s="17"/>
      <c r="D420" s="17"/>
      <c r="E420" s="25"/>
      <c r="F420" s="25"/>
      <c r="G420"/>
      <c r="H420"/>
      <c r="I420"/>
      <c r="J420" s="148"/>
      <c r="K420"/>
      <c r="L420"/>
      <c r="M420"/>
      <c r="N420"/>
      <c r="O420"/>
      <c r="P420"/>
      <c r="Q420"/>
      <c r="R420"/>
      <c r="S420"/>
      <c r="T420"/>
      <c r="U420"/>
    </row>
    <row r="421" spans="1:21" s="4" customFormat="1" x14ac:dyDescent="0.3">
      <c r="A421" s="5"/>
      <c r="B421" s="6"/>
      <c r="C421" s="17"/>
      <c r="D421" s="17"/>
      <c r="E421" s="25"/>
      <c r="F421" s="25"/>
      <c r="G421"/>
      <c r="H421"/>
      <c r="I421"/>
      <c r="J421" s="148"/>
      <c r="K421"/>
      <c r="L421"/>
      <c r="M421"/>
      <c r="N421"/>
      <c r="O421"/>
      <c r="P421"/>
      <c r="Q421"/>
      <c r="R421"/>
      <c r="S421"/>
      <c r="T421"/>
      <c r="U421"/>
    </row>
    <row r="422" spans="1:21" s="4" customFormat="1" x14ac:dyDescent="0.3">
      <c r="A422" s="5"/>
      <c r="B422" s="6"/>
      <c r="C422" s="17"/>
      <c r="D422" s="17"/>
      <c r="E422" s="25"/>
      <c r="F422" s="25"/>
      <c r="G422"/>
      <c r="H422"/>
      <c r="I422"/>
      <c r="J422" s="148"/>
      <c r="K422"/>
      <c r="L422"/>
      <c r="M422"/>
      <c r="N422"/>
      <c r="O422"/>
      <c r="P422"/>
      <c r="Q422"/>
      <c r="R422"/>
      <c r="S422"/>
      <c r="T422"/>
      <c r="U422"/>
    </row>
    <row r="423" spans="1:21" s="4" customFormat="1" x14ac:dyDescent="0.3">
      <c r="A423" s="5"/>
      <c r="B423" s="6"/>
      <c r="C423" s="17"/>
      <c r="D423" s="17"/>
      <c r="E423" s="25"/>
      <c r="F423" s="25"/>
      <c r="G423"/>
      <c r="H423"/>
      <c r="I423"/>
      <c r="J423" s="148"/>
      <c r="K423"/>
      <c r="L423"/>
      <c r="M423"/>
      <c r="N423"/>
      <c r="O423"/>
      <c r="P423"/>
      <c r="Q423"/>
      <c r="R423"/>
      <c r="S423"/>
      <c r="T423"/>
      <c r="U423"/>
    </row>
    <row r="424" spans="1:21" s="4" customFormat="1" x14ac:dyDescent="0.3">
      <c r="A424" s="5"/>
      <c r="B424" s="6"/>
      <c r="C424" s="17"/>
      <c r="D424" s="17"/>
      <c r="E424" s="25"/>
      <c r="F424" s="25"/>
      <c r="G424"/>
      <c r="H424"/>
      <c r="I424"/>
      <c r="J424" s="148"/>
      <c r="K424"/>
      <c r="L424"/>
      <c r="M424"/>
      <c r="N424"/>
      <c r="O424"/>
      <c r="P424"/>
      <c r="Q424"/>
      <c r="R424"/>
      <c r="S424"/>
      <c r="T424"/>
      <c r="U424"/>
    </row>
    <row r="425" spans="1:21" s="4" customFormat="1" x14ac:dyDescent="0.3">
      <c r="A425" s="5"/>
      <c r="B425" s="6"/>
      <c r="C425" s="17"/>
      <c r="D425" s="17"/>
      <c r="E425" s="25"/>
      <c r="F425" s="25"/>
      <c r="G425"/>
      <c r="H425"/>
      <c r="I425"/>
      <c r="J425" s="148"/>
      <c r="K425"/>
      <c r="L425"/>
      <c r="M425"/>
      <c r="N425"/>
      <c r="O425"/>
      <c r="P425"/>
      <c r="Q425"/>
      <c r="R425"/>
      <c r="S425"/>
      <c r="T425"/>
      <c r="U425"/>
    </row>
    <row r="426" spans="1:21" s="4" customFormat="1" x14ac:dyDescent="0.3">
      <c r="A426" s="5"/>
      <c r="B426" s="6"/>
      <c r="C426" s="17"/>
      <c r="D426" s="17"/>
      <c r="E426" s="25"/>
      <c r="F426" s="25"/>
      <c r="G426"/>
      <c r="H426"/>
      <c r="I426"/>
      <c r="J426" s="148"/>
      <c r="K426"/>
      <c r="L426"/>
      <c r="M426"/>
      <c r="N426"/>
      <c r="O426"/>
      <c r="P426"/>
      <c r="Q426"/>
      <c r="R426"/>
      <c r="S426"/>
      <c r="T426"/>
      <c r="U426"/>
    </row>
    <row r="427" spans="1:21" s="4" customFormat="1" x14ac:dyDescent="0.3">
      <c r="A427" s="5"/>
      <c r="B427" s="6"/>
      <c r="C427" s="17"/>
      <c r="D427" s="17"/>
      <c r="E427" s="25"/>
      <c r="F427" s="25"/>
      <c r="G427"/>
      <c r="H427"/>
      <c r="I427"/>
      <c r="J427" s="148"/>
      <c r="K427"/>
      <c r="L427"/>
      <c r="M427"/>
      <c r="N427"/>
      <c r="O427"/>
      <c r="P427"/>
      <c r="Q427"/>
      <c r="R427"/>
      <c r="S427"/>
      <c r="T427"/>
      <c r="U427"/>
    </row>
    <row r="428" spans="1:21" s="4" customFormat="1" x14ac:dyDescent="0.3">
      <c r="A428" s="5"/>
      <c r="B428" s="6"/>
      <c r="C428" s="17"/>
      <c r="D428" s="17"/>
      <c r="E428" s="25"/>
      <c r="F428" s="25"/>
      <c r="G428"/>
      <c r="H428"/>
      <c r="I428"/>
      <c r="J428" s="148"/>
      <c r="K428"/>
      <c r="L428"/>
      <c r="M428"/>
      <c r="N428"/>
      <c r="O428"/>
      <c r="P428"/>
      <c r="Q428"/>
      <c r="R428"/>
      <c r="S428"/>
      <c r="T428"/>
      <c r="U428"/>
    </row>
    <row r="429" spans="1:21" s="4" customFormat="1" x14ac:dyDescent="0.3">
      <c r="A429" s="5"/>
      <c r="B429" s="6"/>
      <c r="C429" s="17"/>
      <c r="D429" s="17"/>
      <c r="E429" s="25"/>
      <c r="F429" s="25"/>
      <c r="G429"/>
      <c r="H429"/>
      <c r="I429"/>
      <c r="J429" s="148"/>
      <c r="K429"/>
      <c r="L429"/>
      <c r="M429"/>
      <c r="N429"/>
      <c r="O429"/>
      <c r="P429"/>
      <c r="Q429"/>
      <c r="R429"/>
      <c r="S429"/>
      <c r="T429"/>
      <c r="U429"/>
    </row>
    <row r="430" spans="1:21" s="4" customFormat="1" x14ac:dyDescent="0.3">
      <c r="A430" s="5"/>
      <c r="B430" s="6"/>
      <c r="C430" s="17"/>
      <c r="D430" s="17"/>
      <c r="E430" s="25"/>
      <c r="F430" s="25"/>
      <c r="G430"/>
      <c r="H430"/>
      <c r="I430"/>
      <c r="J430" s="148"/>
      <c r="K430"/>
      <c r="L430"/>
      <c r="M430"/>
      <c r="N430"/>
      <c r="O430"/>
      <c r="P430"/>
      <c r="Q430"/>
      <c r="R430"/>
      <c r="S430"/>
      <c r="T430"/>
      <c r="U430"/>
    </row>
    <row r="431" spans="1:21" s="4" customFormat="1" x14ac:dyDescent="0.3">
      <c r="A431" s="5"/>
      <c r="B431" s="6"/>
      <c r="C431" s="17"/>
      <c r="D431" s="17"/>
      <c r="E431" s="25"/>
      <c r="F431" s="25"/>
      <c r="G431"/>
      <c r="H431"/>
      <c r="I431"/>
      <c r="J431" s="148"/>
      <c r="K431"/>
      <c r="L431"/>
      <c r="M431"/>
      <c r="N431"/>
      <c r="O431"/>
      <c r="P431"/>
      <c r="Q431"/>
      <c r="R431"/>
      <c r="S431"/>
      <c r="T431"/>
      <c r="U431"/>
    </row>
    <row r="432" spans="1:21" s="4" customFormat="1" x14ac:dyDescent="0.3">
      <c r="A432" s="5"/>
      <c r="B432" s="6"/>
      <c r="C432" s="17"/>
      <c r="D432" s="17"/>
      <c r="E432" s="25"/>
      <c r="F432" s="25"/>
      <c r="G432"/>
      <c r="H432"/>
      <c r="I432"/>
      <c r="J432" s="148"/>
      <c r="K432"/>
      <c r="L432"/>
      <c r="M432"/>
      <c r="N432"/>
      <c r="O432"/>
      <c r="P432"/>
      <c r="Q432"/>
      <c r="R432"/>
      <c r="S432"/>
      <c r="T432"/>
      <c r="U432"/>
    </row>
    <row r="433" spans="1:21" s="4" customFormat="1" x14ac:dyDescent="0.3">
      <c r="A433" s="5"/>
      <c r="B433" s="6"/>
      <c r="C433" s="17"/>
      <c r="D433" s="17"/>
      <c r="E433" s="25"/>
      <c r="F433" s="25"/>
      <c r="G433"/>
      <c r="H433"/>
      <c r="I433"/>
      <c r="J433" s="148"/>
      <c r="K433"/>
      <c r="L433"/>
      <c r="M433"/>
      <c r="N433"/>
      <c r="O433"/>
      <c r="P433"/>
      <c r="Q433"/>
      <c r="R433"/>
      <c r="S433"/>
      <c r="T433"/>
      <c r="U433"/>
    </row>
    <row r="434" spans="1:21" s="4" customFormat="1" x14ac:dyDescent="0.3">
      <c r="A434" s="5"/>
      <c r="B434" s="6"/>
      <c r="C434" s="17"/>
      <c r="D434" s="17"/>
      <c r="E434" s="25"/>
      <c r="F434" s="25"/>
      <c r="G434"/>
      <c r="H434"/>
      <c r="I434"/>
      <c r="J434" s="148"/>
      <c r="K434"/>
      <c r="L434"/>
      <c r="M434"/>
      <c r="N434"/>
      <c r="O434"/>
      <c r="P434"/>
      <c r="Q434"/>
      <c r="R434"/>
      <c r="S434"/>
      <c r="T434"/>
      <c r="U434"/>
    </row>
    <row r="435" spans="1:21" s="4" customFormat="1" x14ac:dyDescent="0.3">
      <c r="A435" s="5"/>
      <c r="B435" s="6"/>
      <c r="C435" s="17"/>
      <c r="D435" s="17"/>
      <c r="E435" s="25"/>
      <c r="F435" s="25"/>
      <c r="G435"/>
      <c r="H435"/>
      <c r="I435"/>
      <c r="J435" s="148"/>
      <c r="K435"/>
      <c r="L435"/>
      <c r="M435"/>
      <c r="N435"/>
      <c r="O435"/>
      <c r="P435"/>
      <c r="Q435"/>
      <c r="R435"/>
      <c r="S435"/>
      <c r="T435"/>
      <c r="U435"/>
    </row>
    <row r="436" spans="1:21" s="4" customFormat="1" x14ac:dyDescent="0.3">
      <c r="A436" s="5"/>
      <c r="B436" s="6"/>
      <c r="C436" s="17"/>
      <c r="D436" s="17"/>
      <c r="E436" s="25"/>
      <c r="F436" s="25"/>
      <c r="G436"/>
      <c r="H436"/>
      <c r="I436"/>
      <c r="J436" s="148"/>
      <c r="K436"/>
      <c r="L436"/>
      <c r="M436"/>
      <c r="N436"/>
      <c r="O436"/>
      <c r="P436"/>
      <c r="Q436"/>
      <c r="R436"/>
      <c r="S436"/>
      <c r="T436"/>
      <c r="U436"/>
    </row>
    <row r="437" spans="1:21" s="4" customFormat="1" x14ac:dyDescent="0.3">
      <c r="A437" s="5"/>
      <c r="B437" s="6"/>
      <c r="C437" s="17"/>
      <c r="D437" s="17"/>
      <c r="E437" s="25"/>
      <c r="F437" s="25"/>
      <c r="G437"/>
      <c r="H437"/>
      <c r="I437"/>
      <c r="J437" s="148"/>
      <c r="K437"/>
      <c r="L437"/>
      <c r="M437"/>
      <c r="N437"/>
      <c r="O437"/>
      <c r="P437"/>
      <c r="Q437"/>
      <c r="R437"/>
      <c r="S437"/>
      <c r="T437"/>
      <c r="U437"/>
    </row>
    <row r="438" spans="1:21" s="4" customFormat="1" x14ac:dyDescent="0.3">
      <c r="A438" s="5"/>
      <c r="B438" s="6"/>
      <c r="C438" s="17"/>
      <c r="D438" s="17"/>
      <c r="E438" s="25"/>
      <c r="F438" s="25"/>
      <c r="G438"/>
      <c r="H438"/>
      <c r="I438"/>
      <c r="J438" s="148"/>
      <c r="K438"/>
      <c r="L438"/>
      <c r="M438"/>
      <c r="N438"/>
      <c r="O438"/>
      <c r="P438"/>
      <c r="Q438"/>
      <c r="R438"/>
      <c r="S438"/>
      <c r="T438"/>
      <c r="U438"/>
    </row>
    <row r="439" spans="1:21" s="4" customFormat="1" x14ac:dyDescent="0.3">
      <c r="A439" s="5"/>
      <c r="B439" s="6"/>
      <c r="C439" s="17"/>
      <c r="D439" s="17"/>
      <c r="E439" s="25"/>
      <c r="F439" s="25"/>
      <c r="G439"/>
      <c r="H439"/>
      <c r="I439"/>
      <c r="J439" s="148"/>
      <c r="K439"/>
      <c r="L439"/>
      <c r="M439"/>
      <c r="N439"/>
      <c r="O439"/>
      <c r="P439"/>
      <c r="Q439"/>
      <c r="R439"/>
      <c r="S439"/>
      <c r="T439"/>
      <c r="U439"/>
    </row>
    <row r="440" spans="1:21" s="4" customFormat="1" x14ac:dyDescent="0.3">
      <c r="A440" s="5"/>
      <c r="B440" s="6"/>
      <c r="C440" s="17"/>
      <c r="D440" s="17"/>
      <c r="E440" s="25"/>
      <c r="F440" s="25"/>
      <c r="G440"/>
      <c r="H440"/>
      <c r="I440"/>
      <c r="J440" s="148"/>
      <c r="K440"/>
      <c r="L440"/>
      <c r="M440"/>
      <c r="N440"/>
      <c r="O440"/>
      <c r="P440"/>
      <c r="Q440"/>
      <c r="R440"/>
      <c r="S440"/>
      <c r="T440"/>
      <c r="U440"/>
    </row>
    <row r="441" spans="1:21" s="4" customFormat="1" x14ac:dyDescent="0.3">
      <c r="A441" s="5"/>
      <c r="B441" s="6"/>
      <c r="C441" s="17"/>
      <c r="D441" s="17"/>
      <c r="E441" s="25"/>
      <c r="F441" s="25"/>
      <c r="G441"/>
      <c r="H441"/>
      <c r="I441"/>
      <c r="J441" s="148"/>
      <c r="K441"/>
      <c r="L441"/>
      <c r="M441"/>
      <c r="N441"/>
      <c r="O441"/>
      <c r="P441"/>
      <c r="Q441"/>
      <c r="R441"/>
      <c r="S441"/>
      <c r="T441"/>
      <c r="U441"/>
    </row>
    <row r="442" spans="1:21" s="4" customFormat="1" x14ac:dyDescent="0.3">
      <c r="A442" s="5"/>
      <c r="B442" s="6"/>
      <c r="C442" s="17"/>
      <c r="D442" s="17"/>
      <c r="E442" s="25"/>
      <c r="F442" s="25"/>
      <c r="G442"/>
      <c r="H442"/>
      <c r="I442"/>
      <c r="J442" s="148"/>
      <c r="K442"/>
      <c r="L442"/>
      <c r="M442"/>
      <c r="N442"/>
      <c r="O442"/>
      <c r="P442"/>
      <c r="Q442"/>
      <c r="R442"/>
      <c r="S442"/>
      <c r="T442"/>
      <c r="U442"/>
    </row>
    <row r="443" spans="1:21" s="4" customFormat="1" x14ac:dyDescent="0.3">
      <c r="A443" s="5"/>
      <c r="B443" s="6"/>
      <c r="C443" s="17"/>
      <c r="D443" s="17"/>
      <c r="E443" s="25"/>
      <c r="F443" s="25"/>
      <c r="G443"/>
      <c r="H443"/>
      <c r="I443"/>
      <c r="J443" s="148"/>
      <c r="K443"/>
      <c r="L443"/>
      <c r="M443"/>
      <c r="N443"/>
      <c r="O443"/>
      <c r="P443"/>
      <c r="Q443"/>
      <c r="R443"/>
      <c r="S443"/>
      <c r="T443"/>
      <c r="U443"/>
    </row>
    <row r="444" spans="1:21" s="4" customFormat="1" x14ac:dyDescent="0.3">
      <c r="A444" s="5"/>
      <c r="B444" s="6"/>
      <c r="C444" s="17"/>
      <c r="D444" s="17"/>
      <c r="E444" s="25"/>
      <c r="F444" s="25"/>
      <c r="G444"/>
      <c r="H444"/>
      <c r="I444"/>
      <c r="J444" s="148"/>
      <c r="K444"/>
      <c r="L444"/>
      <c r="M444"/>
      <c r="N444"/>
      <c r="O444"/>
      <c r="P444"/>
      <c r="Q444"/>
      <c r="R444"/>
      <c r="S444"/>
      <c r="T444"/>
      <c r="U444"/>
    </row>
    <row r="445" spans="1:21" s="4" customFormat="1" x14ac:dyDescent="0.3">
      <c r="A445" s="5"/>
      <c r="B445" s="6"/>
      <c r="C445" s="17"/>
      <c r="D445" s="17"/>
      <c r="E445" s="25"/>
      <c r="F445" s="25"/>
      <c r="G445"/>
      <c r="H445"/>
      <c r="I445"/>
      <c r="J445" s="148"/>
      <c r="K445"/>
      <c r="L445"/>
      <c r="M445"/>
      <c r="N445"/>
      <c r="O445"/>
      <c r="P445"/>
      <c r="Q445"/>
      <c r="R445"/>
      <c r="S445"/>
      <c r="T445"/>
      <c r="U445"/>
    </row>
    <row r="446" spans="1:21" s="4" customFormat="1" x14ac:dyDescent="0.3">
      <c r="A446" s="5"/>
      <c r="B446" s="6"/>
      <c r="C446" s="17"/>
      <c r="D446" s="17"/>
      <c r="E446" s="25"/>
      <c r="F446" s="25"/>
      <c r="G446"/>
      <c r="H446"/>
      <c r="I446"/>
      <c r="J446" s="148"/>
      <c r="K446"/>
      <c r="L446"/>
      <c r="M446"/>
      <c r="N446"/>
      <c r="O446"/>
      <c r="P446"/>
      <c r="Q446"/>
      <c r="R446"/>
      <c r="S446"/>
      <c r="T446"/>
      <c r="U446"/>
    </row>
    <row r="447" spans="1:21" s="4" customFormat="1" x14ac:dyDescent="0.3">
      <c r="A447" s="5"/>
      <c r="B447" s="6"/>
      <c r="C447" s="17"/>
      <c r="D447" s="17"/>
      <c r="E447" s="25"/>
      <c r="F447" s="25"/>
      <c r="G447"/>
      <c r="H447"/>
      <c r="I447"/>
      <c r="J447" s="148"/>
      <c r="K447"/>
      <c r="L447"/>
      <c r="M447"/>
      <c r="N447"/>
      <c r="O447"/>
      <c r="P447"/>
      <c r="Q447"/>
      <c r="R447"/>
      <c r="S447"/>
      <c r="T447"/>
      <c r="U447"/>
    </row>
    <row r="448" spans="1:21" s="4" customFormat="1" x14ac:dyDescent="0.3">
      <c r="A448" s="5"/>
      <c r="B448" s="6"/>
      <c r="C448" s="17"/>
      <c r="D448" s="17"/>
      <c r="E448" s="25"/>
      <c r="F448" s="25"/>
      <c r="G448"/>
      <c r="H448"/>
      <c r="I448"/>
      <c r="J448" s="148"/>
      <c r="K448"/>
      <c r="L448"/>
      <c r="M448"/>
      <c r="N448"/>
      <c r="O448"/>
      <c r="P448"/>
      <c r="Q448"/>
      <c r="R448"/>
      <c r="S448"/>
      <c r="T448"/>
      <c r="U448"/>
    </row>
    <row r="449" spans="1:21" s="4" customFormat="1" x14ac:dyDescent="0.3">
      <c r="A449" s="5"/>
      <c r="B449" s="6"/>
      <c r="C449" s="17"/>
      <c r="D449" s="17"/>
      <c r="E449" s="25"/>
      <c r="F449" s="25"/>
      <c r="G449"/>
      <c r="H449"/>
      <c r="I449"/>
      <c r="J449" s="148"/>
      <c r="K449"/>
      <c r="L449"/>
      <c r="M449"/>
      <c r="N449"/>
      <c r="O449"/>
      <c r="P449"/>
      <c r="Q449"/>
      <c r="R449"/>
      <c r="S449"/>
      <c r="T449"/>
      <c r="U449"/>
    </row>
    <row r="450" spans="1:21" s="4" customFormat="1" x14ac:dyDescent="0.3">
      <c r="A450" s="5"/>
      <c r="B450" s="6"/>
      <c r="C450" s="17"/>
      <c r="D450" s="17"/>
      <c r="E450" s="25"/>
      <c r="F450" s="25"/>
      <c r="G450"/>
      <c r="H450"/>
      <c r="I450"/>
      <c r="J450" s="148"/>
      <c r="K450"/>
      <c r="L450"/>
      <c r="M450"/>
      <c r="N450"/>
      <c r="O450"/>
      <c r="P450"/>
      <c r="Q450"/>
      <c r="R450"/>
      <c r="S450"/>
      <c r="T450"/>
      <c r="U450"/>
    </row>
    <row r="451" spans="1:21" s="4" customFormat="1" x14ac:dyDescent="0.3">
      <c r="A451" s="5"/>
      <c r="B451" s="7"/>
      <c r="C451" s="17"/>
      <c r="D451" s="17"/>
      <c r="E451" s="25"/>
      <c r="F451" s="25"/>
      <c r="G451"/>
      <c r="H451"/>
      <c r="I451"/>
      <c r="J451" s="148"/>
      <c r="K451"/>
      <c r="L451"/>
      <c r="M451"/>
      <c r="N451"/>
      <c r="O451"/>
      <c r="P451"/>
      <c r="Q451"/>
      <c r="R451"/>
      <c r="S451"/>
      <c r="T451"/>
      <c r="U451"/>
    </row>
    <row r="452" spans="1:21" s="4" customFormat="1" x14ac:dyDescent="0.3">
      <c r="A452" s="5"/>
      <c r="B452" s="6"/>
      <c r="C452" s="17"/>
      <c r="D452" s="17"/>
      <c r="E452" s="25"/>
      <c r="F452" s="25"/>
      <c r="G452"/>
      <c r="H452"/>
      <c r="I452"/>
      <c r="J452" s="148"/>
      <c r="K452"/>
      <c r="L452"/>
      <c r="M452"/>
      <c r="N452"/>
      <c r="O452"/>
      <c r="P452"/>
      <c r="Q452"/>
      <c r="R452"/>
      <c r="S452"/>
      <c r="T452"/>
      <c r="U452"/>
    </row>
    <row r="453" spans="1:21" s="4" customFormat="1" x14ac:dyDescent="0.3">
      <c r="A453" s="5"/>
      <c r="B453" s="6"/>
      <c r="C453" s="17"/>
      <c r="D453" s="17"/>
      <c r="E453" s="25"/>
      <c r="F453" s="25"/>
      <c r="G453"/>
      <c r="H453"/>
      <c r="I453"/>
      <c r="J453" s="148"/>
      <c r="K453"/>
      <c r="L453"/>
      <c r="M453"/>
      <c r="N453"/>
      <c r="O453"/>
      <c r="P453"/>
      <c r="Q453"/>
      <c r="R453"/>
      <c r="S453"/>
      <c r="T453"/>
      <c r="U453"/>
    </row>
    <row r="454" spans="1:21" s="4" customFormat="1" x14ac:dyDescent="0.3">
      <c r="A454" s="5"/>
      <c r="B454" s="5"/>
      <c r="C454" s="17"/>
      <c r="D454" s="17"/>
      <c r="E454" s="25"/>
      <c r="F454" s="25"/>
      <c r="G454"/>
      <c r="H454"/>
      <c r="I454"/>
      <c r="J454" s="148"/>
      <c r="K454"/>
      <c r="L454"/>
      <c r="M454"/>
      <c r="N454"/>
      <c r="O454"/>
      <c r="P454"/>
      <c r="Q454"/>
      <c r="R454"/>
      <c r="S454"/>
      <c r="T454"/>
      <c r="U454"/>
    </row>
    <row r="455" spans="1:21" s="4" customFormat="1" x14ac:dyDescent="0.3">
      <c r="A455" s="5"/>
      <c r="B455" s="6"/>
      <c r="C455" s="17"/>
      <c r="D455" s="17"/>
      <c r="E455" s="25"/>
      <c r="F455" s="25"/>
      <c r="G455"/>
      <c r="H455"/>
      <c r="I455"/>
      <c r="J455" s="148"/>
      <c r="K455"/>
      <c r="L455"/>
      <c r="M455"/>
      <c r="N455"/>
      <c r="O455"/>
      <c r="P455"/>
      <c r="Q455"/>
      <c r="R455"/>
      <c r="S455"/>
      <c r="T455"/>
      <c r="U455"/>
    </row>
    <row r="456" spans="1:21" s="4" customFormat="1" x14ac:dyDescent="0.3">
      <c r="A456" s="5"/>
      <c r="B456" s="6"/>
      <c r="C456" s="17"/>
      <c r="D456" s="17"/>
      <c r="E456" s="25"/>
      <c r="F456" s="25"/>
      <c r="G456"/>
      <c r="H456"/>
      <c r="I456"/>
      <c r="J456" s="148"/>
      <c r="K456"/>
      <c r="L456"/>
      <c r="M456"/>
      <c r="N456"/>
      <c r="O456"/>
      <c r="P456"/>
      <c r="Q456"/>
      <c r="R456"/>
      <c r="S456"/>
      <c r="T456"/>
      <c r="U456"/>
    </row>
    <row r="457" spans="1:21" s="4" customFormat="1" x14ac:dyDescent="0.3">
      <c r="A457" s="5"/>
      <c r="B457" s="6"/>
      <c r="C457" s="17"/>
      <c r="D457" s="17"/>
      <c r="E457" s="25"/>
      <c r="F457" s="25"/>
      <c r="G457"/>
      <c r="H457"/>
      <c r="I457"/>
      <c r="J457" s="148"/>
      <c r="K457"/>
      <c r="L457"/>
      <c r="M457"/>
      <c r="N457"/>
      <c r="O457"/>
      <c r="P457"/>
      <c r="Q457"/>
      <c r="R457"/>
      <c r="S457"/>
      <c r="T457"/>
      <c r="U457"/>
    </row>
    <row r="458" spans="1:21" s="4" customFormat="1" x14ac:dyDescent="0.3">
      <c r="A458" s="5"/>
      <c r="B458" s="6"/>
      <c r="C458" s="17"/>
      <c r="D458" s="17"/>
      <c r="E458" s="25"/>
      <c r="F458" s="25"/>
      <c r="G458"/>
      <c r="H458"/>
      <c r="I458"/>
      <c r="J458" s="148"/>
      <c r="K458"/>
      <c r="L458"/>
      <c r="M458"/>
      <c r="N458"/>
      <c r="O458"/>
      <c r="P458"/>
      <c r="Q458"/>
      <c r="R458"/>
      <c r="S458"/>
      <c r="T458"/>
      <c r="U458"/>
    </row>
    <row r="459" spans="1:21" s="4" customFormat="1" x14ac:dyDescent="0.3">
      <c r="A459" s="5"/>
      <c r="B459" s="6"/>
      <c r="C459" s="17"/>
      <c r="D459" s="17"/>
      <c r="E459" s="25"/>
      <c r="F459" s="25"/>
      <c r="G459"/>
      <c r="H459"/>
      <c r="I459"/>
      <c r="J459" s="148"/>
      <c r="K459"/>
      <c r="L459"/>
      <c r="M459"/>
      <c r="N459"/>
      <c r="O459"/>
      <c r="P459"/>
      <c r="Q459"/>
      <c r="R459"/>
      <c r="S459"/>
      <c r="T459"/>
      <c r="U459"/>
    </row>
    <row r="460" spans="1:21" s="4" customFormat="1" x14ac:dyDescent="0.3">
      <c r="A460" s="5"/>
      <c r="B460" s="6"/>
      <c r="C460" s="17"/>
      <c r="D460" s="17"/>
      <c r="E460" s="25"/>
      <c r="F460" s="25"/>
      <c r="G460"/>
      <c r="H460"/>
      <c r="I460"/>
      <c r="J460" s="148"/>
      <c r="K460"/>
      <c r="L460"/>
      <c r="M460"/>
      <c r="N460"/>
      <c r="O460"/>
      <c r="P460"/>
      <c r="Q460"/>
      <c r="R460"/>
      <c r="S460"/>
      <c r="T460"/>
      <c r="U460"/>
    </row>
    <row r="461" spans="1:21" s="4" customFormat="1" x14ac:dyDescent="0.3">
      <c r="A461" s="5"/>
      <c r="B461" s="6"/>
      <c r="C461" s="17"/>
      <c r="D461" s="17"/>
      <c r="E461" s="25"/>
      <c r="F461" s="25"/>
      <c r="G461"/>
      <c r="H461"/>
      <c r="I461"/>
      <c r="J461" s="148"/>
      <c r="K461"/>
      <c r="L461"/>
      <c r="M461"/>
      <c r="N461"/>
      <c r="O461"/>
      <c r="P461"/>
      <c r="Q461"/>
      <c r="R461"/>
      <c r="S461"/>
      <c r="T461"/>
      <c r="U461"/>
    </row>
    <row r="462" spans="1:21" s="4" customFormat="1" x14ac:dyDescent="0.3">
      <c r="A462" s="5"/>
      <c r="B462" s="6"/>
      <c r="C462" s="17"/>
      <c r="D462" s="17"/>
      <c r="E462" s="25"/>
      <c r="F462" s="25"/>
      <c r="G462"/>
      <c r="H462"/>
      <c r="I462"/>
      <c r="J462" s="148"/>
      <c r="K462"/>
      <c r="L462"/>
      <c r="M462"/>
      <c r="N462"/>
      <c r="O462"/>
      <c r="P462"/>
      <c r="Q462"/>
      <c r="R462"/>
      <c r="S462"/>
      <c r="T462"/>
      <c r="U462"/>
    </row>
    <row r="463" spans="1:21" s="4" customFormat="1" x14ac:dyDescent="0.3">
      <c r="A463" s="5"/>
      <c r="B463" s="6"/>
      <c r="C463" s="17"/>
      <c r="D463" s="17"/>
      <c r="E463" s="25"/>
      <c r="F463" s="25"/>
      <c r="G463"/>
      <c r="H463"/>
      <c r="I463"/>
      <c r="J463" s="148"/>
      <c r="K463"/>
      <c r="L463"/>
      <c r="M463"/>
      <c r="N463"/>
      <c r="O463"/>
      <c r="P463"/>
      <c r="Q463"/>
      <c r="R463"/>
      <c r="S463"/>
      <c r="T463"/>
      <c r="U463"/>
    </row>
    <row r="464" spans="1:21" s="4" customFormat="1" x14ac:dyDescent="0.3">
      <c r="A464" s="5"/>
      <c r="B464" s="6"/>
      <c r="C464" s="17"/>
      <c r="D464" s="17"/>
      <c r="E464" s="25"/>
      <c r="F464" s="25"/>
      <c r="G464"/>
      <c r="H464"/>
      <c r="I464"/>
      <c r="J464" s="148"/>
      <c r="K464"/>
      <c r="L464"/>
      <c r="M464"/>
      <c r="N464"/>
      <c r="O464"/>
      <c r="P464"/>
      <c r="Q464"/>
      <c r="R464"/>
      <c r="S464"/>
      <c r="T464"/>
      <c r="U464"/>
    </row>
    <row r="465" spans="1:21" s="4" customFormat="1" x14ac:dyDescent="0.3">
      <c r="A465" s="5"/>
      <c r="B465" s="6"/>
      <c r="C465" s="17"/>
      <c r="D465" s="17"/>
      <c r="E465" s="25"/>
      <c r="F465" s="25"/>
      <c r="G465"/>
      <c r="H465"/>
      <c r="I465"/>
      <c r="J465" s="148"/>
      <c r="K465"/>
      <c r="L465"/>
      <c r="M465"/>
      <c r="N465"/>
      <c r="O465"/>
      <c r="P465"/>
      <c r="Q465"/>
      <c r="R465"/>
      <c r="S465"/>
      <c r="T465"/>
      <c r="U465"/>
    </row>
    <row r="466" spans="1:21" s="4" customFormat="1" x14ac:dyDescent="0.3">
      <c r="A466" s="5"/>
      <c r="B466" s="6"/>
      <c r="C466" s="17"/>
      <c r="D466" s="17"/>
      <c r="E466" s="25"/>
      <c r="F466" s="25"/>
      <c r="G466"/>
      <c r="H466"/>
      <c r="I466"/>
      <c r="J466" s="148"/>
      <c r="K466"/>
      <c r="L466"/>
      <c r="M466"/>
      <c r="N466"/>
      <c r="O466"/>
      <c r="P466"/>
      <c r="Q466"/>
      <c r="R466"/>
      <c r="S466"/>
      <c r="T466"/>
      <c r="U466"/>
    </row>
    <row r="467" spans="1:21" s="4" customFormat="1" x14ac:dyDescent="0.3">
      <c r="A467" s="5"/>
      <c r="B467" s="6"/>
      <c r="C467" s="17"/>
      <c r="D467" s="17"/>
      <c r="E467" s="25"/>
      <c r="F467" s="25"/>
      <c r="G467"/>
      <c r="H467"/>
      <c r="I467"/>
      <c r="J467" s="148"/>
      <c r="K467"/>
      <c r="L467"/>
      <c r="M467"/>
      <c r="N467"/>
      <c r="O467"/>
      <c r="P467"/>
      <c r="Q467"/>
      <c r="R467"/>
      <c r="S467"/>
      <c r="T467"/>
      <c r="U467"/>
    </row>
    <row r="468" spans="1:21" s="4" customFormat="1" x14ac:dyDescent="0.3">
      <c r="A468" s="5"/>
      <c r="B468" s="6"/>
      <c r="C468" s="17"/>
      <c r="D468" s="17"/>
      <c r="E468" s="25"/>
      <c r="F468" s="25"/>
      <c r="G468"/>
      <c r="H468"/>
      <c r="I468"/>
      <c r="J468" s="148"/>
      <c r="K468"/>
      <c r="L468"/>
      <c r="M468"/>
      <c r="N468"/>
      <c r="O468"/>
      <c r="P468"/>
      <c r="Q468"/>
      <c r="R468"/>
      <c r="S468"/>
      <c r="T468"/>
      <c r="U468"/>
    </row>
    <row r="469" spans="1:21" s="4" customFormat="1" x14ac:dyDescent="0.3">
      <c r="A469" s="5"/>
      <c r="B469" s="6"/>
      <c r="C469" s="17"/>
      <c r="D469" s="17"/>
      <c r="E469" s="25"/>
      <c r="F469" s="25"/>
      <c r="G469"/>
      <c r="H469"/>
      <c r="I469"/>
      <c r="J469" s="148"/>
      <c r="K469"/>
      <c r="L469"/>
      <c r="M469"/>
      <c r="N469"/>
      <c r="O469"/>
      <c r="P469"/>
      <c r="Q469"/>
      <c r="R469"/>
      <c r="S469"/>
      <c r="T469"/>
      <c r="U469"/>
    </row>
    <row r="470" spans="1:21" s="4" customFormat="1" x14ac:dyDescent="0.3">
      <c r="A470" s="5"/>
      <c r="B470" s="6"/>
      <c r="C470" s="17"/>
      <c r="D470" s="17"/>
      <c r="E470" s="25"/>
      <c r="F470" s="25"/>
      <c r="G470"/>
      <c r="H470"/>
      <c r="I470"/>
      <c r="J470" s="148"/>
      <c r="K470"/>
      <c r="L470"/>
      <c r="M470"/>
      <c r="N470"/>
      <c r="O470"/>
      <c r="P470"/>
      <c r="Q470"/>
      <c r="R470"/>
      <c r="S470"/>
      <c r="T470"/>
      <c r="U470"/>
    </row>
    <row r="471" spans="1:21" s="4" customFormat="1" x14ac:dyDescent="0.3">
      <c r="A471" s="5"/>
      <c r="B471" s="6"/>
      <c r="C471" s="17"/>
      <c r="D471" s="17"/>
      <c r="E471" s="25"/>
      <c r="F471" s="25"/>
      <c r="G471"/>
      <c r="H471"/>
      <c r="I471"/>
      <c r="J471" s="148"/>
      <c r="K471"/>
      <c r="L471"/>
      <c r="M471"/>
      <c r="N471"/>
      <c r="O471"/>
      <c r="P471"/>
      <c r="Q471"/>
      <c r="R471"/>
      <c r="S471"/>
      <c r="T471"/>
      <c r="U471"/>
    </row>
    <row r="472" spans="1:21" s="4" customFormat="1" x14ac:dyDescent="0.3">
      <c r="A472" s="5"/>
      <c r="B472" s="6"/>
      <c r="C472" s="17"/>
      <c r="D472" s="17"/>
      <c r="E472" s="25"/>
      <c r="F472" s="25"/>
      <c r="G472"/>
      <c r="H472"/>
      <c r="I472"/>
      <c r="J472" s="148"/>
      <c r="K472"/>
      <c r="L472"/>
      <c r="M472"/>
      <c r="N472"/>
      <c r="O472"/>
      <c r="P472"/>
      <c r="Q472"/>
      <c r="R472"/>
      <c r="S472"/>
      <c r="T472"/>
      <c r="U472"/>
    </row>
    <row r="473" spans="1:21" s="4" customFormat="1" x14ac:dyDescent="0.3">
      <c r="A473" s="5"/>
      <c r="B473" s="6"/>
      <c r="C473" s="17"/>
      <c r="D473" s="17"/>
      <c r="E473" s="25"/>
      <c r="F473" s="25"/>
      <c r="G473"/>
      <c r="H473"/>
      <c r="I473"/>
      <c r="J473" s="148"/>
      <c r="K473"/>
      <c r="L473"/>
      <c r="M473"/>
      <c r="N473"/>
      <c r="O473"/>
      <c r="P473"/>
      <c r="Q473"/>
      <c r="R473"/>
      <c r="S473"/>
      <c r="T473"/>
      <c r="U473"/>
    </row>
    <row r="474" spans="1:21" s="4" customFormat="1" x14ac:dyDescent="0.3">
      <c r="A474" s="5"/>
      <c r="B474" s="6"/>
      <c r="C474" s="17"/>
      <c r="D474" s="17"/>
      <c r="E474" s="25"/>
      <c r="F474" s="25"/>
      <c r="G474"/>
      <c r="H474"/>
      <c r="I474"/>
      <c r="J474" s="148"/>
      <c r="K474"/>
      <c r="L474"/>
      <c r="M474"/>
      <c r="N474"/>
      <c r="O474"/>
      <c r="P474"/>
      <c r="Q474"/>
      <c r="R474"/>
      <c r="S474"/>
      <c r="T474"/>
      <c r="U474"/>
    </row>
    <row r="475" spans="1:21" s="4" customFormat="1" x14ac:dyDescent="0.3">
      <c r="A475" s="5"/>
      <c r="B475" s="6"/>
      <c r="C475" s="17"/>
      <c r="D475" s="17"/>
      <c r="E475" s="25"/>
      <c r="F475" s="25"/>
      <c r="G475"/>
      <c r="H475"/>
      <c r="I475"/>
      <c r="J475" s="148"/>
      <c r="K475"/>
      <c r="L475"/>
      <c r="M475"/>
      <c r="N475"/>
      <c r="O475"/>
      <c r="P475"/>
      <c r="Q475"/>
      <c r="R475"/>
      <c r="S475"/>
      <c r="T475"/>
      <c r="U475"/>
    </row>
    <row r="476" spans="1:21" s="4" customFormat="1" x14ac:dyDescent="0.3">
      <c r="A476" s="5"/>
      <c r="B476" s="6"/>
      <c r="C476" s="17"/>
      <c r="D476" s="17"/>
      <c r="E476" s="25"/>
      <c r="F476" s="25"/>
      <c r="G476"/>
      <c r="H476"/>
      <c r="I476"/>
      <c r="J476" s="148"/>
      <c r="K476"/>
      <c r="L476"/>
      <c r="M476"/>
      <c r="N476"/>
      <c r="O476"/>
      <c r="P476"/>
      <c r="Q476"/>
      <c r="R476"/>
      <c r="S476"/>
      <c r="T476"/>
      <c r="U476"/>
    </row>
    <row r="477" spans="1:21" s="4" customFormat="1" x14ac:dyDescent="0.3">
      <c r="A477" s="5"/>
      <c r="B477" s="6"/>
      <c r="C477" s="17"/>
      <c r="D477" s="17"/>
      <c r="E477" s="25"/>
      <c r="F477" s="25"/>
      <c r="G477"/>
      <c r="H477"/>
      <c r="I477"/>
      <c r="J477" s="148"/>
      <c r="K477"/>
      <c r="L477"/>
      <c r="M477"/>
      <c r="N477"/>
      <c r="O477"/>
      <c r="P477"/>
      <c r="Q477"/>
      <c r="R477"/>
      <c r="S477"/>
      <c r="T477"/>
      <c r="U477"/>
    </row>
    <row r="478" spans="1:21" s="4" customFormat="1" x14ac:dyDescent="0.3">
      <c r="A478" s="5"/>
      <c r="B478" s="6"/>
      <c r="C478" s="17"/>
      <c r="D478" s="17"/>
      <c r="E478" s="25"/>
      <c r="F478" s="25"/>
      <c r="G478"/>
      <c r="H478"/>
      <c r="I478"/>
      <c r="J478" s="148"/>
      <c r="K478"/>
      <c r="L478"/>
      <c r="M478"/>
      <c r="N478"/>
      <c r="O478"/>
      <c r="P478"/>
      <c r="Q478"/>
      <c r="R478"/>
      <c r="S478"/>
      <c r="T478"/>
      <c r="U478"/>
    </row>
    <row r="479" spans="1:21" s="4" customFormat="1" x14ac:dyDescent="0.3">
      <c r="A479" s="5"/>
      <c r="B479" s="6"/>
      <c r="C479" s="17"/>
      <c r="D479" s="17"/>
      <c r="E479" s="25"/>
      <c r="F479" s="25"/>
      <c r="G479"/>
      <c r="H479"/>
      <c r="I479"/>
      <c r="J479" s="148"/>
      <c r="K479"/>
      <c r="L479"/>
      <c r="M479"/>
      <c r="N479"/>
      <c r="O479"/>
      <c r="P479"/>
      <c r="Q479"/>
      <c r="R479"/>
      <c r="S479"/>
      <c r="T479"/>
      <c r="U479"/>
    </row>
    <row r="480" spans="1:21" s="4" customFormat="1" x14ac:dyDescent="0.3">
      <c r="A480" s="5"/>
      <c r="B480" s="6"/>
      <c r="C480" s="17"/>
      <c r="D480" s="17"/>
      <c r="E480" s="25"/>
      <c r="F480" s="25"/>
      <c r="G480"/>
      <c r="H480"/>
      <c r="I480"/>
      <c r="J480" s="148"/>
      <c r="K480"/>
      <c r="L480"/>
      <c r="M480"/>
      <c r="N480"/>
      <c r="O480"/>
      <c r="P480"/>
      <c r="Q480"/>
      <c r="R480"/>
      <c r="S480"/>
      <c r="T480"/>
      <c r="U480"/>
    </row>
    <row r="481" spans="1:21" s="4" customFormat="1" x14ac:dyDescent="0.3">
      <c r="A481" s="5"/>
      <c r="B481" s="6"/>
      <c r="C481" s="17"/>
      <c r="D481" s="17"/>
      <c r="E481" s="25"/>
      <c r="F481" s="25"/>
      <c r="G481"/>
      <c r="H481"/>
      <c r="I481"/>
      <c r="J481" s="148"/>
      <c r="K481"/>
      <c r="L481"/>
      <c r="M481"/>
      <c r="N481"/>
      <c r="O481"/>
      <c r="P481"/>
      <c r="Q481"/>
      <c r="R481"/>
      <c r="S481"/>
      <c r="T481"/>
      <c r="U481"/>
    </row>
    <row r="482" spans="1:21" s="4" customFormat="1" x14ac:dyDescent="0.3">
      <c r="A482" s="5"/>
      <c r="B482" s="6"/>
      <c r="C482" s="17"/>
      <c r="D482" s="17"/>
      <c r="E482" s="25"/>
      <c r="F482" s="25"/>
      <c r="G482"/>
      <c r="H482"/>
      <c r="I482"/>
      <c r="J482" s="148"/>
      <c r="K482"/>
      <c r="L482"/>
      <c r="M482"/>
      <c r="N482"/>
      <c r="O482"/>
      <c r="P482"/>
      <c r="Q482"/>
      <c r="R482"/>
      <c r="S482"/>
      <c r="T482"/>
      <c r="U482"/>
    </row>
    <row r="483" spans="1:21" s="4" customFormat="1" x14ac:dyDescent="0.3">
      <c r="A483" s="5"/>
      <c r="B483" s="6"/>
      <c r="C483" s="17"/>
      <c r="D483" s="17"/>
      <c r="E483" s="25"/>
      <c r="F483" s="25"/>
      <c r="G483"/>
      <c r="H483"/>
      <c r="I483"/>
      <c r="J483" s="148"/>
      <c r="K483"/>
      <c r="L483"/>
      <c r="M483"/>
      <c r="N483"/>
      <c r="O483"/>
      <c r="P483"/>
      <c r="Q483"/>
      <c r="R483"/>
      <c r="S483"/>
      <c r="T483"/>
      <c r="U483"/>
    </row>
    <row r="484" spans="1:21" s="4" customFormat="1" x14ac:dyDescent="0.3">
      <c r="A484" s="5"/>
      <c r="B484" s="6"/>
      <c r="C484" s="17"/>
      <c r="D484" s="17"/>
      <c r="E484" s="25"/>
      <c r="F484" s="25"/>
      <c r="G484"/>
      <c r="H484"/>
      <c r="I484"/>
      <c r="J484" s="148"/>
      <c r="K484"/>
      <c r="L484"/>
      <c r="M484"/>
      <c r="N484"/>
      <c r="O484"/>
      <c r="P484"/>
      <c r="Q484"/>
      <c r="R484"/>
      <c r="S484"/>
      <c r="T484"/>
      <c r="U484"/>
    </row>
    <row r="485" spans="1:21" s="4" customFormat="1" x14ac:dyDescent="0.3">
      <c r="A485" s="5"/>
      <c r="B485" s="6"/>
      <c r="C485" s="17"/>
      <c r="D485" s="17"/>
      <c r="E485" s="25"/>
      <c r="F485" s="25"/>
      <c r="G485"/>
      <c r="H485"/>
      <c r="I485"/>
      <c r="J485" s="148"/>
      <c r="K485"/>
      <c r="L485"/>
      <c r="M485"/>
      <c r="N485"/>
      <c r="O485"/>
      <c r="P485"/>
      <c r="Q485"/>
      <c r="R485"/>
      <c r="S485"/>
      <c r="T485"/>
      <c r="U485"/>
    </row>
    <row r="486" spans="1:21" s="4" customFormat="1" x14ac:dyDescent="0.3">
      <c r="A486" s="5"/>
      <c r="B486" s="6"/>
      <c r="C486" s="17"/>
      <c r="D486" s="17"/>
      <c r="E486" s="25"/>
      <c r="F486" s="25"/>
      <c r="G486"/>
      <c r="H486"/>
      <c r="I486"/>
      <c r="J486" s="148"/>
      <c r="K486"/>
      <c r="L486"/>
      <c r="M486"/>
      <c r="N486"/>
      <c r="O486"/>
      <c r="P486"/>
      <c r="Q486"/>
      <c r="R486"/>
      <c r="S486"/>
      <c r="T486"/>
      <c r="U486"/>
    </row>
    <row r="487" spans="1:21" s="4" customFormat="1" x14ac:dyDescent="0.3">
      <c r="A487" s="5"/>
      <c r="B487" s="6"/>
      <c r="C487" s="17"/>
      <c r="D487" s="17"/>
      <c r="E487" s="25"/>
      <c r="F487" s="25"/>
      <c r="G487"/>
      <c r="H487"/>
      <c r="I487"/>
      <c r="J487" s="148"/>
      <c r="K487"/>
      <c r="L487"/>
      <c r="M487"/>
      <c r="N487"/>
      <c r="O487"/>
      <c r="P487"/>
      <c r="Q487"/>
      <c r="R487"/>
      <c r="S487"/>
      <c r="T487"/>
      <c r="U487"/>
    </row>
    <row r="488" spans="1:21" s="4" customFormat="1" x14ac:dyDescent="0.3">
      <c r="A488" s="5"/>
      <c r="B488" s="6"/>
      <c r="C488" s="17"/>
      <c r="D488" s="17"/>
      <c r="E488" s="25"/>
      <c r="F488" s="25"/>
      <c r="G488"/>
      <c r="H488"/>
      <c r="I488"/>
      <c r="J488" s="148"/>
      <c r="K488"/>
      <c r="L488"/>
      <c r="M488"/>
      <c r="N488"/>
      <c r="O488"/>
      <c r="P488"/>
      <c r="Q488"/>
      <c r="R488"/>
      <c r="S488"/>
      <c r="T488"/>
      <c r="U488"/>
    </row>
    <row r="489" spans="1:21" s="4" customFormat="1" x14ac:dyDescent="0.3">
      <c r="A489" s="5"/>
      <c r="B489" s="6"/>
      <c r="C489" s="17"/>
      <c r="D489" s="17"/>
      <c r="E489" s="25"/>
      <c r="F489" s="25"/>
      <c r="G489"/>
      <c r="H489"/>
      <c r="I489"/>
      <c r="J489" s="148"/>
      <c r="K489"/>
      <c r="L489"/>
      <c r="M489"/>
      <c r="N489"/>
      <c r="O489"/>
      <c r="P489"/>
      <c r="Q489"/>
      <c r="R489"/>
      <c r="S489"/>
      <c r="T489"/>
      <c r="U489"/>
    </row>
    <row r="490" spans="1:21" s="4" customFormat="1" x14ac:dyDescent="0.3">
      <c r="A490" s="5"/>
      <c r="B490" s="6"/>
      <c r="C490" s="17"/>
      <c r="D490" s="17"/>
      <c r="E490" s="25"/>
      <c r="F490" s="25"/>
      <c r="G490"/>
      <c r="H490"/>
      <c r="I490"/>
      <c r="J490" s="148"/>
      <c r="K490"/>
      <c r="L490"/>
      <c r="M490"/>
      <c r="N490"/>
      <c r="O490"/>
      <c r="P490"/>
      <c r="Q490"/>
      <c r="R490"/>
      <c r="S490"/>
      <c r="T490"/>
      <c r="U490"/>
    </row>
    <row r="491" spans="1:21" s="4" customFormat="1" x14ac:dyDescent="0.3">
      <c r="A491" s="5"/>
      <c r="B491" s="6"/>
      <c r="C491" s="17"/>
      <c r="D491" s="17"/>
      <c r="E491" s="25"/>
      <c r="F491" s="25"/>
      <c r="G491"/>
      <c r="H491"/>
      <c r="I491"/>
      <c r="J491" s="148"/>
      <c r="K491"/>
      <c r="L491"/>
      <c r="M491"/>
      <c r="N491"/>
      <c r="O491"/>
      <c r="P491"/>
      <c r="Q491"/>
      <c r="R491"/>
      <c r="S491"/>
      <c r="T491"/>
      <c r="U491"/>
    </row>
    <row r="492" spans="1:21" s="4" customFormat="1" x14ac:dyDescent="0.3">
      <c r="A492" s="5"/>
      <c r="B492" s="6"/>
      <c r="C492" s="17"/>
      <c r="D492" s="17"/>
      <c r="E492" s="25"/>
      <c r="F492" s="25"/>
      <c r="G492"/>
      <c r="H492"/>
      <c r="I492"/>
      <c r="J492" s="148"/>
      <c r="K492"/>
      <c r="L492"/>
      <c r="M492"/>
      <c r="N492"/>
      <c r="O492"/>
      <c r="P492"/>
      <c r="Q492"/>
      <c r="R492"/>
      <c r="S492"/>
      <c r="T492"/>
      <c r="U492"/>
    </row>
    <row r="493" spans="1:21" s="4" customFormat="1" x14ac:dyDescent="0.3">
      <c r="A493" s="5"/>
      <c r="B493" s="6"/>
      <c r="C493" s="17"/>
      <c r="D493" s="17"/>
      <c r="E493" s="25"/>
      <c r="F493" s="25"/>
      <c r="G493"/>
      <c r="H493"/>
      <c r="I493"/>
      <c r="J493" s="148"/>
      <c r="K493"/>
      <c r="L493"/>
      <c r="M493"/>
      <c r="N493"/>
      <c r="O493"/>
      <c r="P493"/>
      <c r="Q493"/>
      <c r="R493"/>
      <c r="S493"/>
      <c r="T493"/>
      <c r="U493"/>
    </row>
    <row r="494" spans="1:21" s="4" customFormat="1" x14ac:dyDescent="0.3">
      <c r="A494" s="5"/>
      <c r="B494" s="6"/>
      <c r="C494" s="17"/>
      <c r="D494" s="17"/>
      <c r="E494" s="25"/>
      <c r="F494" s="25"/>
      <c r="G494"/>
      <c r="H494"/>
      <c r="I494"/>
      <c r="J494" s="148"/>
      <c r="K494"/>
      <c r="L494"/>
      <c r="M494"/>
      <c r="N494"/>
      <c r="O494"/>
      <c r="P494"/>
      <c r="Q494"/>
      <c r="R494"/>
      <c r="S494"/>
      <c r="T494"/>
      <c r="U494"/>
    </row>
    <row r="495" spans="1:21" s="4" customFormat="1" x14ac:dyDescent="0.3">
      <c r="A495" s="5"/>
      <c r="B495" s="6"/>
      <c r="C495" s="17"/>
      <c r="D495" s="17"/>
      <c r="E495" s="25"/>
      <c r="F495" s="25"/>
      <c r="G495"/>
      <c r="H495"/>
      <c r="I495"/>
      <c r="J495" s="148"/>
      <c r="K495"/>
      <c r="L495"/>
      <c r="M495"/>
      <c r="N495"/>
      <c r="O495"/>
      <c r="P495"/>
      <c r="Q495"/>
      <c r="R495"/>
      <c r="S495"/>
      <c r="T495"/>
      <c r="U495"/>
    </row>
    <row r="496" spans="1:21" s="4" customFormat="1" x14ac:dyDescent="0.3">
      <c r="A496" s="5"/>
      <c r="B496" s="7"/>
      <c r="C496" s="17"/>
      <c r="D496" s="17"/>
      <c r="E496" s="25"/>
      <c r="F496" s="25"/>
      <c r="G496"/>
      <c r="H496"/>
      <c r="I496"/>
      <c r="J496" s="148"/>
      <c r="K496"/>
      <c r="L496"/>
      <c r="M496"/>
      <c r="N496"/>
      <c r="O496"/>
      <c r="P496"/>
      <c r="Q496"/>
      <c r="R496"/>
      <c r="S496"/>
      <c r="T496"/>
      <c r="U496"/>
    </row>
    <row r="497" spans="1:21" s="4" customFormat="1" x14ac:dyDescent="0.3">
      <c r="A497" s="5"/>
      <c r="B497" s="6"/>
      <c r="C497" s="17"/>
      <c r="D497" s="17"/>
      <c r="E497" s="25"/>
      <c r="F497" s="25"/>
      <c r="G497"/>
      <c r="H497"/>
      <c r="I497"/>
      <c r="J497" s="148"/>
      <c r="K497"/>
      <c r="L497"/>
      <c r="M497"/>
      <c r="N497"/>
      <c r="O497"/>
      <c r="P497"/>
      <c r="Q497"/>
      <c r="R497"/>
      <c r="S497"/>
      <c r="T497"/>
      <c r="U497"/>
    </row>
    <row r="498" spans="1:21" s="4" customFormat="1" x14ac:dyDescent="0.3">
      <c r="A498" s="5"/>
      <c r="B498" s="6"/>
      <c r="C498" s="17"/>
      <c r="D498" s="17"/>
      <c r="E498" s="25"/>
      <c r="F498" s="25"/>
      <c r="G498"/>
      <c r="H498"/>
      <c r="I498"/>
      <c r="J498" s="148"/>
      <c r="K498"/>
      <c r="L498"/>
      <c r="M498"/>
      <c r="N498"/>
      <c r="O498"/>
      <c r="P498"/>
      <c r="Q498"/>
      <c r="R498"/>
      <c r="S498"/>
      <c r="T498"/>
      <c r="U498"/>
    </row>
    <row r="499" spans="1:21" s="4" customFormat="1" x14ac:dyDescent="0.3">
      <c r="A499" s="5"/>
      <c r="B499" s="6"/>
      <c r="C499" s="17"/>
      <c r="D499" s="17"/>
      <c r="E499" s="25"/>
      <c r="F499" s="25"/>
      <c r="G499"/>
      <c r="H499"/>
      <c r="I499"/>
      <c r="J499" s="148"/>
      <c r="K499"/>
      <c r="L499"/>
      <c r="M499"/>
      <c r="N499"/>
      <c r="O499"/>
      <c r="P499"/>
      <c r="Q499"/>
      <c r="R499"/>
      <c r="S499"/>
      <c r="T499"/>
      <c r="U499"/>
    </row>
    <row r="500" spans="1:21" s="4" customFormat="1" x14ac:dyDescent="0.3">
      <c r="A500" s="5"/>
      <c r="B500" s="6"/>
      <c r="C500" s="17"/>
      <c r="D500" s="17"/>
      <c r="E500" s="25"/>
      <c r="F500" s="25"/>
      <c r="G500"/>
      <c r="H500"/>
      <c r="I500"/>
      <c r="J500" s="148"/>
      <c r="K500"/>
      <c r="L500"/>
      <c r="M500"/>
      <c r="N500"/>
      <c r="O500"/>
      <c r="P500"/>
      <c r="Q500"/>
      <c r="R500"/>
      <c r="S500"/>
      <c r="T500"/>
      <c r="U500"/>
    </row>
    <row r="501" spans="1:21" s="4" customFormat="1" x14ac:dyDescent="0.3">
      <c r="A501" s="5"/>
      <c r="B501" s="6"/>
      <c r="C501" s="17"/>
      <c r="D501" s="17"/>
      <c r="E501" s="25"/>
      <c r="F501" s="25"/>
      <c r="G501"/>
      <c r="H501"/>
      <c r="I501"/>
      <c r="J501" s="148"/>
      <c r="K501"/>
      <c r="L501"/>
      <c r="M501"/>
      <c r="N501"/>
      <c r="O501"/>
      <c r="P501"/>
      <c r="Q501"/>
      <c r="R501"/>
      <c r="S501"/>
      <c r="T501"/>
      <c r="U501"/>
    </row>
    <row r="502" spans="1:21" s="4" customFormat="1" x14ac:dyDescent="0.3">
      <c r="A502" s="5"/>
      <c r="B502" s="6"/>
      <c r="C502" s="17"/>
      <c r="D502" s="17"/>
      <c r="E502" s="25"/>
      <c r="F502" s="25"/>
      <c r="G502"/>
      <c r="H502"/>
      <c r="I502"/>
      <c r="J502" s="148"/>
      <c r="K502"/>
      <c r="L502"/>
      <c r="M502"/>
      <c r="N502"/>
      <c r="O502"/>
      <c r="P502"/>
      <c r="Q502"/>
      <c r="R502"/>
      <c r="S502"/>
      <c r="T502"/>
      <c r="U502"/>
    </row>
    <row r="503" spans="1:21" s="4" customFormat="1" x14ac:dyDescent="0.3">
      <c r="A503" s="5"/>
      <c r="B503" s="6"/>
      <c r="C503" s="17"/>
      <c r="D503" s="17"/>
      <c r="E503" s="25"/>
      <c r="F503" s="25"/>
      <c r="G503"/>
      <c r="H503"/>
      <c r="I503"/>
      <c r="J503" s="148"/>
      <c r="K503"/>
      <c r="L503"/>
      <c r="M503"/>
      <c r="N503"/>
      <c r="O503"/>
      <c r="P503"/>
      <c r="Q503"/>
      <c r="R503"/>
      <c r="S503"/>
      <c r="T503"/>
      <c r="U503"/>
    </row>
    <row r="504" spans="1:21" s="4" customFormat="1" x14ac:dyDescent="0.3">
      <c r="A504" s="5"/>
      <c r="B504" s="6"/>
      <c r="C504" s="17"/>
      <c r="D504" s="17"/>
      <c r="E504" s="25"/>
      <c r="F504" s="25"/>
      <c r="G504"/>
      <c r="H504"/>
      <c r="I504"/>
      <c r="J504" s="148"/>
      <c r="K504"/>
      <c r="L504"/>
      <c r="M504"/>
      <c r="N504"/>
      <c r="O504"/>
      <c r="P504"/>
      <c r="Q504"/>
      <c r="R504"/>
      <c r="S504"/>
      <c r="T504"/>
      <c r="U504"/>
    </row>
    <row r="505" spans="1:21" s="4" customFormat="1" x14ac:dyDescent="0.3">
      <c r="A505" s="5"/>
      <c r="B505" s="6"/>
      <c r="C505" s="17"/>
      <c r="D505" s="17"/>
      <c r="E505" s="25"/>
      <c r="F505" s="25"/>
      <c r="G505"/>
      <c r="H505"/>
      <c r="I505"/>
      <c r="J505" s="148"/>
      <c r="K505"/>
      <c r="L505"/>
      <c r="M505"/>
      <c r="N505"/>
      <c r="O505"/>
      <c r="P505"/>
      <c r="Q505"/>
      <c r="R505"/>
      <c r="S505"/>
      <c r="T505"/>
      <c r="U505"/>
    </row>
    <row r="506" spans="1:21" s="4" customFormat="1" x14ac:dyDescent="0.3">
      <c r="A506" s="5"/>
      <c r="B506" s="6"/>
      <c r="C506" s="17"/>
      <c r="D506" s="17"/>
      <c r="E506" s="25"/>
      <c r="F506" s="25"/>
      <c r="G506"/>
      <c r="H506"/>
      <c r="I506"/>
      <c r="J506" s="148"/>
      <c r="K506"/>
      <c r="L506"/>
      <c r="M506"/>
      <c r="N506"/>
      <c r="O506"/>
      <c r="P506"/>
      <c r="Q506"/>
      <c r="R506"/>
      <c r="S506"/>
      <c r="T506"/>
      <c r="U506"/>
    </row>
    <row r="507" spans="1:21" s="4" customFormat="1" x14ac:dyDescent="0.3">
      <c r="A507" s="5"/>
      <c r="B507" s="6"/>
      <c r="C507" s="17"/>
      <c r="D507" s="17"/>
      <c r="E507" s="25"/>
      <c r="F507" s="25"/>
      <c r="G507"/>
      <c r="H507"/>
      <c r="I507"/>
      <c r="J507" s="148"/>
      <c r="K507"/>
      <c r="L507"/>
      <c r="M507"/>
      <c r="N507"/>
      <c r="O507"/>
      <c r="P507"/>
      <c r="Q507"/>
      <c r="R507"/>
      <c r="S507"/>
      <c r="T507"/>
      <c r="U507"/>
    </row>
    <row r="508" spans="1:21" s="4" customFormat="1" x14ac:dyDescent="0.3">
      <c r="A508" s="5"/>
      <c r="B508" s="6"/>
      <c r="C508" s="17"/>
      <c r="D508" s="17"/>
      <c r="E508" s="25"/>
      <c r="F508" s="25"/>
      <c r="G508"/>
      <c r="H508"/>
      <c r="I508"/>
      <c r="J508" s="148"/>
      <c r="K508"/>
      <c r="L508"/>
      <c r="M508"/>
      <c r="N508"/>
      <c r="O508"/>
      <c r="P508"/>
      <c r="Q508"/>
      <c r="R508"/>
      <c r="S508"/>
      <c r="T508"/>
      <c r="U508"/>
    </row>
    <row r="509" spans="1:21" s="4" customFormat="1" x14ac:dyDescent="0.3">
      <c r="A509" s="5"/>
      <c r="B509" s="6"/>
      <c r="C509" s="17"/>
      <c r="D509" s="17"/>
      <c r="E509" s="25"/>
      <c r="F509" s="25"/>
      <c r="G509"/>
      <c r="H509"/>
      <c r="I509"/>
      <c r="J509" s="148"/>
      <c r="K509"/>
      <c r="L509"/>
      <c r="M509"/>
      <c r="N509"/>
      <c r="O509"/>
      <c r="P509"/>
      <c r="Q509"/>
      <c r="R509"/>
      <c r="S509"/>
      <c r="T509"/>
      <c r="U509"/>
    </row>
    <row r="510" spans="1:21" s="4" customFormat="1" x14ac:dyDescent="0.3">
      <c r="A510" s="5"/>
      <c r="B510" s="6"/>
      <c r="C510" s="17"/>
      <c r="D510" s="17"/>
      <c r="E510" s="25"/>
      <c r="F510" s="25"/>
      <c r="G510"/>
      <c r="H510"/>
      <c r="I510"/>
      <c r="J510" s="148"/>
      <c r="K510"/>
      <c r="L510"/>
      <c r="M510"/>
      <c r="N510"/>
      <c r="O510"/>
      <c r="P510"/>
      <c r="Q510"/>
      <c r="R510"/>
      <c r="S510"/>
      <c r="T510"/>
      <c r="U510"/>
    </row>
    <row r="511" spans="1:21" s="4" customFormat="1" x14ac:dyDescent="0.3">
      <c r="A511" s="5"/>
      <c r="B511" s="6"/>
      <c r="C511" s="17"/>
      <c r="D511" s="17"/>
      <c r="E511" s="25"/>
      <c r="F511" s="25"/>
      <c r="G511"/>
      <c r="H511"/>
      <c r="I511"/>
      <c r="J511" s="148"/>
      <c r="K511"/>
      <c r="L511"/>
      <c r="M511"/>
      <c r="N511"/>
      <c r="O511"/>
      <c r="P511"/>
      <c r="Q511"/>
      <c r="R511"/>
      <c r="S511"/>
      <c r="T511"/>
      <c r="U511"/>
    </row>
    <row r="512" spans="1:21" s="4" customFormat="1" x14ac:dyDescent="0.3">
      <c r="A512" s="5"/>
      <c r="B512" s="6"/>
      <c r="C512" s="17"/>
      <c r="D512" s="17"/>
      <c r="E512" s="25"/>
      <c r="F512" s="25"/>
      <c r="G512"/>
      <c r="H512"/>
      <c r="I512"/>
      <c r="J512" s="148"/>
      <c r="K512"/>
      <c r="L512"/>
      <c r="M512"/>
      <c r="N512"/>
      <c r="O512"/>
      <c r="P512"/>
      <c r="Q512"/>
      <c r="R512"/>
      <c r="S512"/>
      <c r="T512"/>
      <c r="U512"/>
    </row>
    <row r="513" spans="1:21" s="4" customFormat="1" x14ac:dyDescent="0.3">
      <c r="A513" s="5"/>
      <c r="B513" s="6"/>
      <c r="C513" s="17"/>
      <c r="D513" s="17"/>
      <c r="E513" s="25"/>
      <c r="F513" s="25"/>
      <c r="G513"/>
      <c r="H513"/>
      <c r="I513"/>
      <c r="J513" s="148"/>
      <c r="K513"/>
      <c r="L513"/>
      <c r="M513"/>
      <c r="N513"/>
      <c r="O513"/>
      <c r="P513"/>
      <c r="Q513"/>
      <c r="R513"/>
      <c r="S513"/>
      <c r="T513"/>
      <c r="U513"/>
    </row>
    <row r="514" spans="1:21" s="4" customFormat="1" x14ac:dyDescent="0.3">
      <c r="A514" s="5"/>
      <c r="B514" s="6"/>
      <c r="C514" s="17"/>
      <c r="D514" s="17"/>
      <c r="E514" s="25"/>
      <c r="F514" s="25"/>
      <c r="G514"/>
      <c r="H514"/>
      <c r="I514"/>
      <c r="J514" s="148"/>
      <c r="K514"/>
      <c r="L514"/>
      <c r="M514"/>
      <c r="N514"/>
      <c r="O514"/>
      <c r="P514"/>
      <c r="Q514"/>
      <c r="R514"/>
      <c r="S514"/>
      <c r="T514"/>
      <c r="U514"/>
    </row>
    <row r="515" spans="1:21" s="4" customFormat="1" x14ac:dyDescent="0.3">
      <c r="A515" s="5"/>
      <c r="B515" s="6"/>
      <c r="C515" s="17"/>
      <c r="D515" s="17"/>
      <c r="E515" s="25"/>
      <c r="F515" s="25"/>
      <c r="G515"/>
      <c r="H515"/>
      <c r="I515"/>
      <c r="J515" s="148"/>
      <c r="K515"/>
      <c r="L515"/>
      <c r="M515"/>
      <c r="N515"/>
      <c r="O515"/>
      <c r="P515"/>
      <c r="Q515"/>
      <c r="R515"/>
      <c r="S515"/>
      <c r="T515"/>
      <c r="U515"/>
    </row>
    <row r="516" spans="1:21" s="4" customFormat="1" x14ac:dyDescent="0.3">
      <c r="A516" s="5"/>
      <c r="B516" s="6"/>
      <c r="C516" s="17"/>
      <c r="D516" s="17"/>
      <c r="E516" s="25"/>
      <c r="F516" s="25"/>
      <c r="G516"/>
      <c r="H516"/>
      <c r="I516"/>
      <c r="J516" s="148"/>
      <c r="K516"/>
      <c r="L516"/>
      <c r="M516"/>
      <c r="N516"/>
      <c r="O516"/>
      <c r="P516"/>
      <c r="Q516"/>
      <c r="R516"/>
      <c r="S516"/>
      <c r="T516"/>
      <c r="U516"/>
    </row>
    <row r="517" spans="1:21" s="4" customFormat="1" x14ac:dyDescent="0.3">
      <c r="A517" s="5"/>
      <c r="B517" s="6"/>
      <c r="C517" s="17"/>
      <c r="D517" s="17"/>
      <c r="E517" s="25"/>
      <c r="F517" s="25"/>
      <c r="G517"/>
      <c r="H517"/>
      <c r="I517"/>
      <c r="J517" s="148"/>
      <c r="K517"/>
      <c r="L517"/>
      <c r="M517"/>
      <c r="N517"/>
      <c r="O517"/>
      <c r="P517"/>
      <c r="Q517"/>
      <c r="R517"/>
      <c r="S517"/>
      <c r="T517"/>
      <c r="U517"/>
    </row>
    <row r="518" spans="1:21" s="4" customFormat="1" x14ac:dyDescent="0.3">
      <c r="A518" s="5"/>
      <c r="B518" s="6"/>
      <c r="C518" s="17"/>
      <c r="D518" s="17"/>
      <c r="E518" s="25"/>
      <c r="F518" s="25"/>
      <c r="G518"/>
      <c r="H518"/>
      <c r="I518"/>
      <c r="J518" s="148"/>
      <c r="K518"/>
      <c r="L518"/>
      <c r="M518"/>
      <c r="N518"/>
      <c r="O518"/>
      <c r="P518"/>
      <c r="Q518"/>
      <c r="R518"/>
      <c r="S518"/>
      <c r="T518"/>
      <c r="U518"/>
    </row>
    <row r="519" spans="1:21" s="4" customFormat="1" x14ac:dyDescent="0.3">
      <c r="A519" s="5"/>
      <c r="B519" s="6"/>
      <c r="C519" s="17"/>
      <c r="D519" s="17"/>
      <c r="E519" s="25"/>
      <c r="F519" s="25"/>
      <c r="G519"/>
      <c r="H519"/>
      <c r="I519"/>
      <c r="J519" s="148"/>
      <c r="K519"/>
      <c r="L519"/>
      <c r="M519"/>
      <c r="N519"/>
      <c r="O519"/>
      <c r="P519"/>
      <c r="Q519"/>
      <c r="R519"/>
      <c r="S519"/>
      <c r="T519"/>
      <c r="U519"/>
    </row>
    <row r="520" spans="1:21" s="4" customFormat="1" x14ac:dyDescent="0.3">
      <c r="A520" s="5"/>
      <c r="B520" s="6"/>
      <c r="C520" s="17"/>
      <c r="D520" s="17"/>
      <c r="E520" s="25"/>
      <c r="F520" s="25"/>
      <c r="G520"/>
      <c r="H520"/>
      <c r="I520"/>
      <c r="J520" s="148"/>
      <c r="K520"/>
      <c r="L520"/>
      <c r="M520"/>
      <c r="N520"/>
      <c r="O520"/>
      <c r="P520"/>
      <c r="Q520"/>
      <c r="R520"/>
      <c r="S520"/>
      <c r="T520"/>
      <c r="U520"/>
    </row>
    <row r="521" spans="1:21" s="4" customFormat="1" x14ac:dyDescent="0.3">
      <c r="A521" s="5"/>
      <c r="B521" s="6"/>
      <c r="C521" s="17"/>
      <c r="D521" s="17"/>
      <c r="E521" s="25"/>
      <c r="F521" s="25"/>
      <c r="G521"/>
      <c r="H521"/>
      <c r="I521"/>
      <c r="J521" s="148"/>
      <c r="K521"/>
      <c r="L521"/>
      <c r="M521"/>
      <c r="N521"/>
      <c r="O521"/>
      <c r="P521"/>
      <c r="Q521"/>
      <c r="R521"/>
      <c r="S521"/>
      <c r="T521"/>
      <c r="U521"/>
    </row>
    <row r="522" spans="1:21" s="4" customFormat="1" x14ac:dyDescent="0.3">
      <c r="A522" s="5"/>
      <c r="B522" s="6"/>
      <c r="C522" s="17"/>
      <c r="D522" s="17"/>
      <c r="E522" s="25"/>
      <c r="F522" s="25"/>
      <c r="G522"/>
      <c r="H522"/>
      <c r="I522"/>
      <c r="J522" s="148"/>
      <c r="K522"/>
      <c r="L522"/>
      <c r="M522"/>
      <c r="N522"/>
      <c r="O522"/>
      <c r="P522"/>
      <c r="Q522"/>
      <c r="R522"/>
      <c r="S522"/>
      <c r="T522"/>
      <c r="U522"/>
    </row>
    <row r="523" spans="1:21" s="4" customFormat="1" x14ac:dyDescent="0.3">
      <c r="A523" s="5"/>
      <c r="B523" s="6"/>
      <c r="C523" s="17"/>
      <c r="D523" s="17"/>
      <c r="E523" s="25"/>
      <c r="F523" s="25"/>
      <c r="G523"/>
      <c r="H523"/>
      <c r="I523"/>
      <c r="J523" s="148"/>
      <c r="K523"/>
      <c r="L523"/>
      <c r="M523"/>
      <c r="N523"/>
      <c r="O523"/>
      <c r="P523"/>
      <c r="Q523"/>
      <c r="R523"/>
      <c r="S523"/>
      <c r="T523"/>
      <c r="U523"/>
    </row>
    <row r="524" spans="1:21" s="4" customFormat="1" x14ac:dyDescent="0.3">
      <c r="A524" s="5"/>
      <c r="B524" s="6"/>
      <c r="C524" s="17"/>
      <c r="D524" s="17"/>
      <c r="E524" s="25"/>
      <c r="F524" s="25"/>
      <c r="G524"/>
      <c r="H524"/>
      <c r="I524"/>
      <c r="J524" s="148"/>
      <c r="K524"/>
      <c r="L524"/>
      <c r="M524"/>
      <c r="N524"/>
      <c r="O524"/>
      <c r="P524"/>
      <c r="Q524"/>
      <c r="R524"/>
      <c r="S524"/>
      <c r="T524"/>
      <c r="U524"/>
    </row>
    <row r="525" spans="1:21" s="4" customFormat="1" x14ac:dyDescent="0.3">
      <c r="A525" s="5"/>
      <c r="B525" s="6"/>
      <c r="C525" s="17"/>
      <c r="D525" s="17"/>
      <c r="E525" s="25"/>
      <c r="F525" s="25"/>
      <c r="G525"/>
      <c r="H525"/>
      <c r="I525"/>
      <c r="J525" s="148"/>
      <c r="K525"/>
      <c r="L525"/>
      <c r="M525"/>
      <c r="N525"/>
      <c r="O525"/>
      <c r="P525"/>
      <c r="Q525"/>
      <c r="R525"/>
      <c r="S525"/>
      <c r="T525"/>
      <c r="U525"/>
    </row>
    <row r="526" spans="1:21" s="4" customFormat="1" x14ac:dyDescent="0.3">
      <c r="A526" s="5"/>
      <c r="B526" s="7"/>
      <c r="C526" s="17"/>
      <c r="D526" s="17"/>
      <c r="E526" s="25"/>
      <c r="F526" s="25"/>
      <c r="G526"/>
      <c r="H526"/>
      <c r="I526"/>
      <c r="J526" s="148"/>
      <c r="K526"/>
      <c r="L526"/>
      <c r="M526"/>
      <c r="N526"/>
      <c r="O526"/>
      <c r="P526"/>
      <c r="Q526"/>
      <c r="R526"/>
      <c r="S526"/>
      <c r="T526"/>
      <c r="U526"/>
    </row>
    <row r="527" spans="1:21" s="4" customFormat="1" x14ac:dyDescent="0.3">
      <c r="A527" s="5"/>
      <c r="B527" s="6"/>
      <c r="C527" s="17"/>
      <c r="D527" s="17"/>
      <c r="E527" s="25"/>
      <c r="F527" s="25"/>
      <c r="G527"/>
      <c r="H527"/>
      <c r="I527"/>
      <c r="J527" s="148"/>
      <c r="K527"/>
      <c r="L527"/>
      <c r="M527"/>
      <c r="N527"/>
      <c r="O527"/>
      <c r="P527"/>
      <c r="Q527"/>
      <c r="R527"/>
      <c r="S527"/>
      <c r="T527"/>
      <c r="U527"/>
    </row>
    <row r="528" spans="1:21" s="4" customFormat="1" x14ac:dyDescent="0.3">
      <c r="A528" s="5"/>
      <c r="B528" s="6"/>
      <c r="C528" s="17"/>
      <c r="D528" s="17"/>
      <c r="E528" s="25"/>
      <c r="F528" s="25"/>
      <c r="G528"/>
      <c r="H528"/>
      <c r="I528"/>
      <c r="J528" s="148"/>
      <c r="K528"/>
      <c r="L528"/>
      <c r="M528"/>
      <c r="N528"/>
      <c r="O528"/>
      <c r="P528"/>
      <c r="Q528"/>
      <c r="R528"/>
      <c r="S528"/>
      <c r="T528"/>
      <c r="U528"/>
    </row>
    <row r="529" spans="1:21" s="4" customFormat="1" x14ac:dyDescent="0.3">
      <c r="A529" s="5"/>
      <c r="B529" s="6"/>
      <c r="C529" s="17"/>
      <c r="D529" s="17"/>
      <c r="E529" s="25"/>
      <c r="F529" s="25"/>
      <c r="G529"/>
      <c r="H529"/>
      <c r="I529"/>
      <c r="J529" s="148"/>
      <c r="K529"/>
      <c r="L529"/>
      <c r="M529"/>
      <c r="N529"/>
      <c r="O529"/>
      <c r="P529"/>
      <c r="Q529"/>
      <c r="R529"/>
      <c r="S529"/>
      <c r="T529"/>
      <c r="U529"/>
    </row>
    <row r="530" spans="1:21" s="4" customFormat="1" x14ac:dyDescent="0.3">
      <c r="A530" s="5"/>
      <c r="B530" s="6"/>
      <c r="C530" s="17"/>
      <c r="D530" s="17"/>
      <c r="E530" s="25"/>
      <c r="F530" s="25"/>
      <c r="G530"/>
      <c r="H530"/>
      <c r="I530"/>
      <c r="J530" s="148"/>
      <c r="K530"/>
      <c r="L530"/>
      <c r="M530"/>
      <c r="N530"/>
      <c r="O530"/>
      <c r="P530"/>
      <c r="Q530"/>
      <c r="R530"/>
      <c r="S530"/>
      <c r="T530"/>
      <c r="U530"/>
    </row>
    <row r="531" spans="1:21" s="4" customFormat="1" x14ac:dyDescent="0.3">
      <c r="A531" s="5"/>
      <c r="B531" s="6"/>
      <c r="C531" s="17"/>
      <c r="D531" s="17"/>
      <c r="E531" s="25"/>
      <c r="F531" s="25"/>
      <c r="G531"/>
      <c r="H531"/>
      <c r="I531"/>
      <c r="J531" s="148"/>
      <c r="K531"/>
      <c r="L531"/>
      <c r="M531"/>
      <c r="N531"/>
      <c r="O531"/>
      <c r="P531"/>
      <c r="Q531"/>
      <c r="R531"/>
      <c r="S531"/>
      <c r="T531"/>
      <c r="U531"/>
    </row>
    <row r="532" spans="1:21" s="4" customFormat="1" x14ac:dyDescent="0.3">
      <c r="A532" s="5"/>
      <c r="B532" s="6"/>
      <c r="C532" s="17"/>
      <c r="D532" s="17"/>
      <c r="E532" s="25"/>
      <c r="F532" s="25"/>
      <c r="G532"/>
      <c r="H532"/>
      <c r="I532"/>
      <c r="J532" s="148"/>
      <c r="K532"/>
      <c r="L532"/>
      <c r="M532"/>
      <c r="N532"/>
      <c r="O532"/>
      <c r="P532"/>
      <c r="Q532"/>
      <c r="R532"/>
      <c r="S532"/>
      <c r="T532"/>
      <c r="U532"/>
    </row>
    <row r="533" spans="1:21" s="4" customFormat="1" x14ac:dyDescent="0.3">
      <c r="A533" s="5"/>
      <c r="B533" s="6"/>
      <c r="C533" s="17"/>
      <c r="D533" s="17"/>
      <c r="E533" s="25"/>
      <c r="F533" s="25"/>
      <c r="G533"/>
      <c r="H533"/>
      <c r="I533"/>
      <c r="J533" s="148"/>
      <c r="K533"/>
      <c r="L533"/>
      <c r="M533"/>
      <c r="N533"/>
      <c r="O533"/>
      <c r="P533"/>
      <c r="Q533"/>
      <c r="R533"/>
      <c r="S533"/>
      <c r="T533"/>
      <c r="U533"/>
    </row>
    <row r="534" spans="1:21" s="4" customFormat="1" x14ac:dyDescent="0.3">
      <c r="A534" s="5"/>
      <c r="B534" s="6"/>
      <c r="C534" s="17"/>
      <c r="D534" s="17"/>
      <c r="E534" s="25"/>
      <c r="F534" s="25"/>
      <c r="G534"/>
      <c r="H534"/>
      <c r="I534"/>
      <c r="J534" s="148"/>
      <c r="K534"/>
      <c r="L534"/>
      <c r="M534"/>
      <c r="N534"/>
      <c r="O534"/>
      <c r="P534"/>
      <c r="Q534"/>
      <c r="R534"/>
      <c r="S534"/>
      <c r="T534"/>
      <c r="U534"/>
    </row>
    <row r="535" spans="1:21" s="4" customFormat="1" x14ac:dyDescent="0.3">
      <c r="A535" s="5"/>
      <c r="B535" s="6"/>
      <c r="C535" s="17"/>
      <c r="D535" s="17"/>
      <c r="E535" s="25"/>
      <c r="F535" s="25"/>
      <c r="G535"/>
      <c r="H535"/>
      <c r="I535"/>
      <c r="J535" s="148"/>
      <c r="K535"/>
      <c r="L535"/>
      <c r="M535"/>
      <c r="N535"/>
      <c r="O535"/>
      <c r="P535"/>
      <c r="Q535"/>
      <c r="R535"/>
      <c r="S535"/>
      <c r="T535"/>
      <c r="U535"/>
    </row>
    <row r="536" spans="1:21" s="4" customFormat="1" x14ac:dyDescent="0.3">
      <c r="A536" s="5"/>
      <c r="B536" s="6"/>
      <c r="C536" s="17"/>
      <c r="D536" s="17"/>
      <c r="E536" s="25"/>
      <c r="F536" s="25"/>
      <c r="G536"/>
      <c r="H536"/>
      <c r="I536"/>
      <c r="J536" s="148"/>
      <c r="K536"/>
      <c r="L536"/>
      <c r="M536"/>
      <c r="N536"/>
      <c r="O536"/>
      <c r="P536"/>
      <c r="Q536"/>
      <c r="R536"/>
      <c r="S536"/>
      <c r="T536"/>
      <c r="U536"/>
    </row>
    <row r="537" spans="1:21" s="4" customFormat="1" x14ac:dyDescent="0.3">
      <c r="A537" s="5"/>
      <c r="B537" s="6"/>
      <c r="C537" s="17"/>
      <c r="D537" s="17"/>
      <c r="E537" s="25"/>
      <c r="F537" s="25"/>
      <c r="G537"/>
      <c r="H537"/>
      <c r="I537"/>
      <c r="J537" s="148"/>
      <c r="K537"/>
      <c r="L537"/>
      <c r="M537"/>
      <c r="N537"/>
      <c r="O537"/>
      <c r="P537"/>
      <c r="Q537"/>
      <c r="R537"/>
      <c r="S537"/>
      <c r="T537"/>
      <c r="U537"/>
    </row>
    <row r="538" spans="1:21" s="4" customFormat="1" x14ac:dyDescent="0.3">
      <c r="A538" s="5"/>
      <c r="B538" s="6"/>
      <c r="C538" s="17"/>
      <c r="D538" s="19"/>
      <c r="E538" s="25"/>
      <c r="F538" s="25"/>
      <c r="G538"/>
      <c r="H538"/>
      <c r="I538"/>
      <c r="J538" s="148"/>
      <c r="K538"/>
      <c r="L538"/>
      <c r="M538"/>
      <c r="N538"/>
      <c r="O538"/>
      <c r="P538"/>
      <c r="Q538"/>
      <c r="R538"/>
      <c r="S538"/>
      <c r="T538"/>
      <c r="U538"/>
    </row>
    <row r="539" spans="1:21" s="4" customFormat="1" x14ac:dyDescent="0.3">
      <c r="A539" s="5"/>
      <c r="B539" s="6"/>
      <c r="C539" s="17"/>
      <c r="D539" s="17"/>
      <c r="E539" s="25"/>
      <c r="F539" s="25"/>
      <c r="G539"/>
      <c r="H539"/>
      <c r="I539"/>
      <c r="J539" s="148"/>
      <c r="K539"/>
      <c r="L539"/>
      <c r="M539"/>
      <c r="N539"/>
      <c r="O539"/>
      <c r="P539"/>
      <c r="Q539"/>
      <c r="R539"/>
      <c r="S539"/>
      <c r="T539"/>
      <c r="U539"/>
    </row>
    <row r="540" spans="1:21" s="4" customFormat="1" x14ac:dyDescent="0.3">
      <c r="A540" s="5"/>
      <c r="B540" s="6"/>
      <c r="C540" s="17"/>
      <c r="D540" s="17"/>
      <c r="E540" s="25"/>
      <c r="F540" s="25"/>
      <c r="G540"/>
      <c r="H540"/>
      <c r="I540"/>
      <c r="J540" s="148"/>
      <c r="K540"/>
      <c r="L540"/>
      <c r="M540"/>
      <c r="N540"/>
      <c r="O540"/>
      <c r="P540"/>
      <c r="Q540"/>
      <c r="R540"/>
      <c r="S540"/>
      <c r="T540"/>
      <c r="U540"/>
    </row>
    <row r="541" spans="1:21" s="4" customFormat="1" x14ac:dyDescent="0.3">
      <c r="A541" s="5"/>
      <c r="B541" s="6"/>
      <c r="C541" s="17"/>
      <c r="D541" s="17"/>
      <c r="E541" s="25"/>
      <c r="F541" s="25"/>
      <c r="G541"/>
      <c r="H541"/>
      <c r="I541"/>
      <c r="J541" s="148"/>
      <c r="K541"/>
      <c r="L541"/>
      <c r="M541"/>
      <c r="N541"/>
      <c r="O541"/>
      <c r="P541"/>
      <c r="Q541"/>
      <c r="R541"/>
      <c r="S541"/>
      <c r="T541"/>
      <c r="U541"/>
    </row>
    <row r="542" spans="1:21" s="4" customFormat="1" x14ac:dyDescent="0.3">
      <c r="A542" s="5"/>
      <c r="B542" s="6"/>
      <c r="C542" s="17"/>
      <c r="D542" s="19"/>
      <c r="E542" s="25"/>
      <c r="F542" s="25"/>
      <c r="G542"/>
      <c r="H542"/>
      <c r="I542"/>
      <c r="J542" s="148"/>
      <c r="K542"/>
      <c r="L542"/>
      <c r="M542"/>
      <c r="N542"/>
      <c r="O542"/>
      <c r="P542"/>
      <c r="Q542"/>
      <c r="R542"/>
      <c r="S542"/>
      <c r="T542"/>
      <c r="U542"/>
    </row>
    <row r="543" spans="1:21" s="4" customFormat="1" x14ac:dyDescent="0.3">
      <c r="A543" s="5"/>
      <c r="B543" s="6"/>
      <c r="C543" s="17"/>
      <c r="D543" s="19"/>
      <c r="E543" s="25"/>
      <c r="F543" s="25"/>
      <c r="G543"/>
      <c r="H543"/>
      <c r="I543"/>
      <c r="J543" s="148"/>
      <c r="K543"/>
      <c r="L543"/>
      <c r="M543"/>
      <c r="N543"/>
      <c r="O543"/>
      <c r="P543"/>
      <c r="Q543"/>
      <c r="R543"/>
      <c r="S543"/>
      <c r="T543"/>
      <c r="U543"/>
    </row>
    <row r="544" spans="1:21" s="4" customFormat="1" x14ac:dyDescent="0.3">
      <c r="A544" s="5"/>
      <c r="B544" s="6"/>
      <c r="C544" s="17"/>
      <c r="D544" s="19"/>
      <c r="E544" s="25"/>
      <c r="F544" s="25"/>
      <c r="G544"/>
      <c r="H544"/>
      <c r="I544"/>
      <c r="J544" s="148"/>
      <c r="K544"/>
      <c r="L544"/>
      <c r="M544"/>
      <c r="N544"/>
      <c r="O544"/>
      <c r="P544"/>
      <c r="Q544"/>
      <c r="R544"/>
      <c r="S544"/>
      <c r="T544"/>
      <c r="U544"/>
    </row>
    <row r="545" spans="1:21" s="4" customFormat="1" x14ac:dyDescent="0.3">
      <c r="A545" s="5"/>
      <c r="B545" s="6"/>
      <c r="C545" s="17"/>
      <c r="D545" s="17"/>
      <c r="E545" s="25"/>
      <c r="F545" s="25"/>
      <c r="G545"/>
      <c r="H545"/>
      <c r="I545"/>
      <c r="J545" s="148"/>
      <c r="K545"/>
      <c r="L545"/>
      <c r="M545"/>
      <c r="N545"/>
      <c r="O545"/>
      <c r="P545"/>
      <c r="Q545"/>
      <c r="R545"/>
      <c r="S545"/>
      <c r="T545"/>
      <c r="U545"/>
    </row>
    <row r="546" spans="1:21" s="4" customFormat="1" x14ac:dyDescent="0.3">
      <c r="A546" s="5"/>
      <c r="B546" s="6"/>
      <c r="C546" s="17"/>
      <c r="D546" s="17"/>
      <c r="E546" s="25"/>
      <c r="F546" s="25"/>
      <c r="G546"/>
      <c r="H546"/>
      <c r="I546"/>
      <c r="J546" s="148"/>
      <c r="K546"/>
      <c r="L546"/>
      <c r="M546"/>
      <c r="N546"/>
      <c r="O546"/>
      <c r="P546"/>
      <c r="Q546"/>
      <c r="R546"/>
      <c r="S546"/>
      <c r="T546"/>
      <c r="U546"/>
    </row>
    <row r="547" spans="1:21" s="4" customFormat="1" x14ac:dyDescent="0.3">
      <c r="A547" s="5"/>
      <c r="B547" s="6"/>
      <c r="C547" s="17"/>
      <c r="D547" s="17"/>
      <c r="E547" s="25"/>
      <c r="F547" s="25"/>
      <c r="G547"/>
      <c r="H547"/>
      <c r="I547"/>
      <c r="J547" s="148"/>
      <c r="K547"/>
      <c r="L547"/>
      <c r="M547"/>
      <c r="N547"/>
      <c r="O547"/>
      <c r="P547"/>
      <c r="Q547"/>
      <c r="R547"/>
      <c r="S547"/>
      <c r="T547"/>
      <c r="U547"/>
    </row>
    <row r="548" spans="1:21" s="4" customFormat="1" x14ac:dyDescent="0.3">
      <c r="A548" s="5"/>
      <c r="B548" s="6"/>
      <c r="C548" s="17"/>
      <c r="D548" s="17"/>
      <c r="E548" s="25"/>
      <c r="F548" s="25"/>
      <c r="G548"/>
      <c r="H548"/>
      <c r="I548"/>
      <c r="J548" s="148"/>
      <c r="K548"/>
      <c r="L548"/>
      <c r="M548"/>
      <c r="N548"/>
      <c r="O548"/>
      <c r="P548"/>
      <c r="Q548"/>
      <c r="R548"/>
      <c r="S548"/>
      <c r="T548"/>
      <c r="U548"/>
    </row>
    <row r="549" spans="1:21" s="4" customFormat="1" x14ac:dyDescent="0.3">
      <c r="A549" s="5"/>
      <c r="B549" s="6"/>
      <c r="C549" s="17"/>
      <c r="D549" s="17"/>
      <c r="E549" s="25"/>
      <c r="F549" s="25"/>
      <c r="G549"/>
      <c r="H549"/>
      <c r="I549"/>
      <c r="J549" s="148"/>
      <c r="K549"/>
      <c r="L549"/>
      <c r="M549"/>
      <c r="N549"/>
      <c r="O549"/>
      <c r="P549"/>
      <c r="Q549"/>
      <c r="R549"/>
      <c r="S549"/>
      <c r="T549"/>
      <c r="U549"/>
    </row>
    <row r="550" spans="1:21" s="4" customFormat="1" x14ac:dyDescent="0.3">
      <c r="A550" s="5"/>
      <c r="C550" s="17"/>
      <c r="D550" s="17"/>
      <c r="E550" s="25"/>
      <c r="F550" s="25"/>
      <c r="G550"/>
      <c r="H550"/>
      <c r="I550"/>
      <c r="J550" s="148"/>
      <c r="K550"/>
      <c r="L550"/>
      <c r="M550"/>
      <c r="N550"/>
      <c r="O550"/>
      <c r="P550"/>
      <c r="Q550"/>
      <c r="R550"/>
      <c r="S550"/>
      <c r="T550"/>
      <c r="U550"/>
    </row>
    <row r="551" spans="1:21" s="4" customFormat="1" x14ac:dyDescent="0.3">
      <c r="A551" s="5"/>
      <c r="B551" s="22"/>
      <c r="C551" s="17"/>
      <c r="D551" s="17"/>
      <c r="E551" s="25"/>
      <c r="F551" s="25"/>
      <c r="G551"/>
      <c r="H551"/>
      <c r="I551"/>
      <c r="J551" s="148"/>
      <c r="K551"/>
      <c r="L551"/>
      <c r="M551"/>
      <c r="N551"/>
      <c r="O551"/>
      <c r="P551"/>
      <c r="Q551"/>
      <c r="R551"/>
      <c r="S551"/>
      <c r="T551"/>
      <c r="U551"/>
    </row>
    <row r="552" spans="1:21" s="4" customFormat="1" x14ac:dyDescent="0.3">
      <c r="A552" s="5"/>
      <c r="B552" s="6"/>
      <c r="C552" s="17"/>
      <c r="D552" s="17"/>
      <c r="E552" s="25"/>
      <c r="F552" s="25"/>
      <c r="G552"/>
      <c r="H552"/>
      <c r="I552"/>
      <c r="J552" s="148"/>
      <c r="K552"/>
      <c r="L552"/>
      <c r="M552"/>
      <c r="N552"/>
      <c r="O552"/>
      <c r="P552"/>
      <c r="Q552"/>
      <c r="R552"/>
      <c r="S552"/>
      <c r="T552"/>
      <c r="U552"/>
    </row>
    <row r="553" spans="1:21" s="4" customFormat="1" x14ac:dyDescent="0.3">
      <c r="A553" s="5"/>
      <c r="B553" s="6"/>
      <c r="C553" s="8"/>
      <c r="D553" s="19"/>
      <c r="E553" s="25"/>
      <c r="F553" s="25"/>
      <c r="G553"/>
      <c r="H553"/>
      <c r="I553"/>
      <c r="J553" s="148"/>
      <c r="K553"/>
      <c r="L553"/>
      <c r="M553"/>
      <c r="N553"/>
      <c r="O553"/>
      <c r="P553"/>
      <c r="Q553"/>
      <c r="R553"/>
      <c r="S553"/>
      <c r="T553"/>
      <c r="U553"/>
    </row>
    <row r="554" spans="1:21" s="4" customFormat="1" x14ac:dyDescent="0.3">
      <c r="A554" s="5"/>
      <c r="C554" s="17"/>
      <c r="D554" s="8"/>
      <c r="E554" s="25"/>
      <c r="F554" s="25"/>
      <c r="G554"/>
      <c r="H554"/>
      <c r="I554"/>
      <c r="J554" s="148"/>
      <c r="K554"/>
      <c r="L554"/>
      <c r="M554"/>
      <c r="N554"/>
      <c r="O554"/>
      <c r="P554"/>
      <c r="Q554"/>
      <c r="R554"/>
      <c r="S554"/>
      <c r="T554"/>
      <c r="U554"/>
    </row>
    <row r="555" spans="1:21" s="4" customFormat="1" x14ac:dyDescent="0.3">
      <c r="A555" s="5"/>
      <c r="B555" s="6"/>
      <c r="C555" s="8"/>
      <c r="D555" s="19"/>
      <c r="E555" s="25"/>
      <c r="F555" s="25"/>
      <c r="G555"/>
      <c r="H555"/>
      <c r="I555"/>
      <c r="J555" s="148"/>
      <c r="K555"/>
      <c r="L555"/>
      <c r="M555"/>
      <c r="N555"/>
      <c r="O555"/>
      <c r="P555"/>
      <c r="Q555"/>
      <c r="R555"/>
      <c r="S555"/>
      <c r="T555"/>
      <c r="U555"/>
    </row>
    <row r="556" spans="1:21" s="4" customFormat="1" x14ac:dyDescent="0.3">
      <c r="A556" s="5"/>
      <c r="B556" s="6"/>
      <c r="C556" s="17"/>
      <c r="D556" s="8"/>
      <c r="E556" s="25"/>
      <c r="F556" s="25"/>
      <c r="G556"/>
      <c r="H556"/>
      <c r="I556"/>
      <c r="J556" s="148"/>
      <c r="K556"/>
      <c r="L556"/>
      <c r="M556"/>
      <c r="N556"/>
      <c r="O556"/>
      <c r="P556"/>
      <c r="Q556"/>
      <c r="R556"/>
      <c r="S556"/>
      <c r="T556"/>
      <c r="U556"/>
    </row>
    <row r="557" spans="1:21" s="4" customFormat="1" x14ac:dyDescent="0.3">
      <c r="A557" s="5"/>
      <c r="B557" s="6"/>
      <c r="C557" s="17"/>
      <c r="D557" s="17"/>
      <c r="E557" s="25"/>
      <c r="F557" s="25"/>
      <c r="G557"/>
      <c r="H557"/>
      <c r="I557"/>
      <c r="J557" s="148"/>
      <c r="K557"/>
      <c r="L557"/>
      <c r="M557"/>
      <c r="N557"/>
      <c r="O557"/>
      <c r="P557"/>
      <c r="Q557"/>
      <c r="R557"/>
      <c r="S557"/>
      <c r="T557"/>
      <c r="U557"/>
    </row>
    <row r="558" spans="1:21" s="4" customFormat="1" x14ac:dyDescent="0.3">
      <c r="A558" s="5"/>
      <c r="B558" s="6"/>
      <c r="C558" s="17"/>
      <c r="D558" s="17"/>
      <c r="E558" s="25"/>
      <c r="F558" s="25"/>
      <c r="G558"/>
      <c r="H558"/>
      <c r="I558"/>
      <c r="J558" s="148"/>
      <c r="K558"/>
      <c r="L558"/>
      <c r="M558"/>
      <c r="N558"/>
      <c r="O558"/>
      <c r="P558"/>
      <c r="Q558"/>
      <c r="R558"/>
      <c r="S558"/>
      <c r="T558"/>
      <c r="U558"/>
    </row>
    <row r="559" spans="1:21" s="4" customFormat="1" x14ac:dyDescent="0.3">
      <c r="A559" s="5"/>
      <c r="B559" s="6"/>
      <c r="C559" s="17"/>
      <c r="D559" s="17"/>
      <c r="E559" s="25"/>
      <c r="F559" s="25"/>
      <c r="G559"/>
      <c r="H559"/>
      <c r="I559"/>
      <c r="J559" s="148"/>
      <c r="K559"/>
      <c r="L559"/>
      <c r="M559"/>
      <c r="N559"/>
      <c r="O559"/>
      <c r="P559"/>
      <c r="Q559"/>
      <c r="R559"/>
      <c r="S559"/>
      <c r="T559"/>
      <c r="U559"/>
    </row>
    <row r="560" spans="1:21" s="4" customFormat="1" x14ac:dyDescent="0.3">
      <c r="A560" s="5"/>
      <c r="B560" s="6"/>
      <c r="C560" s="17"/>
      <c r="D560" s="17"/>
      <c r="E560" s="25"/>
      <c r="F560" s="25"/>
      <c r="G560"/>
      <c r="H560"/>
      <c r="I560"/>
      <c r="J560" s="148"/>
      <c r="K560"/>
      <c r="L560"/>
      <c r="M560"/>
      <c r="N560"/>
      <c r="O560"/>
      <c r="P560"/>
      <c r="Q560"/>
      <c r="R560"/>
      <c r="S560"/>
      <c r="T560"/>
      <c r="U560"/>
    </row>
    <row r="561" spans="1:21" s="4" customFormat="1" x14ac:dyDescent="0.3">
      <c r="A561" s="5"/>
      <c r="B561" s="6"/>
      <c r="C561" s="17"/>
      <c r="D561" s="17"/>
      <c r="E561" s="25"/>
      <c r="F561" s="25"/>
      <c r="G561"/>
      <c r="H561"/>
      <c r="I561"/>
      <c r="J561" s="148"/>
      <c r="K561"/>
      <c r="L561"/>
      <c r="M561"/>
      <c r="N561"/>
      <c r="O561"/>
      <c r="P561"/>
      <c r="Q561"/>
      <c r="R561"/>
      <c r="S561"/>
      <c r="T561"/>
      <c r="U561"/>
    </row>
    <row r="562" spans="1:21" s="4" customFormat="1" x14ac:dyDescent="0.3">
      <c r="A562" s="5"/>
      <c r="B562" s="6"/>
      <c r="C562" s="17"/>
      <c r="D562" s="17"/>
      <c r="E562" s="25"/>
      <c r="F562" s="25"/>
      <c r="G562"/>
      <c r="H562"/>
      <c r="I562"/>
      <c r="J562" s="148"/>
      <c r="K562"/>
      <c r="L562"/>
      <c r="M562"/>
      <c r="N562"/>
      <c r="O562"/>
      <c r="P562"/>
      <c r="Q562"/>
      <c r="R562"/>
      <c r="S562"/>
      <c r="T562"/>
      <c r="U562"/>
    </row>
    <row r="563" spans="1:21" s="4" customFormat="1" x14ac:dyDescent="0.3">
      <c r="A563" s="5"/>
      <c r="B563" s="6"/>
      <c r="C563" s="17"/>
      <c r="D563" s="17"/>
      <c r="E563" s="25"/>
      <c r="F563" s="25"/>
      <c r="G563"/>
      <c r="H563"/>
      <c r="I563"/>
      <c r="J563" s="148"/>
      <c r="K563"/>
      <c r="L563"/>
      <c r="M563"/>
      <c r="N563"/>
      <c r="O563"/>
      <c r="P563"/>
      <c r="Q563"/>
      <c r="R563"/>
      <c r="S563"/>
      <c r="T563"/>
      <c r="U563"/>
    </row>
    <row r="564" spans="1:21" s="4" customFormat="1" x14ac:dyDescent="0.3">
      <c r="A564" s="5"/>
      <c r="B564" s="7"/>
      <c r="C564" s="17"/>
      <c r="D564" s="17"/>
      <c r="E564" s="25"/>
      <c r="F564" s="25"/>
      <c r="G564"/>
      <c r="H564"/>
      <c r="I564"/>
      <c r="J564" s="148"/>
      <c r="K564"/>
      <c r="L564"/>
      <c r="M564"/>
      <c r="N564"/>
      <c r="O564"/>
      <c r="P564"/>
      <c r="Q564"/>
      <c r="R564"/>
      <c r="S564"/>
      <c r="T564"/>
      <c r="U564"/>
    </row>
    <row r="565" spans="1:21" s="4" customFormat="1" x14ac:dyDescent="0.3">
      <c r="A565" s="5"/>
      <c r="B565" s="6"/>
      <c r="C565" s="17"/>
      <c r="D565" s="17"/>
      <c r="E565" s="25"/>
      <c r="F565" s="25"/>
      <c r="G565"/>
      <c r="H565"/>
      <c r="I565"/>
      <c r="J565" s="148"/>
      <c r="K565"/>
      <c r="L565"/>
      <c r="M565"/>
      <c r="N565"/>
      <c r="O565"/>
      <c r="P565"/>
      <c r="Q565"/>
      <c r="R565"/>
      <c r="S565"/>
      <c r="T565"/>
      <c r="U565"/>
    </row>
    <row r="566" spans="1:21" s="4" customFormat="1" x14ac:dyDescent="0.3">
      <c r="A566" s="5"/>
      <c r="B566" s="6"/>
      <c r="C566" s="17"/>
      <c r="D566" s="17"/>
      <c r="E566" s="25"/>
      <c r="F566" s="25"/>
      <c r="G566"/>
      <c r="H566"/>
      <c r="I566"/>
      <c r="J566" s="148"/>
      <c r="K566"/>
      <c r="L566"/>
      <c r="M566"/>
      <c r="N566"/>
      <c r="O566"/>
      <c r="P566"/>
      <c r="Q566"/>
      <c r="R566"/>
      <c r="S566"/>
      <c r="T566"/>
      <c r="U566"/>
    </row>
    <row r="567" spans="1:21" s="4" customFormat="1" x14ac:dyDescent="0.3">
      <c r="A567" s="5"/>
      <c r="B567" s="6"/>
      <c r="C567" s="17"/>
      <c r="D567" s="17"/>
      <c r="E567" s="25"/>
      <c r="F567" s="25"/>
      <c r="G567"/>
      <c r="H567"/>
      <c r="I567"/>
      <c r="J567" s="148"/>
      <c r="K567"/>
      <c r="L567"/>
      <c r="M567"/>
      <c r="N567"/>
      <c r="O567"/>
      <c r="P567"/>
      <c r="Q567"/>
      <c r="R567"/>
      <c r="S567"/>
      <c r="T567"/>
      <c r="U567"/>
    </row>
    <row r="568" spans="1:21" s="4" customFormat="1" x14ac:dyDescent="0.3">
      <c r="A568" s="5"/>
      <c r="B568" s="6"/>
      <c r="C568" s="17"/>
      <c r="D568" s="17"/>
      <c r="E568" s="25"/>
      <c r="F568" s="25"/>
      <c r="G568"/>
      <c r="H568"/>
      <c r="I568"/>
      <c r="J568" s="148"/>
      <c r="K568"/>
      <c r="L568"/>
      <c r="M568"/>
      <c r="N568"/>
      <c r="O568"/>
      <c r="P568"/>
      <c r="Q568"/>
      <c r="R568"/>
      <c r="S568"/>
      <c r="T568"/>
      <c r="U568"/>
    </row>
    <row r="569" spans="1:21" s="4" customFormat="1" x14ac:dyDescent="0.3">
      <c r="A569" s="5"/>
      <c r="B569" s="6"/>
      <c r="C569" s="17"/>
      <c r="D569" s="17"/>
      <c r="E569" s="25"/>
      <c r="F569" s="25"/>
      <c r="G569"/>
      <c r="H569"/>
      <c r="I569"/>
      <c r="J569" s="148"/>
      <c r="K569"/>
      <c r="L569"/>
      <c r="M569"/>
      <c r="N569"/>
      <c r="O569"/>
      <c r="P569"/>
      <c r="Q569"/>
      <c r="R569"/>
      <c r="S569"/>
      <c r="T569"/>
      <c r="U569"/>
    </row>
    <row r="570" spans="1:21" s="4" customFormat="1" x14ac:dyDescent="0.3">
      <c r="A570" s="5"/>
      <c r="B570" s="7"/>
      <c r="C570" s="17"/>
      <c r="D570" s="17"/>
      <c r="E570" s="25"/>
      <c r="F570" s="25"/>
      <c r="G570"/>
      <c r="H570"/>
      <c r="I570"/>
      <c r="J570" s="148"/>
      <c r="K570"/>
      <c r="L570"/>
      <c r="M570"/>
      <c r="N570"/>
      <c r="O570"/>
      <c r="P570"/>
      <c r="Q570"/>
      <c r="R570"/>
      <c r="S570"/>
      <c r="T570"/>
      <c r="U570"/>
    </row>
    <row r="571" spans="1:21" s="4" customFormat="1" x14ac:dyDescent="0.3">
      <c r="A571" s="5"/>
      <c r="B571" s="6"/>
      <c r="C571" s="17"/>
      <c r="D571" s="17"/>
      <c r="E571" s="25"/>
      <c r="F571" s="25"/>
      <c r="G571"/>
      <c r="H571"/>
      <c r="I571"/>
      <c r="J571" s="148"/>
      <c r="K571"/>
      <c r="L571"/>
      <c r="M571"/>
      <c r="N571"/>
      <c r="O571"/>
      <c r="P571"/>
      <c r="Q571"/>
      <c r="R571"/>
      <c r="S571"/>
      <c r="T571"/>
      <c r="U571"/>
    </row>
    <row r="572" spans="1:21" s="4" customFormat="1" x14ac:dyDescent="0.3">
      <c r="A572" s="5"/>
      <c r="B572" s="6"/>
      <c r="C572" s="17"/>
      <c r="D572" s="17"/>
      <c r="E572" s="25"/>
      <c r="F572" s="25"/>
      <c r="G572"/>
      <c r="H572"/>
      <c r="I572"/>
      <c r="J572" s="148"/>
      <c r="K572"/>
      <c r="L572"/>
      <c r="M572"/>
      <c r="N572"/>
      <c r="O572"/>
      <c r="P572"/>
      <c r="Q572"/>
      <c r="R572"/>
      <c r="S572"/>
      <c r="T572"/>
      <c r="U572"/>
    </row>
    <row r="573" spans="1:21" s="4" customFormat="1" x14ac:dyDescent="0.3">
      <c r="A573" s="5"/>
      <c r="B573" s="6"/>
      <c r="C573" s="17"/>
      <c r="D573" s="17"/>
      <c r="E573" s="25"/>
      <c r="F573" s="25"/>
      <c r="G573"/>
      <c r="H573"/>
      <c r="I573"/>
      <c r="J573" s="148"/>
      <c r="K573"/>
      <c r="L573"/>
      <c r="M573"/>
    </row>
    <row r="574" spans="1:21" s="4" customFormat="1" x14ac:dyDescent="0.3">
      <c r="A574" s="5"/>
      <c r="B574" s="6"/>
      <c r="C574" s="17"/>
      <c r="D574" s="17"/>
      <c r="E574" s="25"/>
      <c r="F574" s="25"/>
      <c r="G574"/>
      <c r="H574"/>
      <c r="I574"/>
      <c r="J574" s="148"/>
      <c r="K574"/>
      <c r="L574"/>
      <c r="M574"/>
    </row>
    <row r="575" spans="1:21" s="4" customFormat="1" x14ac:dyDescent="0.3">
      <c r="A575" s="5"/>
      <c r="B575" s="6"/>
      <c r="C575" s="17"/>
      <c r="D575" s="17"/>
      <c r="E575" s="25"/>
      <c r="F575" s="25"/>
      <c r="G575"/>
      <c r="H575"/>
      <c r="I575"/>
      <c r="J575" s="147"/>
    </row>
    <row r="576" spans="1:21" s="4" customFormat="1" x14ac:dyDescent="0.3">
      <c r="A576" s="5"/>
      <c r="B576" s="6"/>
      <c r="C576" s="17"/>
      <c r="D576" s="17"/>
      <c r="E576" s="25"/>
      <c r="F576" s="25"/>
      <c r="G576"/>
      <c r="H576"/>
      <c r="I576"/>
      <c r="J576" s="147"/>
    </row>
    <row r="577" spans="1:10" s="4" customFormat="1" x14ac:dyDescent="0.3">
      <c r="A577" s="5"/>
      <c r="C577" s="17"/>
      <c r="D577" s="17"/>
      <c r="E577" s="25"/>
      <c r="F577" s="25"/>
      <c r="G577"/>
      <c r="H577"/>
      <c r="I577"/>
      <c r="J577" s="147"/>
    </row>
    <row r="578" spans="1:10" s="4" customFormat="1" x14ac:dyDescent="0.3">
      <c r="A578" s="5"/>
      <c r="B578" s="6"/>
      <c r="C578" s="17"/>
      <c r="D578" s="17"/>
      <c r="E578" s="25"/>
      <c r="F578" s="25"/>
      <c r="G578"/>
      <c r="H578"/>
      <c r="I578"/>
      <c r="J578" s="147"/>
    </row>
    <row r="579" spans="1:10" s="4" customFormat="1" x14ac:dyDescent="0.3">
      <c r="A579" s="5"/>
      <c r="B579" s="16"/>
      <c r="C579" s="17"/>
      <c r="D579" s="17"/>
      <c r="E579" s="25"/>
      <c r="F579" s="25"/>
      <c r="G579"/>
      <c r="H579"/>
      <c r="I579"/>
      <c r="J579" s="147"/>
    </row>
    <row r="580" spans="1:10" s="4" customFormat="1" x14ac:dyDescent="0.3">
      <c r="A580" s="5"/>
      <c r="B580" s="6"/>
      <c r="C580" s="17"/>
      <c r="D580" s="17"/>
      <c r="E580" s="25"/>
      <c r="F580" s="25"/>
      <c r="G580"/>
      <c r="H580"/>
      <c r="I580"/>
      <c r="J580" s="147"/>
    </row>
    <row r="581" spans="1:10" s="4" customFormat="1" x14ac:dyDescent="0.3">
      <c r="A581" s="5"/>
      <c r="B581" s="6"/>
      <c r="C581" s="17"/>
      <c r="D581" s="17"/>
      <c r="E581" s="25"/>
      <c r="F581" s="25"/>
      <c r="G581"/>
      <c r="H581"/>
      <c r="I581"/>
      <c r="J581" s="147"/>
    </row>
    <row r="582" spans="1:10" s="4" customFormat="1" ht="15.75" x14ac:dyDescent="0.3">
      <c r="A582" s="5"/>
      <c r="B582" s="18"/>
      <c r="C582" s="17"/>
      <c r="D582" s="17"/>
      <c r="E582" s="25"/>
      <c r="F582" s="25"/>
      <c r="G582"/>
      <c r="H582"/>
      <c r="I582"/>
      <c r="J582" s="147"/>
    </row>
    <row r="583" spans="1:10" s="4" customFormat="1" x14ac:dyDescent="0.3">
      <c r="A583" s="5"/>
      <c r="B583" s="6"/>
      <c r="C583" s="17"/>
      <c r="D583" s="8"/>
      <c r="E583" s="25"/>
      <c r="F583" s="25"/>
      <c r="G583"/>
      <c r="H583"/>
      <c r="I583"/>
      <c r="J583" s="147"/>
    </row>
    <row r="584" spans="1:10" s="4" customFormat="1" x14ac:dyDescent="0.3">
      <c r="A584" s="5"/>
      <c r="B584" s="6"/>
      <c r="C584" s="17"/>
      <c r="D584" s="8"/>
      <c r="E584" s="25"/>
      <c r="F584" s="25"/>
      <c r="G584"/>
      <c r="H584"/>
      <c r="I584"/>
      <c r="J584" s="147"/>
    </row>
    <row r="585" spans="1:10" s="4" customFormat="1" x14ac:dyDescent="0.3">
      <c r="A585" s="5"/>
      <c r="B585" s="6"/>
      <c r="C585" s="17"/>
      <c r="D585" s="17"/>
      <c r="E585" s="25"/>
      <c r="F585" s="25"/>
      <c r="G585"/>
      <c r="H585"/>
      <c r="I585"/>
      <c r="J585" s="147"/>
    </row>
    <row r="586" spans="1:10" s="4" customFormat="1" x14ac:dyDescent="0.3">
      <c r="A586" s="5"/>
      <c r="B586" s="6"/>
      <c r="C586" s="17"/>
      <c r="D586" s="17"/>
      <c r="E586" s="25"/>
      <c r="F586" s="25"/>
      <c r="G586"/>
      <c r="H586"/>
      <c r="I586"/>
      <c r="J586" s="147"/>
    </row>
    <row r="587" spans="1:10" s="4" customFormat="1" x14ac:dyDescent="0.3">
      <c r="A587" s="5"/>
      <c r="B587" s="6"/>
      <c r="C587" s="17"/>
      <c r="D587" s="17"/>
      <c r="E587" s="25"/>
      <c r="F587" s="25"/>
      <c r="G587"/>
      <c r="H587"/>
      <c r="I587"/>
      <c r="J587" s="147"/>
    </row>
    <row r="588" spans="1:10" s="4" customFormat="1" x14ac:dyDescent="0.3">
      <c r="A588" s="5"/>
      <c r="B588" s="6"/>
      <c r="C588" s="17"/>
      <c r="D588" s="17"/>
      <c r="E588" s="25"/>
      <c r="F588" s="25"/>
      <c r="G588"/>
      <c r="H588"/>
      <c r="I588"/>
      <c r="J588" s="147"/>
    </row>
    <row r="589" spans="1:10" s="4" customFormat="1" x14ac:dyDescent="0.3">
      <c r="A589" s="5"/>
      <c r="B589" s="6"/>
      <c r="C589" s="17"/>
      <c r="D589" s="17"/>
      <c r="E589" s="25"/>
      <c r="F589" s="25"/>
      <c r="G589"/>
      <c r="H589"/>
      <c r="I589"/>
      <c r="J589" s="147"/>
    </row>
    <row r="590" spans="1:10" s="4" customFormat="1" x14ac:dyDescent="0.3">
      <c r="A590" s="5"/>
      <c r="B590" s="6"/>
      <c r="C590" s="17"/>
      <c r="D590" s="17"/>
      <c r="E590" s="25"/>
      <c r="F590" s="25"/>
      <c r="G590"/>
      <c r="H590"/>
      <c r="I590"/>
      <c r="J590" s="147"/>
    </row>
    <row r="591" spans="1:10" s="4" customFormat="1" x14ac:dyDescent="0.3">
      <c r="A591" s="5"/>
      <c r="B591" s="6"/>
      <c r="C591" s="17"/>
      <c r="D591" s="17"/>
      <c r="E591" s="25"/>
      <c r="F591" s="25"/>
      <c r="G591"/>
      <c r="H591"/>
      <c r="I591"/>
      <c r="J591" s="147"/>
    </row>
    <row r="592" spans="1:10" s="4" customFormat="1" x14ac:dyDescent="0.3">
      <c r="A592" s="5"/>
      <c r="B592" s="6"/>
      <c r="C592" s="17"/>
      <c r="D592" s="17"/>
      <c r="E592" s="25"/>
      <c r="F592" s="25"/>
      <c r="G592"/>
      <c r="H592"/>
      <c r="I592"/>
      <c r="J592" s="147"/>
    </row>
    <row r="593" spans="1:10" s="4" customFormat="1" x14ac:dyDescent="0.3">
      <c r="A593" s="5"/>
      <c r="B593" s="6"/>
      <c r="C593" s="17"/>
      <c r="D593" s="17"/>
      <c r="E593" s="25"/>
      <c r="F593" s="25"/>
      <c r="G593"/>
      <c r="H593"/>
      <c r="I593"/>
      <c r="J593" s="147"/>
    </row>
    <row r="594" spans="1:10" s="4" customFormat="1" x14ac:dyDescent="0.3">
      <c r="A594" s="5"/>
      <c r="B594" s="6"/>
      <c r="C594" s="17"/>
      <c r="D594" s="19"/>
      <c r="E594" s="25"/>
      <c r="F594" s="25"/>
      <c r="G594"/>
      <c r="H594"/>
      <c r="I594"/>
      <c r="J594" s="147"/>
    </row>
    <row r="595" spans="1:10" s="4" customFormat="1" x14ac:dyDescent="0.3">
      <c r="A595" s="5"/>
      <c r="B595" s="6"/>
      <c r="C595" s="17"/>
      <c r="D595" s="19"/>
      <c r="E595" s="25"/>
      <c r="F595" s="25"/>
      <c r="G595"/>
      <c r="H595"/>
      <c r="I595"/>
      <c r="J595" s="147"/>
    </row>
    <row r="596" spans="1:10" s="4" customFormat="1" x14ac:dyDescent="0.3">
      <c r="A596" s="5"/>
      <c r="B596" s="6"/>
      <c r="C596" s="17"/>
      <c r="D596" s="17"/>
      <c r="E596" s="25"/>
      <c r="F596" s="25"/>
      <c r="G596"/>
      <c r="H596"/>
      <c r="I596"/>
      <c r="J596" s="147"/>
    </row>
    <row r="597" spans="1:10" s="4" customFormat="1" x14ac:dyDescent="0.3">
      <c r="A597" s="5"/>
      <c r="B597" s="6"/>
      <c r="C597" s="17"/>
      <c r="D597" s="20"/>
      <c r="E597" s="25"/>
      <c r="F597" s="25"/>
      <c r="G597"/>
      <c r="H597"/>
      <c r="I597"/>
      <c r="J597" s="147"/>
    </row>
    <row r="598" spans="1:10" s="4" customFormat="1" x14ac:dyDescent="0.3">
      <c r="A598" s="5"/>
      <c r="B598" s="6"/>
      <c r="C598" s="17"/>
      <c r="D598" s="8"/>
      <c r="E598" s="25"/>
      <c r="F598" s="25"/>
      <c r="G598"/>
      <c r="H598"/>
      <c r="I598"/>
      <c r="J598" s="147"/>
    </row>
    <row r="599" spans="1:10" s="4" customFormat="1" x14ac:dyDescent="0.3">
      <c r="A599" s="5"/>
      <c r="B599" s="6"/>
      <c r="C599" s="17"/>
      <c r="D599" s="8"/>
      <c r="E599" s="25"/>
      <c r="F599" s="25"/>
      <c r="G599"/>
      <c r="H599"/>
      <c r="I599"/>
      <c r="J599" s="147"/>
    </row>
    <row r="600" spans="1:10" s="4" customFormat="1" x14ac:dyDescent="0.3">
      <c r="A600" s="5"/>
      <c r="B600" s="6"/>
      <c r="C600" s="17"/>
      <c r="D600" s="8"/>
      <c r="E600" s="25"/>
      <c r="F600" s="25"/>
      <c r="G600"/>
      <c r="H600"/>
      <c r="I600"/>
      <c r="J600" s="147"/>
    </row>
    <row r="601" spans="1:10" s="4" customFormat="1" x14ac:dyDescent="0.3">
      <c r="A601" s="5"/>
      <c r="B601" s="6"/>
      <c r="C601" s="17"/>
      <c r="D601" s="19"/>
      <c r="E601" s="25"/>
      <c r="F601" s="25"/>
      <c r="G601"/>
      <c r="H601"/>
      <c r="I601"/>
      <c r="J601" s="147"/>
    </row>
    <row r="602" spans="1:10" s="4" customFormat="1" x14ac:dyDescent="0.3">
      <c r="A602" s="5"/>
      <c r="B602" s="6"/>
      <c r="C602" s="17"/>
      <c r="D602" s="19"/>
      <c r="E602" s="25"/>
      <c r="F602" s="25"/>
      <c r="G602"/>
      <c r="H602"/>
      <c r="I602"/>
      <c r="J602" s="147"/>
    </row>
    <row r="603" spans="1:10" s="4" customFormat="1" x14ac:dyDescent="0.3">
      <c r="A603" s="5"/>
      <c r="B603" s="6"/>
      <c r="C603" s="17"/>
      <c r="D603" s="17"/>
      <c r="E603" s="25"/>
      <c r="F603" s="25"/>
      <c r="G603"/>
      <c r="H603"/>
      <c r="I603"/>
      <c r="J603" s="147"/>
    </row>
    <row r="604" spans="1:10" s="4" customFormat="1" x14ac:dyDescent="0.3">
      <c r="A604" s="5"/>
      <c r="B604" s="6"/>
      <c r="C604" s="17"/>
      <c r="D604" s="20"/>
      <c r="E604" s="25"/>
      <c r="F604" s="25"/>
      <c r="G604"/>
      <c r="H604"/>
      <c r="I604"/>
      <c r="J604" s="147"/>
    </row>
    <row r="605" spans="1:10" s="4" customFormat="1" x14ac:dyDescent="0.3">
      <c r="A605" s="5"/>
      <c r="B605" s="6"/>
      <c r="C605" s="17"/>
      <c r="D605" s="8"/>
      <c r="E605" s="25"/>
      <c r="F605" s="25"/>
      <c r="G605"/>
      <c r="H605"/>
      <c r="I605"/>
      <c r="J605" s="147"/>
    </row>
    <row r="606" spans="1:10" s="4" customFormat="1" x14ac:dyDescent="0.3">
      <c r="A606" s="5"/>
      <c r="B606" s="6"/>
      <c r="C606" s="17"/>
      <c r="D606" s="17"/>
      <c r="E606" s="25"/>
      <c r="F606" s="25"/>
      <c r="G606"/>
      <c r="H606"/>
      <c r="I606"/>
      <c r="J606" s="147"/>
    </row>
    <row r="607" spans="1:10" s="4" customFormat="1" x14ac:dyDescent="0.3">
      <c r="A607" s="5"/>
      <c r="B607" s="6"/>
      <c r="C607" s="17"/>
      <c r="D607" s="8"/>
      <c r="E607" s="25"/>
      <c r="F607" s="25"/>
      <c r="G607"/>
      <c r="H607"/>
      <c r="I607"/>
      <c r="J607" s="147"/>
    </row>
    <row r="608" spans="1:10" s="4" customFormat="1" x14ac:dyDescent="0.3">
      <c r="A608" s="5"/>
      <c r="B608" s="21"/>
      <c r="C608" s="17"/>
      <c r="D608" s="17"/>
      <c r="E608" s="25"/>
      <c r="F608" s="25"/>
      <c r="G608"/>
      <c r="H608"/>
      <c r="I608"/>
      <c r="J608" s="147"/>
    </row>
    <row r="609" spans="1:10" s="4" customFormat="1" x14ac:dyDescent="0.3">
      <c r="A609" s="5"/>
      <c r="B609" s="6"/>
      <c r="C609" s="17"/>
      <c r="D609" s="17"/>
      <c r="E609" s="25"/>
      <c r="F609" s="25"/>
      <c r="G609"/>
      <c r="H609"/>
      <c r="I609"/>
      <c r="J609" s="147"/>
    </row>
    <row r="610" spans="1:10" s="4" customFormat="1" x14ac:dyDescent="0.3">
      <c r="A610" s="5"/>
      <c r="B610" s="6"/>
      <c r="C610" s="17"/>
      <c r="D610" s="17"/>
      <c r="E610" s="25"/>
      <c r="F610" s="25"/>
      <c r="G610"/>
      <c r="H610"/>
      <c r="I610"/>
      <c r="J610" s="147"/>
    </row>
    <row r="611" spans="1:10" s="4" customFormat="1" x14ac:dyDescent="0.3">
      <c r="A611" s="5"/>
      <c r="B611" s="6"/>
      <c r="C611" s="17"/>
      <c r="D611" s="8"/>
      <c r="E611" s="25"/>
      <c r="F611" s="25"/>
      <c r="G611"/>
      <c r="H611"/>
      <c r="I611" s="60"/>
      <c r="J611" s="147"/>
    </row>
    <row r="612" spans="1:10" s="4" customFormat="1" x14ac:dyDescent="0.3">
      <c r="A612" s="5"/>
      <c r="B612" s="6"/>
      <c r="C612" s="17"/>
      <c r="D612" s="8"/>
      <c r="E612" s="25"/>
      <c r="F612" s="25"/>
      <c r="G612"/>
      <c r="H612"/>
      <c r="I612"/>
      <c r="J612" s="147"/>
    </row>
    <row r="613" spans="1:10" s="4" customFormat="1" x14ac:dyDescent="0.3">
      <c r="A613" s="5"/>
      <c r="B613" s="6"/>
      <c r="C613" s="17"/>
      <c r="D613" s="8"/>
      <c r="E613" s="25"/>
      <c r="F613" s="25"/>
      <c r="G613"/>
      <c r="H613"/>
      <c r="I613"/>
      <c r="J613" s="147"/>
    </row>
    <row r="614" spans="1:10" s="4" customFormat="1" x14ac:dyDescent="0.3">
      <c r="A614" s="5"/>
      <c r="B614" s="6"/>
      <c r="C614" s="17"/>
      <c r="D614" s="8"/>
      <c r="E614" s="25"/>
      <c r="F614" s="25"/>
      <c r="G614"/>
      <c r="H614"/>
      <c r="I614"/>
      <c r="J614" s="147"/>
    </row>
    <row r="615" spans="1:10" s="4" customFormat="1" x14ac:dyDescent="0.3">
      <c r="A615" s="5"/>
      <c r="B615" s="7"/>
      <c r="C615" s="17"/>
      <c r="D615" s="17"/>
      <c r="E615" s="25"/>
      <c r="F615" s="25"/>
      <c r="G615"/>
      <c r="H615"/>
      <c r="I615"/>
      <c r="J615" s="147"/>
    </row>
    <row r="616" spans="1:10" s="4" customFormat="1" x14ac:dyDescent="0.3">
      <c r="A616" s="5"/>
      <c r="B616" s="21"/>
      <c r="C616" s="17"/>
      <c r="D616" s="17"/>
      <c r="E616" s="25"/>
      <c r="F616" s="25"/>
      <c r="G616"/>
      <c r="H616"/>
      <c r="I616"/>
      <c r="J616" s="147"/>
    </row>
    <row r="617" spans="1:10" s="4" customFormat="1" x14ac:dyDescent="0.3">
      <c r="A617" s="5"/>
      <c r="B617" s="21"/>
      <c r="C617" s="17"/>
      <c r="D617" s="17"/>
      <c r="E617" s="25"/>
      <c r="F617" s="25"/>
      <c r="G617"/>
      <c r="H617"/>
      <c r="I617"/>
      <c r="J617" s="147"/>
    </row>
    <row r="618" spans="1:10" s="4" customFormat="1" x14ac:dyDescent="0.3">
      <c r="A618" s="5"/>
      <c r="B618" s="6"/>
      <c r="C618" s="17"/>
      <c r="D618" s="17"/>
      <c r="E618" s="25"/>
      <c r="F618" s="25"/>
      <c r="G618"/>
      <c r="H618"/>
      <c r="I618"/>
      <c r="J618" s="147"/>
    </row>
    <row r="619" spans="1:10" s="4" customFormat="1" x14ac:dyDescent="0.3">
      <c r="A619" s="5"/>
      <c r="B619" s="6"/>
      <c r="C619" s="17"/>
      <c r="D619" s="19"/>
      <c r="E619" s="25"/>
      <c r="F619" s="25"/>
      <c r="G619"/>
      <c r="H619" s="60"/>
      <c r="I619" s="60"/>
      <c r="J619" s="147"/>
    </row>
    <row r="620" spans="1:10" s="4" customFormat="1" ht="15.75" x14ac:dyDescent="0.3">
      <c r="A620" s="5"/>
      <c r="B620" s="6"/>
      <c r="C620" s="17"/>
      <c r="D620" s="17"/>
      <c r="E620" s="25"/>
      <c r="F620" s="25"/>
      <c r="G620" s="61"/>
      <c r="H620"/>
      <c r="I620"/>
      <c r="J620" s="147"/>
    </row>
    <row r="621" spans="1:10" s="4" customFormat="1" x14ac:dyDescent="0.3">
      <c r="A621" s="5"/>
      <c r="B621" s="6"/>
      <c r="C621" s="17"/>
      <c r="D621" s="17"/>
      <c r="E621" s="25"/>
      <c r="F621" s="25"/>
      <c r="G621"/>
      <c r="H621"/>
      <c r="I621"/>
      <c r="J621" s="147"/>
    </row>
    <row r="622" spans="1:10" s="4" customFormat="1" x14ac:dyDescent="0.3">
      <c r="A622" s="5"/>
      <c r="B622" s="6"/>
      <c r="C622" s="17"/>
      <c r="D622" s="8"/>
      <c r="E622" s="25"/>
      <c r="F622" s="25"/>
      <c r="G622"/>
      <c r="H622"/>
      <c r="I622"/>
      <c r="J622" s="147"/>
    </row>
    <row r="623" spans="1:10" s="4" customFormat="1" x14ac:dyDescent="0.3">
      <c r="A623" s="5"/>
      <c r="B623" s="6"/>
      <c r="C623" s="17"/>
      <c r="D623" s="8"/>
      <c r="E623" s="25"/>
      <c r="F623" s="25"/>
      <c r="G623"/>
      <c r="H623"/>
      <c r="I623"/>
      <c r="J623" s="147"/>
    </row>
    <row r="624" spans="1:10" s="4" customFormat="1" x14ac:dyDescent="0.3">
      <c r="A624" s="5"/>
      <c r="B624" s="6"/>
      <c r="C624" s="17"/>
      <c r="D624" s="8"/>
      <c r="E624" s="25"/>
      <c r="F624" s="25"/>
      <c r="G624"/>
      <c r="H624"/>
      <c r="I624"/>
      <c r="J624" s="147"/>
    </row>
    <row r="625" spans="1:10" s="4" customFormat="1" x14ac:dyDescent="0.3">
      <c r="A625" s="5"/>
      <c r="B625" s="21"/>
      <c r="C625" s="17"/>
      <c r="D625" s="8"/>
      <c r="E625" s="25"/>
      <c r="F625" s="25"/>
      <c r="G625"/>
      <c r="H625"/>
      <c r="I625"/>
      <c r="J625" s="147"/>
    </row>
    <row r="626" spans="1:10" s="4" customFormat="1" x14ac:dyDescent="0.3">
      <c r="A626" s="5"/>
      <c r="B626" s="6"/>
      <c r="C626" s="17"/>
      <c r="D626" s="17"/>
      <c r="E626" s="25"/>
      <c r="F626" s="25"/>
      <c r="G626"/>
      <c r="H626"/>
      <c r="I626"/>
      <c r="J626" s="147"/>
    </row>
    <row r="627" spans="1:10" s="4" customFormat="1" x14ac:dyDescent="0.3">
      <c r="A627" s="5"/>
      <c r="B627" s="6"/>
      <c r="C627" s="17"/>
      <c r="D627" s="8"/>
      <c r="E627" s="25"/>
      <c r="F627" s="25"/>
      <c r="G627"/>
      <c r="H627"/>
      <c r="I627"/>
      <c r="J627" s="147"/>
    </row>
    <row r="628" spans="1:10" s="4" customFormat="1" x14ac:dyDescent="0.3">
      <c r="A628" s="5"/>
      <c r="B628" s="21"/>
      <c r="C628" s="17"/>
      <c r="D628" s="8"/>
      <c r="E628" s="25"/>
      <c r="F628" s="25"/>
      <c r="G628"/>
      <c r="H628"/>
      <c r="I628"/>
      <c r="J628" s="147"/>
    </row>
    <row r="629" spans="1:10" s="4" customFormat="1" x14ac:dyDescent="0.3">
      <c r="A629" s="5"/>
      <c r="B629" s="6"/>
      <c r="C629" s="17"/>
      <c r="D629" s="17"/>
      <c r="E629" s="25"/>
      <c r="F629" s="25"/>
      <c r="G629"/>
      <c r="H629"/>
      <c r="I629"/>
      <c r="J629" s="147"/>
    </row>
    <row r="630" spans="1:10" s="4" customFormat="1" x14ac:dyDescent="0.3">
      <c r="A630" s="5"/>
      <c r="B630" s="6"/>
      <c r="C630" s="17"/>
      <c r="D630" s="19"/>
      <c r="E630" s="25"/>
      <c r="F630" s="25"/>
      <c r="G630"/>
      <c r="H630"/>
      <c r="I630"/>
      <c r="J630" s="147"/>
    </row>
    <row r="631" spans="1:10" s="4" customFormat="1" x14ac:dyDescent="0.3">
      <c r="A631" s="5"/>
      <c r="B631" s="6"/>
      <c r="C631" s="17"/>
      <c r="D631" s="8"/>
      <c r="E631" s="25"/>
      <c r="F631" s="25"/>
      <c r="G631"/>
      <c r="H631"/>
      <c r="I631"/>
      <c r="J631" s="147"/>
    </row>
    <row r="632" spans="1:10" s="4" customFormat="1" x14ac:dyDescent="0.3">
      <c r="A632" s="5"/>
      <c r="B632" s="21"/>
      <c r="C632" s="17"/>
      <c r="D632" s="17"/>
      <c r="E632" s="25"/>
      <c r="F632" s="25"/>
      <c r="G632"/>
      <c r="H632"/>
      <c r="I632"/>
      <c r="J632" s="147"/>
    </row>
    <row r="633" spans="1:10" s="4" customFormat="1" x14ac:dyDescent="0.3">
      <c r="A633" s="5"/>
      <c r="B633" s="6"/>
      <c r="C633" s="17"/>
      <c r="D633" s="17"/>
      <c r="E633" s="25"/>
      <c r="F633" s="25"/>
      <c r="G633"/>
      <c r="H633"/>
      <c r="I633"/>
      <c r="J633" s="147"/>
    </row>
    <row r="634" spans="1:10" s="4" customFormat="1" x14ac:dyDescent="0.3">
      <c r="A634" s="5"/>
      <c r="B634" s="6"/>
      <c r="C634" s="17"/>
      <c r="D634" s="8"/>
      <c r="E634" s="25"/>
      <c r="F634" s="25"/>
      <c r="G634"/>
      <c r="H634"/>
      <c r="I634"/>
      <c r="J634" s="147"/>
    </row>
    <row r="635" spans="1:10" s="6" customFormat="1" x14ac:dyDescent="0.3">
      <c r="A635" s="5"/>
      <c r="C635" s="17"/>
      <c r="D635" s="8"/>
      <c r="E635" s="25"/>
      <c r="F635" s="25"/>
      <c r="G635"/>
      <c r="H635"/>
      <c r="I635"/>
      <c r="J635" s="149"/>
    </row>
    <row r="636" spans="1:10" s="6" customFormat="1" x14ac:dyDescent="0.3">
      <c r="A636" s="5"/>
      <c r="C636" s="17"/>
      <c r="D636" s="17"/>
      <c r="E636" s="25"/>
      <c r="F636" s="25"/>
      <c r="G636"/>
      <c r="H636"/>
      <c r="I636"/>
      <c r="J636" s="149"/>
    </row>
    <row r="637" spans="1:10" s="6" customFormat="1" x14ac:dyDescent="0.3">
      <c r="A637" s="5"/>
      <c r="C637" s="17"/>
      <c r="D637" s="17"/>
      <c r="E637" s="25"/>
      <c r="F637" s="25"/>
      <c r="G637"/>
      <c r="H637"/>
      <c r="I637"/>
      <c r="J637" s="149"/>
    </row>
    <row r="638" spans="1:10" s="6" customFormat="1" x14ac:dyDescent="0.3">
      <c r="A638" s="5"/>
      <c r="C638" s="17"/>
      <c r="D638" s="8"/>
      <c r="E638" s="25"/>
      <c r="F638" s="25"/>
      <c r="G638"/>
      <c r="H638"/>
      <c r="I638"/>
      <c r="J638" s="149"/>
    </row>
    <row r="639" spans="1:10" s="6" customFormat="1" x14ac:dyDescent="0.3">
      <c r="A639" s="5"/>
      <c r="C639" s="17"/>
      <c r="D639" s="8"/>
      <c r="E639" s="25"/>
      <c r="F639" s="25"/>
      <c r="G639"/>
      <c r="H639"/>
      <c r="I639"/>
      <c r="J639" s="149"/>
    </row>
    <row r="640" spans="1:10" s="6" customFormat="1" x14ac:dyDescent="0.3">
      <c r="A640" s="5"/>
      <c r="C640" s="17"/>
      <c r="D640" s="19"/>
      <c r="E640" s="25"/>
      <c r="F640" s="25"/>
      <c r="G640"/>
      <c r="H640"/>
      <c r="I640"/>
      <c r="J640" s="149"/>
    </row>
    <row r="641" spans="1:10" s="6" customFormat="1" x14ac:dyDescent="0.3">
      <c r="A641" s="5"/>
      <c r="C641" s="17"/>
      <c r="D641" s="17"/>
      <c r="E641" s="25"/>
      <c r="F641" s="25"/>
      <c r="G641"/>
      <c r="H641"/>
      <c r="I641"/>
      <c r="J641" s="149"/>
    </row>
    <row r="642" spans="1:10" s="6" customFormat="1" x14ac:dyDescent="0.3">
      <c r="A642" s="5"/>
      <c r="C642" s="17"/>
      <c r="D642" s="17"/>
      <c r="E642" s="25"/>
      <c r="F642" s="25"/>
      <c r="G642"/>
      <c r="H642"/>
      <c r="I642"/>
      <c r="J642" s="149"/>
    </row>
    <row r="643" spans="1:10" s="6" customFormat="1" x14ac:dyDescent="0.3">
      <c r="A643" s="5"/>
      <c r="C643" s="17"/>
      <c r="D643" s="17"/>
      <c r="E643" s="25"/>
      <c r="F643" s="25"/>
      <c r="G643"/>
      <c r="H643"/>
      <c r="I643"/>
      <c r="J643" s="149"/>
    </row>
    <row r="644" spans="1:10" s="6" customFormat="1" x14ac:dyDescent="0.3">
      <c r="A644" s="5"/>
      <c r="C644" s="17"/>
      <c r="D644" s="17"/>
      <c r="E644" s="25"/>
      <c r="F644" s="25"/>
      <c r="G644"/>
      <c r="H644"/>
      <c r="I644"/>
      <c r="J644" s="149"/>
    </row>
    <row r="645" spans="1:10" s="6" customFormat="1" x14ac:dyDescent="0.3">
      <c r="A645" s="5"/>
      <c r="C645" s="17"/>
      <c r="D645" s="17"/>
      <c r="E645" s="25"/>
      <c r="F645" s="25"/>
      <c r="G645"/>
      <c r="H645"/>
      <c r="I645"/>
      <c r="J645" s="149"/>
    </row>
    <row r="646" spans="1:10" s="6" customFormat="1" x14ac:dyDescent="0.3">
      <c r="A646" s="5"/>
      <c r="C646" s="17"/>
      <c r="D646" s="17"/>
      <c r="E646" s="25"/>
      <c r="F646" s="25"/>
      <c r="G646"/>
      <c r="H646"/>
      <c r="I646"/>
      <c r="J646" s="149"/>
    </row>
    <row r="647" spans="1:10" s="6" customFormat="1" x14ac:dyDescent="0.3">
      <c r="A647" s="5"/>
      <c r="B647" s="21"/>
      <c r="C647" s="17"/>
      <c r="D647" s="17"/>
      <c r="E647" s="25"/>
      <c r="F647" s="25"/>
      <c r="G647"/>
      <c r="H647"/>
      <c r="I647"/>
      <c r="J647" s="149"/>
    </row>
    <row r="648" spans="1:10" s="6" customFormat="1" x14ac:dyDescent="0.3">
      <c r="A648" s="5"/>
      <c r="C648" s="17"/>
      <c r="D648" s="17"/>
      <c r="E648" s="25"/>
      <c r="F648" s="25"/>
      <c r="G648"/>
      <c r="H648"/>
      <c r="I648"/>
      <c r="J648" s="149"/>
    </row>
    <row r="649" spans="1:10" s="6" customFormat="1" x14ac:dyDescent="0.3">
      <c r="A649" s="5"/>
      <c r="C649" s="17"/>
      <c r="D649" s="8"/>
      <c r="E649" s="25"/>
      <c r="F649" s="25"/>
      <c r="G649"/>
      <c r="H649"/>
      <c r="I649"/>
      <c r="J649" s="149"/>
    </row>
    <row r="650" spans="1:10" s="6" customFormat="1" x14ac:dyDescent="0.3">
      <c r="A650" s="5"/>
      <c r="C650" s="17"/>
      <c r="D650" s="8"/>
      <c r="E650" s="25"/>
      <c r="F650" s="25"/>
      <c r="G650"/>
      <c r="H650"/>
      <c r="I650"/>
      <c r="J650" s="149"/>
    </row>
    <row r="651" spans="1:10" s="6" customFormat="1" x14ac:dyDescent="0.3">
      <c r="A651" s="5"/>
      <c r="C651" s="17"/>
      <c r="D651" s="8"/>
      <c r="E651" s="25"/>
      <c r="F651" s="25"/>
      <c r="G651"/>
      <c r="H651"/>
      <c r="I651"/>
      <c r="J651" s="149"/>
    </row>
    <row r="652" spans="1:10" s="6" customFormat="1" x14ac:dyDescent="0.3">
      <c r="A652" s="5"/>
      <c r="C652" s="17"/>
      <c r="D652" s="17"/>
      <c r="E652" s="25"/>
      <c r="F652" s="25"/>
      <c r="G652"/>
      <c r="H652"/>
      <c r="I652"/>
      <c r="J652" s="149"/>
    </row>
    <row r="653" spans="1:10" s="6" customFormat="1" x14ac:dyDescent="0.3">
      <c r="A653" s="5"/>
      <c r="C653" s="17"/>
      <c r="D653" s="8"/>
      <c r="E653" s="25"/>
      <c r="F653" s="25"/>
      <c r="G653"/>
      <c r="H653"/>
      <c r="I653"/>
      <c r="J653" s="149"/>
    </row>
    <row r="654" spans="1:10" s="6" customFormat="1" x14ac:dyDescent="0.3">
      <c r="A654" s="5"/>
      <c r="C654" s="17"/>
      <c r="D654" s="17"/>
      <c r="E654" s="25"/>
      <c r="F654" s="25"/>
      <c r="G654"/>
      <c r="H654"/>
      <c r="I654"/>
      <c r="J654" s="149"/>
    </row>
    <row r="655" spans="1:10" s="6" customFormat="1" x14ac:dyDescent="0.3">
      <c r="A655" s="5"/>
      <c r="B655" s="7"/>
      <c r="C655" s="17"/>
      <c r="D655" s="17"/>
      <c r="E655" s="25"/>
      <c r="F655" s="25"/>
      <c r="G655"/>
      <c r="H655"/>
      <c r="I655"/>
      <c r="J655" s="149"/>
    </row>
    <row r="656" spans="1:10" s="6" customFormat="1" x14ac:dyDescent="0.3">
      <c r="A656" s="5"/>
      <c r="C656" s="17"/>
      <c r="D656" s="17"/>
      <c r="E656" s="25"/>
      <c r="F656" s="25"/>
      <c r="G656"/>
      <c r="H656"/>
      <c r="I656"/>
      <c r="J656" s="149"/>
    </row>
    <row r="657" spans="1:10" s="6" customFormat="1" x14ac:dyDescent="0.3">
      <c r="A657" s="5"/>
      <c r="C657" s="17"/>
      <c r="D657" s="17"/>
      <c r="E657" s="25"/>
      <c r="F657" s="25"/>
      <c r="G657"/>
      <c r="H657"/>
      <c r="I657"/>
      <c r="J657" s="149"/>
    </row>
    <row r="658" spans="1:10" s="6" customFormat="1" x14ac:dyDescent="0.3">
      <c r="A658" s="5"/>
      <c r="C658" s="17"/>
      <c r="D658" s="8"/>
      <c r="E658" s="25"/>
      <c r="F658" s="25"/>
      <c r="G658"/>
      <c r="H658"/>
      <c r="I658"/>
      <c r="J658" s="149"/>
    </row>
    <row r="659" spans="1:10" s="6" customFormat="1" x14ac:dyDescent="0.3">
      <c r="A659" s="5"/>
      <c r="B659" s="21"/>
      <c r="C659" s="17"/>
      <c r="D659" s="8"/>
      <c r="E659" s="25"/>
      <c r="F659" s="25"/>
      <c r="G659"/>
      <c r="H659"/>
      <c r="I659"/>
      <c r="J659" s="149"/>
    </row>
    <row r="660" spans="1:10" s="6" customFormat="1" x14ac:dyDescent="0.3">
      <c r="A660" s="5"/>
      <c r="C660" s="17"/>
      <c r="D660" s="17"/>
      <c r="E660" s="25"/>
      <c r="F660" s="25"/>
      <c r="G660"/>
      <c r="H660"/>
      <c r="I660"/>
      <c r="J660" s="149"/>
    </row>
    <row r="661" spans="1:10" s="6" customFormat="1" x14ac:dyDescent="0.3">
      <c r="A661" s="5"/>
      <c r="C661" s="17"/>
      <c r="D661" s="17"/>
      <c r="E661" s="25"/>
      <c r="F661" s="25"/>
      <c r="G661"/>
      <c r="H661"/>
      <c r="I661"/>
      <c r="J661" s="149"/>
    </row>
    <row r="662" spans="1:10" s="6" customFormat="1" x14ac:dyDescent="0.3">
      <c r="A662" s="5"/>
      <c r="C662" s="17"/>
      <c r="D662" s="17"/>
      <c r="E662" s="25"/>
      <c r="F662" s="25"/>
      <c r="G662"/>
      <c r="H662"/>
      <c r="I662"/>
      <c r="J662" s="149"/>
    </row>
    <row r="663" spans="1:10" s="6" customFormat="1" x14ac:dyDescent="0.3">
      <c r="A663" s="5"/>
      <c r="C663" s="17"/>
      <c r="D663" s="17"/>
      <c r="E663" s="25"/>
      <c r="F663" s="25"/>
      <c r="G663"/>
      <c r="H663"/>
      <c r="I663"/>
      <c r="J663" s="149"/>
    </row>
    <row r="664" spans="1:10" s="6" customFormat="1" x14ac:dyDescent="0.3">
      <c r="A664" s="5"/>
      <c r="B664" s="21"/>
      <c r="C664" s="17"/>
      <c r="D664" s="17"/>
      <c r="E664" s="25"/>
      <c r="F664" s="25"/>
      <c r="G664"/>
      <c r="H664"/>
      <c r="I664"/>
      <c r="J664" s="149"/>
    </row>
    <row r="665" spans="1:10" s="6" customFormat="1" x14ac:dyDescent="0.3">
      <c r="A665" s="5"/>
      <c r="C665" s="17"/>
      <c r="D665" s="17"/>
      <c r="E665" s="25"/>
      <c r="F665" s="25"/>
      <c r="G665"/>
      <c r="H665"/>
      <c r="I665"/>
      <c r="J665" s="149"/>
    </row>
    <row r="666" spans="1:10" s="6" customFormat="1" x14ac:dyDescent="0.3">
      <c r="A666" s="5"/>
      <c r="C666" s="17"/>
      <c r="D666" s="17"/>
      <c r="E666" s="25"/>
      <c r="F666" s="25"/>
      <c r="G666"/>
      <c r="H666"/>
      <c r="I666"/>
      <c r="J666" s="149"/>
    </row>
    <row r="667" spans="1:10" s="6" customFormat="1" x14ac:dyDescent="0.3">
      <c r="A667" s="5"/>
      <c r="C667" s="17"/>
      <c r="D667" s="17"/>
      <c r="E667" s="25"/>
      <c r="F667" s="25"/>
      <c r="G667"/>
      <c r="H667"/>
      <c r="I667"/>
      <c r="J667" s="149"/>
    </row>
    <row r="668" spans="1:10" s="6" customFormat="1" x14ac:dyDescent="0.3">
      <c r="A668" s="5"/>
      <c r="B668" s="24"/>
      <c r="C668" s="17"/>
      <c r="D668" s="17"/>
      <c r="E668" s="25"/>
      <c r="F668" s="25"/>
      <c r="G668"/>
      <c r="H668"/>
      <c r="I668"/>
      <c r="J668" s="149"/>
    </row>
    <row r="669" spans="1:10" s="6" customFormat="1" x14ac:dyDescent="0.3">
      <c r="A669" s="5"/>
      <c r="C669" s="17"/>
      <c r="D669" s="17"/>
      <c r="E669" s="25"/>
      <c r="F669" s="25"/>
      <c r="G669"/>
      <c r="H669"/>
      <c r="I669"/>
      <c r="J669" s="149"/>
    </row>
    <row r="670" spans="1:10" s="6" customFormat="1" x14ac:dyDescent="0.3">
      <c r="A670" s="5"/>
      <c r="C670" s="17"/>
      <c r="D670" s="8"/>
      <c r="E670" s="25"/>
      <c r="F670" s="25"/>
      <c r="G670"/>
      <c r="H670"/>
      <c r="I670"/>
      <c r="J670" s="149"/>
    </row>
    <row r="671" spans="1:10" s="6" customFormat="1" x14ac:dyDescent="0.3">
      <c r="A671" s="5"/>
      <c r="C671" s="17"/>
      <c r="D671" s="8"/>
      <c r="E671" s="25"/>
      <c r="F671" s="25"/>
      <c r="G671"/>
      <c r="H671"/>
      <c r="I671"/>
      <c r="J671" s="149"/>
    </row>
    <row r="672" spans="1:10" s="6" customFormat="1" x14ac:dyDescent="0.3">
      <c r="A672" s="5"/>
      <c r="C672" s="17"/>
      <c r="D672" s="17"/>
      <c r="E672" s="25"/>
      <c r="F672" s="25"/>
      <c r="G672"/>
      <c r="H672"/>
      <c r="I672"/>
      <c r="J672" s="149"/>
    </row>
    <row r="673" spans="1:10" s="6" customFormat="1" x14ac:dyDescent="0.3">
      <c r="A673" s="5"/>
      <c r="C673" s="17"/>
      <c r="D673" s="17"/>
      <c r="E673" s="25"/>
      <c r="F673" s="25"/>
      <c r="G673"/>
      <c r="H673"/>
      <c r="I673"/>
      <c r="J673" s="149"/>
    </row>
    <row r="674" spans="1:10" s="6" customFormat="1" x14ac:dyDescent="0.3">
      <c r="A674" s="5"/>
      <c r="C674" s="17"/>
      <c r="D674" s="17"/>
      <c r="E674" s="25"/>
      <c r="F674" s="25"/>
      <c r="G674"/>
      <c r="H674"/>
      <c r="I674"/>
      <c r="J674" s="149"/>
    </row>
    <row r="675" spans="1:10" s="6" customFormat="1" x14ac:dyDescent="0.3">
      <c r="A675" s="5"/>
      <c r="C675" s="17"/>
      <c r="D675" s="17"/>
      <c r="E675" s="25"/>
      <c r="F675" s="25"/>
      <c r="G675"/>
      <c r="H675"/>
      <c r="I675"/>
      <c r="J675" s="149"/>
    </row>
    <row r="676" spans="1:10" s="6" customFormat="1" x14ac:dyDescent="0.3">
      <c r="A676" s="5"/>
      <c r="C676" s="17"/>
      <c r="D676" s="17"/>
      <c r="E676" s="25"/>
      <c r="F676" s="25"/>
      <c r="G676"/>
      <c r="H676"/>
      <c r="I676"/>
      <c r="J676" s="149"/>
    </row>
    <row r="677" spans="1:10" s="6" customFormat="1" x14ac:dyDescent="0.3">
      <c r="A677" s="5"/>
      <c r="C677" s="17"/>
      <c r="D677" s="17"/>
      <c r="E677" s="25"/>
      <c r="F677" s="25"/>
      <c r="G677"/>
      <c r="H677"/>
      <c r="I677"/>
      <c r="J677" s="149"/>
    </row>
    <row r="678" spans="1:10" s="6" customFormat="1" x14ac:dyDescent="0.3">
      <c r="A678" s="5"/>
      <c r="B678" s="21"/>
      <c r="C678" s="17"/>
      <c r="D678" s="17"/>
      <c r="E678" s="25"/>
      <c r="F678" s="25"/>
      <c r="G678"/>
      <c r="H678"/>
      <c r="I678"/>
      <c r="J678" s="149"/>
    </row>
    <row r="679" spans="1:10" s="6" customFormat="1" x14ac:dyDescent="0.3">
      <c r="A679" s="5"/>
      <c r="B679" s="23"/>
      <c r="C679" s="19"/>
      <c r="D679" s="17"/>
      <c r="E679" s="25"/>
      <c r="F679" s="25"/>
      <c r="G679"/>
      <c r="H679"/>
      <c r="I679"/>
      <c r="J679" s="149"/>
    </row>
    <row r="680" spans="1:10" s="6" customFormat="1" x14ac:dyDescent="0.3">
      <c r="A680" s="5"/>
      <c r="B680" s="23"/>
      <c r="C680" s="19"/>
      <c r="D680" s="19"/>
      <c r="E680" s="25"/>
      <c r="F680" s="25"/>
      <c r="G680"/>
      <c r="H680"/>
      <c r="I680"/>
      <c r="J680" s="149"/>
    </row>
    <row r="681" spans="1:10" s="6" customFormat="1" x14ac:dyDescent="0.3">
      <c r="A681" s="5"/>
      <c r="C681" s="17"/>
      <c r="D681" s="19"/>
      <c r="E681" s="25"/>
      <c r="F681" s="25"/>
      <c r="G681"/>
      <c r="H681"/>
      <c r="I681"/>
      <c r="J681" s="149"/>
    </row>
    <row r="682" spans="1:10" s="6" customFormat="1" x14ac:dyDescent="0.3">
      <c r="A682" s="5"/>
      <c r="B682"/>
      <c r="C682" s="17"/>
      <c r="D682" s="17"/>
      <c r="E682" s="25"/>
      <c r="F682" s="25"/>
      <c r="G682"/>
      <c r="H682"/>
      <c r="I682"/>
      <c r="J682" s="149"/>
    </row>
    <row r="683" spans="1:10" s="6" customFormat="1" x14ac:dyDescent="0.3">
      <c r="A683" s="5"/>
      <c r="C683" s="17"/>
      <c r="D683" s="17"/>
      <c r="E683" s="25"/>
      <c r="F683" s="25"/>
      <c r="G683"/>
      <c r="H683"/>
      <c r="I683"/>
      <c r="J683" s="149"/>
    </row>
    <row r="684" spans="1:10" s="6" customFormat="1" x14ac:dyDescent="0.3">
      <c r="A684" s="5"/>
      <c r="C684" s="17"/>
      <c r="D684" s="8"/>
      <c r="E684" s="25"/>
      <c r="F684" s="25"/>
      <c r="G684"/>
      <c r="H684"/>
      <c r="I684"/>
      <c r="J684" s="149"/>
    </row>
    <row r="685" spans="1:10" s="6" customFormat="1" x14ac:dyDescent="0.3">
      <c r="A685" s="5"/>
      <c r="C685" s="17"/>
      <c r="D685" s="8"/>
      <c r="E685" s="25"/>
      <c r="F685" s="25"/>
      <c r="G685"/>
      <c r="H685"/>
      <c r="I685"/>
      <c r="J685" s="149"/>
    </row>
    <row r="686" spans="1:10" s="6" customFormat="1" x14ac:dyDescent="0.3">
      <c r="A686" s="5"/>
      <c r="C686" s="17"/>
      <c r="D686" s="17"/>
      <c r="E686" s="25"/>
      <c r="F686" s="25"/>
      <c r="G686"/>
      <c r="H686"/>
      <c r="I686"/>
      <c r="J686" s="149"/>
    </row>
    <row r="687" spans="1:10" s="6" customFormat="1" x14ac:dyDescent="0.3">
      <c r="A687" s="5"/>
      <c r="C687" s="17"/>
      <c r="D687" s="17"/>
      <c r="E687" s="25"/>
      <c r="F687" s="25"/>
      <c r="G687"/>
      <c r="H687"/>
      <c r="I687"/>
      <c r="J687" s="149"/>
    </row>
    <row r="688" spans="1:10" x14ac:dyDescent="0.3">
      <c r="A688" s="5"/>
      <c r="B688" s="6"/>
      <c r="C688" s="17"/>
      <c r="D688" s="17"/>
      <c r="E688" s="25"/>
      <c r="F688" s="25"/>
    </row>
    <row r="689" spans="1:6" x14ac:dyDescent="0.3">
      <c r="A689" s="5"/>
      <c r="B689" s="6"/>
      <c r="C689" s="17"/>
      <c r="D689" s="17"/>
      <c r="E689" s="25"/>
      <c r="F689" s="25"/>
    </row>
    <row r="690" spans="1:6" x14ac:dyDescent="0.3">
      <c r="A690" s="5"/>
      <c r="B690" s="6"/>
      <c r="C690" s="17"/>
      <c r="D690" s="17"/>
      <c r="E690" s="25"/>
      <c r="F690" s="25"/>
    </row>
    <row r="691" spans="1:6" x14ac:dyDescent="0.3">
      <c r="A691" s="5"/>
      <c r="B691" s="6"/>
      <c r="C691" s="17"/>
      <c r="D691" s="17"/>
      <c r="E691" s="25"/>
      <c r="F691" s="25"/>
    </row>
    <row r="692" spans="1:6" x14ac:dyDescent="0.3">
      <c r="A692" s="5"/>
      <c r="B692" s="6"/>
      <c r="C692" s="17"/>
      <c r="D692" s="17"/>
      <c r="E692" s="25"/>
      <c r="F692" s="25"/>
    </row>
    <row r="693" spans="1:6" x14ac:dyDescent="0.3">
      <c r="A693" s="5"/>
      <c r="B693" s="6"/>
      <c r="C693" s="17"/>
      <c r="D693" s="17"/>
      <c r="E693" s="25"/>
      <c r="F693" s="25"/>
    </row>
    <row r="694" spans="1:6" x14ac:dyDescent="0.3">
      <c r="A694" s="5"/>
      <c r="B694" s="6"/>
      <c r="C694" s="17"/>
      <c r="D694" s="17"/>
      <c r="E694" s="25"/>
      <c r="F694" s="25"/>
    </row>
    <row r="695" spans="1:6" ht="16.5" x14ac:dyDescent="0.3">
      <c r="A695" s="5"/>
      <c r="D695" s="17"/>
      <c r="E695" s="25"/>
      <c r="F695" s="25"/>
    </row>
    <row r="696" spans="1:6" ht="16.5" x14ac:dyDescent="0.3">
      <c r="E696" s="25"/>
      <c r="F696" s="25"/>
    </row>
    <row r="697" spans="1:6" ht="16.5" x14ac:dyDescent="0.3">
      <c r="E697" s="25"/>
      <c r="F697" s="25"/>
    </row>
    <row r="698" spans="1:6" ht="16.5" x14ac:dyDescent="0.3">
      <c r="E698" s="25"/>
      <c r="F698" s="25"/>
    </row>
    <row r="699" spans="1:6" ht="16.5" x14ac:dyDescent="0.3">
      <c r="E699" s="25"/>
      <c r="F699" s="25"/>
    </row>
    <row r="700" spans="1:6" ht="16.5" x14ac:dyDescent="0.3">
      <c r="E700" s="25"/>
      <c r="F700" s="25"/>
    </row>
    <row r="701" spans="1:6" ht="16.5" x14ac:dyDescent="0.3">
      <c r="E701" s="25"/>
      <c r="F701" s="25"/>
    </row>
    <row r="702" spans="1:6" ht="16.5" x14ac:dyDescent="0.3">
      <c r="E702" s="25"/>
      <c r="F702" s="25"/>
    </row>
    <row r="703" spans="1:6" ht="16.5" x14ac:dyDescent="0.3">
      <c r="E703" s="25"/>
      <c r="F703" s="25"/>
    </row>
    <row r="704" spans="1:6" ht="16.5" x14ac:dyDescent="0.3">
      <c r="E704" s="25"/>
      <c r="F704" s="25"/>
    </row>
    <row r="705" spans="5:6" ht="16.5" x14ac:dyDescent="0.3">
      <c r="E705" s="25"/>
      <c r="F705" s="25"/>
    </row>
    <row r="706" spans="5:6" ht="16.5" x14ac:dyDescent="0.3">
      <c r="E706" s="25"/>
      <c r="F706" s="25"/>
    </row>
    <row r="707" spans="5:6" ht="16.5" x14ac:dyDescent="0.3">
      <c r="E707" s="25"/>
      <c r="F707" s="25"/>
    </row>
    <row r="708" spans="5:6" ht="16.5" x14ac:dyDescent="0.3">
      <c r="E708" s="25"/>
      <c r="F708" s="25"/>
    </row>
    <row r="709" spans="5:6" ht="16.5" x14ac:dyDescent="0.3">
      <c r="E709" s="25"/>
      <c r="F709" s="25"/>
    </row>
    <row r="710" spans="5:6" ht="16.5" x14ac:dyDescent="0.3">
      <c r="E710" s="25"/>
      <c r="F710" s="25"/>
    </row>
    <row r="711" spans="5:6" ht="16.5" x14ac:dyDescent="0.3">
      <c r="E711" s="25"/>
      <c r="F711" s="25"/>
    </row>
    <row r="712" spans="5:6" ht="16.5" x14ac:dyDescent="0.3">
      <c r="E712" s="25"/>
      <c r="F712" s="25"/>
    </row>
    <row r="713" spans="5:6" ht="16.5" x14ac:dyDescent="0.3">
      <c r="E713" s="25"/>
      <c r="F713" s="25"/>
    </row>
    <row r="714" spans="5:6" ht="16.5" x14ac:dyDescent="0.3">
      <c r="E714" s="25"/>
      <c r="F714" s="25"/>
    </row>
    <row r="715" spans="5:6" ht="16.5" x14ac:dyDescent="0.3">
      <c r="E715" s="25"/>
      <c r="F715" s="25"/>
    </row>
    <row r="716" spans="5:6" ht="16.5" x14ac:dyDescent="0.3">
      <c r="E716" s="25"/>
      <c r="F716" s="25"/>
    </row>
    <row r="717" spans="5:6" ht="16.5" x14ac:dyDescent="0.3">
      <c r="E717" s="25"/>
      <c r="F717" s="25"/>
    </row>
    <row r="718" spans="5:6" ht="16.5" x14ac:dyDescent="0.3">
      <c r="E718" s="25"/>
      <c r="F718" s="25"/>
    </row>
    <row r="719" spans="5:6" ht="16.5" x14ac:dyDescent="0.3">
      <c r="E719" s="25"/>
      <c r="F719" s="25"/>
    </row>
    <row r="720" spans="5:6" ht="16.5" x14ac:dyDescent="0.3">
      <c r="E720" s="25"/>
      <c r="F720" s="25"/>
    </row>
    <row r="721" spans="5:6" ht="16.5" x14ac:dyDescent="0.3">
      <c r="E721" s="25"/>
      <c r="F721" s="25"/>
    </row>
    <row r="722" spans="5:6" ht="16.5" x14ac:dyDescent="0.3">
      <c r="E722" s="25"/>
      <c r="F722" s="25"/>
    </row>
    <row r="723" spans="5:6" ht="16.5" x14ac:dyDescent="0.3">
      <c r="E723" s="25"/>
      <c r="F723" s="25"/>
    </row>
    <row r="724" spans="5:6" ht="16.5" x14ac:dyDescent="0.3">
      <c r="E724" s="25"/>
      <c r="F724" s="25"/>
    </row>
    <row r="725" spans="5:6" ht="16.5" x14ac:dyDescent="0.3">
      <c r="E725" s="25"/>
      <c r="F725" s="25"/>
    </row>
    <row r="726" spans="5:6" ht="16.5" x14ac:dyDescent="0.3">
      <c r="E726" s="25"/>
      <c r="F726" s="25"/>
    </row>
    <row r="727" spans="5:6" ht="16.5" x14ac:dyDescent="0.3">
      <c r="E727" s="25"/>
      <c r="F727" s="25"/>
    </row>
    <row r="728" spans="5:6" ht="16.5" x14ac:dyDescent="0.3">
      <c r="E728" s="25"/>
      <c r="F728" s="25"/>
    </row>
    <row r="729" spans="5:6" ht="16.5" x14ac:dyDescent="0.3">
      <c r="E729" s="25"/>
      <c r="F729" s="25"/>
    </row>
    <row r="730" spans="5:6" ht="16.5" x14ac:dyDescent="0.3">
      <c r="E730" s="25"/>
      <c r="F730" s="25"/>
    </row>
    <row r="731" spans="5:6" ht="16.5" x14ac:dyDescent="0.3">
      <c r="E731" s="25"/>
      <c r="F731" s="25"/>
    </row>
    <row r="732" spans="5:6" ht="16.5" x14ac:dyDescent="0.3">
      <c r="E732" s="25"/>
      <c r="F732" s="25"/>
    </row>
    <row r="733" spans="5:6" ht="16.5" x14ac:dyDescent="0.3">
      <c r="E733" s="25"/>
      <c r="F733" s="25"/>
    </row>
    <row r="734" spans="5:6" ht="16.5" x14ac:dyDescent="0.3">
      <c r="E734" s="25"/>
      <c r="F734" s="25"/>
    </row>
    <row r="735" spans="5:6" ht="16.5" x14ac:dyDescent="0.3">
      <c r="E735" s="25"/>
      <c r="F735" s="25"/>
    </row>
    <row r="736" spans="5:6" ht="16.5" x14ac:dyDescent="0.3">
      <c r="E736" s="25"/>
      <c r="F736" s="25"/>
    </row>
    <row r="737" spans="5:6" ht="16.5" x14ac:dyDescent="0.3">
      <c r="E737" s="25"/>
      <c r="F737" s="25"/>
    </row>
    <row r="738" spans="5:6" ht="16.5" x14ac:dyDescent="0.3">
      <c r="E738" s="25"/>
      <c r="F738" s="25"/>
    </row>
    <row r="739" spans="5:6" ht="16.5" x14ac:dyDescent="0.3">
      <c r="E739" s="25"/>
      <c r="F739" s="25"/>
    </row>
    <row r="740" spans="5:6" ht="16.5" x14ac:dyDescent="0.3">
      <c r="E740" s="25"/>
      <c r="F740" s="25"/>
    </row>
    <row r="741" spans="5:6" ht="16.5" x14ac:dyDescent="0.3">
      <c r="E741" s="25"/>
      <c r="F741" s="25"/>
    </row>
    <row r="742" spans="5:6" ht="16.5" x14ac:dyDescent="0.3">
      <c r="E742" s="25"/>
      <c r="F742" s="25"/>
    </row>
    <row r="743" spans="5:6" ht="16.5" x14ac:dyDescent="0.3">
      <c r="E743" s="25"/>
      <c r="F743" s="25"/>
    </row>
    <row r="744" spans="5:6" ht="16.5" x14ac:dyDescent="0.3">
      <c r="E744" s="25"/>
      <c r="F744" s="25"/>
    </row>
    <row r="745" spans="5:6" ht="16.5" x14ac:dyDescent="0.3">
      <c r="E745" s="25"/>
      <c r="F745" s="25"/>
    </row>
    <row r="746" spans="5:6" ht="16.5" x14ac:dyDescent="0.3">
      <c r="E746" s="25"/>
      <c r="F746" s="25"/>
    </row>
    <row r="747" spans="5:6" ht="16.5" x14ac:dyDescent="0.3">
      <c r="E747" s="25"/>
      <c r="F747" s="25"/>
    </row>
    <row r="748" spans="5:6" ht="16.5" x14ac:dyDescent="0.3">
      <c r="E748" s="25"/>
      <c r="F748" s="25"/>
    </row>
    <row r="749" spans="5:6" ht="16.5" x14ac:dyDescent="0.3">
      <c r="E749" s="25"/>
      <c r="F749" s="25"/>
    </row>
    <row r="750" spans="5:6" ht="16.5" x14ac:dyDescent="0.3">
      <c r="E750" s="25"/>
      <c r="F750" s="25"/>
    </row>
    <row r="751" spans="5:6" ht="16.5" x14ac:dyDescent="0.3">
      <c r="E751" s="25"/>
      <c r="F751" s="25"/>
    </row>
    <row r="752" spans="5:6" ht="16.5" x14ac:dyDescent="0.3">
      <c r="E752" s="25"/>
      <c r="F752" s="25"/>
    </row>
    <row r="753" spans="5:6" ht="16.5" x14ac:dyDescent="0.3">
      <c r="E753" s="25"/>
      <c r="F753" s="25"/>
    </row>
    <row r="754" spans="5:6" ht="16.5" x14ac:dyDescent="0.3">
      <c r="E754" s="25"/>
      <c r="F754" s="25"/>
    </row>
    <row r="755" spans="5:6" ht="16.5" x14ac:dyDescent="0.3">
      <c r="E755" s="25"/>
      <c r="F755" s="25"/>
    </row>
    <row r="756" spans="5:6" ht="16.5" x14ac:dyDescent="0.3">
      <c r="E756" s="25"/>
      <c r="F756" s="25"/>
    </row>
    <row r="757" spans="5:6" ht="16.5" x14ac:dyDescent="0.3">
      <c r="E757" s="25"/>
      <c r="F757" s="25"/>
    </row>
    <row r="758" spans="5:6" ht="16.5" x14ac:dyDescent="0.3">
      <c r="E758" s="25"/>
      <c r="F758" s="25"/>
    </row>
    <row r="759" spans="5:6" ht="16.5" x14ac:dyDescent="0.3">
      <c r="E759" s="25"/>
      <c r="F759" s="25"/>
    </row>
    <row r="760" spans="5:6" ht="16.5" x14ac:dyDescent="0.3">
      <c r="E760" s="25"/>
      <c r="F760" s="25"/>
    </row>
    <row r="761" spans="5:6" ht="16.5" x14ac:dyDescent="0.3">
      <c r="E761" s="25"/>
      <c r="F761" s="25"/>
    </row>
    <row r="762" spans="5:6" ht="16.5" x14ac:dyDescent="0.3">
      <c r="E762" s="25"/>
      <c r="F762" s="25"/>
    </row>
    <row r="763" spans="5:6" ht="16.5" x14ac:dyDescent="0.3">
      <c r="E763" s="25"/>
      <c r="F763" s="25"/>
    </row>
    <row r="764" spans="5:6" ht="16.5" x14ac:dyDescent="0.3">
      <c r="E764" s="25"/>
      <c r="F764" s="25"/>
    </row>
    <row r="765" spans="5:6" ht="16.5" x14ac:dyDescent="0.3">
      <c r="E765" s="25"/>
      <c r="F765" s="25"/>
    </row>
    <row r="766" spans="5:6" ht="16.5" x14ac:dyDescent="0.3">
      <c r="E766" s="25"/>
      <c r="F766" s="25"/>
    </row>
    <row r="767" spans="5:6" ht="16.5" x14ac:dyDescent="0.3">
      <c r="E767" s="25"/>
      <c r="F767" s="25"/>
    </row>
    <row r="768" spans="5:6" ht="16.5" x14ac:dyDescent="0.3">
      <c r="E768" s="25"/>
      <c r="F768" s="25"/>
    </row>
    <row r="769" spans="5:6" ht="16.5" x14ac:dyDescent="0.3">
      <c r="E769" s="25"/>
      <c r="F769" s="25"/>
    </row>
    <row r="770" spans="5:6" ht="16.5" x14ac:dyDescent="0.3">
      <c r="E770" s="25"/>
      <c r="F770" s="25"/>
    </row>
    <row r="771" spans="5:6" ht="16.5" x14ac:dyDescent="0.3">
      <c r="E771" s="25"/>
      <c r="F771" s="25"/>
    </row>
    <row r="772" spans="5:6" ht="16.5" x14ac:dyDescent="0.3">
      <c r="E772" s="25"/>
      <c r="F772" s="25"/>
    </row>
    <row r="773" spans="5:6" ht="16.5" x14ac:dyDescent="0.3">
      <c r="E773" s="25"/>
      <c r="F773" s="25"/>
    </row>
    <row r="774" spans="5:6" ht="16.5" x14ac:dyDescent="0.3">
      <c r="E774" s="25"/>
      <c r="F774" s="25"/>
    </row>
    <row r="775" spans="5:6" ht="16.5" x14ac:dyDescent="0.3">
      <c r="E775" s="25"/>
      <c r="F775" s="25"/>
    </row>
    <row r="776" spans="5:6" ht="16.5" x14ac:dyDescent="0.3">
      <c r="E776" s="25"/>
      <c r="F776" s="25"/>
    </row>
    <row r="777" spans="5:6" ht="16.5" x14ac:dyDescent="0.3">
      <c r="E777" s="25"/>
      <c r="F777" s="25"/>
    </row>
    <row r="778" spans="5:6" ht="16.5" x14ac:dyDescent="0.3">
      <c r="E778" s="25"/>
      <c r="F778" s="25"/>
    </row>
    <row r="779" spans="5:6" ht="16.5" x14ac:dyDescent="0.3">
      <c r="E779" s="25"/>
      <c r="F779" s="25"/>
    </row>
    <row r="780" spans="5:6" ht="16.5" x14ac:dyDescent="0.3">
      <c r="E780" s="25"/>
      <c r="F780" s="25"/>
    </row>
    <row r="781" spans="5:6" ht="16.5" x14ac:dyDescent="0.3">
      <c r="E781" s="25"/>
      <c r="F781" s="25"/>
    </row>
    <row r="782" spans="5:6" ht="16.5" x14ac:dyDescent="0.3">
      <c r="E782" s="25"/>
      <c r="F782" s="25"/>
    </row>
    <row r="783" spans="5:6" ht="16.5" x14ac:dyDescent="0.3">
      <c r="E783" s="25"/>
      <c r="F783" s="25"/>
    </row>
    <row r="784" spans="5:6" ht="16.5" x14ac:dyDescent="0.3">
      <c r="E784" s="25"/>
      <c r="F784" s="25"/>
    </row>
    <row r="785" spans="5:6" ht="16.5" x14ac:dyDescent="0.3">
      <c r="E785" s="25"/>
      <c r="F785" s="25"/>
    </row>
    <row r="786" spans="5:6" ht="16.5" x14ac:dyDescent="0.3">
      <c r="E786" s="25"/>
      <c r="F786" s="25"/>
    </row>
    <row r="787" spans="5:6" ht="16.5" x14ac:dyDescent="0.3">
      <c r="E787" s="25"/>
      <c r="F787" s="25"/>
    </row>
    <row r="788" spans="5:6" ht="16.5" x14ac:dyDescent="0.3">
      <c r="E788" s="25"/>
      <c r="F788" s="25"/>
    </row>
    <row r="789" spans="5:6" ht="16.5" x14ac:dyDescent="0.3">
      <c r="E789" s="25"/>
      <c r="F789" s="25"/>
    </row>
    <row r="790" spans="5:6" ht="16.5" x14ac:dyDescent="0.3">
      <c r="E790" s="25"/>
      <c r="F790" s="25"/>
    </row>
    <row r="791" spans="5:6" ht="16.5" x14ac:dyDescent="0.3">
      <c r="E791" s="25"/>
      <c r="F791" s="25"/>
    </row>
    <row r="792" spans="5:6" ht="16.5" x14ac:dyDescent="0.3">
      <c r="E792" s="25"/>
      <c r="F792" s="25"/>
    </row>
    <row r="793" spans="5:6" ht="16.5" x14ac:dyDescent="0.3">
      <c r="E793" s="25"/>
      <c r="F793" s="25"/>
    </row>
    <row r="794" spans="5:6" ht="16.5" x14ac:dyDescent="0.3">
      <c r="E794" s="25"/>
      <c r="F794" s="25"/>
    </row>
    <row r="795" spans="5:6" ht="16.5" x14ac:dyDescent="0.3">
      <c r="E795" s="25"/>
      <c r="F795" s="25"/>
    </row>
    <row r="796" spans="5:6" ht="16.5" x14ac:dyDescent="0.3">
      <c r="E796" s="25"/>
      <c r="F796" s="25"/>
    </row>
    <row r="797" spans="5:6" ht="16.5" x14ac:dyDescent="0.3">
      <c r="E797" s="25"/>
      <c r="F797" s="25"/>
    </row>
    <row r="798" spans="5:6" ht="16.5" x14ac:dyDescent="0.3">
      <c r="E798" s="25"/>
      <c r="F798" s="25"/>
    </row>
    <row r="799" spans="5:6" ht="16.5" x14ac:dyDescent="0.3">
      <c r="E799" s="25"/>
      <c r="F799" s="25"/>
    </row>
    <row r="800" spans="5:6" ht="16.5" x14ac:dyDescent="0.3">
      <c r="E800" s="25"/>
      <c r="F800" s="25"/>
    </row>
    <row r="801" spans="5:6" ht="16.5" x14ac:dyDescent="0.3">
      <c r="E801" s="25"/>
      <c r="F801" s="25"/>
    </row>
    <row r="802" spans="5:6" ht="16.5" x14ac:dyDescent="0.3">
      <c r="E802" s="25"/>
      <c r="F802" s="25"/>
    </row>
    <row r="803" spans="5:6" ht="16.5" x14ac:dyDescent="0.3">
      <c r="E803" s="25"/>
      <c r="F803" s="25"/>
    </row>
    <row r="804" spans="5:6" ht="16.5" x14ac:dyDescent="0.3">
      <c r="E804" s="25"/>
      <c r="F804" s="25"/>
    </row>
    <row r="805" spans="5:6" ht="16.5" x14ac:dyDescent="0.3">
      <c r="E805" s="25"/>
      <c r="F805" s="25"/>
    </row>
    <row r="806" spans="5:6" ht="16.5" x14ac:dyDescent="0.3">
      <c r="E806" s="25"/>
      <c r="F806" s="25"/>
    </row>
    <row r="807" spans="5:6" ht="16.5" x14ac:dyDescent="0.3">
      <c r="E807" s="25"/>
      <c r="F807" s="25"/>
    </row>
    <row r="808" spans="5:6" ht="16.5" x14ac:dyDescent="0.3">
      <c r="E808" s="25"/>
      <c r="F808" s="25"/>
    </row>
    <row r="809" spans="5:6" ht="16.5" x14ac:dyDescent="0.3">
      <c r="E809" s="25"/>
      <c r="F809" s="25"/>
    </row>
    <row r="810" spans="5:6" ht="16.5" x14ac:dyDescent="0.3">
      <c r="E810" s="25"/>
      <c r="F810" s="25"/>
    </row>
    <row r="811" spans="5:6" ht="16.5" x14ac:dyDescent="0.3">
      <c r="E811" s="25"/>
      <c r="F811" s="25"/>
    </row>
    <row r="812" spans="5:6" ht="16.5" x14ac:dyDescent="0.3">
      <c r="E812" s="25"/>
      <c r="F812" s="25"/>
    </row>
    <row r="813" spans="5:6" ht="16.5" x14ac:dyDescent="0.3">
      <c r="E813" s="25"/>
      <c r="F813" s="25"/>
    </row>
    <row r="814" spans="5:6" ht="16.5" x14ac:dyDescent="0.3">
      <c r="E814" s="25"/>
      <c r="F814" s="25"/>
    </row>
    <row r="815" spans="5:6" ht="16.5" x14ac:dyDescent="0.3">
      <c r="E815" s="25"/>
      <c r="F815" s="25"/>
    </row>
    <row r="816" spans="5:6" ht="16.5" x14ac:dyDescent="0.3">
      <c r="E816" s="25"/>
      <c r="F816" s="25"/>
    </row>
    <row r="817" spans="5:6" ht="16.5" x14ac:dyDescent="0.3">
      <c r="E817" s="25"/>
      <c r="F817" s="25"/>
    </row>
    <row r="818" spans="5:6" ht="16.5" x14ac:dyDescent="0.3">
      <c r="E818" s="25"/>
      <c r="F818" s="25"/>
    </row>
    <row r="819" spans="5:6" ht="16.5" x14ac:dyDescent="0.3">
      <c r="E819" s="25"/>
      <c r="F819" s="25"/>
    </row>
    <row r="820" spans="5:6" ht="16.5" x14ac:dyDescent="0.3">
      <c r="E820" s="25"/>
      <c r="F820" s="25"/>
    </row>
    <row r="821" spans="5:6" ht="16.5" x14ac:dyDescent="0.3">
      <c r="E821" s="25"/>
      <c r="F821" s="25"/>
    </row>
    <row r="822" spans="5:6" ht="16.5" x14ac:dyDescent="0.3">
      <c r="E822" s="25"/>
      <c r="F822" s="25"/>
    </row>
    <row r="823" spans="5:6" ht="16.5" x14ac:dyDescent="0.3">
      <c r="E823" s="25"/>
      <c r="F823" s="25"/>
    </row>
    <row r="824" spans="5:6" ht="16.5" x14ac:dyDescent="0.3">
      <c r="E824" s="25"/>
      <c r="F824" s="25"/>
    </row>
    <row r="825" spans="5:6" ht="16.5" x14ac:dyDescent="0.3">
      <c r="E825" s="25"/>
      <c r="F825" s="25"/>
    </row>
    <row r="826" spans="5:6" ht="16.5" x14ac:dyDescent="0.3">
      <c r="E826" s="25"/>
      <c r="F826" s="25"/>
    </row>
    <row r="827" spans="5:6" ht="16.5" x14ac:dyDescent="0.3">
      <c r="E827" s="25"/>
      <c r="F827" s="25"/>
    </row>
    <row r="828" spans="5:6" ht="16.5" x14ac:dyDescent="0.3">
      <c r="E828" s="25"/>
      <c r="F828" s="25"/>
    </row>
    <row r="829" spans="5:6" ht="16.5" x14ac:dyDescent="0.3">
      <c r="E829" s="25"/>
      <c r="F829" s="25"/>
    </row>
    <row r="830" spans="5:6" ht="16.5" x14ac:dyDescent="0.3">
      <c r="E830" s="25"/>
      <c r="F830" s="25"/>
    </row>
    <row r="831" spans="5:6" ht="16.5" x14ac:dyDescent="0.3">
      <c r="E831" s="25"/>
      <c r="F831" s="25"/>
    </row>
    <row r="832" spans="5:6" ht="16.5" x14ac:dyDescent="0.3">
      <c r="E832" s="25"/>
      <c r="F832" s="25"/>
    </row>
    <row r="833" spans="5:6" ht="16.5" x14ac:dyDescent="0.3">
      <c r="E833" s="25"/>
      <c r="F833" s="25"/>
    </row>
    <row r="834" spans="5:6" ht="16.5" x14ac:dyDescent="0.3">
      <c r="E834" s="25"/>
      <c r="F834" s="25"/>
    </row>
    <row r="835" spans="5:6" ht="16.5" x14ac:dyDescent="0.3">
      <c r="E835" s="25"/>
      <c r="F835" s="25"/>
    </row>
    <row r="836" spans="5:6" ht="16.5" x14ac:dyDescent="0.3">
      <c r="E836" s="25"/>
      <c r="F836" s="25"/>
    </row>
    <row r="837" spans="5:6" ht="16.5" x14ac:dyDescent="0.3">
      <c r="E837" s="25"/>
      <c r="F837" s="25"/>
    </row>
    <row r="838" spans="5:6" ht="16.5" x14ac:dyDescent="0.3">
      <c r="E838" s="25"/>
      <c r="F838" s="25"/>
    </row>
    <row r="839" spans="5:6" ht="16.5" x14ac:dyDescent="0.3">
      <c r="E839" s="25"/>
      <c r="F839" s="25"/>
    </row>
    <row r="840" spans="5:6" ht="16.5" x14ac:dyDescent="0.3">
      <c r="E840" s="25"/>
      <c r="F840" s="25"/>
    </row>
    <row r="841" spans="5:6" ht="16.5" x14ac:dyDescent="0.3">
      <c r="E841" s="25"/>
      <c r="F841" s="25"/>
    </row>
    <row r="842" spans="5:6" ht="16.5" x14ac:dyDescent="0.3">
      <c r="E842" s="25"/>
      <c r="F842" s="25"/>
    </row>
    <row r="843" spans="5:6" ht="16.5" x14ac:dyDescent="0.3">
      <c r="E843" s="25"/>
      <c r="F843" s="25"/>
    </row>
    <row r="844" spans="5:6" ht="16.5" x14ac:dyDescent="0.3">
      <c r="E844" s="25"/>
      <c r="F844" s="25"/>
    </row>
    <row r="845" spans="5:6" ht="16.5" x14ac:dyDescent="0.3">
      <c r="E845" s="25"/>
      <c r="F845" s="25"/>
    </row>
    <row r="846" spans="5:6" ht="16.5" x14ac:dyDescent="0.3">
      <c r="E846" s="25"/>
      <c r="F846" s="25"/>
    </row>
    <row r="847" spans="5:6" ht="16.5" x14ac:dyDescent="0.3">
      <c r="E847" s="25"/>
      <c r="F847" s="25"/>
    </row>
    <row r="848" spans="5:6" ht="16.5" x14ac:dyDescent="0.3">
      <c r="E848" s="25"/>
      <c r="F848" s="25"/>
    </row>
    <row r="849" spans="5:6" ht="16.5" x14ac:dyDescent="0.3">
      <c r="E849" s="25"/>
      <c r="F849" s="25"/>
    </row>
    <row r="850" spans="5:6" ht="16.5" x14ac:dyDescent="0.3">
      <c r="E850" s="25"/>
      <c r="F850" s="25"/>
    </row>
    <row r="851" spans="5:6" ht="16.5" x14ac:dyDescent="0.3">
      <c r="E851" s="25"/>
      <c r="F851" s="25"/>
    </row>
    <row r="852" spans="5:6" ht="16.5" x14ac:dyDescent="0.3">
      <c r="E852" s="25"/>
      <c r="F852" s="25"/>
    </row>
    <row r="853" spans="5:6" ht="16.5" x14ac:dyDescent="0.3">
      <c r="E853" s="25"/>
      <c r="F853" s="25"/>
    </row>
    <row r="854" spans="5:6" ht="16.5" x14ac:dyDescent="0.3">
      <c r="E854" s="25"/>
      <c r="F854" s="25"/>
    </row>
    <row r="855" spans="5:6" ht="16.5" x14ac:dyDescent="0.3">
      <c r="E855" s="25"/>
      <c r="F855" s="25"/>
    </row>
    <row r="856" spans="5:6" ht="16.5" x14ac:dyDescent="0.3">
      <c r="E856" s="25"/>
      <c r="F856" s="25"/>
    </row>
    <row r="857" spans="5:6" ht="16.5" x14ac:dyDescent="0.3">
      <c r="E857" s="25"/>
      <c r="F857" s="25"/>
    </row>
    <row r="858" spans="5:6" ht="16.5" x14ac:dyDescent="0.3">
      <c r="E858" s="25"/>
      <c r="F858" s="25"/>
    </row>
    <row r="859" spans="5:6" ht="16.5" x14ac:dyDescent="0.3">
      <c r="E859" s="25"/>
      <c r="F859" s="25"/>
    </row>
    <row r="860" spans="5:6" ht="16.5" x14ac:dyDescent="0.3">
      <c r="E860" s="25"/>
      <c r="F860" s="25"/>
    </row>
    <row r="861" spans="5:6" ht="16.5" x14ac:dyDescent="0.3">
      <c r="E861" s="25"/>
      <c r="F861" s="25"/>
    </row>
    <row r="862" spans="5:6" ht="16.5" x14ac:dyDescent="0.3">
      <c r="E862" s="25"/>
      <c r="F862" s="25"/>
    </row>
    <row r="863" spans="5:6" ht="16.5" x14ac:dyDescent="0.3">
      <c r="E863" s="25"/>
      <c r="F863" s="25"/>
    </row>
    <row r="864" spans="5:6" ht="16.5" x14ac:dyDescent="0.3">
      <c r="E864" s="25"/>
      <c r="F864" s="25"/>
    </row>
    <row r="865" spans="5:6" ht="16.5" x14ac:dyDescent="0.3">
      <c r="E865" s="25"/>
      <c r="F865" s="25"/>
    </row>
    <row r="866" spans="5:6" ht="16.5" x14ac:dyDescent="0.3">
      <c r="E866" s="25"/>
      <c r="F866" s="25"/>
    </row>
    <row r="867" spans="5:6" ht="16.5" x14ac:dyDescent="0.3">
      <c r="E867" s="25"/>
      <c r="F867" s="25"/>
    </row>
    <row r="868" spans="5:6" ht="16.5" x14ac:dyDescent="0.3">
      <c r="E868" s="25"/>
      <c r="F868" s="25"/>
    </row>
    <row r="869" spans="5:6" ht="16.5" x14ac:dyDescent="0.3">
      <c r="E869" s="25"/>
      <c r="F869" s="25"/>
    </row>
    <row r="870" spans="5:6" ht="16.5" x14ac:dyDescent="0.3">
      <c r="E870" s="25"/>
      <c r="F870" s="25"/>
    </row>
    <row r="871" spans="5:6" ht="16.5" x14ac:dyDescent="0.3">
      <c r="E871" s="25"/>
      <c r="F871" s="25"/>
    </row>
    <row r="872" spans="5:6" ht="16.5" x14ac:dyDescent="0.3">
      <c r="E872" s="25"/>
      <c r="F872" s="25"/>
    </row>
    <row r="873" spans="5:6" ht="16.5" x14ac:dyDescent="0.3">
      <c r="E873" s="25"/>
      <c r="F873" s="25"/>
    </row>
    <row r="874" spans="5:6" ht="16.5" x14ac:dyDescent="0.3">
      <c r="E874" s="25"/>
      <c r="F874" s="25"/>
    </row>
    <row r="875" spans="5:6" ht="16.5" x14ac:dyDescent="0.3">
      <c r="E875" s="25"/>
      <c r="F875" s="25"/>
    </row>
    <row r="876" spans="5:6" ht="16.5" x14ac:dyDescent="0.3">
      <c r="E876" s="25"/>
      <c r="F876" s="25"/>
    </row>
    <row r="877" spans="5:6" ht="16.5" x14ac:dyDescent="0.3">
      <c r="E877" s="25"/>
      <c r="F877" s="25"/>
    </row>
    <row r="878" spans="5:6" ht="16.5" x14ac:dyDescent="0.3">
      <c r="E878" s="25"/>
      <c r="F878" s="25"/>
    </row>
    <row r="879" spans="5:6" ht="16.5" x14ac:dyDescent="0.3">
      <c r="E879" s="25"/>
      <c r="F879" s="25"/>
    </row>
    <row r="880" spans="5:6" ht="16.5" x14ac:dyDescent="0.3">
      <c r="E880" s="25"/>
      <c r="F880" s="25"/>
    </row>
    <row r="881" spans="5:6" ht="16.5" x14ac:dyDescent="0.3">
      <c r="E881" s="25"/>
      <c r="F881" s="25"/>
    </row>
    <row r="882" spans="5:6" ht="16.5" x14ac:dyDescent="0.3">
      <c r="E882" s="25"/>
      <c r="F882" s="25"/>
    </row>
    <row r="883" spans="5:6" ht="16.5" x14ac:dyDescent="0.3">
      <c r="E883" s="25"/>
      <c r="F883" s="25"/>
    </row>
    <row r="884" spans="5:6" ht="16.5" x14ac:dyDescent="0.3">
      <c r="E884" s="25"/>
      <c r="F884" s="25"/>
    </row>
    <row r="885" spans="5:6" ht="16.5" x14ac:dyDescent="0.3">
      <c r="E885" s="25"/>
      <c r="F885" s="25"/>
    </row>
    <row r="886" spans="5:6" ht="16.5" x14ac:dyDescent="0.3">
      <c r="E886" s="25"/>
      <c r="F886" s="25"/>
    </row>
    <row r="887" spans="5:6" ht="16.5" x14ac:dyDescent="0.3">
      <c r="E887" s="25"/>
      <c r="F887" s="25"/>
    </row>
    <row r="888" spans="5:6" ht="16.5" x14ac:dyDescent="0.3">
      <c r="E888" s="25"/>
      <c r="F888" s="25"/>
    </row>
    <row r="889" spans="5:6" ht="16.5" x14ac:dyDescent="0.3">
      <c r="E889" s="25"/>
      <c r="F889" s="25"/>
    </row>
    <row r="890" spans="5:6" ht="16.5" x14ac:dyDescent="0.3">
      <c r="E890" s="25"/>
      <c r="F890" s="25"/>
    </row>
    <row r="891" spans="5:6" ht="16.5" x14ac:dyDescent="0.3">
      <c r="E891" s="25"/>
      <c r="F891" s="25"/>
    </row>
    <row r="892" spans="5:6" ht="16.5" x14ac:dyDescent="0.3">
      <c r="E892" s="25"/>
      <c r="F892" s="25"/>
    </row>
    <row r="893" spans="5:6" ht="16.5" x14ac:dyDescent="0.3">
      <c r="E893" s="25"/>
      <c r="F893" s="25"/>
    </row>
    <row r="894" spans="5:6" ht="16.5" x14ac:dyDescent="0.3">
      <c r="E894" s="25"/>
      <c r="F894" s="25"/>
    </row>
    <row r="895" spans="5:6" ht="16.5" x14ac:dyDescent="0.3">
      <c r="E895" s="25"/>
      <c r="F895" s="25"/>
    </row>
    <row r="896" spans="5:6" ht="16.5" x14ac:dyDescent="0.3">
      <c r="E896" s="25"/>
      <c r="F896" s="25"/>
    </row>
    <row r="897" spans="5:6" ht="16.5" x14ac:dyDescent="0.3">
      <c r="E897" s="25"/>
      <c r="F897" s="25"/>
    </row>
    <row r="898" spans="5:6" ht="16.5" x14ac:dyDescent="0.3">
      <c r="E898" s="25"/>
      <c r="F898" s="25"/>
    </row>
    <row r="899" spans="5:6" ht="16.5" x14ac:dyDescent="0.3">
      <c r="E899" s="25"/>
      <c r="F899" s="25"/>
    </row>
    <row r="900" spans="5:6" ht="16.5" x14ac:dyDescent="0.3">
      <c r="E900" s="25"/>
      <c r="F900" s="25"/>
    </row>
    <row r="901" spans="5:6" ht="16.5" x14ac:dyDescent="0.3">
      <c r="E901" s="25"/>
      <c r="F901" s="25"/>
    </row>
    <row r="902" spans="5:6" ht="16.5" x14ac:dyDescent="0.3">
      <c r="E902" s="25"/>
      <c r="F902" s="25"/>
    </row>
  </sheetData>
  <mergeCells count="3">
    <mergeCell ref="I378:J378"/>
    <mergeCell ref="K378:L378"/>
    <mergeCell ref="G378:H378"/>
  </mergeCells>
  <phoneticPr fontId="9" type="noConversion"/>
  <pageMargins left="0.39370078740157483" right="0.15748031496062992" top="0.98425196850393704" bottom="0.98425196850393704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L27"/>
  <sheetViews>
    <sheetView topLeftCell="A6" workbookViewId="0">
      <selection activeCell="I18" sqref="I18"/>
    </sheetView>
  </sheetViews>
  <sheetFormatPr baseColWidth="10" defaultRowHeight="12.75" x14ac:dyDescent="0.2"/>
  <cols>
    <col min="2" max="3" width="14.7109375" customWidth="1"/>
    <col min="4" max="5" width="15" customWidth="1"/>
    <col min="6" max="8" width="13.7109375" customWidth="1"/>
    <col min="9" max="9" width="14.7109375" customWidth="1"/>
    <col min="10" max="10" width="13.28515625" customWidth="1"/>
    <col min="11" max="11" width="11.42578125" customWidth="1"/>
  </cols>
  <sheetData>
    <row r="2" spans="1:11" ht="18" x14ac:dyDescent="0.25">
      <c r="E2" s="36"/>
    </row>
    <row r="4" spans="1:11" ht="25.5" customHeight="1" thickBot="1" x14ac:dyDescent="0.25">
      <c r="A4" s="297"/>
      <c r="B4" s="298"/>
      <c r="C4" s="298"/>
      <c r="D4" s="298"/>
      <c r="E4" s="298"/>
      <c r="F4" s="298"/>
      <c r="G4" s="298"/>
      <c r="H4" s="298"/>
    </row>
    <row r="5" spans="1:11" ht="30" customHeight="1" thickBot="1" x14ac:dyDescent="0.25">
      <c r="A5" s="86"/>
      <c r="B5" s="236" t="s">
        <v>15</v>
      </c>
      <c r="C5" s="160" t="s">
        <v>115</v>
      </c>
      <c r="D5" s="129" t="s">
        <v>16</v>
      </c>
      <c r="E5" s="237" t="s">
        <v>3</v>
      </c>
      <c r="F5" s="87" t="s">
        <v>63</v>
      </c>
      <c r="G5" s="238" t="s">
        <v>64</v>
      </c>
      <c r="H5" s="239" t="s">
        <v>65</v>
      </c>
    </row>
    <row r="6" spans="1:11" ht="26.25" thickBot="1" x14ac:dyDescent="0.25">
      <c r="A6" s="130" t="s">
        <v>112</v>
      </c>
      <c r="B6" s="131"/>
      <c r="C6" s="131"/>
      <c r="D6" s="132"/>
      <c r="E6" s="133">
        <f>'CAJA CORDOBA'!C2</f>
        <v>745365.98495371453</v>
      </c>
      <c r="F6" s="133">
        <f>'CAJA CORDOBA'!G2</f>
        <v>0</v>
      </c>
      <c r="G6" s="134">
        <f>'CAJA CORDOBA'!I2</f>
        <v>14500.66</v>
      </c>
      <c r="H6" s="135">
        <f>'CAJA CORDOBA'!K2</f>
        <v>0</v>
      </c>
      <c r="J6" s="262">
        <f>-16777.86-24426.27</f>
        <v>-41204.130000000005</v>
      </c>
      <c r="K6" s="263" t="s">
        <v>167</v>
      </c>
    </row>
    <row r="7" spans="1:11" ht="15.75" thickBot="1" x14ac:dyDescent="0.35">
      <c r="A7" s="82" t="s">
        <v>17</v>
      </c>
      <c r="B7" s="104">
        <f>SUM('CAJA CORDOBA'!C6:C34)</f>
        <v>825740.7</v>
      </c>
      <c r="C7" s="161">
        <f>SUM('CAJA CORDOBA'!C35:C36)</f>
        <v>54952.19</v>
      </c>
      <c r="D7" s="164">
        <f>SUM('CAJA CORDOBA'!D4:D7)+'CAJA CORDOBA'!D34</f>
        <v>830511.73</v>
      </c>
      <c r="E7" s="106">
        <f>+E6+C7+B7-D7</f>
        <v>795547.14495371445</v>
      </c>
      <c r="F7" s="80"/>
      <c r="G7" s="255">
        <f>-'CAJA CORDOBA'!J6-'CAJA CORDOBA'!J7</f>
        <v>-5576.83</v>
      </c>
      <c r="H7" s="244"/>
      <c r="I7" s="158">
        <v>770547.36</v>
      </c>
      <c r="J7" s="60">
        <f t="shared" ref="J7:J17" si="0">B7-I7</f>
        <v>55193.339999999967</v>
      </c>
    </row>
    <row r="8" spans="1:11" ht="15.75" thickBot="1" x14ac:dyDescent="0.35">
      <c r="A8" s="82" t="s">
        <v>18</v>
      </c>
      <c r="B8" s="104">
        <f>SUM('CAJA CORDOBA'!C37:C60)</f>
        <v>727717.66000000015</v>
      </c>
      <c r="C8" s="162">
        <f>SUM('CAJA CORDOBA'!C62:C63)</f>
        <v>36695.089999999997</v>
      </c>
      <c r="D8" s="165">
        <f>SUM('CAJA CORDOBA'!D38:D40)+'CAJA CORDOBA'!D61+'CAJA CORDOBA'!D57</f>
        <v>1017838.1699999999</v>
      </c>
      <c r="E8" s="106">
        <f>+E7+C8+B8-D8-F8</f>
        <v>542121.72495371476</v>
      </c>
      <c r="F8" s="80"/>
      <c r="G8" s="98"/>
      <c r="H8" s="244"/>
      <c r="I8" s="158">
        <v>685883.66</v>
      </c>
      <c r="J8" s="60">
        <f t="shared" si="0"/>
        <v>41834.000000000116</v>
      </c>
    </row>
    <row r="9" spans="1:11" ht="15.75" thickBot="1" x14ac:dyDescent="0.35">
      <c r="A9" s="82" t="s">
        <v>19</v>
      </c>
      <c r="B9" s="104">
        <f>SUM('CAJA CORDOBA'!C64:C90)</f>
        <v>927367.45</v>
      </c>
      <c r="C9" s="162">
        <f>SUM('CAJA CORDOBA'!C92:C93)</f>
        <v>169821.68</v>
      </c>
      <c r="D9" s="165">
        <f>SUM('CAJA CORDOBA'!D67:D68)+'CAJA CORDOBA'!D91</f>
        <v>790964.15</v>
      </c>
      <c r="E9" s="106">
        <f t="shared" ref="E9:E18" si="1">+E8+C9+B9-D9-F9</f>
        <v>848346.70495371462</v>
      </c>
      <c r="F9" s="80"/>
      <c r="G9" s="99"/>
      <c r="H9" s="244"/>
      <c r="I9" s="158">
        <v>906078.25</v>
      </c>
      <c r="J9" s="60">
        <f t="shared" si="0"/>
        <v>21289.199999999953</v>
      </c>
    </row>
    <row r="10" spans="1:11" ht="15.75" thickBot="1" x14ac:dyDescent="0.35">
      <c r="A10" s="82" t="s">
        <v>20</v>
      </c>
      <c r="B10" s="104">
        <f>SUM('CAJA CORDOBA'!C94:C119)</f>
        <v>993286.88999999978</v>
      </c>
      <c r="C10" s="162">
        <f>SUM('CAJA CORDOBA'!C121:C122)</f>
        <v>50312.5</v>
      </c>
      <c r="D10" s="165">
        <f>SUM('CAJA CORDOBA'!D95:D96)+'CAJA CORDOBA'!D120</f>
        <v>1009483.64</v>
      </c>
      <c r="E10" s="106">
        <f t="shared" si="1"/>
        <v>882462.45495371439</v>
      </c>
      <c r="F10" s="80"/>
      <c r="G10" s="167"/>
      <c r="H10" s="244"/>
      <c r="I10" s="158">
        <v>942694.71</v>
      </c>
      <c r="J10" s="60">
        <f t="shared" si="0"/>
        <v>50592.179999999818</v>
      </c>
    </row>
    <row r="11" spans="1:11" ht="15.75" thickBot="1" x14ac:dyDescent="0.35">
      <c r="A11" s="82" t="s">
        <v>21</v>
      </c>
      <c r="B11" s="104">
        <f>SUM('CAJA CORDOBA'!C123:C145)</f>
        <v>966681.88000000012</v>
      </c>
      <c r="C11" s="162">
        <f>SUM('CAJA CORDOBA'!C147:C148)</f>
        <v>47701.270000000004</v>
      </c>
      <c r="D11" s="165">
        <f>SUM('CAJA CORDOBA'!D126:D127)+'CAJA CORDOBA'!D146</f>
        <v>1184254.3999999999</v>
      </c>
      <c r="E11" s="106">
        <f t="shared" si="1"/>
        <v>712591.20495371474</v>
      </c>
      <c r="F11" s="80"/>
      <c r="G11" s="100"/>
      <c r="H11" s="244"/>
      <c r="I11" s="158">
        <v>914551.88</v>
      </c>
      <c r="J11" s="60">
        <f t="shared" si="0"/>
        <v>52130.000000000116</v>
      </c>
    </row>
    <row r="12" spans="1:11" ht="15.75" thickBot="1" x14ac:dyDescent="0.35">
      <c r="A12" s="82" t="s">
        <v>22</v>
      </c>
      <c r="B12" s="104">
        <f>SUM('CAJA CORDOBA'!C149:C176)</f>
        <v>1347578.1899999997</v>
      </c>
      <c r="C12" s="162">
        <f>SUM('CAJA CORDOBA'!C178:C179)</f>
        <v>37406.392390722569</v>
      </c>
      <c r="D12" s="165">
        <f>SUM('CAJA CORDOBA'!D152:D153)+'CAJA CORDOBA'!D177</f>
        <v>1248519.1200000001</v>
      </c>
      <c r="E12" s="106">
        <f t="shared" si="1"/>
        <v>849056.66734443698</v>
      </c>
      <c r="F12" s="80"/>
      <c r="G12" s="100"/>
      <c r="H12" s="244"/>
      <c r="I12" s="158">
        <v>1258598.44</v>
      </c>
      <c r="J12" s="60">
        <f t="shared" si="0"/>
        <v>88979.749999999767</v>
      </c>
    </row>
    <row r="13" spans="1:11" ht="15.75" thickBot="1" x14ac:dyDescent="0.35">
      <c r="A13" s="82" t="s">
        <v>23</v>
      </c>
      <c r="B13" s="104">
        <f>SUM('CAJA CORDOBA'!C180:C207)</f>
        <v>1282304.3400000001</v>
      </c>
      <c r="C13" s="162">
        <f>SUM('CAJA CORDOBA'!C209:C210)</f>
        <v>47473.64</v>
      </c>
      <c r="D13" s="165">
        <f>SUM('CAJA CORDOBA'!D183:D185)+'CAJA CORDOBA'!D208</f>
        <v>1249769</v>
      </c>
      <c r="E13" s="106">
        <f t="shared" si="1"/>
        <v>929065.64734443696</v>
      </c>
      <c r="F13" s="159"/>
      <c r="G13" s="100"/>
      <c r="H13" s="244"/>
      <c r="I13" s="158">
        <v>1223518.68</v>
      </c>
      <c r="J13" s="60">
        <f t="shared" si="0"/>
        <v>58785.660000000149</v>
      </c>
    </row>
    <row r="14" spans="1:11" ht="15.75" thickBot="1" x14ac:dyDescent="0.35">
      <c r="A14" s="82" t="s">
        <v>24</v>
      </c>
      <c r="B14" s="104">
        <f>SUM('CAJA CORDOBA'!C211:C233)</f>
        <v>937224.74000000011</v>
      </c>
      <c r="C14" s="162">
        <f>SUM('CAJA CORDOBA'!C235:C236)</f>
        <v>48358.429999999993</v>
      </c>
      <c r="D14" s="165">
        <f>SUM('CAJA CORDOBA'!D213:D214)+'CAJA CORDOBA'!D234</f>
        <v>1178723.8</v>
      </c>
      <c r="E14" s="106">
        <f t="shared" si="1"/>
        <v>735925.01734443684</v>
      </c>
      <c r="F14" s="80"/>
      <c r="G14" s="100"/>
      <c r="H14" s="244"/>
      <c r="I14" s="158">
        <v>880388.74</v>
      </c>
      <c r="J14" s="60">
        <f t="shared" si="0"/>
        <v>56836.000000000116</v>
      </c>
    </row>
    <row r="15" spans="1:11" ht="15.75" thickBot="1" x14ac:dyDescent="0.35">
      <c r="A15" s="82" t="s">
        <v>25</v>
      </c>
      <c r="B15" s="104">
        <f>SUM('CAJA CORDOBA'!C237:C263)</f>
        <v>1381579.5900000003</v>
      </c>
      <c r="C15" s="162">
        <f>SUM('CAJA CORDOBA'!C265:C266)</f>
        <v>81566.03</v>
      </c>
      <c r="D15" s="165">
        <f>SUM('CAJA CORDOBA'!D238:D240)+'CAJA CORDOBA'!D264</f>
        <v>1292249.6400000001</v>
      </c>
      <c r="E15" s="106">
        <f t="shared" si="1"/>
        <v>906820.99734443706</v>
      </c>
      <c r="F15" s="80"/>
      <c r="G15" s="100"/>
      <c r="H15" s="244"/>
      <c r="I15" s="158">
        <v>1327889.5900000001</v>
      </c>
      <c r="J15" s="60">
        <f t="shared" si="0"/>
        <v>53690.000000000233</v>
      </c>
    </row>
    <row r="16" spans="1:11" ht="15.75" thickBot="1" x14ac:dyDescent="0.35">
      <c r="A16" s="82" t="s">
        <v>26</v>
      </c>
      <c r="B16" s="104">
        <f>SUM('CAJA CORDOBA'!C267:C290)</f>
        <v>1330225.5100000002</v>
      </c>
      <c r="C16" s="162">
        <f>SUM('CAJA CORDOBA'!C292:C293)</f>
        <v>62190.259999999995</v>
      </c>
      <c r="D16" s="165">
        <f>SUM('CAJA CORDOBA'!D267:D268)+'CAJA CORDOBA'!D291</f>
        <v>1441804.95</v>
      </c>
      <c r="E16" s="106">
        <f t="shared" si="1"/>
        <v>857431.81734443759</v>
      </c>
      <c r="F16" s="80"/>
      <c r="G16" s="100"/>
      <c r="H16" s="244"/>
      <c r="I16" s="158">
        <v>1276405.51</v>
      </c>
      <c r="J16" s="60">
        <f t="shared" si="0"/>
        <v>53820.000000000233</v>
      </c>
    </row>
    <row r="17" spans="1:12" ht="15.75" thickBot="1" x14ac:dyDescent="0.35">
      <c r="A17" s="82" t="s">
        <v>27</v>
      </c>
      <c r="B17" s="104">
        <f>SUM('CAJA CORDOBA'!C294:C335)</f>
        <v>1459640.4199999997</v>
      </c>
      <c r="C17" s="162"/>
      <c r="D17" s="165">
        <f>SUM('CAJA CORDOBA'!D296:D297)</f>
        <v>1443637</v>
      </c>
      <c r="E17" s="106">
        <f t="shared" si="1"/>
        <v>873435.23734443728</v>
      </c>
      <c r="F17" s="80"/>
      <c r="G17" s="100"/>
      <c r="H17" s="244"/>
      <c r="I17" s="158">
        <v>1388114.42</v>
      </c>
      <c r="J17" s="60">
        <f t="shared" si="0"/>
        <v>71525.999999999767</v>
      </c>
    </row>
    <row r="18" spans="1:12" ht="15.75" thickBot="1" x14ac:dyDescent="0.35">
      <c r="A18" s="82" t="s">
        <v>28</v>
      </c>
      <c r="B18" s="104">
        <f>SUM('CAJA CORDOBA'!C339:C367)</f>
        <v>0</v>
      </c>
      <c r="C18" s="163"/>
      <c r="D18" s="166">
        <f>SUM('CAJA CORDOBA'!D340:D341)</f>
        <v>0</v>
      </c>
      <c r="E18" s="106">
        <f t="shared" si="1"/>
        <v>873435.23734443728</v>
      </c>
      <c r="F18" s="80"/>
      <c r="G18" s="109"/>
      <c r="H18" s="244"/>
      <c r="J18" s="60"/>
    </row>
    <row r="19" spans="1:12" ht="26.25" thickBot="1" x14ac:dyDescent="0.25">
      <c r="A19" s="85" t="s">
        <v>112</v>
      </c>
      <c r="B19" s="240">
        <f>SUM(B7:B18)</f>
        <v>12179347.369999999</v>
      </c>
      <c r="C19" s="241">
        <f>SUM(C7:C18)</f>
        <v>636477.48239072261</v>
      </c>
      <c r="D19" s="242">
        <f>SUM(D7:D18)</f>
        <v>12687755.6</v>
      </c>
      <c r="E19" s="243">
        <f>+E18</f>
        <v>873435.23734443728</v>
      </c>
      <c r="F19" s="81">
        <f>SUM(F6:F18)</f>
        <v>0</v>
      </c>
      <c r="G19" s="254">
        <f>SUM(G6:G18)</f>
        <v>8923.83</v>
      </c>
      <c r="H19" s="245">
        <f>SUM(H6:H18)</f>
        <v>0</v>
      </c>
    </row>
    <row r="20" spans="1:12" x14ac:dyDescent="0.2">
      <c r="B20" s="60">
        <f>B19-D21-C21</f>
        <v>11574671.239999998</v>
      </c>
      <c r="C20" s="60"/>
      <c r="J20" s="60">
        <f>SUM(J6:J19)</f>
        <v>563472.00000000023</v>
      </c>
      <c r="L20" s="60"/>
    </row>
    <row r="21" spans="1:12" x14ac:dyDescent="0.2">
      <c r="B21">
        <v>4591412.76</v>
      </c>
      <c r="C21" s="262">
        <f>-J6</f>
        <v>41204.130000000005</v>
      </c>
      <c r="D21" s="60">
        <f>'CTA CTE SOCIOS CORDOBA'!Q176</f>
        <v>563472</v>
      </c>
      <c r="E21" s="60" t="s">
        <v>199</v>
      </c>
      <c r="J21" s="60">
        <f>D21-J20</f>
        <v>0</v>
      </c>
    </row>
    <row r="22" spans="1:12" x14ac:dyDescent="0.2">
      <c r="B22" s="60"/>
      <c r="C22" t="s">
        <v>135</v>
      </c>
    </row>
    <row r="23" spans="1:12" x14ac:dyDescent="0.2">
      <c r="C23" s="263" t="s">
        <v>167</v>
      </c>
    </row>
    <row r="26" spans="1:12" x14ac:dyDescent="0.2">
      <c r="E26" s="274">
        <v>750000</v>
      </c>
      <c r="F26">
        <f>E26/5500</f>
        <v>136.36363636363637</v>
      </c>
    </row>
    <row r="27" spans="1:12" x14ac:dyDescent="0.2">
      <c r="E27">
        <f>E26/210</f>
        <v>3571.4285714285716</v>
      </c>
    </row>
  </sheetData>
  <sheetProtection selectLockedCells="1" selectUnlockedCells="1"/>
  <mergeCells count="1">
    <mergeCell ref="A4:H4"/>
  </mergeCells>
  <phoneticPr fontId="0" type="noConversion"/>
  <pageMargins left="0.7" right="0.7" top="0.75" bottom="0.75" header="0.3" footer="0.3"/>
  <pageSetup orientation="portrait" horizontalDpi="4294967295" verticalDpi="4294967295" r:id="rId1"/>
  <ignoredErrors>
    <ignoredError sqref="B7 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79"/>
  <sheetViews>
    <sheetView topLeftCell="A38" workbookViewId="0">
      <selection activeCell="A47" sqref="A47"/>
    </sheetView>
  </sheetViews>
  <sheetFormatPr baseColWidth="10" defaultRowHeight="12.75" x14ac:dyDescent="0.2"/>
  <cols>
    <col min="1" max="1" width="80.5703125" bestFit="1" customWidth="1"/>
  </cols>
  <sheetData>
    <row r="4" spans="1:1" x14ac:dyDescent="0.2">
      <c r="A4" t="s">
        <v>142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53</v>
      </c>
    </row>
    <row r="13" spans="1:1" x14ac:dyDescent="0.2">
      <c r="A13" t="s">
        <v>52</v>
      </c>
    </row>
    <row r="14" spans="1:1" x14ac:dyDescent="0.2">
      <c r="A14" t="s">
        <v>37</v>
      </c>
    </row>
    <row r="15" spans="1:1" x14ac:dyDescent="0.2">
      <c r="A15" t="s">
        <v>38</v>
      </c>
    </row>
    <row r="16" spans="1:1" x14ac:dyDescent="0.2">
      <c r="A16" t="s">
        <v>39</v>
      </c>
    </row>
    <row r="17" spans="1:1" x14ac:dyDescent="0.2">
      <c r="A17" t="s">
        <v>40</v>
      </c>
    </row>
    <row r="18" spans="1:1" x14ac:dyDescent="0.2">
      <c r="A18" t="s">
        <v>55</v>
      </c>
    </row>
    <row r="19" spans="1:1" x14ac:dyDescent="0.2">
      <c r="A19" t="s">
        <v>41</v>
      </c>
    </row>
    <row r="20" spans="1:1" x14ac:dyDescent="0.2">
      <c r="A20" t="s">
        <v>42</v>
      </c>
    </row>
    <row r="21" spans="1:1" x14ac:dyDescent="0.2">
      <c r="A21" t="s">
        <v>43</v>
      </c>
    </row>
    <row r="22" spans="1:1" x14ac:dyDescent="0.2">
      <c r="A22" t="s">
        <v>44</v>
      </c>
    </row>
    <row r="23" spans="1:1" x14ac:dyDescent="0.2">
      <c r="A23" t="s">
        <v>97</v>
      </c>
    </row>
    <row r="24" spans="1:1" x14ac:dyDescent="0.2">
      <c r="A24" t="s">
        <v>45</v>
      </c>
    </row>
    <row r="25" spans="1:1" x14ac:dyDescent="0.2">
      <c r="A25" t="s">
        <v>46</v>
      </c>
    </row>
    <row r="26" spans="1:1" x14ac:dyDescent="0.2">
      <c r="A26" t="s">
        <v>47</v>
      </c>
    </row>
    <row r="27" spans="1:1" x14ac:dyDescent="0.2">
      <c r="A27" t="s">
        <v>54</v>
      </c>
    </row>
    <row r="28" spans="1:1" x14ac:dyDescent="0.2">
      <c r="A28" s="138" t="s">
        <v>78</v>
      </c>
    </row>
    <row r="29" spans="1:1" x14ac:dyDescent="0.2">
      <c r="A29" t="s">
        <v>48</v>
      </c>
    </row>
    <row r="30" spans="1:1" x14ac:dyDescent="0.2">
      <c r="A30" t="s">
        <v>49</v>
      </c>
    </row>
    <row r="31" spans="1:1" x14ac:dyDescent="0.2">
      <c r="A31" t="s">
        <v>50</v>
      </c>
    </row>
    <row r="32" spans="1:1" x14ac:dyDescent="0.2">
      <c r="A32" t="s">
        <v>51</v>
      </c>
    </row>
    <row r="36" spans="1:2" x14ac:dyDescent="0.2">
      <c r="A36" s="266" t="s">
        <v>143</v>
      </c>
    </row>
    <row r="37" spans="1:2" x14ac:dyDescent="0.2">
      <c r="A37" t="s">
        <v>61</v>
      </c>
    </row>
    <row r="38" spans="1:2" x14ac:dyDescent="0.2">
      <c r="A38" t="s">
        <v>62</v>
      </c>
    </row>
    <row r="39" spans="1:2" x14ac:dyDescent="0.2">
      <c r="A39" s="4" t="s">
        <v>110</v>
      </c>
    </row>
    <row r="40" spans="1:2" x14ac:dyDescent="0.2">
      <c r="A40" s="4" t="s">
        <v>101</v>
      </c>
    </row>
    <row r="41" spans="1:2" x14ac:dyDescent="0.2">
      <c r="A41" s="4" t="s">
        <v>94</v>
      </c>
    </row>
    <row r="42" spans="1:2" x14ac:dyDescent="0.2">
      <c r="A42" s="4" t="s">
        <v>111</v>
      </c>
    </row>
    <row r="43" spans="1:2" x14ac:dyDescent="0.2">
      <c r="A43" s="4" t="s">
        <v>93</v>
      </c>
    </row>
    <row r="44" spans="1:2" x14ac:dyDescent="0.2">
      <c r="A44" s="4" t="s">
        <v>99</v>
      </c>
    </row>
    <row r="45" spans="1:2" x14ac:dyDescent="0.2">
      <c r="A45" s="4" t="s">
        <v>109</v>
      </c>
      <c r="B45" t="s">
        <v>100</v>
      </c>
    </row>
    <row r="46" spans="1:2" x14ac:dyDescent="0.2">
      <c r="A46" s="4" t="s">
        <v>95</v>
      </c>
    </row>
    <row r="47" spans="1:2" x14ac:dyDescent="0.2">
      <c r="A47" s="4" t="s">
        <v>106</v>
      </c>
    </row>
    <row r="48" spans="1:2" x14ac:dyDescent="0.2">
      <c r="A48" s="4" t="s">
        <v>105</v>
      </c>
    </row>
    <row r="49" spans="1:2" x14ac:dyDescent="0.2">
      <c r="A49" s="4" t="s">
        <v>102</v>
      </c>
    </row>
    <row r="50" spans="1:2" x14ac:dyDescent="0.2">
      <c r="A50" s="263" t="s">
        <v>108</v>
      </c>
      <c r="B50" t="s">
        <v>89</v>
      </c>
    </row>
    <row r="51" spans="1:2" x14ac:dyDescent="0.2">
      <c r="A51" s="4" t="s">
        <v>96</v>
      </c>
    </row>
    <row r="52" spans="1:2" x14ac:dyDescent="0.2">
      <c r="A52" t="s">
        <v>71</v>
      </c>
    </row>
    <row r="53" spans="1:2" x14ac:dyDescent="0.2">
      <c r="A53" t="s">
        <v>60</v>
      </c>
    </row>
    <row r="54" spans="1:2" x14ac:dyDescent="0.2">
      <c r="A54" t="s">
        <v>88</v>
      </c>
    </row>
    <row r="55" spans="1:2" x14ac:dyDescent="0.2">
      <c r="A55" t="s">
        <v>98</v>
      </c>
    </row>
    <row r="56" spans="1:2" x14ac:dyDescent="0.2">
      <c r="A56" t="s">
        <v>92</v>
      </c>
    </row>
    <row r="57" spans="1:2" x14ac:dyDescent="0.2">
      <c r="A57" t="s">
        <v>72</v>
      </c>
    </row>
    <row r="58" spans="1:2" x14ac:dyDescent="0.2">
      <c r="A58" t="s">
        <v>73</v>
      </c>
    </row>
    <row r="59" spans="1:2" x14ac:dyDescent="0.2">
      <c r="A59" t="s">
        <v>74</v>
      </c>
    </row>
    <row r="60" spans="1:2" x14ac:dyDescent="0.2">
      <c r="A60" t="s">
        <v>75</v>
      </c>
    </row>
    <row r="61" spans="1:2" x14ac:dyDescent="0.2">
      <c r="A61" t="s">
        <v>56</v>
      </c>
    </row>
    <row r="62" spans="1:2" x14ac:dyDescent="0.2">
      <c r="A62" t="s">
        <v>59</v>
      </c>
    </row>
    <row r="63" spans="1:2" x14ac:dyDescent="0.2">
      <c r="A63" t="s">
        <v>83</v>
      </c>
    </row>
    <row r="64" spans="1:2" x14ac:dyDescent="0.2">
      <c r="A64" t="s">
        <v>76</v>
      </c>
    </row>
    <row r="65" spans="1:3" x14ac:dyDescent="0.2">
      <c r="A65" t="s">
        <v>77</v>
      </c>
    </row>
    <row r="66" spans="1:3" x14ac:dyDescent="0.2">
      <c r="A66" t="s">
        <v>58</v>
      </c>
    </row>
    <row r="67" spans="1:3" x14ac:dyDescent="0.2">
      <c r="A67" t="s">
        <v>188</v>
      </c>
    </row>
    <row r="71" spans="1:3" x14ac:dyDescent="0.2">
      <c r="A71" s="4" t="s">
        <v>84</v>
      </c>
    </row>
    <row r="72" spans="1:3" x14ac:dyDescent="0.2">
      <c r="A72" t="s">
        <v>70</v>
      </c>
    </row>
    <row r="73" spans="1:3" x14ac:dyDescent="0.2">
      <c r="A73" t="s">
        <v>76</v>
      </c>
    </row>
    <row r="77" spans="1:3" ht="15" x14ac:dyDescent="0.3">
      <c r="A77" s="92" t="s">
        <v>104</v>
      </c>
    </row>
    <row r="78" spans="1:3" ht="15" x14ac:dyDescent="0.3">
      <c r="B78" s="92" t="s">
        <v>103</v>
      </c>
    </row>
    <row r="79" spans="1:3" ht="15" x14ac:dyDescent="0.3">
      <c r="C79" s="17"/>
    </row>
  </sheetData>
  <sortState xmlns:xlrd2="http://schemas.microsoft.com/office/spreadsheetml/2017/richdata2" ref="A56:A67">
    <sortCondition ref="A67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Props1.xml><?xml version="1.0" encoding="utf-8"?>
<ds:datastoreItem xmlns:ds="http://schemas.openxmlformats.org/officeDocument/2006/customXml" ds:itemID="{97BFEAF1-A01E-492C-A03E-AFF4AA816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19450-B7D7-4BFD-B1A9-CF0E621168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F05B66-A8AE-456E-AABC-C32F848CB445}">
  <ds:schemaRefs>
    <ds:schemaRef ds:uri="http://purl.org/dc/elements/1.1/"/>
    <ds:schemaRef ds:uri="c283789d-a58a-43ff-9492-16dcb6d1c0a7"/>
    <ds:schemaRef ds:uri="ab81fe37-2b7c-4715-8ad9-b6463c63c8f7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CORDOBA</vt:lpstr>
      <vt:lpstr>CAJA CORDOBA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2021-03-17T17:18:04Z</cp:lastPrinted>
  <dcterms:created xsi:type="dcterms:W3CDTF">2010-01-14T12:37:43Z</dcterms:created>
  <dcterms:modified xsi:type="dcterms:W3CDTF">2023-05-29T15:40:11Z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