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150" documentId="13_ncr:1_{B16C9FC5-2D28-4A25-8802-F4651B71189D}" xr6:coauthVersionLast="47" xr6:coauthVersionMax="47" xr10:uidLastSave="{E5B5233B-A766-41B6-A61E-DAB8B7CCD520}"/>
  <bookViews>
    <workbookView xWindow="-120" yWindow="-120" windowWidth="20730" windowHeight="11160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6" i="1" l="1"/>
  <c r="I17" i="3"/>
  <c r="C148" i="1"/>
  <c r="D17" i="3"/>
  <c r="B17" i="3"/>
  <c r="D16" i="3"/>
  <c r="C16" i="3"/>
  <c r="B16" i="3"/>
  <c r="I74" i="2"/>
  <c r="C141" i="1"/>
  <c r="C133" i="1"/>
  <c r="K14" i="3"/>
  <c r="E235" i="1" l="1"/>
  <c r="I16" i="3"/>
  <c r="D15" i="3"/>
  <c r="K16" i="3"/>
  <c r="C15" i="3"/>
  <c r="B15" i="3"/>
  <c r="C118" i="1"/>
  <c r="E234" i="1"/>
  <c r="I15" i="3"/>
  <c r="D14" i="3" l="1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18" i="3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S97" i="2" l="1"/>
  <c r="T97" i="2" s="1"/>
</calcChain>
</file>

<file path=xl/sharedStrings.xml><?xml version="1.0" encoding="utf-8"?>
<sst xmlns="http://schemas.openxmlformats.org/spreadsheetml/2006/main" count="288" uniqueCount="130">
  <si>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</si>
  <si>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</si>
  <si>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</si>
  <si>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</si>
  <si>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</si>
  <si>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</si>
  <si>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</si>
  <si>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</si>
  <si>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</si>
  <si>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</si>
  <si>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</si>
  <si>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</si>
  <si>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</si>
  <si>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</si>
  <si>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</si>
  <si>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</si>
  <si>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</si>
  <si>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</si>
  <si>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</si>
  <si>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</si>
  <si>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</si>
  <si>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</si>
  <si>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</si>
  <si>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</si>
  <si>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</si>
  <si>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</si>
  <si>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</si>
  <si>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</si>
  <si>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</si>
  <si>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</si>
  <si>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</si>
  <si>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</si>
  <si>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</si>
  <si>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</si>
  <si>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</si>
  <si>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</si>
  <si>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</si>
  <si>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</si>
  <si>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</si>
  <si>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</si>
  <si>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</si>
  <si>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</si>
  <si>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</si>
  <si>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</si>
  <si>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</si>
  <si>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</si>
  <si>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</si>
  <si>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</si>
  <si>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</si>
  <si>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</si>
  <si>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</si>
  <si>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</si>
  <si>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</si>
  <si>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</si>
  <si>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</si>
  <si>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</si>
  <si>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</si>
  <si>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</si>
  <si>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</si>
  <si>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</si>
  <si>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</si>
  <si>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</si>
  <si>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</si>
  <si>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</si>
  <si>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</si>
  <si>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</si>
  <si>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</si>
  <si>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</si>
  <si>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</si>
  <si>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</si>
  <si>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</si>
  <si>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</si>
  <si>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</si>
  <si>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</si>
  <si>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</si>
  <si>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</si>
  <si>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</si>
  <si>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</si>
  <si>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</si>
  <si>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</si>
  <si>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</si>
  <si>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</si>
  <si>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</si>
  <si>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</si>
  <si>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</si>
  <si>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</si>
  <si>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</si>
  <si>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</si>
  <si>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</si>
  <si>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</si>
  <si>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</si>
  <si>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</si>
  <si>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</si>
  <si>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</si>
  <si>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</si>
  <si>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</si>
  <si>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</si>
  <si>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</si>
  <si>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</si>
  <si>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</si>
  <si>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</si>
  <si>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</si>
  <si>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</si>
  <si>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</si>
  <si>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</si>
  <si>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</si>
  <si>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</si>
  <si>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</si>
  <si>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</si>
  <si>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</si>
  <si>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</si>
  <si>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</si>
  <si>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</si>
  <si>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</si>
  <si>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</si>
  <si>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</si>
  <si>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</si>
  <si>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</si>
  <si>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</si>
  <si>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</si>
  <si>
    <t>Iva Debito Fiscal Marzo 2023</t>
  </si>
  <si>
    <t>Iva Credito Fiscal Directos Marzo 2023</t>
  </si>
  <si>
    <t>Iva Credito Fiscal Indirectos Marzo 2023</t>
  </si>
  <si>
    <t xml:space="preserve">   Gtos Directos Abril 2023</t>
  </si>
  <si>
    <t xml:space="preserve">   Gtos Indirectos Abril 2023</t>
  </si>
  <si>
    <t>Iva Debito Fiscal Abril 2023</t>
  </si>
  <si>
    <t>Iva Credito Fiscal Directos Abril 2023</t>
  </si>
  <si>
    <t>Iva Credito Fiscal Indirectos Abril 2023</t>
  </si>
  <si>
    <t xml:space="preserve">   Gtos Directos Mayo 2023</t>
  </si>
  <si>
    <t xml:space="preserve">   Gtos Indirectos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</si>
</sst>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431628.78</c:v>
                </c:pt>
                <c:pt idx="9">
                  <c:v>538754.71</c:v>
                </c:pt>
                <c:pt idx="10">
                  <c:v>504787.8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382991.48</c:v>
                </c:pt>
                <c:pt idx="9">
                  <c:v>529716.93000000005</c:v>
                </c:pt>
                <c:pt idx="10">
                  <c:v>439261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309253.29629744461</c:v>
                </c:pt>
                <c:pt idx="9">
                  <c:v>338819.27629744448</c:v>
                </c:pt>
                <c:pt idx="10">
                  <c:v>404346.07629744452</c:v>
                </c:pt>
                <c:pt idx="11">
                  <c:v>404346.07629744452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  <c:pt idx="9">
                  <c:v>66578.84</c:v>
                </c:pt>
                <c:pt idx="10">
                  <c:v>76357.679999999993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19049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1913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opLeftCell="A6" zoomScaleNormal="100" workbookViewId="0">
      <selection activeCell="E25" sqref="D24:E25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2" width="10.85546875" customWidth="1"/>
    <col min="13" max="13" width="11.7109375" customWidth="1"/>
    <col min="14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-25615.909999999945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-300000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-325615.90999999992</v>
      </c>
    </row>
    <row r="25" spans="1:17" x14ac:dyDescent="0.2">
      <c r="C25" s="31"/>
      <c r="D25" s="31"/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>
        <v>45028</v>
      </c>
      <c r="N27" s="122">
        <v>45054</v>
      </c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>
        <v>64209.86</v>
      </c>
      <c r="N29" s="26">
        <v>64335.7</v>
      </c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>
        <v>96314.790000000008</v>
      </c>
      <c r="N30" s="197">
        <v>96503.55</v>
      </c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>
        <v>96314.790000000008</v>
      </c>
      <c r="N31" s="26">
        <v>96503.55</v>
      </c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>
        <v>96314.790000000008</v>
      </c>
      <c r="N32" s="197">
        <v>96503.55</v>
      </c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>
        <v>64209.86</v>
      </c>
      <c r="N33" s="26">
        <v>64335.7</v>
      </c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>
        <v>64209.86</v>
      </c>
      <c r="N34" s="197">
        <v>64335.7</v>
      </c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>
        <v>22226.489999999998</v>
      </c>
      <c r="N35" s="26">
        <v>22270.05</v>
      </c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>
        <v>22226.489999999998</v>
      </c>
      <c r="N36" s="197">
        <v>22270.05</v>
      </c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>
        <v>300000</v>
      </c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826026.93</v>
      </c>
      <c r="N47" s="203">
        <f t="shared" si="0"/>
        <v>527057.85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3749367.57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>
        <v>45033</v>
      </c>
      <c r="M61" s="36">
        <v>45056</v>
      </c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>
        <v>64209.86</v>
      </c>
      <c r="M62" s="37">
        <v>64335.7</v>
      </c>
      <c r="N62" s="37"/>
      <c r="O62" s="37"/>
      <c r="P62" s="37"/>
      <c r="Q62" s="37"/>
      <c r="R62" s="58">
        <f>SUM(C62:Q62)</f>
        <v>396732.38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>
        <v>45037</v>
      </c>
      <c r="M63" s="50">
        <v>45065</v>
      </c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>
        <v>96314.79</v>
      </c>
      <c r="M64" s="51">
        <v>96503.55</v>
      </c>
      <c r="N64" s="51"/>
      <c r="O64" s="51"/>
      <c r="P64" s="51"/>
      <c r="Q64" s="51"/>
      <c r="R64" s="60">
        <f>SUM(C64:Q64)</f>
        <v>636372.88000000012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>
        <v>45034</v>
      </c>
      <c r="M65" s="36">
        <v>45056</v>
      </c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>
        <v>96314.79</v>
      </c>
      <c r="M66" s="37">
        <v>96503.55</v>
      </c>
      <c r="N66" s="37"/>
      <c r="O66" s="37"/>
      <c r="P66" s="37"/>
      <c r="Q66" s="37"/>
      <c r="R66" s="58">
        <f>SUM(C66:Q66)</f>
        <v>636372.88000000012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>
        <v>45015</v>
      </c>
      <c r="L67" s="50">
        <v>45043</v>
      </c>
      <c r="M67" s="50">
        <v>45070</v>
      </c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>
        <v>69652.44</v>
      </c>
      <c r="L68" s="51">
        <v>96314.790000000008</v>
      </c>
      <c r="M68" s="51">
        <v>96503.55</v>
      </c>
      <c r="N68" s="51"/>
      <c r="O68" s="51"/>
      <c r="P68" s="51"/>
      <c r="Q68" s="51"/>
      <c r="R68" s="60">
        <f>SUM(C68:Q68)</f>
        <v>527616.87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>
        <v>45042</v>
      </c>
      <c r="M69" s="36">
        <v>45069</v>
      </c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>
        <v>64209.86</v>
      </c>
      <c r="M70" s="37">
        <v>64335.7</v>
      </c>
      <c r="N70" s="37"/>
      <c r="O70" s="37"/>
      <c r="P70" s="37"/>
      <c r="Q70" s="37"/>
      <c r="R70" s="58">
        <f>SUM(C70:Q70)</f>
        <v>526451.64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>
        <v>45030</v>
      </c>
      <c r="M71" s="50">
        <v>45056</v>
      </c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>
        <v>64209.86</v>
      </c>
      <c r="M72" s="51">
        <v>64335.7</v>
      </c>
      <c r="N72" s="51"/>
      <c r="O72" s="51"/>
      <c r="P72" s="51"/>
      <c r="Q72" s="51"/>
      <c r="R72" s="60">
        <f>SUM(C72:Q72)</f>
        <v>396732.38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>
        <v>45034</v>
      </c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>
        <f>29247.38+5706.89</f>
        <v>34954.270000000004</v>
      </c>
      <c r="J74" s="37"/>
      <c r="K74" s="37"/>
      <c r="L74" s="37"/>
      <c r="M74" s="37"/>
      <c r="N74" s="37"/>
      <c r="O74" s="37"/>
      <c r="P74" s="37"/>
      <c r="Q74" s="37"/>
      <c r="R74" s="58">
        <f>SUM(C74:Q74)</f>
        <v>156617.35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>
        <v>45042</v>
      </c>
      <c r="M75" s="50">
        <v>45069</v>
      </c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>
        <v>22226.489999999998</v>
      </c>
      <c r="M76" s="51">
        <v>22270.05</v>
      </c>
      <c r="N76" s="51"/>
      <c r="O76" s="51"/>
      <c r="P76" s="51"/>
      <c r="Q76" s="51"/>
      <c r="R76" s="60">
        <f>SUM(C76:Q76)</f>
        <v>146855.27999999997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3423751.66</v>
      </c>
      <c r="S97">
        <f>GRAFICO!B19</f>
        <v>3423751.6599999997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tabSelected="1" zoomScaleNormal="100" workbookViewId="0">
      <pane ySplit="1" topLeftCell="A153" activePane="bottomLeft" state="frozen"/>
      <selection pane="bottomLeft" activeCell="C155" sqref="C155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6.5703125" style="23" bestFit="1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>
        <v>45015</v>
      </c>
      <c r="B130" s="252" t="s">
        <v>52</v>
      </c>
      <c r="C130" s="253">
        <v>69652.44</v>
      </c>
      <c r="D130" s="254"/>
      <c r="E130" s="255">
        <f t="shared" si="4"/>
        <v>335551.3762974444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3"/>
      <c r="B131" s="256" t="s">
        <v>120</v>
      </c>
      <c r="C131" s="12"/>
      <c r="D131" s="12">
        <v>66021.48</v>
      </c>
      <c r="E131" s="255">
        <f t="shared" si="4"/>
        <v>269529.89629744441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3"/>
      <c r="B132" s="257" t="s">
        <v>121</v>
      </c>
      <c r="C132" s="258">
        <v>0</v>
      </c>
      <c r="D132" s="38"/>
      <c r="E132" s="255">
        <f t="shared" si="4"/>
        <v>269529.89629744441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3"/>
      <c r="B133" s="257" t="s">
        <v>122</v>
      </c>
      <c r="C133" s="258">
        <f>184.76*215</f>
        <v>39723.4</v>
      </c>
      <c r="D133" s="38"/>
      <c r="E133" s="90">
        <f t="shared" si="4"/>
        <v>309253.29629744444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43"/>
      <c r="B134" s="95" t="s">
        <v>123</v>
      </c>
      <c r="C134" s="12"/>
      <c r="D134" s="38">
        <v>41748</v>
      </c>
      <c r="E134" s="255">
        <f t="shared" si="4"/>
        <v>267505.29629744444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43"/>
      <c r="B135" s="95" t="s">
        <v>124</v>
      </c>
      <c r="C135" s="12"/>
      <c r="D135" s="38">
        <v>392985</v>
      </c>
      <c r="E135" s="255">
        <f t="shared" si="4"/>
        <v>-125479.70370255556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43"/>
      <c r="B136" s="95" t="s">
        <v>69</v>
      </c>
      <c r="C136" s="12"/>
      <c r="D136" s="38">
        <v>3690</v>
      </c>
      <c r="E136" s="255">
        <f t="shared" si="4"/>
        <v>-129169.70370255556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9"/>
      <c r="B137" s="260" t="s">
        <v>71</v>
      </c>
      <c r="C137" s="261"/>
      <c r="D137" s="262"/>
      <c r="E137" s="255">
        <f t="shared" si="4"/>
        <v>-129169.70370255556</v>
      </c>
      <c r="F137"/>
      <c r="G137" s="73"/>
      <c r="H137" s="74"/>
      <c r="I137" s="75"/>
      <c r="J137" s="112"/>
      <c r="K137" s="108"/>
      <c r="L137" s="109"/>
      <c r="M137" s="235">
        <v>66578.84</v>
      </c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>
        <v>45030</v>
      </c>
      <c r="B138" s="252" t="s">
        <v>34</v>
      </c>
      <c r="C138" s="253">
        <v>64209.86</v>
      </c>
      <c r="D138" s="254"/>
      <c r="E138" s="255">
        <f t="shared" si="4"/>
        <v>-64959.843702555561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>
        <v>45033</v>
      </c>
      <c r="B139" s="252" t="s">
        <v>38</v>
      </c>
      <c r="C139" s="253">
        <v>64209.86</v>
      </c>
      <c r="D139" s="254"/>
      <c r="E139" s="255">
        <f t="shared" si="4"/>
        <v>-749.98370255556074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>
        <v>45034</v>
      </c>
      <c r="B140" s="252" t="s">
        <v>79</v>
      </c>
      <c r="C140" s="253">
        <v>96314.79</v>
      </c>
      <c r="D140" s="254"/>
      <c r="E140" s="255">
        <f t="shared" si="4"/>
        <v>95564.806297444433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>
        <v>45034</v>
      </c>
      <c r="B141" s="252" t="s">
        <v>32</v>
      </c>
      <c r="C141" s="253">
        <f>29247.38+5706.89</f>
        <v>34954.270000000004</v>
      </c>
      <c r="D141" s="254"/>
      <c r="E141" s="255">
        <f t="shared" si="4"/>
        <v>130519.07629744444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>
        <v>45037</v>
      </c>
      <c r="B142" s="252" t="s">
        <v>64</v>
      </c>
      <c r="C142" s="253">
        <v>96314.79</v>
      </c>
      <c r="D142" s="254"/>
      <c r="E142" s="255">
        <f t="shared" si="4"/>
        <v>226833.86629744445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>
        <v>45042.425694444442</v>
      </c>
      <c r="B143" s="252" t="s">
        <v>40</v>
      </c>
      <c r="C143" s="253">
        <v>64209.86</v>
      </c>
      <c r="D143" s="254"/>
      <c r="E143" s="255">
        <f t="shared" si="4"/>
        <v>291043.72629744443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>
        <v>45042.425694444442</v>
      </c>
      <c r="B144" s="252" t="s">
        <v>30</v>
      </c>
      <c r="C144" s="253">
        <v>22226.489999999998</v>
      </c>
      <c r="D144" s="254"/>
      <c r="E144" s="255">
        <f t="shared" si="4"/>
        <v>313270.21629744442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>
        <v>45043</v>
      </c>
      <c r="B145" s="252" t="s">
        <v>52</v>
      </c>
      <c r="C145" s="253">
        <v>96314.790000000008</v>
      </c>
      <c r="D145" s="254"/>
      <c r="E145" s="255">
        <f t="shared" si="4"/>
        <v>409585.00629744446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3"/>
      <c r="B146" s="256" t="s">
        <v>125</v>
      </c>
      <c r="C146" s="12"/>
      <c r="D146" s="12">
        <v>91293.930000000008</v>
      </c>
      <c r="E146" s="255">
        <f t="shared" si="4"/>
        <v>318291.07629744447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3"/>
      <c r="B147" s="257" t="s">
        <v>126</v>
      </c>
      <c r="C147" s="258">
        <v>0</v>
      </c>
      <c r="D147" s="38"/>
      <c r="E147" s="255">
        <f t="shared" si="4"/>
        <v>318291.07629744447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3"/>
      <c r="B148" s="257" t="s">
        <v>127</v>
      </c>
      <c r="C148" s="258">
        <f>95.48*215</f>
        <v>20528.2</v>
      </c>
      <c r="D148" s="38"/>
      <c r="E148" s="90">
        <f t="shared" si="4"/>
        <v>338819.27629744448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43"/>
      <c r="B149" s="95" t="s">
        <v>128</v>
      </c>
      <c r="C149" s="12"/>
      <c r="D149" s="38">
        <v>44091</v>
      </c>
      <c r="E149" s="255">
        <f t="shared" si="4"/>
        <v>294728.27629744448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43"/>
      <c r="B150" s="95" t="s">
        <v>129</v>
      </c>
      <c r="C150" s="12"/>
      <c r="D150" s="38">
        <v>391494</v>
      </c>
      <c r="E150" s="255">
        <f t="shared" si="4"/>
        <v>-96765.723702555522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43"/>
      <c r="B151" s="95" t="s">
        <v>69</v>
      </c>
      <c r="C151" s="12"/>
      <c r="D151" s="38">
        <v>3676</v>
      </c>
      <c r="E151" s="255">
        <f t="shared" si="4"/>
        <v>-100441.72370255552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>
        <v>45056</v>
      </c>
      <c r="B152" s="252" t="s">
        <v>38</v>
      </c>
      <c r="C152" s="253">
        <v>64335.7</v>
      </c>
      <c r="D152" s="254"/>
      <c r="E152" s="255">
        <f t="shared" si="4"/>
        <v>-36106.023702555525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>
        <v>45056</v>
      </c>
      <c r="B153" s="252" t="s">
        <v>79</v>
      </c>
      <c r="C153" s="253">
        <v>96503.55</v>
      </c>
      <c r="D153" s="254"/>
      <c r="E153" s="255">
        <f t="shared" si="4"/>
        <v>60397.526297444478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>
        <v>45056</v>
      </c>
      <c r="B154" s="252" t="s">
        <v>34</v>
      </c>
      <c r="C154" s="253">
        <v>64335.7</v>
      </c>
      <c r="D154" s="254"/>
      <c r="E154" s="255">
        <f t="shared" si="4"/>
        <v>124733.22629744447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>
        <v>45065</v>
      </c>
      <c r="B155" s="252" t="s">
        <v>64</v>
      </c>
      <c r="C155" s="253">
        <v>96503.55</v>
      </c>
      <c r="D155" s="254"/>
      <c r="E155" s="255">
        <f t="shared" si="4"/>
        <v>221236.77629744448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9"/>
      <c r="B156" s="260" t="s">
        <v>71</v>
      </c>
      <c r="C156" s="261"/>
      <c r="D156" s="262"/>
      <c r="E156" s="255">
        <f t="shared" si="4"/>
        <v>221236.77629744448</v>
      </c>
      <c r="F156"/>
      <c r="G156" s="73"/>
      <c r="H156" s="74"/>
      <c r="I156" s="75"/>
      <c r="J156" s="112"/>
      <c r="K156" s="108"/>
      <c r="L156" s="109"/>
      <c r="M156" s="235">
        <v>76357.679999999993</v>
      </c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>
        <v>45069</v>
      </c>
      <c r="B157" s="252" t="s">
        <v>40</v>
      </c>
      <c r="C157" s="253">
        <v>64335.7</v>
      </c>
      <c r="D157" s="254"/>
      <c r="E157" s="255">
        <f t="shared" si="4"/>
        <v>285572.47629744449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>
        <v>45069</v>
      </c>
      <c r="B158" s="252" t="s">
        <v>30</v>
      </c>
      <c r="C158" s="253">
        <v>22270.05</v>
      </c>
      <c r="D158" s="254"/>
      <c r="E158" s="255">
        <f t="shared" si="4"/>
        <v>307842.52629744448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>
        <v>45070</v>
      </c>
      <c r="B159" s="252" t="s">
        <v>52</v>
      </c>
      <c r="C159" s="253">
        <v>96503.55</v>
      </c>
      <c r="D159" s="254"/>
      <c r="E159" s="255">
        <f t="shared" si="4"/>
        <v>404346.07629744447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251"/>
      <c r="B160" s="252"/>
      <c r="C160" s="253"/>
      <c r="D160" s="254"/>
      <c r="E160" s="255">
        <f t="shared" si="4"/>
        <v>404346.07629744447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251"/>
      <c r="B161" s="252"/>
      <c r="C161" s="253"/>
      <c r="D161" s="254"/>
      <c r="E161" s="255">
        <f t="shared" si="4"/>
        <v>404346.07629744447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251"/>
      <c r="B162" s="252"/>
      <c r="C162" s="253"/>
      <c r="D162" s="254"/>
      <c r="E162" s="255">
        <f t="shared" si="4"/>
        <v>404346.07629744447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251"/>
      <c r="B163" s="252"/>
      <c r="C163" s="253"/>
      <c r="D163" s="254"/>
      <c r="E163" s="255">
        <f t="shared" si="4"/>
        <v>404346.07629744447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251"/>
      <c r="B164" s="252"/>
      <c r="C164" s="253"/>
      <c r="D164" s="254"/>
      <c r="E164" s="255">
        <f t="shared" si="4"/>
        <v>404346.07629744447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251"/>
      <c r="B165" s="252"/>
      <c r="C165" s="253"/>
      <c r="D165" s="254"/>
      <c r="E165" s="255">
        <f t="shared" si="4"/>
        <v>404346.07629744447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/>
      <c r="B166" s="252"/>
      <c r="C166" s="253"/>
      <c r="D166" s="254"/>
      <c r="E166" s="255">
        <f t="shared" si="4"/>
        <v>404346.07629744447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/>
      <c r="B167" s="252"/>
      <c r="C167" s="253"/>
      <c r="D167" s="254"/>
      <c r="E167" s="255">
        <f t="shared" si="4"/>
        <v>404346.07629744447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/>
      <c r="B168" s="252"/>
      <c r="C168" s="253"/>
      <c r="D168" s="254"/>
      <c r="E168" s="255">
        <f t="shared" si="4"/>
        <v>404346.07629744447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/>
      <c r="B169" s="252"/>
      <c r="C169" s="253"/>
      <c r="D169" s="254"/>
      <c r="E169" s="255">
        <f t="shared" si="4"/>
        <v>404346.07629744447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/>
      <c r="B170" s="252"/>
      <c r="C170" s="253"/>
      <c r="D170" s="254"/>
      <c r="E170" s="255">
        <f t="shared" si="4"/>
        <v>404346.07629744447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/>
      <c r="B171" s="252"/>
      <c r="C171" s="253"/>
      <c r="D171" s="254"/>
      <c r="E171" s="255">
        <f t="shared" si="4"/>
        <v>404346.07629744447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/>
      <c r="B172" s="252"/>
      <c r="C172" s="253"/>
      <c r="D172" s="254"/>
      <c r="E172" s="255">
        <f t="shared" si="4"/>
        <v>404346.07629744447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404346.07629744447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404346.07629744447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404346.07629744447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404346.07629744447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404346.07629744447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404346.07629744447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404346.07629744447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404346.07629744447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404346.07629744447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404346.07629744447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404346.07629744447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404346.07629744447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404346.07629744447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404346.07629744447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404346.07629744447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404346.07629744447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404346.07629744447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404346.07629744447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404346.07629744447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404346.07629744447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404346.07629744447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404346.07629744447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404346.07629744447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404346.07629744447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404346.07629744447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404346.07629744447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404346.07629744447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404346.07629744447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404346.07629744447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404346.07629744447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404346.07629744447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404346.07629744447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404346.07629744447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404346.07629744447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404346.07629744447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404346.07629744447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404346.07629744447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404346.07629744476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1104601.6499999999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79">
        <f>G212-H212</f>
        <v>0</v>
      </c>
      <c r="H213" s="280"/>
      <c r="I213" s="281">
        <f>I212-J212</f>
        <v>0</v>
      </c>
      <c r="J213" s="282"/>
      <c r="K213" s="283">
        <f>K212-L212</f>
        <v>0</v>
      </c>
      <c r="L213" s="284"/>
      <c r="M213" s="285">
        <f>M212-N212</f>
        <v>1104601.6499999999</v>
      </c>
      <c r="N213" s="286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>
        <v>45029</v>
      </c>
      <c r="B235" s="228" t="s">
        <v>71</v>
      </c>
      <c r="C235" s="229"/>
      <c r="D235" s="229"/>
      <c r="E235" s="230">
        <f>M137</f>
        <v>66578.84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>
        <v>45068</v>
      </c>
      <c r="B236" s="228" t="s">
        <v>71</v>
      </c>
      <c r="C236" s="229"/>
      <c r="D236" s="229"/>
      <c r="E236" s="230">
        <f>M156</f>
        <v>76357.679999999993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1104601.6499999999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D18" sqref="D18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3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>
        <v>334523.18</v>
      </c>
      <c r="K14" s="21">
        <f>B14-J14</f>
        <v>-5706.8899999999558</v>
      </c>
    </row>
    <row r="15" spans="1:12" ht="15.75" thickBot="1" x14ac:dyDescent="0.35">
      <c r="A15" s="83" t="s">
        <v>25</v>
      </c>
      <c r="B15" s="133">
        <f>SUM('CAJA DE LA COSTA'!C119:C130)</f>
        <v>431628.78</v>
      </c>
      <c r="C15" s="181">
        <f>SUM('CAJA DE LA COSTA'!C132:C133)</f>
        <v>39723.4</v>
      </c>
      <c r="D15" s="152">
        <f>SUM('CAJA DE LA COSTA'!D121:D123)+'CAJA DE LA COSTA'!D131</f>
        <v>382991.48</v>
      </c>
      <c r="E15" s="134">
        <f t="shared" si="0"/>
        <v>309253.29629744461</v>
      </c>
      <c r="F15" s="175"/>
      <c r="G15" s="84"/>
      <c r="H15" s="104"/>
      <c r="I15" s="241">
        <f>'CAJA DE LA COSTA'!M119</f>
        <v>62267.86</v>
      </c>
      <c r="J15" s="176"/>
      <c r="K15" s="21"/>
    </row>
    <row r="16" spans="1:12" ht="15.75" thickBot="1" x14ac:dyDescent="0.35">
      <c r="A16" s="83" t="s">
        <v>26</v>
      </c>
      <c r="B16" s="133">
        <f>SUM('CAJA DE LA COSTA'!C134:C145)</f>
        <v>538754.71</v>
      </c>
      <c r="C16" s="181">
        <f>SUM('CAJA DE LA COSTA'!C147:C148)</f>
        <v>20528.2</v>
      </c>
      <c r="D16" s="152">
        <f>SUM('CAJA DE LA COSTA'!D134:D136)+'CAJA DE LA COSTA'!D146</f>
        <v>529716.93000000005</v>
      </c>
      <c r="E16" s="134">
        <f t="shared" si="0"/>
        <v>338819.27629744448</v>
      </c>
      <c r="F16" s="175"/>
      <c r="G16" s="84"/>
      <c r="H16" s="104"/>
      <c r="I16" s="241">
        <f>'CAJA DE LA COSTA'!M137</f>
        <v>66578.84</v>
      </c>
      <c r="J16" s="176">
        <v>533047.81999999995</v>
      </c>
      <c r="K16" s="21">
        <f>B16-J16</f>
        <v>5706.890000000014</v>
      </c>
    </row>
    <row r="17" spans="1:11" ht="15.75" thickBot="1" x14ac:dyDescent="0.35">
      <c r="A17" s="83" t="s">
        <v>27</v>
      </c>
      <c r="B17" s="133">
        <f>SUM('CAJA DE LA COSTA'!C149:C169)</f>
        <v>504787.8</v>
      </c>
      <c r="C17" s="181"/>
      <c r="D17" s="152">
        <f>SUM('CAJA DE LA COSTA'!D149:D151)</f>
        <v>439261</v>
      </c>
      <c r="E17" s="134">
        <f t="shared" si="0"/>
        <v>404346.07629744452</v>
      </c>
      <c r="F17" s="178"/>
      <c r="G17" s="84"/>
      <c r="H17" s="104"/>
      <c r="I17" s="241">
        <f>'CAJA DE LA COSTA'!M156</f>
        <v>76357.679999999993</v>
      </c>
      <c r="K17" s="21"/>
    </row>
    <row r="18" spans="1:11" ht="15.75" thickBot="1" x14ac:dyDescent="0.35">
      <c r="A18" s="83" t="s">
        <v>28</v>
      </c>
      <c r="B18" s="133">
        <f>SUM('CAJA DE LA COSTA'!C173:C185)</f>
        <v>0</v>
      </c>
      <c r="C18" s="182"/>
      <c r="D18" s="153">
        <f>SUM('CAJA DE LA COSTA'!D173:D175)</f>
        <v>0</v>
      </c>
      <c r="E18" s="134">
        <f t="shared" si="0"/>
        <v>404346.07629744452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3423751.6599999997</v>
      </c>
      <c r="C19" s="245">
        <f t="shared" si="1"/>
        <v>167419.82</v>
      </c>
      <c r="D19" s="246">
        <f t="shared" si="1"/>
        <v>3386144.72</v>
      </c>
      <c r="E19" s="247">
        <f>E18</f>
        <v>404346.07629744452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1104601.6499999999</v>
      </c>
      <c r="K19" s="21"/>
    </row>
    <row r="20" spans="1:11" x14ac:dyDescent="0.2">
      <c r="E20" s="21"/>
      <c r="K20" s="21">
        <f>SUM(K6:K19)</f>
        <v>-3.637978807091713E-11</v>
      </c>
    </row>
    <row r="21" spans="1:11" x14ac:dyDescent="0.2">
      <c r="B21" s="21">
        <f>B19-D21</f>
        <v>3407666.1699999995</v>
      </c>
      <c r="C21" s="21"/>
      <c r="D21" s="264">
        <f>-K6</f>
        <v>16085.49</v>
      </c>
    </row>
    <row r="22" spans="1:11" x14ac:dyDescent="0.2"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2C5A1-F62F-45C7-9A19-B5B80F5E7CC5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283789d-a58a-43ff-9492-16dcb6d1c0a7"/>
    <ds:schemaRef ds:uri="http://schemas.microsoft.com/office/2006/documentManagement/types"/>
    <ds:schemaRef ds:uri="ab81fe37-2b7c-4715-8ad9-b6463c63c8f7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2023-05-29T15:56:31Z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