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gomez\Documents\SyT\IXPs\Mediciones transporte\"/>
    </mc:Choice>
  </mc:AlternateContent>
  <bookViews>
    <workbookView xWindow="0" yWindow="0" windowWidth="20460" windowHeight="7680" activeTab="2"/>
  </bookViews>
  <sheets>
    <sheet name="Jul 20" sheetId="2" r:id="rId1"/>
    <sheet name="Capacidades" sheetId="7" r:id="rId2"/>
    <sheet name="Feb 21" sheetId="6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6" l="1"/>
  <c r="K12" i="6"/>
  <c r="H13" i="6"/>
  <c r="B6" i="6"/>
  <c r="H19" i="6"/>
  <c r="H20" i="6"/>
  <c r="K13" i="6"/>
  <c r="M13" i="6" s="1"/>
  <c r="K14" i="6"/>
  <c r="M14" i="6" s="1"/>
  <c r="K17" i="6"/>
  <c r="M17" i="6" s="1"/>
  <c r="K18" i="6"/>
  <c r="M18" i="6" s="1"/>
  <c r="I22" i="6"/>
  <c r="J14" i="6" s="1"/>
  <c r="J13" i="6"/>
  <c r="J15" i="6"/>
  <c r="J16" i="6"/>
  <c r="J17" i="6"/>
  <c r="J19" i="6"/>
  <c r="J12" i="6"/>
  <c r="E8" i="7"/>
  <c r="E9" i="7"/>
  <c r="E10" i="7"/>
  <c r="E11" i="7"/>
  <c r="E12" i="7"/>
  <c r="E13" i="7"/>
  <c r="E14" i="7"/>
  <c r="E7" i="7"/>
  <c r="D8" i="7"/>
  <c r="D9" i="7"/>
  <c r="D10" i="7"/>
  <c r="D15" i="7" s="1"/>
  <c r="D11" i="7"/>
  <c r="D12" i="7"/>
  <c r="D13" i="7"/>
  <c r="D14" i="7"/>
  <c r="D7" i="7"/>
  <c r="C15" i="7"/>
  <c r="B15" i="7"/>
  <c r="B4" i="6"/>
  <c r="K15" i="6" s="1"/>
  <c r="M15" i="6" s="1"/>
  <c r="G22" i="6"/>
  <c r="D22" i="6"/>
  <c r="C22" i="6"/>
  <c r="B22" i="6"/>
  <c r="E19" i="6"/>
  <c r="E18" i="6"/>
  <c r="E17" i="6"/>
  <c r="E16" i="6"/>
  <c r="E15" i="6"/>
  <c r="E14" i="6"/>
  <c r="E13" i="6"/>
  <c r="E12" i="6"/>
  <c r="F15" i="6" l="1"/>
  <c r="H15" i="6" s="1"/>
  <c r="L15" i="6" s="1"/>
  <c r="F19" i="6"/>
  <c r="M12" i="6"/>
  <c r="K16" i="6"/>
  <c r="M16" i="6" s="1"/>
  <c r="J18" i="6"/>
  <c r="K19" i="6"/>
  <c r="J22" i="6"/>
  <c r="L22" i="6"/>
  <c r="E15" i="7"/>
  <c r="E22" i="6"/>
  <c r="F13" i="6" l="1"/>
  <c r="L13" i="6" s="1"/>
  <c r="F14" i="6"/>
  <c r="H14" i="6" s="1"/>
  <c r="L14" i="6" s="1"/>
  <c r="F18" i="6"/>
  <c r="H18" i="6" s="1"/>
  <c r="L18" i="6" s="1"/>
  <c r="F17" i="6"/>
  <c r="H17" i="6" s="1"/>
  <c r="L17" i="6" s="1"/>
  <c r="F16" i="6"/>
  <c r="H16" i="6" s="1"/>
  <c r="L16" i="6" s="1"/>
  <c r="F12" i="6"/>
  <c r="K22" i="6"/>
  <c r="M22" i="6" s="1"/>
  <c r="F22" i="6" l="1"/>
  <c r="H12" i="6"/>
  <c r="E12" i="2"/>
  <c r="F12" i="2" s="1"/>
  <c r="H12" i="2" s="1"/>
  <c r="B21" i="2"/>
  <c r="E13" i="2"/>
  <c r="F13" i="2" s="1"/>
  <c r="H13" i="2" s="1"/>
  <c r="E14" i="2"/>
  <c r="F14" i="2"/>
  <c r="H14" i="2" s="1"/>
  <c r="E15" i="2"/>
  <c r="F15" i="2"/>
  <c r="H15" i="2"/>
  <c r="E16" i="2"/>
  <c r="F16" i="2" s="1"/>
  <c r="H16" i="2" s="1"/>
  <c r="E17" i="2"/>
  <c r="F17" i="2" s="1"/>
  <c r="H17" i="2" s="1"/>
  <c r="E18" i="2"/>
  <c r="F18" i="2"/>
  <c r="H18" i="2" s="1"/>
  <c r="H19" i="2"/>
  <c r="E11" i="2"/>
  <c r="F11" i="2"/>
  <c r="H11" i="2" s="1"/>
  <c r="L11" i="2"/>
  <c r="B3" i="2"/>
  <c r="K11" i="2" s="1"/>
  <c r="K18" i="2"/>
  <c r="I21" i="2"/>
  <c r="J14" i="2" s="1"/>
  <c r="J12" i="2"/>
  <c r="J13" i="2"/>
  <c r="J21" i="2" s="1"/>
  <c r="J15" i="2"/>
  <c r="J16" i="2"/>
  <c r="J17" i="2"/>
  <c r="J18" i="2"/>
  <c r="J11" i="2"/>
  <c r="K12" i="2"/>
  <c r="M12" i="2" s="1"/>
  <c r="K15" i="2"/>
  <c r="M15" i="2" s="1"/>
  <c r="K16" i="2"/>
  <c r="G21" i="2"/>
  <c r="L21" i="2" s="1"/>
  <c r="D21" i="2"/>
  <c r="C21" i="2"/>
  <c r="L17" i="2"/>
  <c r="L16" i="2"/>
  <c r="L15" i="2"/>
  <c r="L14" i="2"/>
  <c r="L13" i="2"/>
  <c r="L12" i="2"/>
  <c r="H22" i="6" l="1"/>
  <c r="M11" i="2"/>
  <c r="H21" i="2"/>
  <c r="E21" i="2"/>
  <c r="F21" i="2"/>
  <c r="K14" i="2"/>
  <c r="M14" i="2" s="1"/>
  <c r="K17" i="2"/>
  <c r="M17" i="2" s="1"/>
  <c r="K13" i="2"/>
  <c r="M13" i="2" s="1"/>
  <c r="K21" i="2" l="1"/>
  <c r="M21" i="2" s="1"/>
</calcChain>
</file>

<file path=xl/sharedStrings.xml><?xml version="1.0" encoding="utf-8"?>
<sst xmlns="http://schemas.openxmlformats.org/spreadsheetml/2006/main" count="122" uniqueCount="55">
  <si>
    <t>Precio USD / Mb</t>
  </si>
  <si>
    <t>Capacidad contratada - Mb</t>
  </si>
  <si>
    <t>Abono contratado (USD)</t>
  </si>
  <si>
    <t>Reporte CABASE</t>
  </si>
  <si>
    <t>Contratación SYT</t>
  </si>
  <si>
    <t>Miembro</t>
  </si>
  <si>
    <t>Transporte Google</t>
  </si>
  <si>
    <t xml:space="preserve">Distribucion del transporte </t>
  </si>
  <si>
    <t>Tráfico tomado del IXP</t>
  </si>
  <si>
    <t>Abono a facturar</t>
  </si>
  <si>
    <t>Precio equivalente</t>
  </si>
  <si>
    <t>95% Mb</t>
  </si>
  <si>
    <t>Mb</t>
  </si>
  <si>
    <t>%</t>
  </si>
  <si>
    <t>USD</t>
  </si>
  <si>
    <t>USD / Mb</t>
  </si>
  <si>
    <t>Google</t>
  </si>
  <si>
    <t>TOTAL</t>
  </si>
  <si>
    <t>Transporte</t>
  </si>
  <si>
    <t>UNNOBA</t>
  </si>
  <si>
    <t>Municipalidad</t>
  </si>
  <si>
    <t>Red Power</t>
  </si>
  <si>
    <t>Young</t>
  </si>
  <si>
    <t>LinkUp</t>
  </si>
  <si>
    <t>SyT</t>
  </si>
  <si>
    <t>Servicios Grupo Junín</t>
  </si>
  <si>
    <t>Empresa Servicios TV por Cable</t>
  </si>
  <si>
    <t>Transporte BUE JUN</t>
  </si>
  <si>
    <t>Netflix</t>
  </si>
  <si>
    <t>Grupo Junin</t>
  </si>
  <si>
    <t>Transporte Netflix</t>
  </si>
  <si>
    <t>Linkup</t>
  </si>
  <si>
    <t>Empresa Servicio TV Cable</t>
  </si>
  <si>
    <t>Muni</t>
  </si>
  <si>
    <t>Observium</t>
  </si>
  <si>
    <t>Rendimiento IXP</t>
  </si>
  <si>
    <t>Consumos Julio 2020 - Medición 23-06-2020 al 22-07-2020</t>
  </si>
  <si>
    <t>Capacidad medida</t>
  </si>
  <si>
    <t>Capacidad contratada</t>
  </si>
  <si>
    <t>Pico Mb</t>
  </si>
  <si>
    <t xml:space="preserve">Distribucion contratada </t>
  </si>
  <si>
    <t>Transporte total</t>
  </si>
  <si>
    <t>Facturando</t>
  </si>
  <si>
    <t>Disponible</t>
  </si>
  <si>
    <t>Total</t>
  </si>
  <si>
    <t>Consumos Febrero 2021 - Medición 23-01-2021 al 22-02-2021</t>
  </si>
  <si>
    <t>Precio unitario (USD / Mb)</t>
  </si>
  <si>
    <t>Mb pico</t>
  </si>
  <si>
    <t>Mb Pico</t>
  </si>
  <si>
    <t>Transporte Link 6 Gb</t>
  </si>
  <si>
    <t>Transporte Link 1 Gb</t>
  </si>
  <si>
    <t>Distrib Capacidad disponible</t>
  </si>
  <si>
    <t>Capacidad utilizada - Mb pico</t>
  </si>
  <si>
    <t>Contratación Transporte</t>
  </si>
  <si>
    <t>Calculo en base a Capac. Utilizada, no la capacidad contratada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</si>
</sst>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4" fillId="0" borderId="1" xfId="0" applyFont="1" applyBorder="1" applyAlignment="1">
      <alignment horizontal="left"/>
    </xf>
    <xf numFmtId="43" fontId="4" fillId="2" borderId="1" xfId="1" applyNumberFormat="1" applyFont="1" applyFill="1" applyBorder="1"/>
    <xf numFmtId="0" fontId="4" fillId="0" borderId="0" xfId="0" applyFont="1" applyBorder="1"/>
    <xf numFmtId="0" fontId="0" fillId="0" borderId="0" xfId="0" applyBorder="1"/>
    <xf numFmtId="0" fontId="4" fillId="0" borderId="0" xfId="0" applyFont="1"/>
    <xf numFmtId="164" fontId="4" fillId="2" borderId="1" xfId="1" applyNumberFormat="1" applyFont="1" applyFill="1" applyBorder="1" applyAlignment="1"/>
    <xf numFmtId="164" fontId="0" fillId="0" borderId="0" xfId="0" applyNumberFormat="1"/>
    <xf numFmtId="0" fontId="4" fillId="0" borderId="0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4" fillId="0" borderId="10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12" xfId="0" applyFont="1" applyBorder="1" applyAlignment="1">
      <alignment horizontal="center"/>
    </xf>
    <xf numFmtId="0" fontId="0" fillId="0" borderId="0" xfId="0" applyFont="1"/>
    <xf numFmtId="164" fontId="0" fillId="2" borderId="15" xfId="1" applyNumberFormat="1" applyFont="1" applyFill="1" applyBorder="1" applyAlignment="1">
      <alignment horizontal="right" wrapText="1"/>
    </xf>
    <xf numFmtId="164" fontId="0" fillId="0" borderId="15" xfId="1" applyNumberFormat="1" applyFont="1" applyBorder="1" applyAlignment="1">
      <alignment horizontal="right" wrapText="1"/>
    </xf>
    <xf numFmtId="164" fontId="0" fillId="2" borderId="17" xfId="1" applyNumberFormat="1" applyFont="1" applyFill="1" applyBorder="1" applyAlignment="1">
      <alignment horizontal="right" wrapText="1"/>
    </xf>
    <xf numFmtId="164" fontId="0" fillId="0" borderId="14" xfId="1" applyNumberFormat="1" applyFont="1" applyBorder="1" applyAlignment="1">
      <alignment horizontal="right" wrapText="1"/>
    </xf>
    <xf numFmtId="43" fontId="4" fillId="0" borderId="16" xfId="0" applyNumberFormat="1" applyFont="1" applyBorder="1"/>
    <xf numFmtId="164" fontId="0" fillId="2" borderId="1" xfId="1" applyNumberFormat="1" applyFont="1" applyFill="1" applyBorder="1" applyAlignment="1">
      <alignment horizontal="right" wrapText="1"/>
    </xf>
    <xf numFmtId="164" fontId="0" fillId="0" borderId="1" xfId="1" applyNumberFormat="1" applyFont="1" applyBorder="1" applyAlignment="1">
      <alignment horizontal="right" wrapText="1"/>
    </xf>
    <xf numFmtId="164" fontId="0" fillId="2" borderId="9" xfId="1" applyNumberFormat="1" applyFont="1" applyFill="1" applyBorder="1" applyAlignment="1">
      <alignment horizontal="right" wrapText="1"/>
    </xf>
    <xf numFmtId="164" fontId="0" fillId="2" borderId="1" xfId="1" applyNumberFormat="1" applyFont="1" applyFill="1" applyBorder="1" applyAlignment="1">
      <alignment wrapText="1"/>
    </xf>
    <xf numFmtId="164" fontId="5" fillId="0" borderId="20" xfId="1" applyNumberFormat="1" applyFont="1" applyBorder="1" applyAlignment="1">
      <alignment horizontal="right" wrapText="1"/>
    </xf>
    <xf numFmtId="0" fontId="2" fillId="0" borderId="0" xfId="0" applyFont="1" applyAlignment="1">
      <alignment horizontal="right"/>
    </xf>
    <xf numFmtId="0" fontId="0" fillId="0" borderId="0" xfId="0" applyFont="1" applyFill="1" applyBorder="1" applyAlignment="1">
      <alignment wrapText="1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left"/>
    </xf>
    <xf numFmtId="0" fontId="6" fillId="0" borderId="5" xfId="0" applyFont="1" applyBorder="1" applyAlignment="1">
      <alignment wrapText="1"/>
    </xf>
    <xf numFmtId="0" fontId="6" fillId="0" borderId="9" xfId="0" applyFont="1" applyBorder="1" applyAlignment="1">
      <alignment wrapText="1"/>
    </xf>
    <xf numFmtId="164" fontId="5" fillId="0" borderId="23" xfId="1" applyNumberFormat="1" applyFont="1" applyBorder="1" applyAlignment="1">
      <alignment horizontal="right" wrapText="1"/>
    </xf>
    <xf numFmtId="164" fontId="0" fillId="0" borderId="24" xfId="1" applyNumberFormat="1" applyFont="1" applyBorder="1" applyAlignment="1">
      <alignment horizontal="right" wrapText="1"/>
    </xf>
    <xf numFmtId="164" fontId="0" fillId="0" borderId="25" xfId="1" applyNumberFormat="1" applyFont="1" applyBorder="1" applyAlignment="1">
      <alignment horizontal="right" wrapText="1"/>
    </xf>
    <xf numFmtId="9" fontId="4" fillId="0" borderId="25" xfId="2" applyFont="1" applyBorder="1" applyAlignment="1">
      <alignment horizontal="right" wrapText="1"/>
    </xf>
    <xf numFmtId="43" fontId="4" fillId="0" borderId="26" xfId="0" applyNumberFormat="1" applyFont="1" applyBorder="1"/>
    <xf numFmtId="164" fontId="5" fillId="0" borderId="27" xfId="1" applyNumberFormat="1" applyFont="1" applyBorder="1" applyAlignment="1">
      <alignment horizontal="right" wrapText="1"/>
    </xf>
    <xf numFmtId="164" fontId="5" fillId="0" borderId="28" xfId="1" applyNumberFormat="1" applyFont="1" applyBorder="1" applyAlignment="1">
      <alignment horizontal="right" wrapText="1"/>
    </xf>
    <xf numFmtId="43" fontId="5" fillId="0" borderId="29" xfId="0" applyNumberFormat="1" applyFont="1" applyBorder="1" applyAlignment="1">
      <alignment horizontal="right"/>
    </xf>
    <xf numFmtId="0" fontId="6" fillId="0" borderId="6" xfId="0" applyFont="1" applyBorder="1" applyAlignment="1">
      <alignment wrapText="1"/>
    </xf>
    <xf numFmtId="0" fontId="6" fillId="0" borderId="32" xfId="0" applyFont="1" applyBorder="1" applyAlignment="1">
      <alignment wrapText="1"/>
    </xf>
    <xf numFmtId="0" fontId="6" fillId="0" borderId="32" xfId="0" applyFont="1" applyFill="1" applyBorder="1" applyAlignment="1">
      <alignment wrapText="1"/>
    </xf>
    <xf numFmtId="0" fontId="0" fillId="0" borderId="33" xfId="0" applyFont="1" applyBorder="1" applyAlignment="1">
      <alignment wrapText="1"/>
    </xf>
    <xf numFmtId="0" fontId="5" fillId="0" borderId="31" xfId="0" applyFont="1" applyBorder="1" applyAlignment="1">
      <alignment horizontal="right" wrapText="1"/>
    </xf>
    <xf numFmtId="10" fontId="0" fillId="0" borderId="1" xfId="2" applyNumberFormat="1" applyFont="1" applyBorder="1" applyAlignment="1">
      <alignment horizontal="right" wrapText="1"/>
    </xf>
    <xf numFmtId="164" fontId="0" fillId="2" borderId="7" xfId="1" applyNumberFormat="1" applyFont="1" applyFill="1" applyBorder="1" applyAlignment="1">
      <alignment horizontal="right" wrapText="1"/>
    </xf>
    <xf numFmtId="164" fontId="0" fillId="2" borderId="14" xfId="1" applyNumberFormat="1" applyFont="1" applyFill="1" applyBorder="1" applyAlignment="1">
      <alignment horizontal="right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0" fillId="2" borderId="24" xfId="1" applyNumberFormat="1" applyFont="1" applyFill="1" applyBorder="1" applyAlignment="1">
      <alignment horizontal="right" wrapText="1"/>
    </xf>
    <xf numFmtId="164" fontId="0" fillId="2" borderId="25" xfId="1" applyNumberFormat="1" applyFont="1" applyFill="1" applyBorder="1" applyAlignment="1">
      <alignment wrapText="1"/>
    </xf>
    <xf numFmtId="9" fontId="0" fillId="0" borderId="25" xfId="2" applyFont="1" applyBorder="1" applyAlignment="1">
      <alignment horizontal="right" wrapText="1"/>
    </xf>
    <xf numFmtId="9" fontId="5" fillId="0" borderId="28" xfId="2" applyFont="1" applyBorder="1" applyAlignment="1">
      <alignment horizontal="right" wrapText="1"/>
    </xf>
    <xf numFmtId="0" fontId="3" fillId="0" borderId="0" xfId="0" applyFont="1" applyFill="1" applyBorder="1" applyAlignment="1"/>
    <xf numFmtId="0" fontId="0" fillId="0" borderId="0" xfId="0" applyFill="1" applyBorder="1"/>
    <xf numFmtId="0" fontId="5" fillId="0" borderId="36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wrapText="1"/>
    </xf>
    <xf numFmtId="10" fontId="0" fillId="0" borderId="38" xfId="2" applyNumberFormat="1" applyFont="1" applyBorder="1" applyAlignment="1">
      <alignment horizontal="right" wrapText="1"/>
    </xf>
    <xf numFmtId="10" fontId="0" fillId="0" borderId="39" xfId="2" applyNumberFormat="1" applyFont="1" applyBorder="1" applyAlignment="1">
      <alignment horizontal="right" wrapText="1"/>
    </xf>
    <xf numFmtId="9" fontId="0" fillId="0" borderId="40" xfId="2" applyFont="1" applyBorder="1" applyAlignment="1">
      <alignment horizontal="right" wrapText="1"/>
    </xf>
    <xf numFmtId="9" fontId="5" fillId="0" borderId="41" xfId="2" applyFont="1" applyBorder="1" applyAlignment="1">
      <alignment horizontal="right" wrapText="1"/>
    </xf>
    <xf numFmtId="0" fontId="5" fillId="0" borderId="22" xfId="0" applyFont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wrapText="1"/>
    </xf>
    <xf numFmtId="164" fontId="0" fillId="2" borderId="42" xfId="1" applyNumberFormat="1" applyFont="1" applyFill="1" applyBorder="1" applyAlignment="1">
      <alignment horizontal="right" wrapText="1"/>
    </xf>
    <xf numFmtId="164" fontId="0" fillId="2" borderId="32" xfId="1" applyNumberFormat="1" applyFont="1" applyFill="1" applyBorder="1" applyAlignment="1">
      <alignment horizontal="right" wrapText="1"/>
    </xf>
    <xf numFmtId="164" fontId="0" fillId="0" borderId="43" xfId="2" applyNumberFormat="1" applyFont="1" applyBorder="1" applyAlignment="1">
      <alignment horizontal="right" wrapText="1"/>
    </xf>
    <xf numFmtId="0" fontId="4" fillId="0" borderId="24" xfId="0" applyFont="1" applyFill="1" applyBorder="1" applyAlignment="1">
      <alignment horizontal="center" wrapText="1"/>
    </xf>
    <xf numFmtId="0" fontId="4" fillId="0" borderId="25" xfId="0" applyFont="1" applyFill="1" applyBorder="1" applyAlignment="1">
      <alignment horizontal="center" wrapText="1"/>
    </xf>
    <xf numFmtId="0" fontId="4" fillId="0" borderId="26" xfId="0" applyFont="1" applyBorder="1" applyAlignment="1">
      <alignment horizontal="center"/>
    </xf>
    <xf numFmtId="9" fontId="4" fillId="0" borderId="1" xfId="2" applyFont="1" applyBorder="1" applyAlignment="1">
      <alignment horizontal="right" wrapText="1"/>
    </xf>
    <xf numFmtId="164" fontId="0" fillId="0" borderId="2" xfId="1" applyNumberFormat="1" applyFont="1" applyBorder="1" applyAlignment="1">
      <alignment horizontal="right" wrapText="1"/>
    </xf>
    <xf numFmtId="164" fontId="0" fillId="0" borderId="3" xfId="1" applyNumberFormat="1" applyFont="1" applyBorder="1" applyAlignment="1">
      <alignment horizontal="right" wrapText="1"/>
    </xf>
    <xf numFmtId="10" fontId="0" fillId="0" borderId="3" xfId="2" applyNumberFormat="1" applyFont="1" applyBorder="1" applyAlignment="1">
      <alignment horizontal="right" wrapText="1"/>
    </xf>
    <xf numFmtId="9" fontId="4" fillId="0" borderId="3" xfId="2" applyFont="1" applyBorder="1" applyAlignment="1">
      <alignment horizontal="right" wrapText="1"/>
    </xf>
    <xf numFmtId="43" fontId="4" fillId="0" borderId="4" xfId="0" applyNumberFormat="1" applyFont="1" applyBorder="1"/>
    <xf numFmtId="164" fontId="0" fillId="0" borderId="7" xfId="1" applyNumberFormat="1" applyFont="1" applyBorder="1" applyAlignment="1">
      <alignment horizontal="right" wrapText="1"/>
    </xf>
    <xf numFmtId="43" fontId="4" fillId="0" borderId="8" xfId="0" applyNumberFormat="1" applyFont="1" applyBorder="1"/>
    <xf numFmtId="164" fontId="0" fillId="0" borderId="1" xfId="1" applyNumberFormat="1" applyFont="1" applyFill="1" applyBorder="1" applyAlignment="1">
      <alignment horizontal="right" wrapText="1"/>
    </xf>
    <xf numFmtId="0" fontId="0" fillId="0" borderId="1" xfId="0" applyBorder="1"/>
    <xf numFmtId="43" fontId="0" fillId="0" borderId="1" xfId="1" applyFont="1" applyBorder="1"/>
    <xf numFmtId="10" fontId="0" fillId="0" borderId="1" xfId="2" applyNumberFormat="1" applyFont="1" applyFill="1" applyBorder="1" applyAlignment="1">
      <alignment horizontal="right" wrapText="1"/>
    </xf>
    <xf numFmtId="0" fontId="5" fillId="0" borderId="2" xfId="0" applyFont="1" applyFill="1" applyBorder="1" applyAlignment="1">
      <alignment horizontal="center" vertical="center" wrapText="1"/>
    </xf>
    <xf numFmtId="164" fontId="0" fillId="0" borderId="7" xfId="1" applyNumberFormat="1" applyFont="1" applyFill="1" applyBorder="1" applyAlignment="1">
      <alignment horizontal="right" wrapText="1"/>
    </xf>
    <xf numFmtId="164" fontId="0" fillId="0" borderId="8" xfId="1" applyNumberFormat="1" applyFont="1" applyFill="1" applyBorder="1" applyAlignment="1">
      <alignment horizontal="right" wrapText="1"/>
    </xf>
    <xf numFmtId="164" fontId="0" fillId="0" borderId="7" xfId="0" applyNumberFormat="1" applyBorder="1"/>
    <xf numFmtId="164" fontId="0" fillId="0" borderId="14" xfId="1" applyNumberFormat="1" applyFont="1" applyFill="1" applyBorder="1" applyAlignment="1">
      <alignment horizontal="right" wrapText="1"/>
    </xf>
    <xf numFmtId="164" fontId="0" fillId="0" borderId="16" xfId="1" applyNumberFormat="1" applyFont="1" applyFill="1" applyBorder="1" applyAlignment="1">
      <alignment horizontal="right" wrapText="1"/>
    </xf>
    <xf numFmtId="164" fontId="0" fillId="0" borderId="14" xfId="0" applyNumberFormat="1" applyBorder="1"/>
    <xf numFmtId="0" fontId="7" fillId="0" borderId="44" xfId="0" applyFont="1" applyFill="1" applyBorder="1" applyAlignment="1">
      <alignment wrapText="1"/>
    </xf>
    <xf numFmtId="164" fontId="2" fillId="0" borderId="27" xfId="0" applyNumberFormat="1" applyFont="1" applyBorder="1"/>
    <xf numFmtId="164" fontId="2" fillId="0" borderId="29" xfId="0" applyNumberFormat="1" applyFont="1" applyBorder="1"/>
    <xf numFmtId="0" fontId="5" fillId="0" borderId="30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9" fontId="5" fillId="0" borderId="30" xfId="2" applyFont="1" applyBorder="1" applyAlignment="1">
      <alignment horizontal="center"/>
    </xf>
    <xf numFmtId="9" fontId="5" fillId="0" borderId="34" xfId="2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6" fillId="0" borderId="18" xfId="0" applyFont="1" applyBorder="1" applyAlignment="1">
      <alignment wrapText="1"/>
    </xf>
    <xf numFmtId="164" fontId="0" fillId="0" borderId="26" xfId="1" applyNumberFormat="1" applyFont="1" applyBorder="1" applyAlignment="1">
      <alignment horizontal="right" wrapText="1"/>
    </xf>
    <xf numFmtId="164" fontId="0" fillId="0" borderId="24" xfId="0" applyNumberFormat="1" applyBorder="1"/>
    <xf numFmtId="164" fontId="2" fillId="0" borderId="29" xfId="1" applyNumberFormat="1" applyFont="1" applyBorder="1"/>
    <xf numFmtId="9" fontId="5" fillId="0" borderId="20" xfId="2" applyFont="1" applyBorder="1" applyAlignment="1">
      <alignment horizontal="right" wrapText="1"/>
    </xf>
    <xf numFmtId="43" fontId="5" fillId="0" borderId="21" xfId="0" applyNumberFormat="1" applyFont="1" applyBorder="1" applyAlignment="1">
      <alignment horizontal="right"/>
    </xf>
    <xf numFmtId="164" fontId="5" fillId="0" borderId="45" xfId="1" applyNumberFormat="1" applyFont="1" applyBorder="1" applyAlignment="1">
      <alignment horizontal="right" wrapText="1"/>
    </xf>
    <xf numFmtId="0" fontId="5" fillId="0" borderId="5" xfId="0" applyFont="1" applyFill="1" applyBorder="1" applyAlignment="1">
      <alignment horizontal="center" vertical="center" wrapText="1"/>
    </xf>
    <xf numFmtId="164" fontId="5" fillId="0" borderId="44" xfId="1" applyNumberFormat="1" applyFont="1" applyBorder="1" applyAlignment="1">
      <alignment horizontal="right" wrapText="1"/>
    </xf>
    <xf numFmtId="10" fontId="0" fillId="0" borderId="15" xfId="2" applyNumberFormat="1" applyFont="1" applyBorder="1" applyAlignment="1">
      <alignment horizontal="right" wrapText="1"/>
    </xf>
    <xf numFmtId="164" fontId="0" fillId="0" borderId="10" xfId="1" applyNumberFormat="1" applyFont="1" applyBorder="1" applyAlignment="1">
      <alignment horizontal="right" wrapText="1"/>
    </xf>
    <xf numFmtId="9" fontId="0" fillId="0" borderId="11" xfId="2" applyFont="1" applyBorder="1" applyAlignment="1">
      <alignment horizontal="right" wrapText="1"/>
    </xf>
    <xf numFmtId="43" fontId="4" fillId="0" borderId="12" xfId="0" applyNumberFormat="1" applyFont="1" applyBorder="1"/>
    <xf numFmtId="164" fontId="0" fillId="2" borderId="14" xfId="1" applyNumberFormat="1" applyFont="1" applyFill="1" applyBorder="1"/>
    <xf numFmtId="0" fontId="0" fillId="2" borderId="15" xfId="0" applyFill="1" applyBorder="1"/>
    <xf numFmtId="164" fontId="0" fillId="2" borderId="7" xfId="1" applyNumberFormat="1" applyFont="1" applyFill="1" applyBorder="1"/>
    <xf numFmtId="0" fontId="0" fillId="2" borderId="1" xfId="0" applyFill="1" applyBorder="1"/>
    <xf numFmtId="164" fontId="0" fillId="2" borderId="24" xfId="1" applyNumberFormat="1" applyFont="1" applyFill="1" applyBorder="1"/>
    <xf numFmtId="0" fontId="0" fillId="2" borderId="25" xfId="0" applyFill="1" applyBorder="1"/>
    <xf numFmtId="164" fontId="0" fillId="2" borderId="15" xfId="0" applyNumberFormat="1" applyFill="1" applyBorder="1"/>
    <xf numFmtId="164" fontId="0" fillId="2" borderId="1" xfId="0" applyNumberFormat="1" applyFill="1" applyBorder="1"/>
    <xf numFmtId="164" fontId="0" fillId="2" borderId="11" xfId="1" applyNumberFormat="1" applyFont="1" applyFill="1" applyBorder="1" applyAlignment="1">
      <alignment horizontal="right" wrapText="1"/>
    </xf>
    <xf numFmtId="164" fontId="0" fillId="2" borderId="18" xfId="2" applyNumberFormat="1" applyFont="1" applyFill="1" applyBorder="1" applyAlignment="1">
      <alignment horizontal="right" wrapText="1"/>
    </xf>
    <xf numFmtId="164" fontId="0" fillId="0" borderId="38" xfId="1" applyNumberFormat="1" applyFont="1" applyBorder="1" applyAlignment="1">
      <alignment horizontal="right" wrapText="1"/>
    </xf>
    <xf numFmtId="164" fontId="0" fillId="0" borderId="39" xfId="1" applyNumberFormat="1" applyFont="1" applyBorder="1" applyAlignment="1">
      <alignment horizontal="right" wrapText="1"/>
    </xf>
    <xf numFmtId="164" fontId="0" fillId="0" borderId="37" xfId="1" applyNumberFormat="1" applyFont="1" applyBorder="1" applyAlignment="1">
      <alignment horizontal="right" wrapText="1"/>
    </xf>
    <xf numFmtId="164" fontId="5" fillId="0" borderId="46" xfId="1" applyNumberFormat="1" applyFont="1" applyBorder="1" applyAlignment="1">
      <alignment horizontal="right" wrapText="1"/>
    </xf>
    <xf numFmtId="9" fontId="4" fillId="0" borderId="14" xfId="2" applyFont="1" applyBorder="1" applyAlignment="1">
      <alignment horizontal="right" wrapText="1"/>
    </xf>
    <xf numFmtId="9" fontId="4" fillId="0" borderId="7" xfId="2" applyFont="1" applyBorder="1" applyAlignment="1">
      <alignment horizontal="right" wrapText="1"/>
    </xf>
    <xf numFmtId="9" fontId="4" fillId="0" borderId="10" xfId="2" applyFont="1" applyBorder="1" applyAlignment="1">
      <alignment horizontal="right" wrapText="1"/>
    </xf>
    <xf numFmtId="9" fontId="5" fillId="0" borderId="19" xfId="2" applyFont="1" applyBorder="1" applyAlignment="1">
      <alignment horizontal="right" wrapText="1"/>
    </xf>
    <xf numFmtId="0" fontId="8" fillId="0" borderId="34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3" Type="http://schemas.openxmlformats.org/officeDocument/2006/relationships/image" Target="../media/image11.png"/><Relationship Id="rId7" Type="http://schemas.openxmlformats.org/officeDocument/2006/relationships/image" Target="../media/image15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Relationship Id="rId9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24</xdr:row>
      <xdr:rowOff>137583</xdr:rowOff>
    </xdr:from>
    <xdr:to>
      <xdr:col>13</xdr:col>
      <xdr:colOff>712927</xdr:colOff>
      <xdr:row>45</xdr:row>
      <xdr:rowOff>13273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" y="5005916"/>
          <a:ext cx="11580952" cy="38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165</xdr:row>
      <xdr:rowOff>0</xdr:rowOff>
    </xdr:from>
    <xdr:to>
      <xdr:col>13</xdr:col>
      <xdr:colOff>652606</xdr:colOff>
      <xdr:row>185</xdr:row>
      <xdr:rowOff>56667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1728833"/>
          <a:ext cx="11552381" cy="38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188</xdr:row>
      <xdr:rowOff>0</xdr:rowOff>
    </xdr:from>
    <xdr:to>
      <xdr:col>13</xdr:col>
      <xdr:colOff>700225</xdr:colOff>
      <xdr:row>208</xdr:row>
      <xdr:rowOff>66190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6110333"/>
          <a:ext cx="11600000" cy="38761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13</xdr:col>
      <xdr:colOff>709749</xdr:colOff>
      <xdr:row>162</xdr:row>
      <xdr:rowOff>18571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7347333"/>
          <a:ext cx="11609524" cy="38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13</xdr:col>
      <xdr:colOff>652606</xdr:colOff>
      <xdr:row>91</xdr:row>
      <xdr:rowOff>28095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3821833"/>
          <a:ext cx="11552381" cy="38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14</xdr:col>
      <xdr:colOff>23945</xdr:colOff>
      <xdr:row>68</xdr:row>
      <xdr:rowOff>47143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440333"/>
          <a:ext cx="11638095" cy="385714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13</xdr:col>
      <xdr:colOff>681177</xdr:colOff>
      <xdr:row>115</xdr:row>
      <xdr:rowOff>18571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8393833"/>
          <a:ext cx="11580952" cy="382857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119</xdr:row>
      <xdr:rowOff>0</xdr:rowOff>
    </xdr:from>
    <xdr:to>
      <xdr:col>13</xdr:col>
      <xdr:colOff>681177</xdr:colOff>
      <xdr:row>139</xdr:row>
      <xdr:rowOff>56667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22965833"/>
          <a:ext cx="11580952" cy="3866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74</xdr:row>
      <xdr:rowOff>0</xdr:rowOff>
    </xdr:from>
    <xdr:to>
      <xdr:col>14</xdr:col>
      <xdr:colOff>192122</xdr:colOff>
      <xdr:row>93</xdr:row>
      <xdr:rowOff>124347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372850"/>
          <a:ext cx="11622122" cy="37438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14</xdr:col>
      <xdr:colOff>125438</xdr:colOff>
      <xdr:row>116</xdr:row>
      <xdr:rowOff>76716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5563850"/>
          <a:ext cx="11555438" cy="36962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14</xdr:col>
      <xdr:colOff>154017</xdr:colOff>
      <xdr:row>139</xdr:row>
      <xdr:rowOff>105295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9945350"/>
          <a:ext cx="11584017" cy="37247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143</xdr:row>
      <xdr:rowOff>0</xdr:rowOff>
    </xdr:from>
    <xdr:to>
      <xdr:col>14</xdr:col>
      <xdr:colOff>106385</xdr:colOff>
      <xdr:row>162</xdr:row>
      <xdr:rowOff>76716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4326850"/>
          <a:ext cx="11536385" cy="36962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14</xdr:col>
      <xdr:colOff>144490</xdr:colOff>
      <xdr:row>45</xdr:row>
      <xdr:rowOff>124347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8896350"/>
          <a:ext cx="11574490" cy="37438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14</xdr:col>
      <xdr:colOff>134964</xdr:colOff>
      <xdr:row>69</xdr:row>
      <xdr:rowOff>86242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3087350"/>
          <a:ext cx="11564964" cy="37057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190</xdr:row>
      <xdr:rowOff>0</xdr:rowOff>
    </xdr:from>
    <xdr:to>
      <xdr:col>14</xdr:col>
      <xdr:colOff>134964</xdr:colOff>
      <xdr:row>209</xdr:row>
      <xdr:rowOff>133874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5566350"/>
          <a:ext cx="11564964" cy="37533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213</xdr:row>
      <xdr:rowOff>0</xdr:rowOff>
    </xdr:from>
    <xdr:to>
      <xdr:col>14</xdr:col>
      <xdr:colOff>58753</xdr:colOff>
      <xdr:row>232</xdr:row>
      <xdr:rowOff>133874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519850"/>
          <a:ext cx="11488753" cy="37533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14</xdr:col>
      <xdr:colOff>125438</xdr:colOff>
      <xdr:row>185</xdr:row>
      <xdr:rowOff>76716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35566350"/>
          <a:ext cx="11555438" cy="36962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8"/>
  <sheetViews>
    <sheetView zoomScaleNormal="100" workbookViewId="0">
      <selection activeCell="B6" sqref="B6"/>
    </sheetView>
  </sheetViews>
  <sheetFormatPr defaultRowHeight="15" x14ac:dyDescent="0.25"/>
  <cols>
    <col min="1" max="1" width="28.28515625" customWidth="1"/>
    <col min="2" max="4" width="10.5703125" bestFit="1" customWidth="1"/>
    <col min="5" max="5" width="10.5703125" customWidth="1"/>
    <col min="6" max="6" width="13.7109375" bestFit="1" customWidth="1"/>
    <col min="7" max="7" width="14.42578125" customWidth="1"/>
    <col min="8" max="8" width="10" bestFit="1" customWidth="1"/>
    <col min="9" max="9" width="10.42578125" bestFit="1" customWidth="1"/>
    <col min="10" max="10" width="11.7109375" bestFit="1" customWidth="1"/>
    <col min="11" max="11" width="8.28515625" bestFit="1" customWidth="1"/>
    <col min="12" max="12" width="12.5703125" bestFit="1" customWidth="1"/>
    <col min="13" max="13" width="11.7109375" bestFit="1" customWidth="1"/>
    <col min="14" max="14" width="10.7109375" bestFit="1" customWidth="1"/>
  </cols>
  <sheetData>
    <row r="1" spans="1:14" s="56" customFormat="1" ht="18.75" x14ac:dyDescent="0.3">
      <c r="A1" s="97" t="s">
        <v>36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55"/>
    </row>
    <row r="3" spans="1:14" x14ac:dyDescent="0.25">
      <c r="A3" s="1" t="s">
        <v>0</v>
      </c>
      <c r="B3" s="2">
        <f>+B6/B4</f>
        <v>3.35</v>
      </c>
      <c r="F3" s="29"/>
      <c r="G3" s="29"/>
      <c r="H3" s="29"/>
      <c r="J3" s="3"/>
      <c r="K3" s="3"/>
      <c r="M3" s="4"/>
      <c r="N3" s="4"/>
    </row>
    <row r="4" spans="1:14" x14ac:dyDescent="0.25">
      <c r="A4" s="1" t="s">
        <v>1</v>
      </c>
      <c r="B4" s="6">
        <v>6000</v>
      </c>
      <c r="F4" s="29"/>
      <c r="G4" s="29"/>
      <c r="H4" s="29"/>
      <c r="J4" s="3"/>
      <c r="K4" s="3"/>
      <c r="M4" s="4"/>
      <c r="N4" s="4"/>
    </row>
    <row r="5" spans="1:14" x14ac:dyDescent="0.25">
      <c r="A5" s="1" t="s">
        <v>52</v>
      </c>
      <c r="B5" s="6">
        <v>6150</v>
      </c>
      <c r="F5" s="29"/>
      <c r="G5" s="29"/>
      <c r="H5" s="29"/>
      <c r="J5" s="3"/>
      <c r="K5" s="3"/>
      <c r="M5" s="4"/>
      <c r="N5" s="4"/>
    </row>
    <row r="6" spans="1:14" x14ac:dyDescent="0.25">
      <c r="A6" s="1" t="s">
        <v>2</v>
      </c>
      <c r="B6" s="6">
        <v>20100</v>
      </c>
      <c r="F6" s="29"/>
      <c r="G6" s="29"/>
      <c r="H6" s="29"/>
      <c r="J6" s="3"/>
      <c r="K6" s="3"/>
      <c r="L6" s="7"/>
      <c r="M6" s="4"/>
      <c r="N6" s="4"/>
    </row>
    <row r="7" spans="1:14" ht="15.75" thickBot="1" x14ac:dyDescent="0.3">
      <c r="A7" s="8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4" ht="15.75" customHeight="1" thickBot="1" x14ac:dyDescent="0.3">
      <c r="A8" s="9"/>
      <c r="B8" s="100" t="s">
        <v>3</v>
      </c>
      <c r="C8" s="101"/>
      <c r="D8" s="101"/>
      <c r="E8" s="101"/>
      <c r="F8" s="101"/>
      <c r="G8" s="63" t="s">
        <v>34</v>
      </c>
      <c r="H8" s="94" t="s">
        <v>4</v>
      </c>
      <c r="I8" s="95"/>
      <c r="J8" s="95"/>
      <c r="K8" s="95"/>
      <c r="L8" s="95"/>
      <c r="M8" s="96"/>
    </row>
    <row r="9" spans="1:14" ht="30" x14ac:dyDescent="0.25">
      <c r="A9" s="98" t="s">
        <v>5</v>
      </c>
      <c r="B9" s="48" t="s">
        <v>27</v>
      </c>
      <c r="C9" s="49" t="s">
        <v>6</v>
      </c>
      <c r="D9" s="49" t="s">
        <v>30</v>
      </c>
      <c r="E9" s="49" t="s">
        <v>41</v>
      </c>
      <c r="F9" s="57" t="s">
        <v>7</v>
      </c>
      <c r="G9" s="64" t="s">
        <v>8</v>
      </c>
      <c r="H9" s="48" t="s">
        <v>37</v>
      </c>
      <c r="I9" s="49" t="s">
        <v>38</v>
      </c>
      <c r="J9" s="49" t="s">
        <v>40</v>
      </c>
      <c r="K9" s="49" t="s">
        <v>9</v>
      </c>
      <c r="L9" s="49" t="s">
        <v>35</v>
      </c>
      <c r="M9" s="50" t="s">
        <v>10</v>
      </c>
      <c r="N9" s="10"/>
    </row>
    <row r="10" spans="1:14" ht="15.75" thickBot="1" x14ac:dyDescent="0.3">
      <c r="A10" s="99"/>
      <c r="B10" s="11" t="s">
        <v>11</v>
      </c>
      <c r="C10" s="12" t="s">
        <v>11</v>
      </c>
      <c r="D10" s="12" t="s">
        <v>11</v>
      </c>
      <c r="E10" s="12" t="s">
        <v>11</v>
      </c>
      <c r="F10" s="58" t="s">
        <v>13</v>
      </c>
      <c r="G10" s="65" t="s">
        <v>12</v>
      </c>
      <c r="H10" s="69" t="s">
        <v>39</v>
      </c>
      <c r="I10" s="70" t="s">
        <v>39</v>
      </c>
      <c r="J10" s="70" t="s">
        <v>13</v>
      </c>
      <c r="K10" s="70" t="s">
        <v>14</v>
      </c>
      <c r="L10" s="70" t="s">
        <v>13</v>
      </c>
      <c r="M10" s="71" t="s">
        <v>15</v>
      </c>
      <c r="N10" s="15"/>
    </row>
    <row r="11" spans="1:14" x14ac:dyDescent="0.25">
      <c r="A11" s="40" t="s">
        <v>25</v>
      </c>
      <c r="B11" s="47">
        <v>1385.7</v>
      </c>
      <c r="C11" s="16">
        <v>134.1</v>
      </c>
      <c r="D11" s="16">
        <v>155.30000000000001</v>
      </c>
      <c r="E11" s="17">
        <f>+B11+C11+D11</f>
        <v>1675.1</v>
      </c>
      <c r="F11" s="59">
        <f t="shared" ref="F11:F18" si="0">+E11/$B$21</f>
        <v>0.32715518925041992</v>
      </c>
      <c r="G11" s="66">
        <v>3770</v>
      </c>
      <c r="H11" s="73">
        <f>+F11*$B$4</f>
        <v>1962.9311355025195</v>
      </c>
      <c r="I11" s="74">
        <v>1590</v>
      </c>
      <c r="J11" s="75">
        <f>+I11/$I$21</f>
        <v>0.26500000000000001</v>
      </c>
      <c r="K11" s="74">
        <f t="shared" ref="K11:K18" si="1">+I11*$B$3</f>
        <v>5326.5</v>
      </c>
      <c r="L11" s="76">
        <f t="shared" ref="L11:L17" si="2">+(G11-I11)/I11</f>
        <v>1.371069182389937</v>
      </c>
      <c r="M11" s="77">
        <f>+K11/G11</f>
        <v>1.4128647214854111</v>
      </c>
      <c r="N11" s="28"/>
    </row>
    <row r="12" spans="1:14" x14ac:dyDescent="0.25">
      <c r="A12" s="41" t="s">
        <v>21</v>
      </c>
      <c r="B12" s="46">
        <v>1628.3</v>
      </c>
      <c r="C12" s="21">
        <v>214.4</v>
      </c>
      <c r="D12" s="21">
        <v>129.6</v>
      </c>
      <c r="E12" s="22">
        <f t="shared" ref="E12:E18" si="3">+B12+C12+D12</f>
        <v>1972.3</v>
      </c>
      <c r="F12" s="60">
        <f t="shared" si="0"/>
        <v>0.38519979688293426</v>
      </c>
      <c r="G12" s="67">
        <v>4160</v>
      </c>
      <c r="H12" s="78">
        <f t="shared" ref="H12:H19" si="4">+F12*$B$4</f>
        <v>2311.1987812976054</v>
      </c>
      <c r="I12" s="22">
        <v>1970</v>
      </c>
      <c r="J12" s="45">
        <f t="shared" ref="J12:J18" si="5">+I12/$I$21</f>
        <v>0.32833333333333331</v>
      </c>
      <c r="K12" s="22">
        <f t="shared" si="1"/>
        <v>6599.5</v>
      </c>
      <c r="L12" s="72">
        <f t="shared" si="2"/>
        <v>1.1116751269035532</v>
      </c>
      <c r="M12" s="79">
        <f t="shared" ref="M12:M17" si="6">+K12/G12</f>
        <v>1.5864182692307693</v>
      </c>
      <c r="N12" s="28"/>
    </row>
    <row r="13" spans="1:14" x14ac:dyDescent="0.25">
      <c r="A13" s="41" t="s">
        <v>23</v>
      </c>
      <c r="B13" s="46">
        <v>531.79999999999995</v>
      </c>
      <c r="C13" s="21">
        <v>70.599999999999994</v>
      </c>
      <c r="D13" s="21">
        <v>56</v>
      </c>
      <c r="E13" s="22">
        <f t="shared" si="3"/>
        <v>658.4</v>
      </c>
      <c r="F13" s="60">
        <f t="shared" si="0"/>
        <v>0.12858872700285146</v>
      </c>
      <c r="G13" s="67">
        <v>1690</v>
      </c>
      <c r="H13" s="78">
        <f t="shared" si="4"/>
        <v>771.53236201710877</v>
      </c>
      <c r="I13" s="22">
        <v>900</v>
      </c>
      <c r="J13" s="45">
        <f t="shared" si="5"/>
        <v>0.15</v>
      </c>
      <c r="K13" s="22">
        <f t="shared" si="1"/>
        <v>3015</v>
      </c>
      <c r="L13" s="72">
        <f t="shared" si="2"/>
        <v>0.87777777777777777</v>
      </c>
      <c r="M13" s="79">
        <f t="shared" si="6"/>
        <v>1.7840236686390532</v>
      </c>
      <c r="N13" s="28"/>
    </row>
    <row r="14" spans="1:14" x14ac:dyDescent="0.25">
      <c r="A14" s="41" t="s">
        <v>26</v>
      </c>
      <c r="B14" s="46">
        <v>377.4</v>
      </c>
      <c r="C14" s="21">
        <v>63.3</v>
      </c>
      <c r="D14" s="21">
        <v>57.7</v>
      </c>
      <c r="E14" s="22">
        <f t="shared" si="3"/>
        <v>498.4</v>
      </c>
      <c r="F14" s="60">
        <f t="shared" si="0"/>
        <v>9.7339947658294596E-2</v>
      </c>
      <c r="G14" s="67">
        <v>1400</v>
      </c>
      <c r="H14" s="78">
        <f t="shared" si="4"/>
        <v>584.03968594976755</v>
      </c>
      <c r="I14" s="80">
        <v>680</v>
      </c>
      <c r="J14" s="83">
        <f t="shared" si="5"/>
        <v>0.11333333333333333</v>
      </c>
      <c r="K14" s="80">
        <f t="shared" si="1"/>
        <v>2278</v>
      </c>
      <c r="L14" s="72">
        <f t="shared" si="2"/>
        <v>1.0588235294117647</v>
      </c>
      <c r="M14" s="79">
        <f t="shared" si="6"/>
        <v>1.6271428571428572</v>
      </c>
      <c r="N14" s="28"/>
    </row>
    <row r="15" spans="1:14" x14ac:dyDescent="0.25">
      <c r="A15" s="41" t="s">
        <v>22</v>
      </c>
      <c r="B15" s="46">
        <v>221</v>
      </c>
      <c r="C15" s="21">
        <v>46.8</v>
      </c>
      <c r="D15" s="21">
        <v>33</v>
      </c>
      <c r="E15" s="22">
        <f t="shared" si="3"/>
        <v>300.8</v>
      </c>
      <c r="F15" s="60">
        <f t="shared" si="0"/>
        <v>5.8747705167766888E-2</v>
      </c>
      <c r="G15" s="67">
        <v>748.78</v>
      </c>
      <c r="H15" s="78">
        <f t="shared" si="4"/>
        <v>352.48623100660132</v>
      </c>
      <c r="I15" s="22">
        <v>460</v>
      </c>
      <c r="J15" s="45">
        <f t="shared" si="5"/>
        <v>7.6666666666666661E-2</v>
      </c>
      <c r="K15" s="22">
        <f t="shared" si="1"/>
        <v>1541</v>
      </c>
      <c r="L15" s="72">
        <f t="shared" si="2"/>
        <v>0.62778260869565217</v>
      </c>
      <c r="M15" s="79">
        <f t="shared" si="6"/>
        <v>2.0580143700419349</v>
      </c>
      <c r="N15" s="28"/>
    </row>
    <row r="16" spans="1:14" x14ac:dyDescent="0.25">
      <c r="A16" s="41" t="s">
        <v>19</v>
      </c>
      <c r="B16" s="46">
        <v>5</v>
      </c>
      <c r="C16" s="21">
        <v>1</v>
      </c>
      <c r="D16" s="21">
        <v>0.6</v>
      </c>
      <c r="E16" s="22">
        <f t="shared" si="3"/>
        <v>6.6</v>
      </c>
      <c r="F16" s="60">
        <f t="shared" si="0"/>
        <v>1.2890121479629702E-3</v>
      </c>
      <c r="G16" s="67">
        <v>110.23</v>
      </c>
      <c r="H16" s="78">
        <f t="shared" si="4"/>
        <v>7.7340728877778213</v>
      </c>
      <c r="I16" s="22">
        <v>220</v>
      </c>
      <c r="J16" s="45">
        <f t="shared" si="5"/>
        <v>3.6666666666666667E-2</v>
      </c>
      <c r="K16" s="22">
        <f t="shared" si="1"/>
        <v>737</v>
      </c>
      <c r="L16" s="72">
        <f t="shared" si="2"/>
        <v>-0.49895454545454543</v>
      </c>
      <c r="M16" s="79"/>
      <c r="N16" s="28"/>
    </row>
    <row r="17" spans="1:14" x14ac:dyDescent="0.25">
      <c r="A17" s="41" t="s">
        <v>20</v>
      </c>
      <c r="B17" s="46">
        <v>6.4</v>
      </c>
      <c r="C17" s="21">
        <v>2.2999999999999998</v>
      </c>
      <c r="D17" s="21">
        <v>0</v>
      </c>
      <c r="E17" s="22">
        <f t="shared" si="3"/>
        <v>8.6999999999999993</v>
      </c>
      <c r="F17" s="60">
        <f t="shared" si="0"/>
        <v>1.6991523768602789E-3</v>
      </c>
      <c r="G17" s="67">
        <v>109.02</v>
      </c>
      <c r="H17" s="78">
        <f t="shared" si="4"/>
        <v>10.194914261161673</v>
      </c>
      <c r="I17" s="22">
        <v>80</v>
      </c>
      <c r="J17" s="45">
        <f t="shared" si="5"/>
        <v>1.3333333333333334E-2</v>
      </c>
      <c r="K17" s="22">
        <f t="shared" si="1"/>
        <v>268</v>
      </c>
      <c r="L17" s="72">
        <f t="shared" si="2"/>
        <v>0.36274999999999996</v>
      </c>
      <c r="M17" s="79">
        <f t="shared" si="6"/>
        <v>2.4582645386167679</v>
      </c>
      <c r="N17" s="28"/>
    </row>
    <row r="18" spans="1:14" x14ac:dyDescent="0.25">
      <c r="A18" s="41" t="s">
        <v>24</v>
      </c>
      <c r="B18" s="46">
        <v>0</v>
      </c>
      <c r="C18" s="24">
        <v>0</v>
      </c>
      <c r="D18" s="24">
        <v>0</v>
      </c>
      <c r="E18" s="22">
        <f t="shared" si="3"/>
        <v>0</v>
      </c>
      <c r="F18" s="60">
        <f t="shared" si="0"/>
        <v>0</v>
      </c>
      <c r="G18" s="67"/>
      <c r="H18" s="78">
        <f t="shared" si="4"/>
        <v>0</v>
      </c>
      <c r="I18" s="22">
        <v>100</v>
      </c>
      <c r="J18" s="45">
        <f t="shared" si="5"/>
        <v>1.6666666666666666E-2</v>
      </c>
      <c r="K18" s="22">
        <f t="shared" si="1"/>
        <v>335</v>
      </c>
      <c r="L18" s="72"/>
      <c r="M18" s="79"/>
      <c r="N18" s="28"/>
    </row>
    <row r="19" spans="1:14" x14ac:dyDescent="0.25">
      <c r="A19" s="42" t="s">
        <v>16</v>
      </c>
      <c r="B19" s="46">
        <v>532.4</v>
      </c>
      <c r="C19" s="21"/>
      <c r="D19" s="21"/>
      <c r="E19" s="22"/>
      <c r="F19" s="60"/>
      <c r="G19" s="67"/>
      <c r="H19" s="78">
        <f t="shared" si="4"/>
        <v>0</v>
      </c>
      <c r="I19" s="22"/>
      <c r="J19" s="45"/>
      <c r="K19" s="22"/>
      <c r="L19" s="72"/>
      <c r="M19" s="79"/>
      <c r="N19" s="28"/>
    </row>
    <row r="20" spans="1:14" ht="15.75" thickBot="1" x14ac:dyDescent="0.3">
      <c r="A20" s="43" t="s">
        <v>28</v>
      </c>
      <c r="B20" s="51">
        <v>432.2</v>
      </c>
      <c r="C20" s="52"/>
      <c r="D20" s="52"/>
      <c r="E20" s="34"/>
      <c r="F20" s="61"/>
      <c r="G20" s="68"/>
      <c r="H20" s="33"/>
      <c r="I20" s="34"/>
      <c r="J20" s="53"/>
      <c r="K20" s="34"/>
      <c r="L20" s="35"/>
      <c r="M20" s="36"/>
      <c r="N20" s="28"/>
    </row>
    <row r="21" spans="1:14" s="26" customFormat="1" ht="15.75" thickBot="1" x14ac:dyDescent="0.3">
      <c r="A21" s="44" t="s">
        <v>17</v>
      </c>
      <c r="B21" s="37">
        <f>SUM(B11:B20)</f>
        <v>5120.2</v>
      </c>
      <c r="C21" s="38">
        <f>SUM(C11:C20)</f>
        <v>532.5</v>
      </c>
      <c r="D21" s="38">
        <f>SUM(D11:D20)</f>
        <v>432.2</v>
      </c>
      <c r="E21" s="38">
        <f>SUM(E11:E19)</f>
        <v>5120.2999999999993</v>
      </c>
      <c r="F21" s="62">
        <f>SUM(F11:F19)</f>
        <v>1.0000195304870902</v>
      </c>
      <c r="G21" s="32">
        <f>SUM(G11:G20)</f>
        <v>11988.03</v>
      </c>
      <c r="H21" s="37">
        <f>SUM(H11:H20)</f>
        <v>6000.1171829225423</v>
      </c>
      <c r="I21" s="38">
        <f>SUM(I11:I20)</f>
        <v>6000</v>
      </c>
      <c r="J21" s="54">
        <f>SUM(J11:J19)</f>
        <v>0.99999999999999989</v>
      </c>
      <c r="K21" s="38">
        <f>SUM(K11:K20)</f>
        <v>20100</v>
      </c>
      <c r="L21" s="54">
        <f>+(G21-I21)/I21</f>
        <v>0.99800500000000014</v>
      </c>
      <c r="M21" s="39">
        <f>+K21/G21</f>
        <v>1.6766724807995974</v>
      </c>
      <c r="N21" s="28"/>
    </row>
    <row r="23" spans="1:14" x14ac:dyDescent="0.25">
      <c r="A23" s="27"/>
    </row>
    <row r="24" spans="1:14" x14ac:dyDescent="0.25">
      <c r="A24" t="s">
        <v>18</v>
      </c>
    </row>
    <row r="48" spans="1:1" x14ac:dyDescent="0.25">
      <c r="A48" t="s">
        <v>21</v>
      </c>
    </row>
    <row r="71" spans="1:1" x14ac:dyDescent="0.25">
      <c r="A71" t="s">
        <v>29</v>
      </c>
    </row>
    <row r="95" spans="1:1" x14ac:dyDescent="0.25">
      <c r="A95" t="s">
        <v>31</v>
      </c>
    </row>
    <row r="119" spans="1:1" x14ac:dyDescent="0.25">
      <c r="A119" t="s">
        <v>32</v>
      </c>
    </row>
    <row r="142" spans="1:1" x14ac:dyDescent="0.25">
      <c r="A142" t="s">
        <v>22</v>
      </c>
    </row>
    <row r="165" spans="1:1" x14ac:dyDescent="0.25">
      <c r="A165" t="s">
        <v>19</v>
      </c>
    </row>
    <row r="188" spans="1:1" x14ac:dyDescent="0.25">
      <c r="A188" t="s">
        <v>33</v>
      </c>
    </row>
  </sheetData>
  <mergeCells count="4">
    <mergeCell ref="A1:M1"/>
    <mergeCell ref="A9:A10"/>
    <mergeCell ref="B8:F8"/>
    <mergeCell ref="H8:M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5"/>
  <sheetViews>
    <sheetView workbookViewId="0">
      <selection activeCell="D7" sqref="D7:D14"/>
    </sheetView>
  </sheetViews>
  <sheetFormatPr defaultRowHeight="15" x14ac:dyDescent="0.25"/>
  <cols>
    <col min="1" max="1" width="28.7109375" customWidth="1"/>
    <col min="2" max="5" width="9.85546875" customWidth="1"/>
  </cols>
  <sheetData>
    <row r="3" spans="1:5" x14ac:dyDescent="0.25">
      <c r="A3" s="81" t="s">
        <v>46</v>
      </c>
      <c r="B3" s="81"/>
      <c r="C3" s="82">
        <v>3.5</v>
      </c>
      <c r="D3" s="82"/>
      <c r="E3" s="82">
        <v>2.8714285714285714</v>
      </c>
    </row>
    <row r="4" spans="1:5" ht="15.75" thickBot="1" x14ac:dyDescent="0.3"/>
    <row r="5" spans="1:5" x14ac:dyDescent="0.25">
      <c r="B5" s="102" t="s">
        <v>42</v>
      </c>
      <c r="C5" s="103"/>
      <c r="D5" s="102" t="s">
        <v>43</v>
      </c>
      <c r="E5" s="103"/>
    </row>
    <row r="6" spans="1:5" ht="15.75" thickBot="1" x14ac:dyDescent="0.3">
      <c r="B6" s="104" t="s">
        <v>12</v>
      </c>
      <c r="C6" s="105" t="s">
        <v>14</v>
      </c>
      <c r="D6" s="104" t="s">
        <v>12</v>
      </c>
      <c r="E6" s="105" t="s">
        <v>14</v>
      </c>
    </row>
    <row r="7" spans="1:5" x14ac:dyDescent="0.25">
      <c r="A7" s="30" t="s">
        <v>25</v>
      </c>
      <c r="B7" s="88">
        <v>1590</v>
      </c>
      <c r="C7" s="89">
        <v>5326.5</v>
      </c>
      <c r="D7" s="90">
        <f>+B7/$B$15*7000</f>
        <v>1855</v>
      </c>
      <c r="E7" s="89">
        <f>+D7*$E$3</f>
        <v>5326.5</v>
      </c>
    </row>
    <row r="8" spans="1:5" x14ac:dyDescent="0.25">
      <c r="A8" s="31" t="s">
        <v>21</v>
      </c>
      <c r="B8" s="85">
        <v>1970</v>
      </c>
      <c r="C8" s="86">
        <v>6599.5</v>
      </c>
      <c r="D8" s="87">
        <f t="shared" ref="D8:D14" si="0">+B8/$B$15*7000</f>
        <v>2298.333333333333</v>
      </c>
      <c r="E8" s="86">
        <f>+D8*$E$3</f>
        <v>6599.4999999999991</v>
      </c>
    </row>
    <row r="9" spans="1:5" x14ac:dyDescent="0.25">
      <c r="A9" s="31" t="s">
        <v>23</v>
      </c>
      <c r="B9" s="85">
        <v>900</v>
      </c>
      <c r="C9" s="86">
        <v>3015</v>
      </c>
      <c r="D9" s="87">
        <f t="shared" si="0"/>
        <v>1050</v>
      </c>
      <c r="E9" s="86">
        <f>+D9*$E$3</f>
        <v>3015</v>
      </c>
    </row>
    <row r="10" spans="1:5" x14ac:dyDescent="0.25">
      <c r="A10" s="31" t="s">
        <v>26</v>
      </c>
      <c r="B10" s="85">
        <v>680</v>
      </c>
      <c r="C10" s="86">
        <v>2278</v>
      </c>
      <c r="D10" s="87">
        <f t="shared" si="0"/>
        <v>793.33333333333326</v>
      </c>
      <c r="E10" s="86">
        <f>+D10*$E$3</f>
        <v>2278</v>
      </c>
    </row>
    <row r="11" spans="1:5" x14ac:dyDescent="0.25">
      <c r="A11" s="31" t="s">
        <v>22</v>
      </c>
      <c r="B11" s="85">
        <v>460</v>
      </c>
      <c r="C11" s="86">
        <v>1541</v>
      </c>
      <c r="D11" s="87">
        <f t="shared" si="0"/>
        <v>536.66666666666663</v>
      </c>
      <c r="E11" s="86">
        <f>+D11*$E$3</f>
        <v>1541</v>
      </c>
    </row>
    <row r="12" spans="1:5" x14ac:dyDescent="0.25">
      <c r="A12" s="31" t="s">
        <v>19</v>
      </c>
      <c r="B12" s="85">
        <v>220</v>
      </c>
      <c r="C12" s="86">
        <v>737</v>
      </c>
      <c r="D12" s="87">
        <f t="shared" si="0"/>
        <v>256.66666666666669</v>
      </c>
      <c r="E12" s="86">
        <f>+D12*$E$3</f>
        <v>737.00000000000011</v>
      </c>
    </row>
    <row r="13" spans="1:5" x14ac:dyDescent="0.25">
      <c r="A13" s="31" t="s">
        <v>20</v>
      </c>
      <c r="B13" s="85">
        <v>80</v>
      </c>
      <c r="C13" s="86">
        <v>268</v>
      </c>
      <c r="D13" s="87">
        <f t="shared" si="0"/>
        <v>93.333333333333343</v>
      </c>
      <c r="E13" s="86">
        <f>+D13*$E$3</f>
        <v>268</v>
      </c>
    </row>
    <row r="14" spans="1:5" ht="15.75" thickBot="1" x14ac:dyDescent="0.3">
      <c r="A14" s="106" t="s">
        <v>24</v>
      </c>
      <c r="B14" s="33">
        <v>100</v>
      </c>
      <c r="C14" s="107">
        <v>335</v>
      </c>
      <c r="D14" s="108">
        <f t="shared" si="0"/>
        <v>116.66666666666667</v>
      </c>
      <c r="E14" s="107">
        <f>+D14*$E$3</f>
        <v>335</v>
      </c>
    </row>
    <row r="15" spans="1:5" ht="15.75" thickBot="1" x14ac:dyDescent="0.3">
      <c r="A15" s="91" t="s">
        <v>44</v>
      </c>
      <c r="B15" s="92">
        <f>SUM(B7:B14)</f>
        <v>6000</v>
      </c>
      <c r="C15" s="93">
        <f>SUM(C7:C14)</f>
        <v>20100</v>
      </c>
      <c r="D15" s="92">
        <f>SUM(D7:D14)</f>
        <v>7000</v>
      </c>
      <c r="E15" s="109">
        <f>SUM(E7:E14)</f>
        <v>20100</v>
      </c>
    </row>
  </sheetData>
  <mergeCells count="2">
    <mergeCell ref="B5:C5"/>
    <mergeCell ref="D5:E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2"/>
  <sheetViews>
    <sheetView tabSelected="1" workbookViewId="0">
      <selection activeCell="L6" sqref="L6"/>
    </sheetView>
  </sheetViews>
  <sheetFormatPr defaultRowHeight="15" x14ac:dyDescent="0.25"/>
  <cols>
    <col min="1" max="1" width="32.42578125" customWidth="1"/>
    <col min="2" max="5" width="10.5703125" bestFit="1" customWidth="1"/>
    <col min="6" max="6" width="11.7109375" bestFit="1" customWidth="1"/>
    <col min="7" max="7" width="10.7109375" bestFit="1" customWidth="1"/>
    <col min="8" max="9" width="10.42578125" bestFit="1" customWidth="1"/>
    <col min="10" max="10" width="11.7109375" bestFit="1" customWidth="1"/>
    <col min="11" max="11" width="8.28515625" bestFit="1" customWidth="1"/>
    <col min="12" max="12" width="12.5703125" bestFit="1" customWidth="1"/>
    <col min="13" max="13" width="11.7109375" bestFit="1" customWidth="1"/>
  </cols>
  <sheetData>
    <row r="1" spans="1:13" ht="18.75" x14ac:dyDescent="0.3">
      <c r="A1" s="97" t="s">
        <v>45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4" spans="1:13" x14ac:dyDescent="0.25">
      <c r="A4" s="1" t="s">
        <v>0</v>
      </c>
      <c r="B4" s="2">
        <f>+B7/B5</f>
        <v>2.8714285714285714</v>
      </c>
      <c r="F4" s="29"/>
      <c r="G4" s="29"/>
      <c r="H4" s="29"/>
      <c r="J4" s="3"/>
      <c r="K4" s="3"/>
      <c r="M4" s="4"/>
    </row>
    <row r="5" spans="1:13" x14ac:dyDescent="0.25">
      <c r="A5" s="1" t="s">
        <v>1</v>
      </c>
      <c r="B5" s="6">
        <v>7000</v>
      </c>
      <c r="F5" s="29"/>
      <c r="G5" s="29"/>
      <c r="H5" s="29"/>
      <c r="J5" s="3"/>
      <c r="K5" s="3"/>
      <c r="M5" s="4"/>
    </row>
    <row r="6" spans="1:13" x14ac:dyDescent="0.25">
      <c r="A6" s="1" t="s">
        <v>52</v>
      </c>
      <c r="B6" s="6">
        <f>5820+989.35</f>
        <v>6809.35</v>
      </c>
      <c r="F6" s="29"/>
      <c r="G6" s="29"/>
      <c r="H6" s="29"/>
      <c r="J6" s="3"/>
      <c r="K6" s="3"/>
      <c r="M6" s="4"/>
    </row>
    <row r="7" spans="1:13" x14ac:dyDescent="0.25">
      <c r="A7" s="1" t="s">
        <v>2</v>
      </c>
      <c r="B7" s="6">
        <v>20100</v>
      </c>
      <c r="F7" s="29"/>
      <c r="G7" s="29"/>
      <c r="H7" s="29"/>
      <c r="J7" s="3"/>
      <c r="K7" s="3"/>
      <c r="L7" s="7"/>
      <c r="M7" s="4"/>
    </row>
    <row r="8" spans="1:13" ht="15.75" thickBot="1" x14ac:dyDescent="0.3">
      <c r="A8" s="8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5.75" thickBot="1" x14ac:dyDescent="0.3">
      <c r="A9" s="9"/>
      <c r="B9" s="100" t="s">
        <v>3</v>
      </c>
      <c r="C9" s="101"/>
      <c r="D9" s="101"/>
      <c r="E9" s="101"/>
      <c r="F9" s="101"/>
      <c r="G9" s="63" t="s">
        <v>34</v>
      </c>
      <c r="H9" s="94" t="s">
        <v>53</v>
      </c>
      <c r="I9" s="95"/>
      <c r="J9" s="95"/>
      <c r="K9" s="95"/>
      <c r="L9" s="95"/>
      <c r="M9" s="96"/>
    </row>
    <row r="10" spans="1:13" ht="45" x14ac:dyDescent="0.25">
      <c r="A10" s="98" t="s">
        <v>5</v>
      </c>
      <c r="B10" s="84" t="s">
        <v>27</v>
      </c>
      <c r="C10" s="49" t="s">
        <v>6</v>
      </c>
      <c r="D10" s="49" t="s">
        <v>30</v>
      </c>
      <c r="E10" s="49" t="s">
        <v>41</v>
      </c>
      <c r="F10" s="57" t="s">
        <v>7</v>
      </c>
      <c r="G10" s="113" t="s">
        <v>8</v>
      </c>
      <c r="H10" s="84" t="s">
        <v>51</v>
      </c>
      <c r="I10" s="49" t="s">
        <v>38</v>
      </c>
      <c r="J10" s="49" t="s">
        <v>40</v>
      </c>
      <c r="K10" s="57" t="s">
        <v>9</v>
      </c>
      <c r="L10" s="84" t="s">
        <v>35</v>
      </c>
      <c r="M10" s="50" t="s">
        <v>10</v>
      </c>
    </row>
    <row r="11" spans="1:13" ht="15.75" thickBot="1" x14ac:dyDescent="0.3">
      <c r="A11" s="99"/>
      <c r="B11" s="11" t="s">
        <v>11</v>
      </c>
      <c r="C11" s="12" t="s">
        <v>11</v>
      </c>
      <c r="D11" s="12" t="s">
        <v>11</v>
      </c>
      <c r="E11" s="12" t="s">
        <v>11</v>
      </c>
      <c r="F11" s="58" t="s">
        <v>13</v>
      </c>
      <c r="G11" s="13" t="s">
        <v>47</v>
      </c>
      <c r="H11" s="11" t="s">
        <v>48</v>
      </c>
      <c r="I11" s="12" t="s">
        <v>48</v>
      </c>
      <c r="J11" s="12" t="s">
        <v>13</v>
      </c>
      <c r="K11" s="58" t="s">
        <v>14</v>
      </c>
      <c r="L11" s="11" t="s">
        <v>13</v>
      </c>
      <c r="M11" s="14" t="s">
        <v>15</v>
      </c>
    </row>
    <row r="12" spans="1:13" x14ac:dyDescent="0.25">
      <c r="A12" s="40" t="s">
        <v>25</v>
      </c>
      <c r="B12" s="119">
        <v>759.2</v>
      </c>
      <c r="C12" s="120">
        <v>163.4</v>
      </c>
      <c r="D12" s="120">
        <v>151.19999999999999</v>
      </c>
      <c r="E12" s="17">
        <f>+B12+C12+D12</f>
        <v>1073.8</v>
      </c>
      <c r="F12" s="59">
        <f>+E12/$E$22</f>
        <v>0.19527896995708152</v>
      </c>
      <c r="G12" s="18">
        <v>3070</v>
      </c>
      <c r="H12" s="19">
        <f>+F12*$B$5</f>
        <v>1366.9527896995708</v>
      </c>
      <c r="I12" s="125">
        <v>1855</v>
      </c>
      <c r="J12" s="115">
        <f>+I12/$I$22</f>
        <v>0.26500000000000001</v>
      </c>
      <c r="K12" s="129">
        <f>+I12*$B$4</f>
        <v>5326.5</v>
      </c>
      <c r="L12" s="133">
        <f>+(G12-H12)/H12</f>
        <v>1.2458712715855573</v>
      </c>
      <c r="M12" s="20">
        <f>+K12/G12</f>
        <v>1.7350162866449512</v>
      </c>
    </row>
    <row r="13" spans="1:13" x14ac:dyDescent="0.25">
      <c r="A13" s="41" t="s">
        <v>21</v>
      </c>
      <c r="B13" s="121">
        <v>2107.8000000000002</v>
      </c>
      <c r="C13" s="122">
        <v>349.2</v>
      </c>
      <c r="D13" s="122">
        <v>151.6</v>
      </c>
      <c r="E13" s="22">
        <f t="shared" ref="E13:E19" si="0">+B13+C13+D13</f>
        <v>2608.6</v>
      </c>
      <c r="F13" s="59">
        <f t="shared" ref="F13:F19" si="1">+E13/$E$22</f>
        <v>0.47439441332654392</v>
      </c>
      <c r="G13" s="23">
        <v>5070</v>
      </c>
      <c r="H13" s="78">
        <f>+F13*$B$5</f>
        <v>3320.7608932858075</v>
      </c>
      <c r="I13" s="126">
        <v>2298.333333333333</v>
      </c>
      <c r="J13" s="45">
        <f t="shared" ref="J13:J19" si="2">+I13/$I$22</f>
        <v>0.32833333333333331</v>
      </c>
      <c r="K13" s="130">
        <f t="shared" ref="K13:K19" si="3">+I13*$B$4</f>
        <v>6599.4999999999991</v>
      </c>
      <c r="L13" s="134">
        <f>+(G13-H13)/H13</f>
        <v>0.52675852400302314</v>
      </c>
      <c r="M13" s="79">
        <f t="shared" ref="M13:M16" si="4">+K13/G13</f>
        <v>1.3016765285996053</v>
      </c>
    </row>
    <row r="14" spans="1:13" x14ac:dyDescent="0.25">
      <c r="A14" s="41" t="s">
        <v>23</v>
      </c>
      <c r="B14" s="121">
        <v>549.9</v>
      </c>
      <c r="C14" s="122">
        <v>71.2</v>
      </c>
      <c r="D14" s="122">
        <v>42.8</v>
      </c>
      <c r="E14" s="22">
        <f t="shared" si="0"/>
        <v>663.9</v>
      </c>
      <c r="F14" s="59">
        <f t="shared" si="1"/>
        <v>0.12073543318542226</v>
      </c>
      <c r="G14" s="23">
        <v>1380</v>
      </c>
      <c r="H14" s="78">
        <f t="shared" ref="H13:H20" si="5">+F14*$B$5</f>
        <v>845.14803229795587</v>
      </c>
      <c r="I14" s="126">
        <v>1050</v>
      </c>
      <c r="J14" s="45">
        <f t="shared" si="2"/>
        <v>0.15</v>
      </c>
      <c r="K14" s="130">
        <f t="shared" si="3"/>
        <v>3015</v>
      </c>
      <c r="L14" s="134">
        <f t="shared" ref="L14:L18" si="6">+(G14-H14)/H14</f>
        <v>0.63285004195984773</v>
      </c>
      <c r="M14" s="79">
        <f t="shared" si="4"/>
        <v>2.1847826086956523</v>
      </c>
    </row>
    <row r="15" spans="1:13" x14ac:dyDescent="0.25">
      <c r="A15" s="41" t="s">
        <v>26</v>
      </c>
      <c r="B15" s="121">
        <v>650.70000000000005</v>
      </c>
      <c r="C15" s="122">
        <v>88.1</v>
      </c>
      <c r="D15" s="122">
        <v>88.3</v>
      </c>
      <c r="E15" s="22">
        <f t="shared" si="0"/>
        <v>827.1</v>
      </c>
      <c r="F15" s="59">
        <f t="shared" si="1"/>
        <v>0.15041463592056448</v>
      </c>
      <c r="G15" s="23">
        <v>2010</v>
      </c>
      <c r="H15" s="78">
        <f t="shared" si="5"/>
        <v>1052.9024514439513</v>
      </c>
      <c r="I15" s="126">
        <v>793.33333333333326</v>
      </c>
      <c r="J15" s="45">
        <f t="shared" si="2"/>
        <v>0.11333333333333333</v>
      </c>
      <c r="K15" s="130">
        <f t="shared" si="3"/>
        <v>2278</v>
      </c>
      <c r="L15" s="134">
        <f t="shared" si="6"/>
        <v>0.90900875693041105</v>
      </c>
      <c r="M15" s="79">
        <f t="shared" si="4"/>
        <v>1.1333333333333333</v>
      </c>
    </row>
    <row r="16" spans="1:13" x14ac:dyDescent="0.25">
      <c r="A16" s="41" t="s">
        <v>22</v>
      </c>
      <c r="B16" s="121">
        <v>225.6</v>
      </c>
      <c r="C16" s="122">
        <v>53.4</v>
      </c>
      <c r="D16" s="122">
        <v>22.1</v>
      </c>
      <c r="E16" s="22">
        <f t="shared" si="0"/>
        <v>301.10000000000002</v>
      </c>
      <c r="F16" s="59">
        <f t="shared" si="1"/>
        <v>5.4757401614897797E-2</v>
      </c>
      <c r="G16" s="23">
        <v>627.58000000000004</v>
      </c>
      <c r="H16" s="78">
        <f t="shared" si="5"/>
        <v>383.30181130428457</v>
      </c>
      <c r="I16" s="126">
        <v>536.66666666666663</v>
      </c>
      <c r="J16" s="45">
        <f t="shared" si="2"/>
        <v>7.6666666666666661E-2</v>
      </c>
      <c r="K16" s="130">
        <f t="shared" si="3"/>
        <v>1541</v>
      </c>
      <c r="L16" s="134">
        <f t="shared" si="6"/>
        <v>0.63729985481804818</v>
      </c>
      <c r="M16" s="79">
        <f t="shared" si="4"/>
        <v>2.4554638452468209</v>
      </c>
    </row>
    <row r="17" spans="1:13" x14ac:dyDescent="0.25">
      <c r="A17" s="41" t="s">
        <v>19</v>
      </c>
      <c r="B17" s="121">
        <v>12</v>
      </c>
      <c r="C17" s="122">
        <v>1.2</v>
      </c>
      <c r="D17" s="122">
        <v>1.6</v>
      </c>
      <c r="E17" s="22">
        <f t="shared" si="0"/>
        <v>14.799999999999999</v>
      </c>
      <c r="F17" s="59">
        <f t="shared" si="1"/>
        <v>2.6914963264712296E-3</v>
      </c>
      <c r="G17" s="23">
        <v>176.14</v>
      </c>
      <c r="H17" s="78">
        <f t="shared" si="5"/>
        <v>18.840474285298608</v>
      </c>
      <c r="I17" s="126">
        <v>256.66666666666669</v>
      </c>
      <c r="J17" s="45">
        <f t="shared" si="2"/>
        <v>3.6666666666666667E-2</v>
      </c>
      <c r="K17" s="130">
        <f t="shared" si="3"/>
        <v>737.00000000000011</v>
      </c>
      <c r="L17" s="134">
        <f t="shared" si="6"/>
        <v>8.3490215444015448</v>
      </c>
      <c r="M17" s="79">
        <f>+K17/G17</f>
        <v>4.1841716816168963</v>
      </c>
    </row>
    <row r="18" spans="1:13" x14ac:dyDescent="0.25">
      <c r="A18" s="41" t="s">
        <v>20</v>
      </c>
      <c r="B18" s="121">
        <v>7.1</v>
      </c>
      <c r="C18" s="122">
        <v>2.4</v>
      </c>
      <c r="D18" s="122">
        <v>0</v>
      </c>
      <c r="E18" s="22">
        <f t="shared" si="0"/>
        <v>9.5</v>
      </c>
      <c r="F18" s="59">
        <f t="shared" si="1"/>
        <v>1.727649669018695E-3</v>
      </c>
      <c r="G18" s="23">
        <v>155.58000000000001</v>
      </c>
      <c r="H18" s="78">
        <f t="shared" si="5"/>
        <v>12.093547683130865</v>
      </c>
      <c r="I18" s="126">
        <v>93.333333333333343</v>
      </c>
      <c r="J18" s="45">
        <f t="shared" si="2"/>
        <v>1.3333333333333334E-2</v>
      </c>
      <c r="K18" s="130">
        <f t="shared" si="3"/>
        <v>268</v>
      </c>
      <c r="L18" s="134">
        <f t="shared" si="6"/>
        <v>11.864711338345865</v>
      </c>
      <c r="M18" s="79">
        <f>+K18/G18</f>
        <v>1.7225864507006041</v>
      </c>
    </row>
    <row r="19" spans="1:13" x14ac:dyDescent="0.25">
      <c r="A19" s="41" t="s">
        <v>24</v>
      </c>
      <c r="B19" s="121"/>
      <c r="C19" s="122"/>
      <c r="D19" s="122"/>
      <c r="E19" s="22">
        <f t="shared" si="0"/>
        <v>0</v>
      </c>
      <c r="F19" s="59">
        <f t="shared" si="1"/>
        <v>0</v>
      </c>
      <c r="G19" s="23">
        <v>0</v>
      </c>
      <c r="H19" s="78">
        <f>+F19*$B$5</f>
        <v>0</v>
      </c>
      <c r="I19" s="126">
        <v>116.66666666666667</v>
      </c>
      <c r="J19" s="45">
        <f t="shared" si="2"/>
        <v>1.6666666666666666E-2</v>
      </c>
      <c r="K19" s="130">
        <f t="shared" si="3"/>
        <v>335</v>
      </c>
      <c r="L19" s="134"/>
      <c r="M19" s="79"/>
    </row>
    <row r="20" spans="1:13" x14ac:dyDescent="0.25">
      <c r="A20" s="42" t="s">
        <v>16</v>
      </c>
      <c r="B20" s="121">
        <v>729</v>
      </c>
      <c r="C20" s="122"/>
      <c r="D20" s="122"/>
      <c r="E20" s="22"/>
      <c r="F20" s="60"/>
      <c r="G20" s="23"/>
      <c r="H20" s="78">
        <f t="shared" si="5"/>
        <v>0</v>
      </c>
      <c r="I20" s="21"/>
      <c r="J20" s="45"/>
      <c r="K20" s="130"/>
      <c r="L20" s="134"/>
      <c r="M20" s="79"/>
    </row>
    <row r="21" spans="1:13" ht="15.75" thickBot="1" x14ac:dyDescent="0.3">
      <c r="A21" s="43" t="s">
        <v>28</v>
      </c>
      <c r="B21" s="123">
        <v>457.7</v>
      </c>
      <c r="C21" s="124"/>
      <c r="D21" s="124"/>
      <c r="E21" s="34"/>
      <c r="F21" s="61"/>
      <c r="G21" s="128"/>
      <c r="H21" s="116"/>
      <c r="I21" s="127"/>
      <c r="J21" s="117"/>
      <c r="K21" s="131"/>
      <c r="L21" s="135"/>
      <c r="M21" s="118"/>
    </row>
    <row r="22" spans="1:13" ht="15.75" thickBot="1" x14ac:dyDescent="0.3">
      <c r="A22" s="44" t="s">
        <v>17</v>
      </c>
      <c r="B22" s="37">
        <f>SUM(B12:B21)</f>
        <v>5499.0000000000009</v>
      </c>
      <c r="C22" s="38">
        <f>SUM(C12:C21)</f>
        <v>728.90000000000009</v>
      </c>
      <c r="D22" s="38">
        <f>SUM(D12:D21)</f>
        <v>457.6</v>
      </c>
      <c r="E22" s="38">
        <f>SUM(E12:E20)</f>
        <v>5498.8</v>
      </c>
      <c r="F22" s="62">
        <f>SUM(F12:F20)</f>
        <v>1</v>
      </c>
      <c r="G22" s="114">
        <f>SUM(G12:G21)</f>
        <v>12489.3</v>
      </c>
      <c r="H22" s="112">
        <f>SUM(H12:H21)</f>
        <v>7000</v>
      </c>
      <c r="I22" s="25">
        <f>SUM(I12:I21)</f>
        <v>7000</v>
      </c>
      <c r="J22" s="110">
        <f>SUM(J12:J20)</f>
        <v>0.99999999999999989</v>
      </c>
      <c r="K22" s="132">
        <f>SUM(K12:K21)</f>
        <v>20100</v>
      </c>
      <c r="L22" s="136">
        <f>+(G22-I22)/I22</f>
        <v>0.78418571428571415</v>
      </c>
      <c r="M22" s="111">
        <f>+K22/G22</f>
        <v>1.6093776272489251</v>
      </c>
    </row>
    <row r="23" spans="1:13" ht="15" customHeight="1" x14ac:dyDescent="0.25">
      <c r="L23" s="137" t="s">
        <v>54</v>
      </c>
      <c r="M23" s="137"/>
    </row>
    <row r="24" spans="1:13" x14ac:dyDescent="0.25">
      <c r="L24" s="138"/>
      <c r="M24" s="138"/>
    </row>
    <row r="25" spans="1:13" x14ac:dyDescent="0.25">
      <c r="A25" t="s">
        <v>49</v>
      </c>
      <c r="L25" s="138"/>
      <c r="M25" s="138"/>
    </row>
    <row r="48" spans="1:1" x14ac:dyDescent="0.25">
      <c r="A48" t="s">
        <v>50</v>
      </c>
    </row>
    <row r="73" spans="1:1" x14ac:dyDescent="0.25">
      <c r="A73" t="s">
        <v>29</v>
      </c>
    </row>
    <row r="96" spans="1:1" x14ac:dyDescent="0.25">
      <c r="A96" t="s">
        <v>21</v>
      </c>
    </row>
    <row r="119" spans="1:1" x14ac:dyDescent="0.25">
      <c r="A119" t="s">
        <v>31</v>
      </c>
    </row>
    <row r="142" spans="1:1" x14ac:dyDescent="0.25">
      <c r="A142" t="s">
        <v>26</v>
      </c>
    </row>
    <row r="165" spans="1:1" x14ac:dyDescent="0.25">
      <c r="A165" t="s">
        <v>22</v>
      </c>
    </row>
    <row r="189" spans="1:1" x14ac:dyDescent="0.25">
      <c r="A189" t="s">
        <v>19</v>
      </c>
    </row>
    <row r="212" spans="1:1" x14ac:dyDescent="0.25">
      <c r="A212" t="s">
        <v>33</v>
      </c>
    </row>
  </sheetData>
  <mergeCells count="5">
    <mergeCell ref="B9:F9"/>
    <mergeCell ref="H9:M9"/>
    <mergeCell ref="A10:A11"/>
    <mergeCell ref="L23:M25"/>
    <mergeCell ref="A1:M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Jul 20</vt:lpstr>
      <vt:lpstr>Capacidades</vt:lpstr>
      <vt:lpstr>Feb 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pgomez</dc:creator>
  <cp:lastModifiedBy>pgomez</cp:lastModifiedBy>
  <dcterms:created xsi:type="dcterms:W3CDTF">2020-07-01T14:50:33Z</dcterms:created>
  <dcterms:modified xsi:type="dcterms:W3CDTF">2021-03-09T23:52:42Z</dcterms:modified>
</cp:coreProperties>
</file>