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Google Drive\GrupoJunin\IXP-JUN\"/>
    </mc:Choice>
  </mc:AlternateContent>
  <xr:revisionPtr revIDLastSave="0" documentId="13_ncr:1_{DE5E60F8-4B54-4531-8F44-FAF9F7DB71F0}" xr6:coauthVersionLast="46" xr6:coauthVersionMax="46" xr10:uidLastSave="{00000000-0000-0000-0000-000000000000}"/>
  <bookViews>
    <workbookView xWindow="-120" yWindow="-120" windowWidth="20730" windowHeight="11160" xr2:uid="{700B0DD6-085A-4F28-B836-AAA2303422E4}"/>
  </bookViews>
  <sheets>
    <sheet name="Capacidad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" l="1"/>
  <c r="L2" i="3"/>
  <c r="E16" i="3"/>
  <c r="E14" i="3"/>
  <c r="E13" i="3"/>
  <c r="E12" i="3" l="1"/>
  <c r="E11" i="3"/>
  <c r="E10" i="3"/>
  <c r="E9" i="3"/>
  <c r="E8" i="3"/>
  <c r="H6" i="3"/>
  <c r="Q16" i="3"/>
  <c r="P16" i="3"/>
  <c r="H2" i="3"/>
  <c r="N4" i="3" l="1"/>
  <c r="J4" i="3"/>
  <c r="H13" i="3"/>
  <c r="H14" i="3"/>
  <c r="H15" i="3"/>
  <c r="D16" i="3"/>
  <c r="F16" i="3"/>
  <c r="G9" i="3" s="1"/>
  <c r="L9" i="3" s="1"/>
  <c r="G11" i="3" l="1"/>
  <c r="G10" i="3"/>
  <c r="H9" i="3"/>
  <c r="G12" i="3"/>
  <c r="G8" i="3"/>
  <c r="L8" i="3" s="1"/>
  <c r="H12" i="3" l="1"/>
  <c r="L12" i="3"/>
  <c r="H10" i="3"/>
  <c r="L10" i="3"/>
  <c r="H11" i="3"/>
  <c r="L11" i="3"/>
  <c r="G16" i="3"/>
  <c r="H8" i="3"/>
  <c r="H16" i="3" l="1"/>
  <c r="I12" i="3" s="1"/>
  <c r="J12" i="3" s="1"/>
  <c r="L16" i="3"/>
  <c r="I11" i="3" l="1"/>
  <c r="J11" i="3" s="1"/>
  <c r="I8" i="3"/>
  <c r="J8" i="3" s="1"/>
  <c r="I9" i="3"/>
  <c r="J9" i="3" s="1"/>
  <c r="I10" i="3"/>
  <c r="J10" i="3" s="1"/>
  <c r="I14" i="3"/>
  <c r="J14" i="3" s="1"/>
  <c r="I15" i="3"/>
  <c r="J15" i="3" s="1"/>
  <c r="I13" i="3"/>
  <c r="J13" i="3" s="1"/>
  <c r="M14" i="3"/>
  <c r="N14" i="3" s="1"/>
  <c r="I16" i="3" l="1"/>
  <c r="J16" i="3"/>
  <c r="M11" i="3"/>
  <c r="N11" i="3" s="1"/>
  <c r="M13" i="3"/>
  <c r="N13" i="3" s="1"/>
  <c r="M9" i="3"/>
  <c r="N9" i="3" s="1"/>
  <c r="M8" i="3"/>
  <c r="N8" i="3" s="1"/>
  <c r="M12" i="3"/>
  <c r="N12" i="3" s="1"/>
  <c r="M10" i="3"/>
  <c r="N10" i="3" s="1"/>
  <c r="M15" i="3"/>
  <c r="N15" i="3" s="1"/>
  <c r="N16" i="3" l="1"/>
  <c r="M16" i="3"/>
</calcChain>
</file>

<file path=xl/sharedStrings.xml><?xml version="1.0" encoding="utf-8"?>
<sst xmlns="http://schemas.openxmlformats.org/spreadsheetml/2006/main" count="28" uniqueCount="19">
  <si>
    <t>Usado 95% Febrero 2021</t>
  </si>
  <si>
    <t>Megas</t>
  </si>
  <si>
    <t>USD / MES</t>
  </si>
  <si>
    <t>USD / Mega</t>
  </si>
  <si>
    <t>Propuesta Contrato</t>
  </si>
  <si>
    <t>% contrat</t>
  </si>
  <si>
    <t>Porcentuales</t>
  </si>
  <si>
    <t>Fijos</t>
  </si>
  <si>
    <t>Grupo Servicios Junín</t>
  </si>
  <si>
    <t>Red Power</t>
  </si>
  <si>
    <t>LinkUp</t>
  </si>
  <si>
    <t>Empresa Servicios TV por Cable</t>
  </si>
  <si>
    <t>Young</t>
  </si>
  <si>
    <t>UNNOBA</t>
  </si>
  <si>
    <t>Municipalidad</t>
  </si>
  <si>
    <t>SyT</t>
  </si>
  <si>
    <t>USD / Mes</t>
  </si>
  <si>
    <t>Actual</t>
  </si>
  <si>
    <t>20% adicional IXP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</si>
</sst>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2" fillId="2" borderId="6" xfId="3" applyBorder="1"/>
    <xf numFmtId="164" fontId="2" fillId="2" borderId="7" xfId="3" applyNumberFormat="1" applyBorder="1" applyAlignment="1">
      <alignment horizontal="center"/>
    </xf>
    <xf numFmtId="43" fontId="0" fillId="0" borderId="8" xfId="0" applyNumberFormat="1" applyBorder="1"/>
    <xf numFmtId="9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3" xfId="2" applyNumberFormat="1" applyFont="1" applyBorder="1"/>
    <xf numFmtId="164" fontId="0" fillId="0" borderId="4" xfId="1" applyNumberFormat="1" applyFont="1" applyBorder="1"/>
    <xf numFmtId="10" fontId="0" fillId="0" borderId="0" xfId="2" applyNumberFormat="1" applyFont="1" applyBorder="1"/>
    <xf numFmtId="164" fontId="0" fillId="0" borderId="5" xfId="1" applyNumberFormat="1" applyFont="1" applyBorder="1"/>
    <xf numFmtId="10" fontId="0" fillId="0" borderId="5" xfId="2" applyNumberFormat="1" applyFont="1" applyBorder="1"/>
    <xf numFmtId="10" fontId="0" fillId="0" borderId="11" xfId="2" applyNumberFormat="1" applyFont="1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3" fillId="0" borderId="0" xfId="1" applyNumberFormat="1" applyFont="1" applyFill="1" applyBorder="1"/>
    <xf numFmtId="10" fontId="0" fillId="0" borderId="0" xfId="0" applyNumberFormat="1"/>
    <xf numFmtId="164" fontId="0" fillId="0" borderId="6" xfId="1" applyNumberFormat="1" applyFont="1" applyBorder="1"/>
    <xf numFmtId="10" fontId="0" fillId="0" borderId="7" xfId="0" applyNumberFormat="1" applyBorder="1"/>
    <xf numFmtId="164" fontId="0" fillId="0" borderId="8" xfId="1" applyNumberFormat="1" applyFont="1" applyBorder="1"/>
    <xf numFmtId="0" fontId="1" fillId="4" borderId="1" xfId="5" applyBorder="1" applyAlignment="1">
      <alignment horizontal="center" vertical="center" textRotation="90" wrapText="1"/>
    </xf>
    <xf numFmtId="0" fontId="1" fillId="4" borderId="4" xfId="5" applyBorder="1" applyAlignment="1">
      <alignment horizontal="center" vertical="center" textRotation="90" wrapText="1"/>
    </xf>
    <xf numFmtId="0" fontId="1" fillId="4" borderId="9" xfId="5" applyBorder="1" applyAlignment="1">
      <alignment horizontal="center" vertical="center" textRotation="90" wrapText="1"/>
    </xf>
    <xf numFmtId="0" fontId="1" fillId="3" borderId="1" xfId="4" applyBorder="1" applyAlignment="1">
      <alignment horizontal="center" vertical="center" textRotation="90"/>
    </xf>
    <xf numFmtId="0" fontId="1" fillId="3" borderId="4" xfId="4" applyBorder="1" applyAlignment="1">
      <alignment horizontal="center" vertical="center" textRotation="90"/>
    </xf>
    <xf numFmtId="0" fontId="1" fillId="3" borderId="9" xfId="4" applyBorder="1" applyAlignment="1">
      <alignment horizontal="center" vertical="center" textRotation="90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0" fillId="0" borderId="9" xfId="1" applyNumberFormat="1" applyFont="1" applyBorder="1"/>
    <xf numFmtId="10" fontId="0" fillId="0" borderId="10" xfId="2" applyNumberFormat="1" applyFont="1" applyBorder="1"/>
    <xf numFmtId="164" fontId="0" fillId="0" borderId="11" xfId="1" applyNumberFormat="1" applyFont="1" applyBorder="1"/>
    <xf numFmtId="164" fontId="2" fillId="2" borderId="4" xfId="3" applyNumberFormat="1" applyBorder="1"/>
    <xf numFmtId="0" fontId="4" fillId="0" borderId="12" xfId="0" applyFont="1" applyBorder="1" applyAlignment="1">
      <alignment wrapText="1"/>
    </xf>
    <xf numFmtId="0" fontId="1" fillId="4" borderId="1" xfId="5" applyBorder="1" applyAlignment="1">
      <alignment horizontal="center" vertical="center"/>
    </xf>
    <xf numFmtId="0" fontId="1" fillId="4" borderId="2" xfId="5" applyBorder="1" applyAlignment="1">
      <alignment horizontal="center" vertical="center"/>
    </xf>
    <xf numFmtId="0" fontId="1" fillId="4" borderId="3" xfId="5" applyBorder="1" applyAlignment="1">
      <alignment horizontal="center" vertical="center"/>
    </xf>
    <xf numFmtId="3" fontId="0" fillId="0" borderId="4" xfId="0" applyNumberFormat="1" applyBorder="1"/>
    <xf numFmtId="3" fontId="0" fillId="0" borderId="5" xfId="0" applyNumberFormat="1" applyBorder="1"/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6" xfId="0" applyNumberFormat="1" applyBorder="1"/>
    <xf numFmtId="3" fontId="0" fillId="0" borderId="8" xfId="0" applyNumberFormat="1" applyBorder="1"/>
    <xf numFmtId="0" fontId="1" fillId="4" borderId="1" xfId="5" applyBorder="1" applyAlignment="1">
      <alignment horizontal="center"/>
    </xf>
    <xf numFmtId="0" fontId="1" fillId="4" borderId="2" xfId="5" applyBorder="1" applyAlignment="1">
      <alignment horizontal="center"/>
    </xf>
    <xf numFmtId="0" fontId="1" fillId="4" borderId="3" xfId="5" applyBorder="1" applyAlignment="1">
      <alignment horizontal="center"/>
    </xf>
    <xf numFmtId="164" fontId="1" fillId="5" borderId="2" xfId="1" applyNumberFormat="1" applyFill="1" applyBorder="1"/>
    <xf numFmtId="164" fontId="2" fillId="2" borderId="2" xfId="1" applyNumberFormat="1" applyFont="1" applyFill="1" applyBorder="1"/>
    <xf numFmtId="164" fontId="0" fillId="0" borderId="0" xfId="1" applyNumberFormat="1" applyFont="1"/>
    <xf numFmtId="164" fontId="1" fillId="5" borderId="0" xfId="1" applyNumberFormat="1" applyFill="1"/>
    <xf numFmtId="164" fontId="2" fillId="2" borderId="0" xfId="1" applyNumberFormat="1" applyFont="1" applyFill="1" applyBorder="1"/>
    <xf numFmtId="164" fontId="1" fillId="5" borderId="10" xfId="1" applyNumberFormat="1" applyFill="1" applyBorder="1"/>
    <xf numFmtId="164" fontId="2" fillId="2" borderId="10" xfId="1" applyNumberFormat="1" applyFont="1" applyFill="1" applyBorder="1"/>
    <xf numFmtId="164" fontId="1" fillId="5" borderId="0" xfId="1" applyNumberFormat="1" applyFill="1" applyBorder="1"/>
  </cellXfs>
  <cellStyles count="6">
    <cellStyle name="60% - Énfasis1" xfId="4" builtinId="32"/>
    <cellStyle name="60% - Énfasis3" xfId="5" builtinId="40"/>
    <cellStyle name="Bueno" xfId="3" builtinId="26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1B3-EFC2-4E9A-94E5-D50F3B7EEFF3}">
  <sheetPr>
    <pageSetUpPr fitToPage="1"/>
  </sheetPr>
  <dimension ref="B2:S16"/>
  <sheetViews>
    <sheetView tabSelected="1" topLeftCell="B1" workbookViewId="0">
      <selection activeCell="H21" sqref="H21"/>
    </sheetView>
  </sheetViews>
  <sheetFormatPr baseColWidth="10" defaultColWidth="9.140625" defaultRowHeight="15" x14ac:dyDescent="0.25"/>
  <cols>
    <col min="2" max="2" width="28.140625" bestFit="1" customWidth="1"/>
    <col min="3" max="3" width="5" customWidth="1"/>
    <col min="4" max="4" width="9.5703125" bestFit="1" customWidth="1"/>
    <col min="5" max="5" width="9.5703125" customWidth="1"/>
    <col min="6" max="6" width="11.7109375" customWidth="1"/>
    <col min="8" max="9" width="9.5703125" bestFit="1" customWidth="1"/>
    <col min="10" max="10" width="11.5703125" bestFit="1" customWidth="1"/>
    <col min="11" max="11" width="3.5703125" customWidth="1"/>
    <col min="12" max="12" width="12.5703125" bestFit="1" customWidth="1"/>
    <col min="14" max="14" width="11.140625" bestFit="1" customWidth="1"/>
    <col min="15" max="15" width="3.7109375" customWidth="1"/>
  </cols>
  <sheetData>
    <row r="2" spans="2:19" x14ac:dyDescent="0.25">
      <c r="H2" s="41" t="str">
        <f>_xlfn.CONCAT("Contratado ",H4," megas")</f>
        <v>Contratado 7000 megas</v>
      </c>
      <c r="I2" s="42"/>
      <c r="J2" s="43"/>
      <c r="L2" s="41" t="str">
        <f>_xlfn.CONCAT("Contratando ",L4," megas")</f>
        <v>Contratando 9000 megas</v>
      </c>
      <c r="M2" s="42"/>
      <c r="N2" s="43"/>
    </row>
    <row r="3" spans="2:19" x14ac:dyDescent="0.25">
      <c r="D3" s="31" t="s">
        <v>0</v>
      </c>
      <c r="E3" s="31" t="s">
        <v>18</v>
      </c>
      <c r="H3" s="1" t="s">
        <v>1</v>
      </c>
      <c r="I3" s="2" t="s">
        <v>2</v>
      </c>
      <c r="J3" s="3" t="s">
        <v>3</v>
      </c>
      <c r="L3" s="1" t="s">
        <v>1</v>
      </c>
      <c r="M3" s="2" t="s">
        <v>2</v>
      </c>
      <c r="N3" s="3" t="s">
        <v>3</v>
      </c>
    </row>
    <row r="4" spans="2:19" ht="15" customHeight="1" x14ac:dyDescent="0.25">
      <c r="D4" s="31"/>
      <c r="E4" s="31"/>
      <c r="F4" s="31" t="s">
        <v>4</v>
      </c>
      <c r="H4" s="4">
        <v>7000</v>
      </c>
      <c r="I4" s="5">
        <v>20100</v>
      </c>
      <c r="J4" s="6">
        <f>I4/H4</f>
        <v>2.8714285714285714</v>
      </c>
      <c r="L4" s="4">
        <v>9000</v>
      </c>
      <c r="M4" s="5">
        <v>20100</v>
      </c>
      <c r="N4" s="6">
        <f>M4/L4</f>
        <v>2.2333333333333334</v>
      </c>
      <c r="P4" s="35"/>
    </row>
    <row r="5" spans="2:19" ht="15.75" customHeight="1" x14ac:dyDescent="0.25">
      <c r="D5" s="31"/>
      <c r="E5" s="31"/>
      <c r="F5" s="31"/>
      <c r="P5" s="34"/>
    </row>
    <row r="6" spans="2:19" x14ac:dyDescent="0.25">
      <c r="D6" s="31"/>
      <c r="E6" s="31"/>
      <c r="F6" s="31"/>
      <c r="G6" s="2"/>
      <c r="H6" s="50" t="str">
        <f>_xlfn.CONCAT("Marzo ",H4," megas")</f>
        <v>Marzo 7000 megas</v>
      </c>
      <c r="I6" s="51"/>
      <c r="J6" s="52"/>
      <c r="L6" s="50" t="str">
        <f>_xlfn.CONCAT("Opción Marzo ",L4," megas")</f>
        <v>Opción Marzo 9000 megas</v>
      </c>
      <c r="M6" s="51"/>
      <c r="N6" s="52"/>
      <c r="P6" s="32" t="s">
        <v>17</v>
      </c>
      <c r="Q6" s="33"/>
    </row>
    <row r="7" spans="2:19" x14ac:dyDescent="0.25">
      <c r="D7" s="7"/>
      <c r="E7" s="7"/>
      <c r="F7" s="2"/>
      <c r="H7" s="8" t="s">
        <v>1</v>
      </c>
      <c r="I7" s="9" t="s">
        <v>5</v>
      </c>
      <c r="J7" s="10" t="s">
        <v>2</v>
      </c>
      <c r="L7" s="8" t="s">
        <v>1</v>
      </c>
      <c r="M7" s="9" t="s">
        <v>5</v>
      </c>
      <c r="N7" s="10" t="s">
        <v>2</v>
      </c>
      <c r="P7" s="46" t="s">
        <v>1</v>
      </c>
      <c r="Q7" s="47" t="s">
        <v>16</v>
      </c>
    </row>
    <row r="8" spans="2:19" x14ac:dyDescent="0.25">
      <c r="B8" s="40" t="s">
        <v>8</v>
      </c>
      <c r="C8" s="28" t="s">
        <v>6</v>
      </c>
      <c r="D8" s="17">
        <v>1074</v>
      </c>
      <c r="E8" s="53">
        <f>D8*1.2</f>
        <v>1288.8</v>
      </c>
      <c r="F8" s="54">
        <v>1289</v>
      </c>
      <c r="G8" s="11">
        <f>F8/($F$16-SUM($F$13:$F$15))</f>
        <v>0.19619482496194826</v>
      </c>
      <c r="H8" s="12">
        <f>($H$4-SUM($H$13:$H$15))*G8</f>
        <v>1314.5053272450534</v>
      </c>
      <c r="I8" s="13">
        <f t="shared" ref="I8:I15" si="0">H8/$H$16</f>
        <v>0.18778647532072193</v>
      </c>
      <c r="J8" s="14">
        <f t="shared" ref="J8:J15" si="1">I8*$I$4</f>
        <v>3774.5081539465109</v>
      </c>
      <c r="L8" s="12">
        <f>($L$4-SUM($L$13:$L$15))*G8</f>
        <v>1706.8949771689499</v>
      </c>
      <c r="M8" s="13">
        <f>L8/$L$16</f>
        <v>0.18965499746321665</v>
      </c>
      <c r="N8" s="14">
        <f>M8*$M$4</f>
        <v>3812.0654490106549</v>
      </c>
      <c r="P8" s="44">
        <v>1855</v>
      </c>
      <c r="Q8" s="45">
        <v>5327</v>
      </c>
    </row>
    <row r="9" spans="2:19" x14ac:dyDescent="0.25">
      <c r="B9" s="40" t="s">
        <v>9</v>
      </c>
      <c r="C9" s="29"/>
      <c r="D9" s="55">
        <v>2609</v>
      </c>
      <c r="E9" s="56">
        <f>D9*1.2</f>
        <v>3130.7999999999997</v>
      </c>
      <c r="F9" s="57">
        <v>3131</v>
      </c>
      <c r="G9" s="15">
        <f>F9/($F$16-SUM($F$13:$F$15))</f>
        <v>0.4765601217656012</v>
      </c>
      <c r="H9" s="12">
        <f>($H$4-SUM($H$13:$H$15))*G9</f>
        <v>3192.9528158295279</v>
      </c>
      <c r="I9" s="13">
        <f t="shared" si="0"/>
        <v>0.45613611654707548</v>
      </c>
      <c r="J9" s="14">
        <f t="shared" si="1"/>
        <v>9168.3359425962171</v>
      </c>
      <c r="L9" s="12">
        <f>($L$4-SUM($L$13:$L$15))*G9</f>
        <v>4146.0730593607304</v>
      </c>
      <c r="M9" s="13">
        <f t="shared" ref="M9:M15" si="2">L9/$L$16</f>
        <v>0.46067478437341447</v>
      </c>
      <c r="N9" s="14">
        <f>M9*$M$4</f>
        <v>9259.5631659056307</v>
      </c>
      <c r="P9" s="44">
        <v>2298</v>
      </c>
      <c r="Q9" s="45">
        <v>6600</v>
      </c>
    </row>
    <row r="10" spans="2:19" x14ac:dyDescent="0.25">
      <c r="B10" s="40" t="s">
        <v>10</v>
      </c>
      <c r="C10" s="29"/>
      <c r="D10" s="55">
        <v>664</v>
      </c>
      <c r="E10" s="56">
        <f>D10*1.2</f>
        <v>796.8</v>
      </c>
      <c r="F10" s="57">
        <v>797</v>
      </c>
      <c r="G10" s="15">
        <f>F10/($F$16-SUM($F$13:$F$15))</f>
        <v>0.12130898021308981</v>
      </c>
      <c r="H10" s="12">
        <f>($H$4-SUM($H$13:$H$15))*G10</f>
        <v>812.77016742770172</v>
      </c>
      <c r="I10" s="13">
        <f t="shared" si="0"/>
        <v>0.11611002391824311</v>
      </c>
      <c r="J10" s="14">
        <f t="shared" si="1"/>
        <v>2333.8114807566867</v>
      </c>
      <c r="L10" s="12">
        <f>($L$4-SUM($L$13:$L$15))*G10</f>
        <v>1055.3881278538813</v>
      </c>
      <c r="M10" s="13">
        <f t="shared" si="2"/>
        <v>0.11726534753932015</v>
      </c>
      <c r="N10" s="14">
        <f>M10*$M$4</f>
        <v>2357.0334855403348</v>
      </c>
      <c r="P10" s="44">
        <v>1050</v>
      </c>
      <c r="Q10" s="45">
        <v>3015</v>
      </c>
    </row>
    <row r="11" spans="2:19" x14ac:dyDescent="0.25">
      <c r="B11" s="40" t="s">
        <v>11</v>
      </c>
      <c r="C11" s="29"/>
      <c r="D11" s="55">
        <v>827</v>
      </c>
      <c r="E11" s="56">
        <f>D11*1.2</f>
        <v>992.4</v>
      </c>
      <c r="F11" s="57">
        <v>992</v>
      </c>
      <c r="G11" s="15">
        <f>F11/($F$16-SUM($F$13:$F$15))</f>
        <v>0.15098934550989346</v>
      </c>
      <c r="H11" s="12">
        <f>($H$4-SUM($H$13:$H$15))*G11</f>
        <v>1011.6286149162862</v>
      </c>
      <c r="I11" s="13">
        <f t="shared" si="0"/>
        <v>0.14451837355946948</v>
      </c>
      <c r="J11" s="14">
        <f t="shared" si="1"/>
        <v>2904.8193085453363</v>
      </c>
      <c r="L11" s="12">
        <f>($L$4-SUM($L$13:$L$15))*G11</f>
        <v>1313.6073059360731</v>
      </c>
      <c r="M11" s="13">
        <f t="shared" si="2"/>
        <v>0.14595636732623035</v>
      </c>
      <c r="N11" s="14">
        <f>M11*$M$4</f>
        <v>2933.7229832572302</v>
      </c>
      <c r="P11" s="1">
        <v>793</v>
      </c>
      <c r="Q11" s="45">
        <v>2278</v>
      </c>
      <c r="S11" s="34"/>
    </row>
    <row r="12" spans="2:19" x14ac:dyDescent="0.25">
      <c r="B12" s="40" t="s">
        <v>12</v>
      </c>
      <c r="C12" s="30"/>
      <c r="D12" s="19">
        <v>301</v>
      </c>
      <c r="E12" s="58">
        <f>D12*1.2</f>
        <v>361.2</v>
      </c>
      <c r="F12" s="59">
        <v>361</v>
      </c>
      <c r="G12" s="16">
        <f>F12/($F$16-SUM($F$13:$F$15))</f>
        <v>5.4946727549467278E-2</v>
      </c>
      <c r="H12" s="36">
        <f>($H$4-SUM($H$13:$H$15))*G12</f>
        <v>368.14307458143077</v>
      </c>
      <c r="I12" s="37">
        <f t="shared" si="0"/>
        <v>5.2591867797347258E-2</v>
      </c>
      <c r="J12" s="38">
        <f t="shared" si="1"/>
        <v>1057.0965427266799</v>
      </c>
      <c r="L12" s="36">
        <f>($L$4-SUM($L$13:$L$15))*G12</f>
        <v>478.03652968036533</v>
      </c>
      <c r="M12" s="37">
        <f t="shared" si="2"/>
        <v>5.3115169964485037E-2</v>
      </c>
      <c r="N12" s="38">
        <f>M12*$M$4</f>
        <v>1067.6149162861493</v>
      </c>
      <c r="P12" s="1">
        <v>537</v>
      </c>
      <c r="Q12" s="45">
        <v>1541</v>
      </c>
    </row>
    <row r="13" spans="2:19" x14ac:dyDescent="0.25">
      <c r="B13" s="40" t="s">
        <v>13</v>
      </c>
      <c r="C13" s="25" t="s">
        <v>7</v>
      </c>
      <c r="D13" s="17">
        <v>15</v>
      </c>
      <c r="E13" s="53">
        <f t="shared" ref="E13:E14" si="3">D13*1.2</f>
        <v>18</v>
      </c>
      <c r="F13" s="54">
        <v>100</v>
      </c>
      <c r="G13" s="11"/>
      <c r="H13" s="12">
        <f>F13</f>
        <v>100</v>
      </c>
      <c r="I13" s="13">
        <f t="shared" si="0"/>
        <v>1.4285714285714287E-2</v>
      </c>
      <c r="J13" s="14">
        <f t="shared" si="1"/>
        <v>287.14285714285717</v>
      </c>
      <c r="L13" s="39">
        <v>100</v>
      </c>
      <c r="M13" s="13">
        <f t="shared" si="2"/>
        <v>1.1111111111111112E-2</v>
      </c>
      <c r="N13" s="14">
        <f>M13*$M$4</f>
        <v>223.33333333333334</v>
      </c>
      <c r="P13" s="1">
        <v>257</v>
      </c>
      <c r="Q13" s="3">
        <v>737</v>
      </c>
    </row>
    <row r="14" spans="2:19" x14ac:dyDescent="0.25">
      <c r="B14" s="40" t="s">
        <v>14</v>
      </c>
      <c r="C14" s="26"/>
      <c r="D14" s="18">
        <v>10</v>
      </c>
      <c r="E14" s="60">
        <f t="shared" si="3"/>
        <v>12</v>
      </c>
      <c r="F14" s="57">
        <v>100</v>
      </c>
      <c r="G14" s="15"/>
      <c r="H14" s="12">
        <f>F14</f>
        <v>100</v>
      </c>
      <c r="I14" s="13">
        <f t="shared" si="0"/>
        <v>1.4285714285714287E-2</v>
      </c>
      <c r="J14" s="14">
        <f t="shared" si="1"/>
        <v>287.14285714285717</v>
      </c>
      <c r="L14" s="39">
        <v>100</v>
      </c>
      <c r="M14" s="13">
        <f t="shared" si="2"/>
        <v>1.1111111111111112E-2</v>
      </c>
      <c r="N14" s="14">
        <f>M14*$M$4</f>
        <v>223.33333333333334</v>
      </c>
      <c r="P14" s="1">
        <v>93</v>
      </c>
      <c r="Q14" s="3">
        <v>268</v>
      </c>
    </row>
    <row r="15" spans="2:19" x14ac:dyDescent="0.25">
      <c r="B15" s="40" t="s">
        <v>15</v>
      </c>
      <c r="C15" s="27"/>
      <c r="D15" s="19">
        <v>0</v>
      </c>
      <c r="E15" s="58"/>
      <c r="F15" s="59">
        <v>100</v>
      </c>
      <c r="G15" s="16"/>
      <c r="H15" s="12">
        <f>F15</f>
        <v>100</v>
      </c>
      <c r="I15" s="13">
        <f t="shared" si="0"/>
        <v>1.4285714285714287E-2</v>
      </c>
      <c r="J15" s="14">
        <f t="shared" si="1"/>
        <v>287.14285714285717</v>
      </c>
      <c r="L15" s="39">
        <v>100</v>
      </c>
      <c r="M15" s="13">
        <f t="shared" si="2"/>
        <v>1.1111111111111112E-2</v>
      </c>
      <c r="N15" s="14">
        <f>M15*$M$4</f>
        <v>223.33333333333334</v>
      </c>
      <c r="P15" s="1">
        <v>117</v>
      </c>
      <c r="Q15" s="3">
        <v>335</v>
      </c>
    </row>
    <row r="16" spans="2:19" x14ac:dyDescent="0.25">
      <c r="D16" s="20">
        <f t="shared" ref="D16:J16" si="4">SUM(D8:D15)</f>
        <v>5500</v>
      </c>
      <c r="E16" s="60">
        <f>SUM(E8:E15)</f>
        <v>6599.9999999999991</v>
      </c>
      <c r="F16" s="20">
        <f t="shared" si="4"/>
        <v>6870</v>
      </c>
      <c r="G16" s="21">
        <f t="shared" si="4"/>
        <v>1</v>
      </c>
      <c r="H16" s="22">
        <f t="shared" si="4"/>
        <v>6999.9999999999991</v>
      </c>
      <c r="I16" s="23">
        <f t="shared" si="4"/>
        <v>1</v>
      </c>
      <c r="J16" s="24">
        <f t="shared" si="4"/>
        <v>20100.000000000007</v>
      </c>
      <c r="L16" s="22">
        <f>SUM(L8:L15)</f>
        <v>9000</v>
      </c>
      <c r="M16" s="23">
        <f>SUM(M8:M15)</f>
        <v>0.99999999999999989</v>
      </c>
      <c r="N16" s="24">
        <f>SUM(N8:N15)</f>
        <v>20099.999999999996</v>
      </c>
      <c r="P16" s="48">
        <f>SUM(P8:P15)</f>
        <v>7000</v>
      </c>
      <c r="Q16" s="49">
        <f>SUM(Q8:Q15)</f>
        <v>20101</v>
      </c>
    </row>
  </sheetData>
  <mergeCells count="10">
    <mergeCell ref="L2:N2"/>
    <mergeCell ref="L6:N6"/>
    <mergeCell ref="P6:Q6"/>
    <mergeCell ref="E3:E6"/>
    <mergeCell ref="C13:C15"/>
    <mergeCell ref="C8:C12"/>
    <mergeCell ref="D3:D6"/>
    <mergeCell ref="H2:J2"/>
    <mergeCell ref="F4:F6"/>
    <mergeCell ref="H6:J6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ms</cp:lastModifiedBy>
  <cp:lastPrinted>2021-03-12T13:02:31Z</cp:lastPrinted>
  <dcterms:created xsi:type="dcterms:W3CDTF">2021-03-11T18:30:40Z</dcterms:created>
  <dcterms:modified xsi:type="dcterms:W3CDTF">2021-03-12T14:06:28Z</dcterms:modified>
</cp:coreProperties>
</file>