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Mediciones transporte\"/>
    </mc:Choice>
  </mc:AlternateContent>
  <bookViews>
    <workbookView xWindow="0" yWindow="0" windowWidth="20490" windowHeight="7755"/>
  </bookViews>
  <sheets>
    <sheet name="Estado a Ago 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S18" i="1" s="1"/>
  <c r="R10" i="1"/>
  <c r="R18" i="1" s="1"/>
  <c r="R3" i="1"/>
  <c r="AD3" i="1" l="1"/>
  <c r="AD4" i="1"/>
  <c r="AD5" i="1"/>
  <c r="AD11" i="1" s="1"/>
  <c r="AD14" i="1"/>
  <c r="O17" i="1"/>
  <c r="O16" i="1"/>
  <c r="O15" i="1"/>
  <c r="O12" i="1"/>
  <c r="O10" i="1"/>
  <c r="AD12" i="1" l="1"/>
  <c r="AD10" i="1"/>
  <c r="AD13" i="1"/>
  <c r="I3" i="1" l="1"/>
  <c r="L10" i="1"/>
  <c r="M10" i="1"/>
  <c r="M17" i="1"/>
  <c r="L17" i="1"/>
  <c r="M15" i="1"/>
  <c r="L15" i="1"/>
  <c r="J17" i="1" l="1"/>
  <c r="I17" i="1"/>
  <c r="J15" i="1"/>
  <c r="I15" i="1"/>
  <c r="F3" i="1" l="1"/>
  <c r="B3" i="1"/>
  <c r="D12" i="1" s="1"/>
  <c r="D11" i="1" l="1"/>
  <c r="D16" i="1"/>
  <c r="G16" i="1" s="1"/>
  <c r="F16" i="1" s="1"/>
  <c r="D14" i="1"/>
  <c r="D17" i="1"/>
  <c r="G17" i="1" s="1"/>
  <c r="F17" i="1" s="1"/>
  <c r="D15" i="1"/>
  <c r="G15" i="1" s="1"/>
  <c r="D13" i="1"/>
  <c r="F15" i="1" l="1"/>
  <c r="D10" i="1"/>
  <c r="D18" i="1" s="1"/>
  <c r="C18" i="1"/>
  <c r="F11" i="1" l="1"/>
  <c r="F10" i="1"/>
  <c r="F14" i="1"/>
  <c r="F12" i="1"/>
  <c r="G12" i="1" s="1"/>
  <c r="F13" i="1"/>
  <c r="B17" i="1"/>
  <c r="B13" i="1"/>
  <c r="B11" i="1"/>
  <c r="B16" i="1"/>
  <c r="B12" i="1"/>
  <c r="B15" i="1"/>
  <c r="B10" i="1"/>
  <c r="B14" i="1"/>
  <c r="F18" i="1" l="1"/>
  <c r="G14" i="1"/>
  <c r="J14" i="1" s="1"/>
  <c r="M14" i="1" s="1"/>
  <c r="I14" i="1"/>
  <c r="L14" i="1" s="1"/>
  <c r="O14" i="1" s="1"/>
  <c r="G13" i="1"/>
  <c r="J13" i="1" s="1"/>
  <c r="M13" i="1" s="1"/>
  <c r="I13" i="1"/>
  <c r="L13" i="1" s="1"/>
  <c r="O13" i="1" s="1"/>
  <c r="G11" i="1"/>
  <c r="J11" i="1" s="1"/>
  <c r="I11" i="1"/>
  <c r="G10" i="1"/>
  <c r="B18" i="1"/>
  <c r="M11" i="1" l="1"/>
  <c r="J18" i="1"/>
  <c r="G18" i="1"/>
  <c r="L11" i="1"/>
  <c r="I18" i="1"/>
  <c r="O11" i="1" l="1"/>
  <c r="O18" i="1" s="1"/>
  <c r="L18" i="1"/>
  <c r="L4" i="1" s="1"/>
  <c r="O4" i="1" s="1"/>
  <c r="O3" i="1" s="1"/>
  <c r="M18" i="1"/>
  <c r="L5" i="1" s="1"/>
  <c r="P17" i="1" l="1"/>
  <c r="P16" i="1"/>
  <c r="P12" i="1"/>
  <c r="P10" i="1"/>
  <c r="P15" i="1"/>
  <c r="L3" i="1"/>
  <c r="P14" i="1"/>
  <c r="P13" i="1"/>
  <c r="P11" i="1"/>
  <c r="P18" i="1" l="1"/>
</calcChain>
</file>

<file path=xl/sharedStrings.xml><?xml version="1.0" encoding="utf-8"?>
<sst xmlns="http://schemas.openxmlformats.org/spreadsheetml/2006/main" count="51" uniqueCount="31">
  <si>
    <t>Precio USD / Mb</t>
  </si>
  <si>
    <t>Capacidad contratada - Mb</t>
  </si>
  <si>
    <t>Abono contratado (USD)</t>
  </si>
  <si>
    <t>Contratación Set 2021</t>
  </si>
  <si>
    <t>Miembro</t>
  </si>
  <si>
    <t xml:space="preserve">Distrib </t>
  </si>
  <si>
    <t>Capacidad</t>
  </si>
  <si>
    <t>Abono</t>
  </si>
  <si>
    <t>%</t>
  </si>
  <si>
    <t>Mb Pico</t>
  </si>
  <si>
    <t>USD</t>
  </si>
  <si>
    <t>Servicios Grupo Junín</t>
  </si>
  <si>
    <t>Red Power</t>
  </si>
  <si>
    <t>LinkUp</t>
  </si>
  <si>
    <t>Empresa Servicios TV por Cable</t>
  </si>
  <si>
    <t>Young</t>
  </si>
  <si>
    <t>UNNOBA</t>
  </si>
  <si>
    <t>Municipalidad</t>
  </si>
  <si>
    <t>SyT</t>
  </si>
  <si>
    <t>TOTAL</t>
  </si>
  <si>
    <t>Auxiliar</t>
  </si>
  <si>
    <t>Capacidad a repartir</t>
  </si>
  <si>
    <t>Nuevo Abono a repartir</t>
  </si>
  <si>
    <t>Nueva Capacidad a repartir</t>
  </si>
  <si>
    <t>Capacidad actual miembros</t>
  </si>
  <si>
    <t>Propuesta Marzo 2022</t>
  </si>
  <si>
    <t>Modificado en una reunion IXP</t>
  </si>
  <si>
    <t>Abono Julio - Acta IXP 202304</t>
  </si>
  <si>
    <t>Abono Enero 2024</t>
  </si>
  <si>
    <t>Propuesta JUNIN</t>
  </si>
  <si>
    <t>Abono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</si>
</sst>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/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164" fontId="0" fillId="0" borderId="16" xfId="0" applyNumberFormat="1" applyFont="1" applyFill="1" applyBorder="1"/>
    <xf numFmtId="0" fontId="4" fillId="0" borderId="3" xfId="0" applyFont="1" applyBorder="1" applyAlignment="1">
      <alignment horizontal="left" wrapText="1"/>
    </xf>
    <xf numFmtId="0" fontId="0" fillId="0" borderId="0" xfId="0" applyFont="1"/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wrapText="1"/>
    </xf>
    <xf numFmtId="164" fontId="0" fillId="0" borderId="17" xfId="0" applyNumberFormat="1" applyFont="1" applyFill="1" applyBorder="1"/>
    <xf numFmtId="164" fontId="0" fillId="0" borderId="19" xfId="0" applyNumberFormat="1" applyFont="1" applyFill="1" applyBorder="1"/>
    <xf numFmtId="164" fontId="0" fillId="0" borderId="22" xfId="0" applyNumberFormat="1" applyFont="1" applyFill="1" applyBorder="1"/>
    <xf numFmtId="0" fontId="0" fillId="0" borderId="0" xfId="0" applyFont="1" applyFill="1"/>
    <xf numFmtId="10" fontId="0" fillId="0" borderId="0" xfId="2" applyNumberFormat="1" applyFont="1"/>
    <xf numFmtId="43" fontId="4" fillId="0" borderId="2" xfId="1" applyNumberFormat="1" applyFont="1" applyFill="1" applyBorder="1"/>
    <xf numFmtId="164" fontId="4" fillId="0" borderId="2" xfId="1" applyNumberFormat="1" applyFont="1" applyFill="1" applyBorder="1" applyAlignment="1"/>
    <xf numFmtId="43" fontId="4" fillId="0" borderId="2" xfId="1" applyFont="1" applyFill="1" applyBorder="1"/>
    <xf numFmtId="164" fontId="0" fillId="0" borderId="2" xfId="1" applyNumberFormat="1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164" fontId="0" fillId="0" borderId="0" xfId="0" applyNumberFormat="1" applyFont="1"/>
    <xf numFmtId="10" fontId="0" fillId="0" borderId="15" xfId="2" applyNumberFormat="1" applyFont="1" applyBorder="1" applyAlignment="1">
      <alignment horizontal="right" wrapText="1"/>
    </xf>
    <xf numFmtId="164" fontId="0" fillId="0" borderId="7" xfId="0" applyNumberFormat="1" applyFont="1" applyFill="1" applyBorder="1"/>
    <xf numFmtId="164" fontId="0" fillId="0" borderId="9" xfId="0" applyNumberFormat="1" applyFont="1" applyFill="1" applyBorder="1"/>
    <xf numFmtId="10" fontId="0" fillId="0" borderId="20" xfId="2" applyNumberFormat="1" applyFont="1" applyBorder="1" applyAlignment="1">
      <alignment horizontal="right" wrapText="1"/>
    </xf>
    <xf numFmtId="164" fontId="0" fillId="0" borderId="20" xfId="0" applyNumberFormat="1" applyFont="1" applyFill="1" applyBorder="1"/>
    <xf numFmtId="10" fontId="0" fillId="0" borderId="23" xfId="2" applyNumberFormat="1" applyFont="1" applyBorder="1" applyAlignment="1">
      <alignment horizontal="right" wrapText="1"/>
    </xf>
    <xf numFmtId="164" fontId="0" fillId="0" borderId="11" xfId="0" applyNumberFormat="1" applyFont="1" applyFill="1" applyBorder="1"/>
    <xf numFmtId="164" fontId="0" fillId="0" borderId="13" xfId="0" applyNumberFormat="1" applyFont="1" applyFill="1" applyBorder="1"/>
    <xf numFmtId="9" fontId="0" fillId="0" borderId="24" xfId="2" applyNumberFormat="1" applyFont="1" applyBorder="1" applyAlignment="1"/>
    <xf numFmtId="164" fontId="0" fillId="0" borderId="25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0" fillId="0" borderId="0" xfId="0" applyFont="1" applyAlignment="1">
      <alignment vertical="center"/>
    </xf>
    <xf numFmtId="0" fontId="0" fillId="0" borderId="14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21" xfId="0" applyFont="1" applyBorder="1" applyAlignment="1">
      <alignment wrapText="1"/>
    </xf>
    <xf numFmtId="43" fontId="0" fillId="0" borderId="0" xfId="1" applyFon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0" fillId="3" borderId="7" xfId="0" applyNumberFormat="1" applyFont="1" applyFill="1" applyBorder="1"/>
    <xf numFmtId="164" fontId="0" fillId="3" borderId="9" xfId="0" applyNumberFormat="1" applyFont="1" applyFill="1" applyBorder="1"/>
    <xf numFmtId="164" fontId="0" fillId="3" borderId="20" xfId="0" applyNumberFormat="1" applyFont="1" applyFill="1" applyBorder="1"/>
    <xf numFmtId="164" fontId="0" fillId="3" borderId="19" xfId="0" applyNumberFormat="1" applyFont="1" applyFill="1" applyBorder="1"/>
    <xf numFmtId="164" fontId="0" fillId="3" borderId="11" xfId="0" applyNumberFormat="1" applyFont="1" applyFill="1" applyBorder="1"/>
    <xf numFmtId="164" fontId="0" fillId="3" borderId="13" xfId="0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zoomScaleNormal="10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V13" sqref="V13"/>
    </sheetView>
  </sheetViews>
  <sheetFormatPr defaultRowHeight="15" x14ac:dyDescent="0.25"/>
  <cols>
    <col min="1" max="1" width="28.28515625" style="9" bestFit="1" customWidth="1"/>
    <col min="2" max="2" width="8" style="9" customWidth="1"/>
    <col min="3" max="3" width="10.5703125" style="9" customWidth="1"/>
    <col min="4" max="4" width="11" style="9" customWidth="1"/>
    <col min="5" max="5" width="2.42578125" style="9" customWidth="1"/>
    <col min="6" max="7" width="11.7109375" style="9" customWidth="1"/>
    <col min="8" max="8" width="2.5703125" style="9" customWidth="1"/>
    <col min="9" max="10" width="14.140625" style="9" customWidth="1"/>
    <col min="11" max="11" width="2.42578125" style="9" customWidth="1"/>
    <col min="12" max="13" width="13.7109375" style="9" customWidth="1"/>
    <col min="14" max="14" width="2.42578125" style="9" customWidth="1"/>
    <col min="15" max="16" width="13.7109375" style="9" customWidth="1"/>
    <col min="17" max="17" width="2.42578125" style="9" customWidth="1"/>
    <col min="18" max="19" width="13.7109375" style="9" customWidth="1"/>
    <col min="20" max="28" width="9.140625" style="9"/>
    <col min="29" max="29" width="25.7109375" style="9" bestFit="1" customWidth="1"/>
    <col min="30" max="16384" width="9.140625" style="9"/>
  </cols>
  <sheetData>
    <row r="1" spans="1:30" ht="18.75" x14ac:dyDescent="0.3">
      <c r="A1" s="51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30" x14ac:dyDescent="0.25">
      <c r="AC2" s="9" t="s">
        <v>20</v>
      </c>
    </row>
    <row r="3" spans="1:30" x14ac:dyDescent="0.25">
      <c r="A3" s="1" t="s">
        <v>0</v>
      </c>
      <c r="B3" s="18">
        <f>+B5/B4</f>
        <v>2.1444444444444444</v>
      </c>
      <c r="C3" s="2"/>
      <c r="D3" s="2"/>
      <c r="F3" s="20">
        <f>+F5/F4</f>
        <v>1.3466666666666667</v>
      </c>
      <c r="I3" s="20">
        <f>+I5/I4</f>
        <v>1.3466666666666667</v>
      </c>
      <c r="L3" s="20">
        <f>+L5/L4</f>
        <v>1.0350025695132095</v>
      </c>
      <c r="O3" s="20">
        <f>+O5/O4</f>
        <v>0.9599736045744115</v>
      </c>
      <c r="R3" s="20">
        <f>+R5/R4</f>
        <v>0.65666666666666662</v>
      </c>
      <c r="AC3" s="9" t="s">
        <v>22</v>
      </c>
      <c r="AD3" s="25">
        <f>+F5-G15-G16-G17</f>
        <v>18913.333333333332</v>
      </c>
    </row>
    <row r="4" spans="1:30" x14ac:dyDescent="0.25">
      <c r="A4" s="1" t="s">
        <v>1</v>
      </c>
      <c r="B4" s="19">
        <v>9000</v>
      </c>
      <c r="C4" s="2"/>
      <c r="D4" s="2"/>
      <c r="F4" s="21">
        <v>15000</v>
      </c>
      <c r="I4" s="21">
        <v>15000</v>
      </c>
      <c r="L4" s="21">
        <f>+L18</f>
        <v>20000.549919819936</v>
      </c>
      <c r="O4" s="21">
        <f>+L4</f>
        <v>20000.549919819936</v>
      </c>
      <c r="R4" s="21">
        <v>30000</v>
      </c>
      <c r="AC4" s="9" t="s">
        <v>23</v>
      </c>
      <c r="AD4" s="25">
        <f>+F4-F17-F16-F15</f>
        <v>14044.554455445545</v>
      </c>
    </row>
    <row r="5" spans="1:30" x14ac:dyDescent="0.25">
      <c r="A5" s="1" t="s">
        <v>2</v>
      </c>
      <c r="B5" s="19">
        <v>19300</v>
      </c>
      <c r="C5" s="2"/>
      <c r="D5" s="2"/>
      <c r="F5" s="21">
        <v>20200</v>
      </c>
      <c r="I5" s="21">
        <v>20200</v>
      </c>
      <c r="L5" s="21">
        <f>+M18</f>
        <v>20700.620558690851</v>
      </c>
      <c r="O5" s="21">
        <v>19200</v>
      </c>
      <c r="R5" s="21">
        <v>19700</v>
      </c>
      <c r="AC5" s="9" t="s">
        <v>24</v>
      </c>
      <c r="AD5" s="25">
        <f>+C10+C11+C12+C13+C14</f>
        <v>8400</v>
      </c>
    </row>
    <row r="6" spans="1:30" ht="15.75" thickBot="1" x14ac:dyDescent="0.3">
      <c r="A6" s="3"/>
      <c r="B6" s="4"/>
    </row>
    <row r="7" spans="1:30" ht="15.75" thickBot="1" x14ac:dyDescent="0.3">
      <c r="A7" s="3"/>
      <c r="B7" s="46" t="s">
        <v>3</v>
      </c>
      <c r="C7" s="47"/>
      <c r="D7" s="48"/>
      <c r="F7" s="44" t="s">
        <v>25</v>
      </c>
      <c r="G7" s="45"/>
      <c r="I7" s="44" t="s">
        <v>26</v>
      </c>
      <c r="J7" s="45"/>
      <c r="L7" s="44" t="s">
        <v>27</v>
      </c>
      <c r="M7" s="45"/>
      <c r="O7" s="44" t="s">
        <v>28</v>
      </c>
      <c r="P7" s="45"/>
      <c r="R7" s="44" t="s">
        <v>30</v>
      </c>
      <c r="S7" s="45"/>
    </row>
    <row r="8" spans="1:30" x14ac:dyDescent="0.25">
      <c r="A8" s="49" t="s">
        <v>4</v>
      </c>
      <c r="B8" s="22" t="s">
        <v>5</v>
      </c>
      <c r="C8" s="10" t="s">
        <v>6</v>
      </c>
      <c r="D8" s="11" t="s">
        <v>7</v>
      </c>
      <c r="E8" s="16"/>
      <c r="F8" s="22" t="s">
        <v>6</v>
      </c>
      <c r="G8" s="11" t="s">
        <v>7</v>
      </c>
      <c r="I8" s="22" t="s">
        <v>6</v>
      </c>
      <c r="J8" s="11" t="s">
        <v>7</v>
      </c>
      <c r="L8" s="22" t="s">
        <v>6</v>
      </c>
      <c r="M8" s="11" t="s">
        <v>7</v>
      </c>
      <c r="O8" s="22" t="s">
        <v>6</v>
      </c>
      <c r="P8" s="11" t="s">
        <v>7</v>
      </c>
      <c r="R8" s="22" t="s">
        <v>6</v>
      </c>
      <c r="S8" s="11" t="s">
        <v>7</v>
      </c>
      <c r="AC8" s="9" t="s">
        <v>21</v>
      </c>
    </row>
    <row r="9" spans="1:30" ht="15.75" thickBot="1" x14ac:dyDescent="0.3">
      <c r="A9" s="50"/>
      <c r="B9" s="5" t="s">
        <v>8</v>
      </c>
      <c r="C9" s="6" t="s">
        <v>9</v>
      </c>
      <c r="D9" s="12" t="s">
        <v>10</v>
      </c>
      <c r="E9" s="16"/>
      <c r="F9" s="23" t="s">
        <v>9</v>
      </c>
      <c r="G9" s="24" t="s">
        <v>10</v>
      </c>
      <c r="I9" s="23" t="s">
        <v>9</v>
      </c>
      <c r="J9" s="24" t="s">
        <v>10</v>
      </c>
      <c r="L9" s="23" t="s">
        <v>9</v>
      </c>
      <c r="M9" s="24" t="s">
        <v>10</v>
      </c>
      <c r="O9" s="23" t="s">
        <v>9</v>
      </c>
      <c r="P9" s="24" t="s">
        <v>10</v>
      </c>
      <c r="R9" s="23" t="s">
        <v>9</v>
      </c>
      <c r="S9" s="24" t="s">
        <v>10</v>
      </c>
    </row>
    <row r="10" spans="1:30" x14ac:dyDescent="0.25">
      <c r="A10" s="40" t="s">
        <v>11</v>
      </c>
      <c r="B10" s="26">
        <f t="shared" ref="B10:B17" si="0">+C10/$C$18</f>
        <v>0.17910148028236128</v>
      </c>
      <c r="C10" s="7">
        <v>1611.9133225412515</v>
      </c>
      <c r="D10" s="13">
        <f>+C10*$B$3</f>
        <v>3456.6585694495725</v>
      </c>
      <c r="E10" s="16"/>
      <c r="F10" s="27">
        <f>+$AD$4*AD10</f>
        <v>2695.0719566534244</v>
      </c>
      <c r="G10" s="28">
        <f>+F10*$F$3</f>
        <v>3629.3635682932781</v>
      </c>
      <c r="I10" s="27">
        <v>3968</v>
      </c>
      <c r="J10" s="28">
        <v>5344</v>
      </c>
      <c r="L10" s="27">
        <f>3968+3000</f>
        <v>6968</v>
      </c>
      <c r="M10" s="28">
        <f>5344+300</f>
        <v>5644</v>
      </c>
      <c r="O10" s="27">
        <f>+L10</f>
        <v>6968</v>
      </c>
      <c r="P10" s="28">
        <f>+M10/$L$5*$O$5</f>
        <v>5234.8575586302723</v>
      </c>
      <c r="R10" s="53">
        <f>+O10</f>
        <v>6968</v>
      </c>
      <c r="S10" s="54">
        <f>+P10/$L$5*$O$5</f>
        <v>4855.3744966599024</v>
      </c>
      <c r="AD10" s="17">
        <f>+C10/$AD$5</f>
        <v>0.1918944431596728</v>
      </c>
    </row>
    <row r="11" spans="1:30" x14ac:dyDescent="0.25">
      <c r="A11" s="41" t="s">
        <v>12</v>
      </c>
      <c r="B11" s="29">
        <f t="shared" si="0"/>
        <v>0.38200963082874989</v>
      </c>
      <c r="C11" s="7">
        <v>3438.0866774587489</v>
      </c>
      <c r="D11" s="14">
        <f t="shared" ref="D11:D17" si="1">+C11*$B$3</f>
        <v>7372.7858749948728</v>
      </c>
      <c r="E11" s="16"/>
      <c r="F11" s="30">
        <f>+$AD$4*AD11</f>
        <v>5748.3804242989572</v>
      </c>
      <c r="G11" s="14">
        <f>+F11*$F$3</f>
        <v>7741.1523047225955</v>
      </c>
      <c r="I11" s="30">
        <f>+F11</f>
        <v>5748.3804242989572</v>
      </c>
      <c r="J11" s="14">
        <f>+G11</f>
        <v>7741.1523047225955</v>
      </c>
      <c r="K11" s="43"/>
      <c r="L11" s="30">
        <f>+I11+2000</f>
        <v>7748.3804242989572</v>
      </c>
      <c r="M11" s="14">
        <f>+J11+200</f>
        <v>7941.1523047225955</v>
      </c>
      <c r="N11" s="43"/>
      <c r="O11" s="30">
        <f t="shared" ref="O11:O17" si="2">+L11</f>
        <v>7748.3804242989572</v>
      </c>
      <c r="P11" s="14">
        <f t="shared" ref="P11:P17" si="3">+M11/$L$5*$O$5</f>
        <v>7365.4856779963293</v>
      </c>
      <c r="Q11" s="43"/>
      <c r="R11" s="55">
        <f t="shared" ref="R11:R17" si="4">+O11</f>
        <v>7748.3804242989572</v>
      </c>
      <c r="S11" s="56">
        <f t="shared" ref="S11:S17" si="5">+P11/$L$5*$O$5</f>
        <v>6831.5500309075296</v>
      </c>
      <c r="AD11" s="17">
        <f>+C11/$AD$5</f>
        <v>0.40929603303080342</v>
      </c>
    </row>
    <row r="12" spans="1:30" x14ac:dyDescent="0.25">
      <c r="A12" s="41" t="s">
        <v>13</v>
      </c>
      <c r="B12" s="29">
        <f t="shared" si="0"/>
        <v>0.11777777777777777</v>
      </c>
      <c r="C12" s="7">
        <v>1060</v>
      </c>
      <c r="D12" s="14">
        <f t="shared" si="1"/>
        <v>2273.1111111111109</v>
      </c>
      <c r="E12" s="16"/>
      <c r="F12" s="30">
        <f>+$AD$4*AD12</f>
        <v>1772.2890146157472</v>
      </c>
      <c r="G12" s="14">
        <f>+F12*$F$3</f>
        <v>2386.6825396825398</v>
      </c>
      <c r="I12" s="30">
        <v>500</v>
      </c>
      <c r="J12" s="14">
        <v>673</v>
      </c>
      <c r="L12" s="30">
        <v>500</v>
      </c>
      <c r="M12" s="14">
        <v>673</v>
      </c>
      <c r="O12" s="30">
        <f t="shared" si="2"/>
        <v>500</v>
      </c>
      <c r="P12" s="14">
        <f t="shared" si="3"/>
        <v>624.21317097061876</v>
      </c>
      <c r="R12" s="55">
        <f t="shared" si="4"/>
        <v>500</v>
      </c>
      <c r="S12" s="56">
        <f t="shared" si="5"/>
        <v>578.96297594828377</v>
      </c>
      <c r="AD12" s="17">
        <f>+C12/$AD$5</f>
        <v>0.12619047619047619</v>
      </c>
    </row>
    <row r="13" spans="1:30" ht="30" x14ac:dyDescent="0.25">
      <c r="A13" s="41" t="s">
        <v>14</v>
      </c>
      <c r="B13" s="29">
        <f t="shared" si="0"/>
        <v>0.17777777777777778</v>
      </c>
      <c r="C13" s="7">
        <v>1600</v>
      </c>
      <c r="D13" s="14">
        <f t="shared" si="1"/>
        <v>3431.1111111111109</v>
      </c>
      <c r="E13" s="16"/>
      <c r="F13" s="30">
        <f>+$AD$4*AD13</f>
        <v>2675.1532296086748</v>
      </c>
      <c r="G13" s="14">
        <f>+F13*$F$3</f>
        <v>3602.539682539682</v>
      </c>
      <c r="I13" s="30">
        <f t="shared" ref="I13:I15" si="6">+F13</f>
        <v>2675.1532296086748</v>
      </c>
      <c r="J13" s="14">
        <f t="shared" ref="J13:J15" si="7">+G13</f>
        <v>3602.539682539682</v>
      </c>
      <c r="L13" s="30">
        <f t="shared" ref="L13:L15" si="8">+I13</f>
        <v>2675.1532296086748</v>
      </c>
      <c r="M13" s="14">
        <f t="shared" ref="M13:M15" si="9">+J13</f>
        <v>3602.539682539682</v>
      </c>
      <c r="O13" s="30">
        <f t="shared" si="2"/>
        <v>2675.1532296086748</v>
      </c>
      <c r="P13" s="14">
        <f t="shared" si="3"/>
        <v>3341.385912014237</v>
      </c>
      <c r="R13" s="55">
        <f t="shared" si="4"/>
        <v>2675.1532296086748</v>
      </c>
      <c r="S13" s="56">
        <f t="shared" si="5"/>
        <v>3099.1635892644281</v>
      </c>
      <c r="AD13" s="17">
        <f>+C13/$AD$5</f>
        <v>0.19047619047619047</v>
      </c>
    </row>
    <row r="14" spans="1:30" x14ac:dyDescent="0.25">
      <c r="A14" s="41" t="s">
        <v>15</v>
      </c>
      <c r="B14" s="29">
        <f t="shared" si="0"/>
        <v>7.6666666666666661E-2</v>
      </c>
      <c r="C14" s="7">
        <v>690</v>
      </c>
      <c r="D14" s="14">
        <f t="shared" si="1"/>
        <v>1479.6666666666665</v>
      </c>
      <c r="E14" s="16"/>
      <c r="F14" s="30">
        <f>+$AD$4*AD14</f>
        <v>1153.6598302687412</v>
      </c>
      <c r="G14" s="14">
        <f>+F14*$F$3</f>
        <v>1553.5952380952381</v>
      </c>
      <c r="I14" s="30">
        <f t="shared" si="6"/>
        <v>1153.6598302687412</v>
      </c>
      <c r="J14" s="14">
        <f t="shared" si="7"/>
        <v>1553.5952380952381</v>
      </c>
      <c r="L14" s="30">
        <f t="shared" si="8"/>
        <v>1153.6598302687412</v>
      </c>
      <c r="M14" s="14">
        <f t="shared" si="9"/>
        <v>1553.5952380952381</v>
      </c>
      <c r="O14" s="30">
        <f t="shared" si="2"/>
        <v>1153.6598302687412</v>
      </c>
      <c r="P14" s="14">
        <f t="shared" si="3"/>
        <v>1440.97267455614</v>
      </c>
      <c r="R14" s="55">
        <f t="shared" si="4"/>
        <v>1153.6598302687412</v>
      </c>
      <c r="S14" s="56">
        <f t="shared" si="5"/>
        <v>1336.5142978702847</v>
      </c>
      <c r="AD14" s="17">
        <f>+C14/$AD$5</f>
        <v>8.2142857142857142E-2</v>
      </c>
    </row>
    <row r="15" spans="1:30" x14ac:dyDescent="0.25">
      <c r="A15" s="41" t="s">
        <v>16</v>
      </c>
      <c r="B15" s="29">
        <f t="shared" si="0"/>
        <v>3.6666666666666667E-2</v>
      </c>
      <c r="C15" s="7">
        <v>330</v>
      </c>
      <c r="D15" s="14">
        <f t="shared" si="1"/>
        <v>707.66666666666663</v>
      </c>
      <c r="E15" s="16"/>
      <c r="F15" s="30">
        <f>+G15/$F$3</f>
        <v>525.49504950495043</v>
      </c>
      <c r="G15" s="14">
        <f>+D15</f>
        <v>707.66666666666663</v>
      </c>
      <c r="I15" s="30">
        <f t="shared" si="6"/>
        <v>525.49504950495043</v>
      </c>
      <c r="J15" s="14">
        <f t="shared" si="7"/>
        <v>707.66666666666663</v>
      </c>
      <c r="L15" s="30">
        <f t="shared" si="8"/>
        <v>525.49504950495043</v>
      </c>
      <c r="M15" s="14">
        <f t="shared" si="9"/>
        <v>707.66666666666663</v>
      </c>
      <c r="O15" s="30">
        <f t="shared" si="2"/>
        <v>525.49504950495043</v>
      </c>
      <c r="P15" s="14">
        <f t="shared" si="3"/>
        <v>656.36679641932835</v>
      </c>
      <c r="R15" s="55">
        <f t="shared" si="4"/>
        <v>525.49504950495043</v>
      </c>
      <c r="S15" s="56">
        <f t="shared" si="5"/>
        <v>608.78573449143471</v>
      </c>
    </row>
    <row r="16" spans="1:30" x14ac:dyDescent="0.25">
      <c r="A16" s="41" t="s">
        <v>17</v>
      </c>
      <c r="B16" s="29">
        <f t="shared" si="0"/>
        <v>1.3333333333333334E-2</v>
      </c>
      <c r="C16" s="7">
        <v>120.00000000000001</v>
      </c>
      <c r="D16" s="14">
        <f t="shared" si="1"/>
        <v>257.33333333333337</v>
      </c>
      <c r="E16" s="16"/>
      <c r="F16" s="30">
        <f>+G16/$F$3</f>
        <v>191.08910891089113</v>
      </c>
      <c r="G16" s="14">
        <f>+D16</f>
        <v>257.33333333333337</v>
      </c>
      <c r="I16" s="30">
        <v>191</v>
      </c>
      <c r="J16" s="14">
        <v>257</v>
      </c>
      <c r="L16" s="30">
        <v>191</v>
      </c>
      <c r="M16" s="14">
        <v>257</v>
      </c>
      <c r="O16" s="30">
        <f t="shared" si="2"/>
        <v>191</v>
      </c>
      <c r="P16" s="14">
        <f t="shared" si="3"/>
        <v>238.36966558610558</v>
      </c>
      <c r="R16" s="55">
        <f t="shared" si="4"/>
        <v>191</v>
      </c>
      <c r="S16" s="56">
        <f t="shared" si="5"/>
        <v>221.08987343047394</v>
      </c>
    </row>
    <row r="17" spans="1:19" ht="15.75" thickBot="1" x14ac:dyDescent="0.3">
      <c r="A17" s="42" t="s">
        <v>18</v>
      </c>
      <c r="B17" s="31">
        <f t="shared" si="0"/>
        <v>1.6666666666666666E-2</v>
      </c>
      <c r="C17" s="7">
        <v>150</v>
      </c>
      <c r="D17" s="15">
        <f t="shared" si="1"/>
        <v>321.66666666666663</v>
      </c>
      <c r="E17" s="16"/>
      <c r="F17" s="32">
        <f>+G17/$F$3</f>
        <v>238.86138613861382</v>
      </c>
      <c r="G17" s="33">
        <f>+D17</f>
        <v>321.66666666666663</v>
      </c>
      <c r="I17" s="32">
        <f>+F17</f>
        <v>238.86138613861382</v>
      </c>
      <c r="J17" s="33">
        <f>+G17</f>
        <v>321.66666666666663</v>
      </c>
      <c r="L17" s="32">
        <f>+I17</f>
        <v>238.86138613861382</v>
      </c>
      <c r="M17" s="33">
        <f>+J17</f>
        <v>321.66666666666663</v>
      </c>
      <c r="O17" s="32">
        <f t="shared" si="2"/>
        <v>238.86138613861382</v>
      </c>
      <c r="P17" s="33">
        <f t="shared" si="3"/>
        <v>298.34854382696739</v>
      </c>
      <c r="R17" s="57">
        <f t="shared" si="4"/>
        <v>238.86138613861382</v>
      </c>
      <c r="S17" s="58">
        <f t="shared" si="5"/>
        <v>276.7207884051976</v>
      </c>
    </row>
    <row r="18" spans="1:19" ht="15.75" thickBot="1" x14ac:dyDescent="0.3">
      <c r="A18" s="8" t="s">
        <v>19</v>
      </c>
      <c r="B18" s="34">
        <f t="shared" ref="B18:C18" si="10">SUM(B10:B17)</f>
        <v>1</v>
      </c>
      <c r="C18" s="35">
        <f t="shared" si="10"/>
        <v>9000</v>
      </c>
      <c r="D18" s="36">
        <f>SUM(D10:D17)</f>
        <v>19300.000000000004</v>
      </c>
      <c r="E18" s="16"/>
      <c r="F18" s="37">
        <f>SUM(F10:F17)</f>
        <v>15000.000000000002</v>
      </c>
      <c r="G18" s="38">
        <f>SUM(G10:G17)</f>
        <v>20200</v>
      </c>
      <c r="I18" s="37">
        <f>SUM(I10:I17)</f>
        <v>15000.549919819938</v>
      </c>
      <c r="J18" s="38">
        <f>SUM(J10:J17)</f>
        <v>20200.620558690851</v>
      </c>
      <c r="L18" s="37">
        <f>SUM(L10:L17)</f>
        <v>20000.549919819936</v>
      </c>
      <c r="M18" s="38">
        <f>SUM(M10:M17)</f>
        <v>20700.620558690851</v>
      </c>
      <c r="O18" s="37">
        <f>SUM(O10:O17)</f>
        <v>20000.549919819936</v>
      </c>
      <c r="P18" s="38">
        <f>SUM(P10:P17)</f>
        <v>19200</v>
      </c>
      <c r="R18" s="59">
        <f>SUM(R10:R17)</f>
        <v>20000.549919819936</v>
      </c>
      <c r="S18" s="60">
        <f>SUM(S10:S17)</f>
        <v>17808.161786977536</v>
      </c>
    </row>
    <row r="19" spans="1:19" x14ac:dyDescent="0.25">
      <c r="C19" s="39"/>
    </row>
    <row r="20" spans="1:19" ht="15" customHeight="1" x14ac:dyDescent="0.25">
      <c r="C20" s="39"/>
    </row>
  </sheetData>
  <mergeCells count="8">
    <mergeCell ref="I7:J7"/>
    <mergeCell ref="R7:S7"/>
    <mergeCell ref="A1:S1"/>
    <mergeCell ref="O7:P7"/>
    <mergeCell ref="L7:M7"/>
    <mergeCell ref="B7:D7"/>
    <mergeCell ref="A8:A9"/>
    <mergeCell ref="F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 a Ago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dcterms:created xsi:type="dcterms:W3CDTF">2021-10-28T13:07:59Z</dcterms:created>
  <dcterms:modified xsi:type="dcterms:W3CDTF">2024-03-08T20:24:07Z</dcterms:modified>
</cp:coreProperties>
</file>