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660" yWindow="-240" windowWidth="15195" windowHeight="8085" activeTab="1"/>
  </bookViews>
  <sheets>
    <sheet name="CTA CTE SOCIOS MDQ" sheetId="2" r:id="rId1"/>
    <sheet name="CAJA DE MDQ" sheetId="1" r:id="rId2"/>
    <sheet name="Grafico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126" i="1" l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61" i="1"/>
  <c r="E62" i="1"/>
  <c r="E63" i="1" s="1"/>
  <c r="E64" i="1" s="1"/>
  <c r="E141" i="1" l="1"/>
  <c r="J59" i="2" l="1"/>
  <c r="C69" i="1"/>
  <c r="F40" i="1"/>
  <c r="F28" i="1"/>
  <c r="C21" i="3"/>
  <c r="B20" i="3" l="1"/>
  <c r="K67" i="2" l="1"/>
  <c r="C125" i="1"/>
  <c r="B21" i="3" s="1"/>
  <c r="J67" i="2"/>
  <c r="L65" i="2" l="1"/>
  <c r="L69" i="2" l="1"/>
  <c r="C20" i="3" l="1"/>
  <c r="F63" i="2"/>
  <c r="G71" i="2" l="1"/>
  <c r="C108" i="1" l="1"/>
  <c r="C19" i="3" l="1"/>
  <c r="K65" i="2"/>
  <c r="F71" i="2" l="1"/>
  <c r="C98" i="1" l="1"/>
  <c r="B19" i="3" s="1"/>
  <c r="C18" i="3" l="1"/>
  <c r="B18" i="3"/>
  <c r="J65" i="2" l="1"/>
  <c r="I67" i="2" l="1"/>
  <c r="I59" i="2" l="1"/>
  <c r="H59" i="2"/>
  <c r="D51" i="2" l="1"/>
  <c r="I69" i="2" l="1"/>
  <c r="E71" i="2" l="1"/>
  <c r="C78" i="1" l="1"/>
  <c r="F53" i="2" l="1"/>
  <c r="G67" i="2" l="1"/>
  <c r="C74" i="1"/>
  <c r="B17" i="3" s="1"/>
  <c r="D49" i="2" l="1"/>
  <c r="C17" i="3" l="1"/>
  <c r="C16" i="3"/>
  <c r="C68" i="1" l="1"/>
  <c r="B16" i="3" s="1"/>
  <c r="D71" i="2"/>
  <c r="C15" i="3" l="1"/>
  <c r="G65" i="2" l="1"/>
  <c r="C51" i="2" l="1"/>
  <c r="C58" i="1" l="1"/>
  <c r="B15" i="3" s="1"/>
  <c r="C54" i="1"/>
  <c r="F59" i="2"/>
  <c r="C50" i="1"/>
  <c r="B71" i="2"/>
  <c r="D14" i="3"/>
  <c r="E143" i="1"/>
  <c r="F69" i="2"/>
  <c r="F67" i="2"/>
  <c r="B13" i="3"/>
  <c r="C14" i="3"/>
  <c r="C43" i="1"/>
  <c r="E61" i="2"/>
  <c r="D13" i="3"/>
  <c r="F23" i="2"/>
  <c r="E67" i="2"/>
  <c r="D53" i="2"/>
  <c r="O49" i="2"/>
  <c r="B3" i="2" s="1"/>
  <c r="B51" i="2"/>
  <c r="O51" i="2"/>
  <c r="B4" i="2" s="1"/>
  <c r="C63" i="2"/>
  <c r="B63" i="2"/>
  <c r="O63" i="2"/>
  <c r="B10" i="2" s="1"/>
  <c r="C27" i="1"/>
  <c r="B12" i="3" s="1"/>
  <c r="D59" i="2"/>
  <c r="O71" i="2"/>
  <c r="B14" i="2" s="1"/>
  <c r="C12" i="3"/>
  <c r="B10" i="3"/>
  <c r="B11" i="3"/>
  <c r="C61" i="2"/>
  <c r="C11" i="3"/>
  <c r="B59" i="2"/>
  <c r="O59" i="2"/>
  <c r="B8" i="2" s="1"/>
  <c r="B65" i="2"/>
  <c r="O65" i="2"/>
  <c r="B11" i="2" s="1"/>
  <c r="B69" i="2"/>
  <c r="O69" i="2"/>
  <c r="B13" i="2"/>
  <c r="O53" i="2"/>
  <c r="B5" i="2" s="1"/>
  <c r="D9" i="3"/>
  <c r="E9" i="3"/>
  <c r="C10" i="3"/>
  <c r="D11" i="3"/>
  <c r="C13" i="3"/>
  <c r="D21" i="3"/>
  <c r="O67" i="2"/>
  <c r="B12" i="2" s="1"/>
  <c r="C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D36" i="2"/>
  <c r="O61" i="2"/>
  <c r="B9" i="2" s="1"/>
  <c r="G36" i="2"/>
  <c r="O47" i="2"/>
  <c r="B2" i="2" s="1"/>
  <c r="B36" i="2"/>
  <c r="O57" i="2"/>
  <c r="B7" i="2" s="1"/>
  <c r="I36" i="2"/>
  <c r="O55" i="2"/>
  <c r="B6" i="2" s="1"/>
  <c r="O36" i="2"/>
  <c r="N36" i="2"/>
  <c r="M36" i="2"/>
  <c r="K36" i="2"/>
  <c r="L36" i="2"/>
  <c r="O83" i="2"/>
  <c r="O81" i="2"/>
  <c r="O79" i="2"/>
  <c r="O77" i="2"/>
  <c r="O73" i="2"/>
  <c r="H36" i="2"/>
  <c r="F36" i="2"/>
  <c r="E36" i="2"/>
  <c r="C36" i="2"/>
  <c r="J36" i="2"/>
  <c r="B14" i="3" l="1"/>
  <c r="E2" i="1"/>
  <c r="D22" i="3"/>
  <c r="E10" i="3"/>
  <c r="E11" i="3" s="1"/>
  <c r="E12" i="3" s="1"/>
  <c r="E13" i="3" s="1"/>
  <c r="C22" i="3"/>
  <c r="B17" i="2"/>
  <c r="B22" i="3"/>
  <c r="O75" i="2"/>
  <c r="E14" i="3" l="1"/>
  <c r="E15" i="3" s="1"/>
  <c r="E16" i="3" s="1"/>
  <c r="E17" i="3" s="1"/>
  <c r="E18" i="3" s="1"/>
  <c r="E19" i="3" s="1"/>
  <c r="E20" i="3" s="1"/>
  <c r="E21" i="3" s="1"/>
  <c r="E22" i="3" s="1"/>
</calcChain>
</file>

<file path=xl/sharedStrings.xml><?xml version="1.0" encoding="utf-8"?>
<sst xmlns="http://schemas.openxmlformats.org/spreadsheetml/2006/main" count="230" uniqueCount="98">
  <si>
    <t>CTA CTE SOCIOS NAP MAR DEL PLATA</t>
  </si>
  <si>
    <t>SALDO</t>
  </si>
  <si>
    <t xml:space="preserve"> CESOP - COOP DE ELEC SERV Y OB PCAS SAN BERNARDO LTDA</t>
  </si>
  <si>
    <t xml:space="preserve">     COOPERATIVA DE ELECTRICIDAD Y SERVICIOS ANEXOS DE DIONISIA LTDA</t>
  </si>
  <si>
    <t xml:space="preserve"> Coop de Serv Pcos Ltda Unión del Sud</t>
  </si>
  <si>
    <t>conectada</t>
  </si>
  <si>
    <t xml:space="preserve"> Cooperativa de Provisión de Elec, Servicios Pcos, Vivienda y Crédito de Mar del Plata Ltda</t>
  </si>
  <si>
    <t xml:space="preserve"> Cooperativa Telefónica de Pinamar Ltda (Telpin)</t>
  </si>
  <si>
    <t xml:space="preserve"> COOTELS LTDA - COOP TELEF Y OTROS SERV STA CLARA DEL MAR</t>
  </si>
  <si>
    <t xml:space="preserve"> COPETEL -COOP. TELEF. CARLOS TEJEDOR DE PROVISION DE SERV. PUBLICOS, VIVIENDA, PROV. Y CONS. LTDA</t>
  </si>
  <si>
    <t xml:space="preserve"> COTEL LTDA</t>
  </si>
  <si>
    <t xml:space="preserve"> CYBERWAVE S.A.</t>
  </si>
  <si>
    <t xml:space="preserve"> SILICA NETWORK S.A.</t>
  </si>
  <si>
    <t xml:space="preserve"> SITERNET SRL</t>
  </si>
  <si>
    <t xml:space="preserve"> TECOAR SA</t>
  </si>
  <si>
    <t xml:space="preserve"> TELMEX ARGENTINA SA</t>
  </si>
  <si>
    <t>TOTAL DEUDA NAP MAR DEL PLATA</t>
  </si>
  <si>
    <t>SERVICIOS NAP FACTURADOS</t>
  </si>
  <si>
    <t>saldo 30.06.2017</t>
  </si>
  <si>
    <t>Ap Inic y Fdo Rva</t>
  </si>
  <si>
    <t>Concepto</t>
  </si>
  <si>
    <t xml:space="preserve">Facturado </t>
  </si>
  <si>
    <t>Facturado</t>
  </si>
  <si>
    <t>ACUERDOS ESPECIALES NAP (FONDO DE RESERVA)</t>
  </si>
  <si>
    <t>Fondo de Res</t>
  </si>
  <si>
    <t>COBRANZAS</t>
  </si>
  <si>
    <t xml:space="preserve">TOTAL </t>
  </si>
  <si>
    <t>Fecha</t>
  </si>
  <si>
    <t>Ingresos/ cobrado</t>
  </si>
  <si>
    <t>Egresos</t>
  </si>
  <si>
    <t>Saldo</t>
  </si>
  <si>
    <t>Saldo 30.06.2017</t>
  </si>
  <si>
    <t xml:space="preserve">   Gtos directos Julio 2017</t>
  </si>
  <si>
    <t xml:space="preserve">   Gtos indirirectos Julio 2017</t>
  </si>
  <si>
    <t>Siternet SA</t>
  </si>
  <si>
    <t>Coop Telefonica de Pinamar Ltda</t>
  </si>
  <si>
    <t>COTEL Ltda</t>
  </si>
  <si>
    <t>Coop Telef de Elec S.P y de C. Mar del Plata</t>
  </si>
  <si>
    <t>Tecoar SA</t>
  </si>
  <si>
    <t>Silica Networks Argentina SA</t>
  </si>
  <si>
    <t>Coop Telef Carlos Tejedor</t>
  </si>
  <si>
    <t xml:space="preserve">Coop Telef Pinamar </t>
  </si>
  <si>
    <t xml:space="preserve">   Gtos directos Agosto 2017</t>
  </si>
  <si>
    <t xml:space="preserve">   Gtos indirirectos Agosto 2017</t>
  </si>
  <si>
    <t>Unión del Sud Coop Ltda</t>
  </si>
  <si>
    <t xml:space="preserve">   Gtos directos Septiembre 2017</t>
  </si>
  <si>
    <t xml:space="preserve">   Gtos indirirectos Septiembre 2017</t>
  </si>
  <si>
    <t>Coop Telef de Pinamar Ltda</t>
  </si>
  <si>
    <t xml:space="preserve">Coop Telef Carlos Tejedor de Prov de Serv Pcos </t>
  </si>
  <si>
    <t>Cyberwave SA</t>
  </si>
  <si>
    <t xml:space="preserve">   Gtos directos Octubre 2017</t>
  </si>
  <si>
    <t xml:space="preserve">   Gtos indirirectos Octubre 2017</t>
  </si>
  <si>
    <t>Coop Telefónica de Pinamar Ltda</t>
  </si>
  <si>
    <t>SALDO DE CAJA</t>
  </si>
  <si>
    <t>TOTAL FONDO DE RESERVA = $</t>
  </si>
  <si>
    <t>MDQ 2017-2018</t>
  </si>
  <si>
    <t>Ingreso</t>
  </si>
  <si>
    <t>Egreso</t>
  </si>
  <si>
    <t>Fondo de reserva</t>
  </si>
  <si>
    <t>saldo al 30.06.2017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</si>
  <si>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</si>
  <si>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</si>
  <si>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</si>
  <si>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</si>
  <si>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</si>
  <si>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</si>
  <si>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</si>
  <si>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</si>
  <si>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</si>
  <si>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</si>
  <si>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</si>
  <si>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</si>
  <si>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al 30.06.2018</t>
  </si>
  <si>
    <t>COOPERATIVA DE ELECTRICIDAD Y SERVICIOS ANEXOS DE DIONISIA LTDA</t>
  </si>
  <si>
    <t xml:space="preserve">  Fdo de Reserva COOPERATIVA DE ELECTRICIDAD Y SERVICIOS ANEXOS DE DIONISIA LTDA</t>
  </si>
  <si>
    <t xml:space="preserve">   Gtos directos NOviembre 2017</t>
  </si>
  <si>
    <t xml:space="preserve">   Gtos indirectos Noviembre 2017</t>
  </si>
  <si>
    <t>Telmex Argentina SA</t>
  </si>
  <si>
    <t xml:space="preserve">     Fondo de reserva Telmex Argentina SA</t>
  </si>
  <si>
    <t xml:space="preserve">     Universidad Tecnológica (UTN) Próximamente 2018</t>
  </si>
  <si>
    <t>Compra U$D 3,000 (caja y Fdo Rva)</t>
  </si>
  <si>
    <t xml:space="preserve">   Gtos directos Diciembre 2017</t>
  </si>
  <si>
    <t xml:space="preserve">   Gtos indirectos Diciembre 2017</t>
  </si>
  <si>
    <t>Coop de Elec Serv Anexos de Dionisia Ltda</t>
  </si>
  <si>
    <t xml:space="preserve">   Gtos Directos Enero 2018</t>
  </si>
  <si>
    <t xml:space="preserve">   Gtos Indirectos Enero 2018</t>
  </si>
  <si>
    <t xml:space="preserve">   Gtos Directos Febrero 2018</t>
  </si>
  <si>
    <t xml:space="preserve">   Gtos Indirectos Febrero 2018</t>
  </si>
  <si>
    <t xml:space="preserve">   Gtos Directos Marzo 2018</t>
  </si>
  <si>
    <t xml:space="preserve">   Gtos Indirectos Marzo 2018</t>
  </si>
  <si>
    <t>Coop Telef de Serv Anexos de Dionisia Ltda</t>
  </si>
  <si>
    <t xml:space="preserve">   Gtos Directos Abril 2018</t>
  </si>
  <si>
    <t xml:space="preserve">   Gtos Indirectos Abril 2018</t>
  </si>
  <si>
    <t xml:space="preserve">   Gtos Directos Mayo 2018</t>
  </si>
  <si>
    <t xml:space="preserve">   Gtos Indirectos Mayo 2018</t>
  </si>
  <si>
    <t xml:space="preserve"> COOPERATIVA DE ELECTRICIDAD Y SERVICIOS ANEXOS DE DIONISIA LTDA</t>
  </si>
  <si>
    <t xml:space="preserve">   Gtos Directos Junio 2018</t>
  </si>
  <si>
    <t xml:space="preserve">   Gtos Indirectos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</si>
</sst>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\ #,##0.00;[Red]&quot;$&quot;\ \-#,##0.00"/>
    <numFmt numFmtId="164" formatCode="&quot;$&quot;\ #,##0.00"/>
    <numFmt numFmtId="165" formatCode="dd/mm/yyyy;@"/>
    <numFmt numFmtId="166" formatCode="&quot;$&quot;#,##0.00"/>
    <numFmt numFmtId="167" formatCode="_ [$€-2]\ * #,##0.00_ ;_ [$€-2]\ * \-#,##0.00_ ;_ [$€-2]\ * &quot;-&quot;??_ 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0"/>
      <color rgb="FFFF0000"/>
      <name val="Arial"/>
      <family val="2"/>
    </font>
    <font>
      <sz val="11"/>
      <color rgb="FF00000A"/>
      <name val="Calibri"/>
      <family val="2"/>
    </font>
    <font>
      <b/>
      <sz val="10"/>
      <color rgb="FF00008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4" fillId="2" borderId="0" xfId="0" applyFont="1" applyFill="1"/>
    <xf numFmtId="14" fontId="5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4" fontId="6" fillId="0" borderId="0" xfId="0" applyNumberFormat="1" applyFont="1"/>
    <xf numFmtId="14" fontId="0" fillId="0" borderId="0" xfId="0" applyNumberFormat="1"/>
    <xf numFmtId="0" fontId="3" fillId="0" borderId="0" xfId="0" applyFont="1"/>
    <xf numFmtId="166" fontId="6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6" fontId="5" fillId="0" borderId="0" xfId="0" applyNumberFormat="1" applyFont="1"/>
    <xf numFmtId="166" fontId="6" fillId="0" borderId="0" xfId="0" applyNumberFormat="1" applyFont="1" applyFill="1"/>
    <xf numFmtId="166" fontId="2" fillId="0" borderId="0" xfId="0" applyNumberFormat="1" applyFont="1"/>
    <xf numFmtId="0" fontId="6" fillId="0" borderId="0" xfId="0" applyFont="1" applyFill="1"/>
    <xf numFmtId="166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4" fontId="7" fillId="0" borderId="0" xfId="0" applyNumberFormat="1" applyFont="1" applyFill="1"/>
    <xf numFmtId="164" fontId="7" fillId="0" borderId="0" xfId="0" applyNumberFormat="1" applyFont="1"/>
    <xf numFmtId="164" fontId="7" fillId="0" borderId="0" xfId="0" applyNumberFormat="1" applyFont="1" applyFill="1" applyBorder="1"/>
    <xf numFmtId="164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4" fontId="8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14" fontId="4" fillId="2" borderId="0" xfId="0" applyNumberFormat="1" applyFont="1" applyFill="1"/>
    <xf numFmtId="0" fontId="11" fillId="0" borderId="0" xfId="0" applyFont="1" applyBorder="1" applyAlignment="1">
      <alignment horizontal="left" indent="1"/>
    </xf>
    <xf numFmtId="166" fontId="5" fillId="0" borderId="0" xfId="0" applyNumberFormat="1" applyFont="1" applyFill="1"/>
    <xf numFmtId="0" fontId="5" fillId="0" borderId="0" xfId="0" applyFont="1" applyFill="1" applyAlignment="1">
      <alignment horizontal="left" indent="1"/>
    </xf>
    <xf numFmtId="164" fontId="0" fillId="0" borderId="0" xfId="0" applyNumberFormat="1"/>
    <xf numFmtId="8" fontId="7" fillId="0" borderId="0" xfId="0" applyNumberFormat="1" applyFont="1"/>
    <xf numFmtId="0" fontId="12" fillId="0" borderId="0" xfId="0" applyFont="1"/>
    <xf numFmtId="14" fontId="13" fillId="0" borderId="0" xfId="0" applyNumberFormat="1" applyFont="1" applyFill="1"/>
    <xf numFmtId="164" fontId="12" fillId="0" borderId="0" xfId="0" applyNumberFormat="1" applyFont="1" applyFill="1"/>
    <xf numFmtId="164" fontId="14" fillId="0" borderId="0" xfId="0" applyNumberFormat="1" applyFont="1" applyFill="1"/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8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4" fontId="5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14" fontId="5" fillId="0" borderId="3" xfId="0" applyNumberFormat="1" applyFont="1" applyBorder="1"/>
    <xf numFmtId="164" fontId="5" fillId="0" borderId="4" xfId="0" applyNumberFormat="1" applyFont="1" applyBorder="1"/>
    <xf numFmtId="0" fontId="5" fillId="0" borderId="2" xfId="0" applyFont="1" applyFill="1" applyBorder="1" applyAlignment="1">
      <alignment horizontal="left" indent="1"/>
    </xf>
    <xf numFmtId="0" fontId="0" fillId="0" borderId="3" xfId="0" applyBorder="1"/>
    <xf numFmtId="0" fontId="2" fillId="0" borderId="3" xfId="0" applyFont="1" applyBorder="1"/>
    <xf numFmtId="0" fontId="0" fillId="0" borderId="5" xfId="0" applyBorder="1"/>
    <xf numFmtId="14" fontId="5" fillId="0" borderId="5" xfId="0" applyNumberFormat="1" applyFont="1" applyBorder="1" applyAlignment="1">
      <alignment horizontal="center"/>
    </xf>
    <xf numFmtId="0" fontId="15" fillId="0" borderId="0" xfId="0" applyFont="1"/>
    <xf numFmtId="8" fontId="2" fillId="0" borderId="1" xfId="0" applyNumberFormat="1" applyFont="1" applyBorder="1"/>
    <xf numFmtId="0" fontId="5" fillId="0" borderId="2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166" fontId="2" fillId="0" borderId="6" xfId="0" applyNumberFormat="1" applyFont="1" applyFill="1" applyBorder="1"/>
    <xf numFmtId="0" fontId="2" fillId="0" borderId="6" xfId="0" applyFont="1" applyBorder="1"/>
    <xf numFmtId="14" fontId="5" fillId="0" borderId="3" xfId="0" applyNumberFormat="1" applyFont="1" applyFill="1" applyBorder="1"/>
    <xf numFmtId="166" fontId="5" fillId="0" borderId="1" xfId="0" applyNumberFormat="1" applyFont="1" applyBorder="1"/>
    <xf numFmtId="164" fontId="5" fillId="0" borderId="4" xfId="0" applyNumberFormat="1" applyFont="1" applyFill="1" applyBorder="1"/>
    <xf numFmtId="164" fontId="2" fillId="0" borderId="7" xfId="0" applyNumberFormat="1" applyFont="1" applyFill="1" applyBorder="1"/>
    <xf numFmtId="164" fontId="0" fillId="0" borderId="4" xfId="0" applyNumberFormat="1" applyBorder="1"/>
    <xf numFmtId="164" fontId="2" fillId="0" borderId="4" xfId="0" applyNumberFormat="1" applyFont="1" applyBorder="1"/>
    <xf numFmtId="164" fontId="2" fillId="0" borderId="0" xfId="0" applyNumberFormat="1" applyFont="1"/>
    <xf numFmtId="164" fontId="5" fillId="0" borderId="8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14" fontId="2" fillId="0" borderId="6" xfId="0" applyNumberFormat="1" applyFont="1" applyFill="1" applyBorder="1"/>
    <xf numFmtId="14" fontId="0" fillId="0" borderId="3" xfId="0" applyNumberFormat="1" applyBorder="1"/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13" fillId="0" borderId="0" xfId="0" applyNumberFormat="1" applyFont="1" applyFill="1"/>
    <xf numFmtId="166" fontId="5" fillId="0" borderId="0" xfId="0" applyNumberFormat="1" applyFont="1" applyFill="1" applyBorder="1"/>
    <xf numFmtId="14" fontId="5" fillId="0" borderId="0" xfId="0" applyNumberFormat="1" applyFont="1" applyFill="1" applyBorder="1"/>
    <xf numFmtId="166" fontId="5" fillId="0" borderId="1" xfId="0" applyNumberFormat="1" applyFont="1" applyFill="1" applyBorder="1"/>
    <xf numFmtId="0" fontId="0" fillId="0" borderId="0" xfId="0" applyFill="1" applyBorder="1"/>
    <xf numFmtId="14" fontId="5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165" fontId="2" fillId="0" borderId="0" xfId="0" applyNumberFormat="1" applyFont="1" applyFill="1" applyBorder="1"/>
    <xf numFmtId="166" fontId="2" fillId="0" borderId="0" xfId="0" applyNumberFormat="1" applyFont="1" applyFill="1"/>
    <xf numFmtId="166" fontId="2" fillId="0" borderId="0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0" fillId="0" borderId="5" xfId="0" applyFill="1" applyBorder="1"/>
    <xf numFmtId="14" fontId="5" fillId="0" borderId="5" xfId="0" applyNumberFormat="1" applyFont="1" applyFill="1" applyBorder="1" applyAlignment="1">
      <alignment horizontal="center"/>
    </xf>
    <xf numFmtId="164" fontId="16" fillId="0" borderId="0" xfId="0" applyNumberFormat="1" applyFont="1" applyFill="1"/>
    <xf numFmtId="164" fontId="5" fillId="0" borderId="0" xfId="0" applyNumberFormat="1" applyFont="1"/>
    <xf numFmtId="0" fontId="17" fillId="0" borderId="0" xfId="0" applyFont="1"/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left"/>
    </xf>
    <xf numFmtId="164" fontId="4" fillId="2" borderId="0" xfId="0" applyNumberFormat="1" applyFont="1" applyFill="1"/>
    <xf numFmtId="164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8" fontId="7" fillId="0" borderId="0" xfId="0" applyNumberFormat="1" applyFont="1" applyFill="1"/>
    <xf numFmtId="0" fontId="6" fillId="0" borderId="0" xfId="0" applyFont="1" applyBorder="1" applyAlignment="1"/>
    <xf numFmtId="164" fontId="6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164" fontId="6" fillId="0" borderId="4" xfId="0" applyNumberFormat="1" applyFont="1" applyFill="1" applyBorder="1" applyAlignment="1"/>
    <xf numFmtId="0" fontId="6" fillId="0" borderId="3" xfId="0" applyFont="1" applyBorder="1" applyAlignment="1"/>
    <xf numFmtId="164" fontId="5" fillId="0" borderId="0" xfId="0" applyNumberFormat="1" applyFont="1" applyFill="1"/>
    <xf numFmtId="1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14" fontId="5" fillId="0" borderId="3" xfId="0" applyNumberFormat="1" applyFont="1" applyFill="1" applyBorder="1" applyAlignment="1"/>
    <xf numFmtId="164" fontId="5" fillId="0" borderId="4" xfId="0" applyNumberFormat="1" applyFont="1" applyFill="1" applyBorder="1" applyAlignment="1"/>
    <xf numFmtId="0" fontId="16" fillId="0" borderId="0" xfId="0" applyFont="1"/>
    <xf numFmtId="8" fontId="4" fillId="0" borderId="0" xfId="0" applyNumberFormat="1" applyFont="1" applyFill="1" applyAlignment="1">
      <alignment horizontal="center"/>
    </xf>
    <xf numFmtId="8" fontId="6" fillId="0" borderId="0" xfId="0" applyNumberFormat="1" applyFont="1" applyFill="1"/>
    <xf numFmtId="8" fontId="0" fillId="0" borderId="0" xfId="0" applyNumberFormat="1" applyFill="1"/>
    <xf numFmtId="8" fontId="7" fillId="0" borderId="1" xfId="0" applyNumberFormat="1" applyFont="1" applyFill="1" applyBorder="1"/>
    <xf numFmtId="8" fontId="7" fillId="0" borderId="0" xfId="0" applyNumberFormat="1" applyFont="1" applyFill="1" applyBorder="1"/>
    <xf numFmtId="8" fontId="3" fillId="0" borderId="0" xfId="0" applyNumberFormat="1" applyFont="1" applyFill="1"/>
    <xf numFmtId="15" fontId="6" fillId="0" borderId="0" xfId="0" applyNumberFormat="1" applyFont="1" applyAlignment="1">
      <alignment horizontal="center"/>
    </xf>
    <xf numFmtId="14" fontId="19" fillId="0" borderId="3" xfId="0" applyNumberFormat="1" applyFont="1" applyFill="1" applyBorder="1"/>
    <xf numFmtId="8" fontId="20" fillId="0" borderId="0" xfId="0" applyNumberFormat="1" applyFont="1" applyFill="1"/>
    <xf numFmtId="8" fontId="20" fillId="0" borderId="0" xfId="0" applyNumberFormat="1" applyFont="1"/>
    <xf numFmtId="164" fontId="2" fillId="0" borderId="10" xfId="0" applyNumberFormat="1" applyFont="1" applyFill="1" applyBorder="1"/>
    <xf numFmtId="0" fontId="5" fillId="0" borderId="4" xfId="0" applyFont="1" applyFill="1" applyBorder="1" applyAlignment="1">
      <alignment horizontal="left" indent="1"/>
    </xf>
    <xf numFmtId="8" fontId="7" fillId="4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8" fontId="7" fillId="5" borderId="0" xfId="0" applyNumberFormat="1" applyFont="1" applyFill="1"/>
    <xf numFmtId="0" fontId="21" fillId="0" borderId="0" xfId="0" applyFont="1"/>
    <xf numFmtId="0" fontId="14" fillId="0" borderId="0" xfId="0" applyFont="1"/>
    <xf numFmtId="15" fontId="5" fillId="0" borderId="0" xfId="0" applyNumberFormat="1" applyFont="1" applyAlignment="1">
      <alignment horizontal="center"/>
    </xf>
    <xf numFmtId="0" fontId="5" fillId="0" borderId="0" xfId="0" applyFont="1"/>
    <xf numFmtId="164" fontId="7" fillId="5" borderId="0" xfId="0" applyNumberFormat="1" applyFont="1" applyFill="1"/>
    <xf numFmtId="14" fontId="19" fillId="0" borderId="0" xfId="0" applyNumberFormat="1" applyFont="1"/>
    <xf numFmtId="164" fontId="19" fillId="0" borderId="0" xfId="0" applyNumberFormat="1" applyFont="1"/>
    <xf numFmtId="164" fontId="7" fillId="4" borderId="0" xfId="0" applyNumberFormat="1" applyFont="1" applyFill="1"/>
    <xf numFmtId="164" fontId="19" fillId="0" borderId="4" xfId="0" applyNumberFormat="1" applyFont="1" applyFill="1" applyBorder="1"/>
    <xf numFmtId="166" fontId="22" fillId="0" borderId="3" xfId="0" applyNumberFormat="1" applyFont="1" applyBorder="1"/>
    <xf numFmtId="164" fontId="19" fillId="0" borderId="4" xfId="0" applyNumberFormat="1" applyFont="1" applyBorder="1"/>
    <xf numFmtId="14" fontId="19" fillId="0" borderId="3" xfId="0" applyNumberFormat="1" applyFont="1" applyBorder="1"/>
    <xf numFmtId="164" fontId="7" fillId="6" borderId="0" xfId="0" applyNumberFormat="1" applyFont="1" applyFill="1"/>
    <xf numFmtId="164" fontId="7" fillId="6" borderId="0" xfId="0" applyNumberFormat="1" applyFont="1" applyFill="1" applyBorder="1"/>
    <xf numFmtId="164" fontId="7" fillId="7" borderId="0" xfId="0" applyNumberFormat="1" applyFont="1" applyFill="1"/>
    <xf numFmtId="164" fontId="7" fillId="8" borderId="0" xfId="0" applyNumberFormat="1" applyFont="1" applyFill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CCFF99"/>
      <color rgb="FFCCFF66"/>
      <color rgb="FFCC3399"/>
      <color rgb="FF66FF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9087304d-f777-453d-945b-9e46839fc775/NAP%20MAR%20DEL%20PLATA%2030.06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TE SOCIOS MDQ"/>
      <sheetName val="CAJA DE MDQ"/>
      <sheetName val="Grafico"/>
    </sheetNames>
    <sheetDataSet>
      <sheetData sheetId="0" refreshError="1"/>
      <sheetData sheetId="1" refreshError="1">
        <row r="127">
          <cell r="E127">
            <v>27614.830000000016</v>
          </cell>
        </row>
        <row r="129">
          <cell r="E129">
            <v>21425</v>
          </cell>
        </row>
      </sheetData>
      <sheetData sheetId="2" refreshError="1">
        <row r="22">
          <cell r="D22">
            <v>21425</v>
          </cell>
          <cell r="E22">
            <v>27614.83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opLeftCell="C19" workbookViewId="0">
      <selection activeCell="O75" sqref="O75"/>
    </sheetView>
  </sheetViews>
  <sheetFormatPr baseColWidth="10" defaultColWidth="9.140625" defaultRowHeight="12.75" x14ac:dyDescent="0.2"/>
  <cols>
    <col min="1" max="1" width="65.42578125" customWidth="1"/>
    <col min="2" max="2" width="14" customWidth="1"/>
    <col min="3" max="3" width="12.28515625" customWidth="1"/>
    <col min="4" max="4" width="12.140625" customWidth="1"/>
    <col min="5" max="7" width="10.85546875" customWidth="1"/>
    <col min="8" max="8" width="11.28515625" customWidth="1"/>
    <col min="9" max="9" width="10.85546875" customWidth="1"/>
    <col min="10" max="11" width="10.5703125" customWidth="1"/>
    <col min="12" max="13" width="11.7109375" customWidth="1"/>
    <col min="14" max="14" width="11.7109375" bestFit="1" customWidth="1"/>
    <col min="15" max="15" width="13.28515625" bestFit="1" customWidth="1"/>
    <col min="16" max="256" width="11.42578125" customWidth="1"/>
  </cols>
  <sheetData>
    <row r="1" spans="1:6" x14ac:dyDescent="0.2">
      <c r="A1" s="1" t="s">
        <v>0</v>
      </c>
      <c r="B1" t="s">
        <v>1</v>
      </c>
    </row>
    <row r="2" spans="1:6" x14ac:dyDescent="0.2">
      <c r="A2" s="43" t="s">
        <v>2</v>
      </c>
      <c r="B2" s="128">
        <f>O47-SUM(B22:AM22)</f>
        <v>0</v>
      </c>
      <c r="C2" s="125"/>
      <c r="D2" s="48"/>
    </row>
    <row r="3" spans="1:6" ht="15" x14ac:dyDescent="0.25">
      <c r="A3" s="141" t="s">
        <v>3</v>
      </c>
      <c r="B3" s="128">
        <f>O49-SUM(B23:AM23)</f>
        <v>0</v>
      </c>
      <c r="C3" s="125"/>
      <c r="D3" s="48"/>
    </row>
    <row r="4" spans="1:6" x14ac:dyDescent="0.2">
      <c r="A4" s="43" t="s">
        <v>4</v>
      </c>
      <c r="B4" s="128">
        <f>O51-SUM(B24:AM24)</f>
        <v>0</v>
      </c>
      <c r="D4" s="48" t="s">
        <v>5</v>
      </c>
    </row>
    <row r="5" spans="1:6" x14ac:dyDescent="0.2">
      <c r="A5" s="43" t="s">
        <v>6</v>
      </c>
      <c r="B5" s="128">
        <f>O53-SUM(B25:AM25)</f>
        <v>0</v>
      </c>
      <c r="D5" s="22"/>
    </row>
    <row r="6" spans="1:6" x14ac:dyDescent="0.2">
      <c r="A6" s="43" t="s">
        <v>7</v>
      </c>
      <c r="B6" s="128">
        <f>O55-SUM(B26:AM26)</f>
        <v>0</v>
      </c>
      <c r="D6" s="48"/>
    </row>
    <row r="7" spans="1:6" x14ac:dyDescent="0.2">
      <c r="A7" s="43" t="s">
        <v>8</v>
      </c>
      <c r="B7" s="128">
        <f>O57-SUM(B27:AM27)</f>
        <v>0</v>
      </c>
      <c r="D7" s="48"/>
    </row>
    <row r="8" spans="1:6" x14ac:dyDescent="0.2">
      <c r="A8" s="43" t="s">
        <v>9</v>
      </c>
      <c r="B8" s="128">
        <f>O59-SUM(B28:AM28)</f>
        <v>0</v>
      </c>
      <c r="C8" s="142"/>
      <c r="D8" s="48"/>
    </row>
    <row r="9" spans="1:6" x14ac:dyDescent="0.2">
      <c r="A9" s="43" t="s">
        <v>10</v>
      </c>
      <c r="B9" s="128">
        <f>O61-SUM(B29:AM29)</f>
        <v>0</v>
      </c>
      <c r="D9" s="48"/>
    </row>
    <row r="10" spans="1:6" x14ac:dyDescent="0.2">
      <c r="A10" s="43" t="s">
        <v>11</v>
      </c>
      <c r="B10" s="128">
        <f>O63-SUM(B30:AM30)</f>
        <v>0</v>
      </c>
      <c r="C10" s="125"/>
      <c r="D10" s="48"/>
    </row>
    <row r="11" spans="1:6" x14ac:dyDescent="0.2">
      <c r="A11" s="43" t="s">
        <v>12</v>
      </c>
      <c r="B11" s="128">
        <f>O65-SUM(B31:AM31)</f>
        <v>0</v>
      </c>
    </row>
    <row r="12" spans="1:6" x14ac:dyDescent="0.2">
      <c r="A12" s="43" t="s">
        <v>13</v>
      </c>
      <c r="B12" s="128">
        <f>O67-SUM(B32:AM32)</f>
        <v>0</v>
      </c>
    </row>
    <row r="13" spans="1:6" x14ac:dyDescent="0.2">
      <c r="A13" s="43" t="s">
        <v>14</v>
      </c>
      <c r="B13" s="128">
        <f>O69-SUM(B33:AM33)</f>
        <v>0</v>
      </c>
    </row>
    <row r="14" spans="1:6" ht="15" x14ac:dyDescent="0.25">
      <c r="A14" s="139" t="s">
        <v>15</v>
      </c>
      <c r="B14" s="128">
        <f>O71-SUM(B34:AM34)</f>
        <v>-2610</v>
      </c>
      <c r="F14" s="141"/>
    </row>
    <row r="15" spans="1:6" x14ac:dyDescent="0.2">
      <c r="A15" s="139"/>
      <c r="B15" s="128"/>
    </row>
    <row r="17" spans="1:18" x14ac:dyDescent="0.2">
      <c r="A17" s="54" t="s">
        <v>16</v>
      </c>
      <c r="B17" s="68">
        <f>SUM(B2:B16)</f>
        <v>-2610</v>
      </c>
    </row>
    <row r="18" spans="1:18" x14ac:dyDescent="0.2">
      <c r="B18" s="53"/>
    </row>
    <row r="20" spans="1:18" x14ac:dyDescent="0.2">
      <c r="A20" s="1" t="s">
        <v>17</v>
      </c>
      <c r="B20" s="132" t="s">
        <v>18</v>
      </c>
      <c r="C20" s="143">
        <v>42929</v>
      </c>
      <c r="D20" s="4">
        <v>42958</v>
      </c>
      <c r="E20" s="4">
        <v>42990</v>
      </c>
      <c r="F20" s="4" t="s">
        <v>19</v>
      </c>
      <c r="G20" s="56"/>
      <c r="H20" s="16">
        <v>43052</v>
      </c>
      <c r="I20" s="16">
        <v>43076</v>
      </c>
      <c r="J20" s="16">
        <v>43117</v>
      </c>
      <c r="K20" s="16">
        <v>43147</v>
      </c>
      <c r="L20" s="16">
        <v>43178</v>
      </c>
      <c r="M20" s="16">
        <v>43206</v>
      </c>
      <c r="N20" s="16">
        <v>43231</v>
      </c>
      <c r="O20" s="16">
        <v>43262</v>
      </c>
      <c r="P20" s="50"/>
      <c r="Q20" s="50"/>
    </row>
    <row r="21" spans="1:18" x14ac:dyDescent="0.2">
      <c r="A21" s="4" t="s">
        <v>20</v>
      </c>
      <c r="B21" s="16" t="s">
        <v>21</v>
      </c>
      <c r="C21" s="16" t="s">
        <v>22</v>
      </c>
      <c r="D21" s="16" t="s">
        <v>22</v>
      </c>
      <c r="E21" s="16" t="s">
        <v>21</v>
      </c>
      <c r="F21" s="16" t="s">
        <v>22</v>
      </c>
      <c r="G21" s="16" t="s">
        <v>22</v>
      </c>
      <c r="H21" s="16" t="s">
        <v>22</v>
      </c>
      <c r="I21" s="16" t="s">
        <v>22</v>
      </c>
      <c r="J21" s="16" t="s">
        <v>22</v>
      </c>
      <c r="K21" s="16" t="s">
        <v>22</v>
      </c>
      <c r="L21" s="16" t="s">
        <v>22</v>
      </c>
      <c r="M21" s="16" t="s">
        <v>22</v>
      </c>
      <c r="N21" s="16" t="s">
        <v>22</v>
      </c>
      <c r="O21" s="16" t="s">
        <v>22</v>
      </c>
      <c r="P21" s="50"/>
      <c r="Q21" s="50"/>
      <c r="R21" s="50"/>
    </row>
    <row r="22" spans="1:18" x14ac:dyDescent="0.2">
      <c r="A22" s="43" t="s">
        <v>2</v>
      </c>
      <c r="B22" s="128">
        <v>0</v>
      </c>
      <c r="C22" s="42">
        <v>0</v>
      </c>
      <c r="D22" s="42"/>
      <c r="E22" s="85">
        <v>0</v>
      </c>
      <c r="F22" s="87"/>
      <c r="G22" s="85">
        <v>0</v>
      </c>
      <c r="H22" s="85">
        <v>0</v>
      </c>
      <c r="I22" s="85">
        <v>0</v>
      </c>
      <c r="J22" s="85">
        <v>0</v>
      </c>
      <c r="K22" s="100">
        <v>0</v>
      </c>
      <c r="L22" s="100">
        <v>0</v>
      </c>
      <c r="M22" s="19">
        <v>0</v>
      </c>
      <c r="N22" s="100">
        <v>0</v>
      </c>
      <c r="O22" s="100">
        <v>0</v>
      </c>
    </row>
    <row r="23" spans="1:18" ht="15" x14ac:dyDescent="0.25">
      <c r="A23" s="141" t="s">
        <v>3</v>
      </c>
      <c r="B23" s="128"/>
      <c r="C23" s="42"/>
      <c r="D23" s="42"/>
      <c r="E23" s="85"/>
      <c r="F23" s="87">
        <f>17800+8900</f>
        <v>26700</v>
      </c>
      <c r="G23" s="85"/>
      <c r="H23" s="85">
        <v>0</v>
      </c>
      <c r="I23" s="85">
        <v>2160</v>
      </c>
      <c r="J23" s="85">
        <v>2360</v>
      </c>
      <c r="K23" s="100">
        <v>2065</v>
      </c>
      <c r="L23" s="100">
        <v>2400</v>
      </c>
      <c r="M23" s="19">
        <v>2360</v>
      </c>
      <c r="N23" s="100">
        <v>2510</v>
      </c>
      <c r="O23" s="100">
        <v>2175</v>
      </c>
    </row>
    <row r="24" spans="1:18" x14ac:dyDescent="0.2">
      <c r="A24" s="43" t="s">
        <v>4</v>
      </c>
      <c r="B24" s="134">
        <v>2984</v>
      </c>
      <c r="C24" s="42">
        <v>1032</v>
      </c>
      <c r="D24" s="42">
        <v>930</v>
      </c>
      <c r="E24" s="85">
        <v>1006</v>
      </c>
      <c r="F24" s="87"/>
      <c r="G24" s="85">
        <v>1104</v>
      </c>
      <c r="H24" s="85">
        <v>818</v>
      </c>
      <c r="I24" s="100">
        <v>864</v>
      </c>
      <c r="J24" s="85">
        <v>944</v>
      </c>
      <c r="K24" s="100">
        <v>826</v>
      </c>
      <c r="L24" s="120">
        <v>960</v>
      </c>
      <c r="M24" s="42">
        <v>944</v>
      </c>
      <c r="N24" s="100">
        <v>1004</v>
      </c>
      <c r="O24" s="100">
        <v>870</v>
      </c>
    </row>
    <row r="25" spans="1:18" x14ac:dyDescent="0.2">
      <c r="A25" s="43" t="s">
        <v>6</v>
      </c>
      <c r="B25" s="134">
        <v>882</v>
      </c>
      <c r="C25" s="42">
        <v>1032</v>
      </c>
      <c r="D25" s="42">
        <v>930</v>
      </c>
      <c r="E25" s="85">
        <v>1006</v>
      </c>
      <c r="F25" s="87"/>
      <c r="G25" s="84">
        <v>1104</v>
      </c>
      <c r="H25" s="85">
        <v>818</v>
      </c>
      <c r="I25" s="85">
        <v>1296</v>
      </c>
      <c r="J25" s="85">
        <v>1416</v>
      </c>
      <c r="K25" s="100">
        <v>1239</v>
      </c>
      <c r="L25" s="120">
        <v>1440</v>
      </c>
      <c r="M25" s="42">
        <v>1416</v>
      </c>
      <c r="N25" s="100">
        <v>1506</v>
      </c>
      <c r="O25" s="100">
        <v>1305</v>
      </c>
    </row>
    <row r="26" spans="1:18" x14ac:dyDescent="0.2">
      <c r="A26" s="43" t="s">
        <v>7</v>
      </c>
      <c r="B26" s="134">
        <v>2646</v>
      </c>
      <c r="C26" s="42">
        <v>3096</v>
      </c>
      <c r="D26" s="42">
        <v>2790</v>
      </c>
      <c r="E26" s="85">
        <v>3018</v>
      </c>
      <c r="F26" s="87"/>
      <c r="G26" s="84">
        <v>3312</v>
      </c>
      <c r="H26" s="85">
        <v>2454</v>
      </c>
      <c r="I26" s="100">
        <v>2592</v>
      </c>
      <c r="J26" s="85">
        <v>2832</v>
      </c>
      <c r="K26" s="100">
        <v>2478</v>
      </c>
      <c r="L26" s="100">
        <v>2880</v>
      </c>
      <c r="M26" s="19">
        <v>2832</v>
      </c>
      <c r="N26" s="100">
        <v>3012</v>
      </c>
      <c r="O26" s="100">
        <v>2610</v>
      </c>
    </row>
    <row r="27" spans="1:18" x14ac:dyDescent="0.2">
      <c r="A27" s="43" t="s">
        <v>8</v>
      </c>
      <c r="B27" s="135">
        <v>0</v>
      </c>
      <c r="C27" s="42">
        <v>0</v>
      </c>
      <c r="D27" s="42">
        <v>0</v>
      </c>
      <c r="E27" s="85">
        <v>0</v>
      </c>
      <c r="F27" s="85"/>
      <c r="G27" s="84">
        <v>0</v>
      </c>
      <c r="H27" s="100">
        <v>0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</row>
    <row r="28" spans="1:18" x14ac:dyDescent="0.2">
      <c r="A28" s="43" t="s">
        <v>9</v>
      </c>
      <c r="B28" s="53">
        <v>0</v>
      </c>
      <c r="C28" s="42">
        <v>7740</v>
      </c>
      <c r="D28" s="42">
        <v>6975</v>
      </c>
      <c r="E28" s="85">
        <v>7545</v>
      </c>
      <c r="F28" s="85"/>
      <c r="G28" s="84">
        <v>8280</v>
      </c>
      <c r="H28" s="100">
        <v>6135</v>
      </c>
      <c r="I28" s="100">
        <v>6480</v>
      </c>
      <c r="J28" s="100">
        <v>7080</v>
      </c>
      <c r="K28" s="100">
        <v>6195</v>
      </c>
      <c r="L28" s="100">
        <v>7200</v>
      </c>
      <c r="M28" s="100">
        <v>7080</v>
      </c>
      <c r="N28" s="100">
        <v>7530</v>
      </c>
      <c r="O28" s="100">
        <v>6525</v>
      </c>
    </row>
    <row r="29" spans="1:18" x14ac:dyDescent="0.2">
      <c r="A29" s="43" t="s">
        <v>10</v>
      </c>
      <c r="B29" s="135">
        <v>3969</v>
      </c>
      <c r="C29" s="42">
        <v>4644</v>
      </c>
      <c r="D29" s="42">
        <v>4185</v>
      </c>
      <c r="E29" s="85">
        <v>4527</v>
      </c>
      <c r="F29" s="85"/>
      <c r="G29" s="84">
        <v>4968</v>
      </c>
      <c r="H29" s="100">
        <v>3681</v>
      </c>
      <c r="I29" s="100">
        <v>3888</v>
      </c>
      <c r="J29" s="100">
        <v>4248</v>
      </c>
      <c r="K29" s="100">
        <v>3717</v>
      </c>
      <c r="L29" s="120">
        <v>4320</v>
      </c>
      <c r="M29" s="100">
        <v>4248</v>
      </c>
      <c r="N29" s="100">
        <v>4518</v>
      </c>
      <c r="O29" s="100">
        <v>3915</v>
      </c>
    </row>
    <row r="30" spans="1:18" s="24" customFormat="1" x14ac:dyDescent="0.2">
      <c r="A30" s="43" t="s">
        <v>11</v>
      </c>
      <c r="B30" s="135">
        <v>0</v>
      </c>
      <c r="C30" s="42">
        <v>5160</v>
      </c>
      <c r="D30" s="42">
        <v>4650</v>
      </c>
      <c r="E30" s="85">
        <v>5030</v>
      </c>
      <c r="F30" s="85"/>
      <c r="G30" s="85">
        <v>5520</v>
      </c>
      <c r="H30" s="120">
        <v>4090</v>
      </c>
      <c r="I30" s="120">
        <v>4320</v>
      </c>
      <c r="J30" s="120">
        <v>4720</v>
      </c>
      <c r="K30" s="120">
        <v>4130</v>
      </c>
      <c r="L30" s="120">
        <v>4800</v>
      </c>
      <c r="M30" s="120">
        <v>4720</v>
      </c>
      <c r="N30" s="100">
        <v>5020</v>
      </c>
      <c r="O30" s="100">
        <v>4350</v>
      </c>
    </row>
    <row r="31" spans="1:18" s="24" customFormat="1" x14ac:dyDescent="0.2">
      <c r="A31" s="43" t="s">
        <v>12</v>
      </c>
      <c r="B31" s="53">
        <v>0</v>
      </c>
      <c r="C31" s="42">
        <v>1032</v>
      </c>
      <c r="D31" s="42">
        <v>930</v>
      </c>
      <c r="E31" s="85">
        <v>1006</v>
      </c>
      <c r="F31" s="85"/>
      <c r="G31" s="85">
        <v>1104</v>
      </c>
      <c r="H31" s="120">
        <v>818</v>
      </c>
      <c r="I31" s="100">
        <v>864</v>
      </c>
      <c r="J31" s="120">
        <v>944</v>
      </c>
      <c r="K31" s="120">
        <v>826</v>
      </c>
      <c r="L31" s="120">
        <v>960</v>
      </c>
      <c r="M31" s="120">
        <v>944</v>
      </c>
      <c r="N31" s="100">
        <v>1004</v>
      </c>
      <c r="O31" s="100">
        <v>870</v>
      </c>
    </row>
    <row r="32" spans="1:18" s="24" customFormat="1" x14ac:dyDescent="0.2">
      <c r="A32" s="43" t="s">
        <v>13</v>
      </c>
      <c r="B32" s="135">
        <v>2646</v>
      </c>
      <c r="C32" s="42">
        <v>3096</v>
      </c>
      <c r="D32" s="42">
        <v>2790</v>
      </c>
      <c r="E32" s="85">
        <v>3018</v>
      </c>
      <c r="F32" s="85"/>
      <c r="G32" s="85">
        <v>3312</v>
      </c>
      <c r="H32" s="120">
        <v>2454</v>
      </c>
      <c r="I32" s="100">
        <v>2592</v>
      </c>
      <c r="J32" s="120">
        <v>2832</v>
      </c>
      <c r="K32" s="120">
        <v>2478</v>
      </c>
      <c r="L32" s="120">
        <v>2880</v>
      </c>
      <c r="M32" s="120">
        <v>2832</v>
      </c>
      <c r="N32" s="100">
        <v>3012</v>
      </c>
      <c r="O32" s="100">
        <v>2610</v>
      </c>
    </row>
    <row r="33" spans="1:15" s="24" customFormat="1" x14ac:dyDescent="0.2">
      <c r="A33" s="43" t="s">
        <v>14</v>
      </c>
      <c r="B33" s="127">
        <v>0</v>
      </c>
      <c r="C33" s="42">
        <v>1032</v>
      </c>
      <c r="D33" s="42">
        <v>930</v>
      </c>
      <c r="E33" s="85">
        <v>1006</v>
      </c>
      <c r="F33" s="85"/>
      <c r="G33" s="85">
        <v>1104</v>
      </c>
      <c r="H33" s="120">
        <v>818</v>
      </c>
      <c r="I33" s="100">
        <v>864</v>
      </c>
      <c r="J33" s="120">
        <v>944</v>
      </c>
      <c r="K33" s="120">
        <v>826</v>
      </c>
      <c r="L33" s="120">
        <v>960</v>
      </c>
      <c r="M33" s="120">
        <v>944</v>
      </c>
      <c r="N33" s="100">
        <v>1004</v>
      </c>
      <c r="O33" s="100">
        <v>870</v>
      </c>
    </row>
    <row r="34" spans="1:15" s="24" customFormat="1" x14ac:dyDescent="0.2">
      <c r="A34" s="139" t="s">
        <v>15</v>
      </c>
      <c r="B34" s="127"/>
      <c r="C34" s="42"/>
      <c r="D34" s="42"/>
      <c r="E34" s="85"/>
      <c r="F34" s="85">
        <v>26700</v>
      </c>
      <c r="G34" s="85">
        <v>3312</v>
      </c>
      <c r="H34" s="120">
        <v>2454</v>
      </c>
      <c r="I34" s="100">
        <v>2592</v>
      </c>
      <c r="J34" s="120">
        <v>2832</v>
      </c>
      <c r="K34" s="120">
        <v>2478</v>
      </c>
      <c r="L34" s="120">
        <v>2880</v>
      </c>
      <c r="M34" s="120">
        <v>2832</v>
      </c>
      <c r="N34" s="100">
        <v>3012</v>
      </c>
      <c r="O34" s="100">
        <v>2610</v>
      </c>
    </row>
    <row r="35" spans="1:15" x14ac:dyDescent="0.2">
      <c r="A35" s="81"/>
      <c r="B35" s="42"/>
      <c r="C35" s="42"/>
      <c r="D35" s="20"/>
      <c r="E35" s="88"/>
      <c r="F35" s="88"/>
      <c r="G35" s="57"/>
      <c r="J35" s="4"/>
      <c r="K35" s="100"/>
      <c r="L35" s="15"/>
      <c r="M35" s="15"/>
    </row>
    <row r="36" spans="1:15" x14ac:dyDescent="0.2">
      <c r="A36" s="41"/>
      <c r="B36" s="89">
        <f t="shared" ref="B36:J36" si="0">SUM(B22:B35)</f>
        <v>13127</v>
      </c>
      <c r="C36" s="89">
        <f t="shared" si="0"/>
        <v>27864</v>
      </c>
      <c r="D36" s="89">
        <f t="shared" si="0"/>
        <v>25110</v>
      </c>
      <c r="E36" s="89">
        <f t="shared" si="0"/>
        <v>27162</v>
      </c>
      <c r="F36" s="89">
        <f t="shared" si="0"/>
        <v>53400</v>
      </c>
      <c r="G36" s="74">
        <f t="shared" si="0"/>
        <v>33120</v>
      </c>
      <c r="H36" s="74">
        <f t="shared" si="0"/>
        <v>24540</v>
      </c>
      <c r="I36" s="74">
        <f t="shared" si="0"/>
        <v>28512</v>
      </c>
      <c r="J36" s="74">
        <f t="shared" si="0"/>
        <v>31152</v>
      </c>
      <c r="K36" s="74">
        <f>SUM(K22:K35)</f>
        <v>27258</v>
      </c>
      <c r="L36" s="74">
        <f>SUM(L22:L35)</f>
        <v>31680</v>
      </c>
      <c r="M36" s="74">
        <f>SUM(M22:M35)</f>
        <v>31152</v>
      </c>
      <c r="N36" s="74">
        <f>SUM(N22:N35)</f>
        <v>33132</v>
      </c>
      <c r="O36" s="74">
        <f>SUM(O22:O35)</f>
        <v>28710</v>
      </c>
    </row>
    <row r="37" spans="1:15" x14ac:dyDescent="0.2">
      <c r="B37" s="24"/>
      <c r="C37" s="24"/>
      <c r="D37" s="24"/>
      <c r="E37" s="90"/>
      <c r="F37" s="90"/>
      <c r="G37" s="55"/>
      <c r="I37" s="21"/>
      <c r="J37" s="21"/>
      <c r="K37" s="21"/>
      <c r="L37" s="21"/>
      <c r="M37" s="21"/>
      <c r="N37" s="1"/>
    </row>
    <row r="38" spans="1:15" x14ac:dyDescent="0.2">
      <c r="A38" s="1" t="s">
        <v>23</v>
      </c>
      <c r="B38" s="91"/>
      <c r="C38" s="92"/>
      <c r="D38" s="92"/>
      <c r="E38" s="93"/>
      <c r="F38" s="93"/>
      <c r="G38" s="58"/>
      <c r="J38" s="21"/>
      <c r="K38" s="21"/>
      <c r="L38" s="21"/>
      <c r="M38" s="21"/>
      <c r="N38" s="1"/>
    </row>
    <row r="39" spans="1:15" x14ac:dyDescent="0.2">
      <c r="A39" s="4" t="s">
        <v>20</v>
      </c>
      <c r="B39" s="91" t="s">
        <v>22</v>
      </c>
      <c r="C39" s="94" t="s">
        <v>24</v>
      </c>
      <c r="D39" s="94"/>
      <c r="E39" s="95"/>
      <c r="F39" s="95"/>
      <c r="G39" s="59"/>
      <c r="J39" s="21"/>
      <c r="K39" s="21"/>
      <c r="L39" s="59"/>
      <c r="M39" s="21"/>
      <c r="N39" s="21"/>
    </row>
    <row r="40" spans="1:15" x14ac:dyDescent="0.2">
      <c r="A40" s="144" t="s">
        <v>79</v>
      </c>
      <c r="B40" s="99"/>
      <c r="C40" s="99"/>
      <c r="D40" s="24"/>
      <c r="E40" s="90"/>
      <c r="F40" s="90"/>
      <c r="G40" s="55"/>
    </row>
    <row r="41" spans="1:15" x14ac:dyDescent="0.2">
      <c r="B41" s="24"/>
      <c r="C41" s="24"/>
      <c r="D41" s="24"/>
      <c r="E41" s="90"/>
      <c r="F41" s="90"/>
      <c r="G41" s="55"/>
    </row>
    <row r="42" spans="1:15" x14ac:dyDescent="0.2">
      <c r="B42" s="24"/>
      <c r="C42" s="24"/>
      <c r="D42" s="91"/>
      <c r="E42" s="96"/>
      <c r="F42" s="96"/>
      <c r="G42" s="56"/>
      <c r="J42" s="17"/>
      <c r="K42" s="17"/>
      <c r="L42" s="17"/>
      <c r="M42" s="17"/>
      <c r="N42" s="18"/>
    </row>
    <row r="43" spans="1:15" x14ac:dyDescent="0.2">
      <c r="A43" s="65"/>
      <c r="B43" s="97"/>
      <c r="C43" s="97"/>
      <c r="D43" s="98"/>
      <c r="E43" s="98"/>
      <c r="F43" s="98"/>
      <c r="G43" s="66"/>
      <c r="J43" s="17"/>
      <c r="K43" s="17"/>
      <c r="L43" s="17"/>
      <c r="M43" s="17"/>
      <c r="N43" s="18"/>
    </row>
    <row r="44" spans="1:15" x14ac:dyDescent="0.2">
      <c r="A44" s="22"/>
      <c r="B44" s="23"/>
      <c r="C44" s="23"/>
      <c r="D44" s="23"/>
      <c r="E44" s="23"/>
      <c r="F44" s="23"/>
      <c r="G44" s="23"/>
      <c r="H44" s="23"/>
      <c r="I44" s="23"/>
      <c r="L44" s="24"/>
      <c r="M44" s="24"/>
      <c r="N44" s="24"/>
      <c r="O44" s="24"/>
    </row>
    <row r="45" spans="1:15" ht="15" x14ac:dyDescent="0.25">
      <c r="A45" s="67" t="s">
        <v>25</v>
      </c>
      <c r="B45" s="23"/>
      <c r="C45" s="23"/>
      <c r="D45" s="23"/>
      <c r="E45" s="23"/>
      <c r="F45" s="23"/>
      <c r="G45" s="23"/>
      <c r="H45" s="23"/>
      <c r="I45" s="23"/>
      <c r="J45" s="115"/>
      <c r="L45" s="24"/>
      <c r="M45" s="24"/>
      <c r="N45" s="24"/>
      <c r="O45" s="70" t="s">
        <v>26</v>
      </c>
    </row>
    <row r="46" spans="1:15" x14ac:dyDescent="0.2">
      <c r="A46" s="62"/>
      <c r="B46" s="73"/>
      <c r="C46" s="73"/>
      <c r="D46" s="73"/>
      <c r="E46" s="73"/>
      <c r="F46" s="73"/>
      <c r="G46" s="73"/>
      <c r="H46" s="73"/>
      <c r="I46" s="73"/>
      <c r="J46" s="123"/>
      <c r="K46" s="73"/>
      <c r="L46" s="73"/>
      <c r="M46" s="73"/>
      <c r="N46" s="73"/>
      <c r="O46" s="71"/>
    </row>
    <row r="47" spans="1:15" s="44" customFormat="1" x14ac:dyDescent="0.2">
      <c r="A47" s="137" t="s">
        <v>2</v>
      </c>
      <c r="B47" s="75"/>
      <c r="C47" s="75"/>
      <c r="D47" s="75"/>
      <c r="E47" s="75"/>
      <c r="F47" s="75"/>
      <c r="G47" s="75"/>
      <c r="H47" s="75"/>
      <c r="I47" s="75"/>
      <c r="J47" s="124"/>
      <c r="K47" s="75"/>
      <c r="L47" s="75"/>
      <c r="M47" s="75"/>
      <c r="N47" s="75"/>
      <c r="O47" s="76">
        <f>SUM(B47:N47)</f>
        <v>0</v>
      </c>
    </row>
    <row r="48" spans="1:15" s="44" customFormat="1" x14ac:dyDescent="0.2">
      <c r="A48" s="62"/>
      <c r="B48" s="88">
        <v>43033</v>
      </c>
      <c r="C48" s="88">
        <v>43112</v>
      </c>
      <c r="D48" s="88">
        <v>43131</v>
      </c>
      <c r="E48" s="88">
        <v>43172</v>
      </c>
      <c r="F48" s="88">
        <v>43182</v>
      </c>
      <c r="G48" s="88">
        <v>43213</v>
      </c>
      <c r="H48" s="88">
        <v>43237</v>
      </c>
      <c r="I48" s="88">
        <v>43273</v>
      </c>
      <c r="J48" s="123"/>
      <c r="K48" s="88"/>
      <c r="L48" s="85"/>
      <c r="M48" s="85"/>
      <c r="N48" s="85"/>
      <c r="O48" s="71"/>
    </row>
    <row r="49" spans="1:15" s="44" customFormat="1" x14ac:dyDescent="0.2">
      <c r="A49" s="137" t="s">
        <v>95</v>
      </c>
      <c r="B49" s="85">
        <v>26700</v>
      </c>
      <c r="C49" s="85">
        <v>2160</v>
      </c>
      <c r="D49" s="85">
        <f>325+2035</f>
        <v>2360</v>
      </c>
      <c r="E49" s="85">
        <v>2065</v>
      </c>
      <c r="F49" s="85">
        <v>2400</v>
      </c>
      <c r="G49" s="85">
        <v>2360</v>
      </c>
      <c r="H49" s="85">
        <v>2510</v>
      </c>
      <c r="I49" s="85">
        <v>2175</v>
      </c>
      <c r="J49" s="124"/>
      <c r="K49" s="85"/>
      <c r="L49" s="85"/>
      <c r="M49" s="85"/>
      <c r="N49" s="85"/>
      <c r="O49" s="76">
        <f t="shared" ref="O49" si="1">SUM(B49:N49)</f>
        <v>42730</v>
      </c>
    </row>
    <row r="50" spans="1:15" x14ac:dyDescent="0.2">
      <c r="A50" s="62"/>
      <c r="B50" s="73">
        <v>42978</v>
      </c>
      <c r="C50" s="73">
        <v>43090</v>
      </c>
      <c r="D50" s="73">
        <v>43178</v>
      </c>
      <c r="E50" s="73">
        <v>43207</v>
      </c>
      <c r="F50" s="73">
        <v>43250</v>
      </c>
      <c r="G50" s="73">
        <v>43279</v>
      </c>
      <c r="H50" s="73"/>
      <c r="I50" s="73"/>
      <c r="J50" s="122"/>
      <c r="K50" s="73"/>
      <c r="L50" s="73"/>
      <c r="M50" s="73"/>
      <c r="N50" s="73"/>
      <c r="O50" s="71"/>
    </row>
    <row r="51" spans="1:15" s="44" customFormat="1" x14ac:dyDescent="0.2">
      <c r="A51" s="137" t="s">
        <v>4</v>
      </c>
      <c r="B51" s="85">
        <f>12416-8400</f>
        <v>4016</v>
      </c>
      <c r="C51" s="85">
        <f>13122-8400</f>
        <v>4722</v>
      </c>
      <c r="D51" s="85">
        <f>6770-5000</f>
        <v>1770</v>
      </c>
      <c r="E51" s="85">
        <v>960</v>
      </c>
      <c r="F51" s="85">
        <v>1948</v>
      </c>
      <c r="G51" s="85">
        <v>869</v>
      </c>
      <c r="H51" s="85">
        <v>1</v>
      </c>
      <c r="I51" s="85"/>
      <c r="J51" s="122"/>
      <c r="K51" s="84"/>
      <c r="L51" s="61"/>
      <c r="M51" s="61"/>
      <c r="N51" s="61"/>
      <c r="O51" s="76">
        <f>SUM(B51:N51)</f>
        <v>14286</v>
      </c>
    </row>
    <row r="52" spans="1:15" s="44" customFormat="1" x14ac:dyDescent="0.2">
      <c r="A52" s="43"/>
      <c r="B52" s="73">
        <v>42947</v>
      </c>
      <c r="C52" s="73">
        <v>42978</v>
      </c>
      <c r="D52" s="73">
        <v>43026</v>
      </c>
      <c r="E52" s="73">
        <v>43063</v>
      </c>
      <c r="F52" s="73">
        <v>43145</v>
      </c>
      <c r="G52" s="73">
        <v>43153</v>
      </c>
      <c r="H52" s="73">
        <v>43171</v>
      </c>
      <c r="I52" s="73">
        <v>43208</v>
      </c>
      <c r="J52" s="123">
        <v>43230</v>
      </c>
      <c r="K52" s="60">
        <v>43235</v>
      </c>
      <c r="L52" s="60">
        <v>43265</v>
      </c>
      <c r="M52" s="60"/>
      <c r="N52" s="84"/>
      <c r="O52" s="136"/>
    </row>
    <row r="53" spans="1:15" s="44" customFormat="1" x14ac:dyDescent="0.2">
      <c r="A53" s="43" t="s">
        <v>6</v>
      </c>
      <c r="B53" s="85">
        <v>1914</v>
      </c>
      <c r="C53" s="85">
        <v>930</v>
      </c>
      <c r="D53" s="85">
        <f>5206-4200</f>
        <v>1006</v>
      </c>
      <c r="E53" s="85">
        <v>1104</v>
      </c>
      <c r="F53" s="85">
        <f>6314-4200</f>
        <v>2114</v>
      </c>
      <c r="G53" s="85">
        <v>1416</v>
      </c>
      <c r="H53" s="85">
        <v>1239</v>
      </c>
      <c r="I53" s="85">
        <v>1440</v>
      </c>
      <c r="J53" s="122">
        <v>1416</v>
      </c>
      <c r="K53" s="84">
        <v>1506</v>
      </c>
      <c r="L53" s="84">
        <v>1305</v>
      </c>
      <c r="M53" s="84"/>
      <c r="N53" s="84"/>
      <c r="O53" s="76">
        <f>SUM(B53:N53)</f>
        <v>15390</v>
      </c>
    </row>
    <row r="54" spans="1:15" x14ac:dyDescent="0.2">
      <c r="A54" s="62"/>
      <c r="B54" s="73">
        <v>42944</v>
      </c>
      <c r="C54" s="73">
        <v>42956</v>
      </c>
      <c r="D54" s="73">
        <v>43003</v>
      </c>
      <c r="E54" s="73">
        <v>43018</v>
      </c>
      <c r="F54" s="73">
        <v>43067</v>
      </c>
      <c r="G54" s="73">
        <v>43461</v>
      </c>
      <c r="H54" s="73">
        <v>43112</v>
      </c>
      <c r="I54" s="73">
        <v>43151</v>
      </c>
      <c r="J54" s="123">
        <v>43199</v>
      </c>
      <c r="K54" s="60">
        <v>43203</v>
      </c>
      <c r="L54" s="60">
        <v>43231</v>
      </c>
      <c r="M54" s="60">
        <v>43256</v>
      </c>
      <c r="N54" s="60">
        <v>43279</v>
      </c>
      <c r="O54" s="71"/>
    </row>
    <row r="55" spans="1:15" s="44" customFormat="1" x14ac:dyDescent="0.2">
      <c r="A55" s="43" t="s">
        <v>7</v>
      </c>
      <c r="B55" s="75">
        <v>2646</v>
      </c>
      <c r="C55" s="75">
        <v>3096</v>
      </c>
      <c r="D55" s="75">
        <v>2790</v>
      </c>
      <c r="E55" s="75">
        <v>3018</v>
      </c>
      <c r="F55" s="75">
        <v>3312</v>
      </c>
      <c r="G55" s="75">
        <v>2454</v>
      </c>
      <c r="H55" s="75">
        <v>2592</v>
      </c>
      <c r="I55" s="75">
        <v>2832</v>
      </c>
      <c r="J55" s="124">
        <v>2880</v>
      </c>
      <c r="K55" s="61">
        <v>2478</v>
      </c>
      <c r="L55" s="61">
        <v>2832</v>
      </c>
      <c r="M55" s="61">
        <v>3012</v>
      </c>
      <c r="N55" s="61">
        <v>2610</v>
      </c>
      <c r="O55" s="76">
        <f>SUM(B55:N55)</f>
        <v>36552</v>
      </c>
    </row>
    <row r="56" spans="1:15" x14ac:dyDescent="0.2">
      <c r="A56" s="62"/>
      <c r="B56" s="73"/>
      <c r="C56" s="73"/>
      <c r="D56" s="73"/>
      <c r="E56" s="73"/>
      <c r="F56" s="73"/>
      <c r="G56" s="73"/>
      <c r="H56" s="73"/>
      <c r="I56" s="73"/>
      <c r="J56" s="121"/>
      <c r="K56" s="60"/>
      <c r="L56" s="60"/>
      <c r="M56" s="60"/>
      <c r="N56" s="60"/>
      <c r="O56" s="71"/>
    </row>
    <row r="57" spans="1:15" s="44" customFormat="1" x14ac:dyDescent="0.2">
      <c r="A57" s="43" t="s">
        <v>8</v>
      </c>
      <c r="B57" s="75"/>
      <c r="C57" s="75"/>
      <c r="D57" s="75"/>
      <c r="E57" s="75"/>
      <c r="F57" s="75"/>
      <c r="G57" s="75"/>
      <c r="H57" s="75"/>
      <c r="I57" s="75"/>
      <c r="J57" s="122"/>
      <c r="K57" s="61"/>
      <c r="L57" s="61"/>
      <c r="M57" s="61"/>
      <c r="N57" s="61"/>
      <c r="O57" s="76">
        <f>SUM(B57:N57)</f>
        <v>0</v>
      </c>
    </row>
    <row r="58" spans="1:15" s="44" customFormat="1" x14ac:dyDescent="0.2">
      <c r="A58" s="62"/>
      <c r="B58" s="73">
        <v>42955</v>
      </c>
      <c r="C58" s="73">
        <v>42983</v>
      </c>
      <c r="D58" s="73">
        <v>43006</v>
      </c>
      <c r="E58" s="73">
        <v>43033</v>
      </c>
      <c r="F58" s="73">
        <v>43069</v>
      </c>
      <c r="G58" s="73">
        <v>43460</v>
      </c>
      <c r="H58" s="73">
        <v>43129</v>
      </c>
      <c r="I58" s="73">
        <v>43175</v>
      </c>
      <c r="J58" s="133">
        <v>43187</v>
      </c>
      <c r="K58" s="133">
        <v>43217</v>
      </c>
      <c r="L58" s="133">
        <v>43259</v>
      </c>
      <c r="M58" s="133">
        <v>43278</v>
      </c>
      <c r="N58" s="63"/>
      <c r="O58" s="72"/>
    </row>
    <row r="59" spans="1:15" s="44" customFormat="1" x14ac:dyDescent="0.2">
      <c r="A59" s="43" t="s">
        <v>9</v>
      </c>
      <c r="B59" s="75">
        <f>1290+6450</f>
        <v>7740</v>
      </c>
      <c r="C59" s="75">
        <v>6975</v>
      </c>
      <c r="D59" s="75">
        <f>1410+6135</f>
        <v>7545</v>
      </c>
      <c r="E59" s="75">
        <v>8280</v>
      </c>
      <c r="F59" s="75">
        <f>1110+5025</f>
        <v>6135</v>
      </c>
      <c r="G59" s="75">
        <v>6480</v>
      </c>
      <c r="H59" s="75">
        <f>975+6105</f>
        <v>7080</v>
      </c>
      <c r="I59" s="75">
        <f>1005+5190</f>
        <v>6195</v>
      </c>
      <c r="J59" s="75">
        <f>1035+6165</f>
        <v>7200</v>
      </c>
      <c r="K59" s="75">
        <v>7080</v>
      </c>
      <c r="L59" s="75">
        <v>7530</v>
      </c>
      <c r="M59" s="75">
        <v>6525</v>
      </c>
      <c r="N59" s="77"/>
      <c r="O59" s="76">
        <f>SUM(B59:N59)</f>
        <v>84765</v>
      </c>
    </row>
    <row r="60" spans="1:15" x14ac:dyDescent="0.2">
      <c r="A60" s="62"/>
      <c r="B60" s="73">
        <v>42944</v>
      </c>
      <c r="C60" s="73">
        <v>42977</v>
      </c>
      <c r="D60" s="73">
        <v>42992</v>
      </c>
      <c r="E60" s="73">
        <v>43049</v>
      </c>
      <c r="F60" s="73">
        <v>43049</v>
      </c>
      <c r="G60" s="73">
        <v>43087</v>
      </c>
      <c r="H60" s="73">
        <v>43115</v>
      </c>
      <c r="I60" s="73">
        <v>43129</v>
      </c>
      <c r="J60" s="123">
        <v>43172</v>
      </c>
      <c r="K60" s="123">
        <v>43199</v>
      </c>
      <c r="L60" s="60">
        <v>43227</v>
      </c>
      <c r="M60" s="152">
        <v>43256</v>
      </c>
      <c r="N60" s="152">
        <v>43273</v>
      </c>
      <c r="O60" s="71"/>
    </row>
    <row r="61" spans="1:15" s="44" customFormat="1" x14ac:dyDescent="0.2">
      <c r="A61" s="43" t="s">
        <v>10</v>
      </c>
      <c r="B61" s="75">
        <v>3969</v>
      </c>
      <c r="C61" s="75">
        <f>774+3870</f>
        <v>4644</v>
      </c>
      <c r="D61" s="75">
        <v>4185</v>
      </c>
      <c r="E61" s="75">
        <f>8727-4200</f>
        <v>4527</v>
      </c>
      <c r="F61" s="75">
        <v>4968</v>
      </c>
      <c r="G61" s="75">
        <v>3681</v>
      </c>
      <c r="H61" s="75">
        <v>3888</v>
      </c>
      <c r="I61" s="75">
        <v>4248</v>
      </c>
      <c r="J61" s="124">
        <v>3717</v>
      </c>
      <c r="K61" s="124">
        <v>4320</v>
      </c>
      <c r="L61" s="61">
        <v>4248</v>
      </c>
      <c r="M61" s="151">
        <v>4518</v>
      </c>
      <c r="N61" s="151">
        <v>3915</v>
      </c>
      <c r="O61" s="76">
        <f>SUM(B61:N61)</f>
        <v>54828</v>
      </c>
    </row>
    <row r="62" spans="1:15" x14ac:dyDescent="0.2">
      <c r="A62" s="62"/>
      <c r="B62" s="73">
        <v>43008</v>
      </c>
      <c r="C62" s="73">
        <v>43020</v>
      </c>
      <c r="D62" s="73">
        <v>43131</v>
      </c>
      <c r="E62" s="73">
        <v>43199</v>
      </c>
      <c r="F62" s="73">
        <v>43230</v>
      </c>
      <c r="G62" s="73">
        <v>43278</v>
      </c>
      <c r="H62" s="73"/>
      <c r="I62" s="73"/>
      <c r="J62" s="117"/>
      <c r="K62" s="83"/>
      <c r="L62" s="83"/>
      <c r="M62" s="83"/>
      <c r="N62" s="83"/>
      <c r="O62" s="82"/>
    </row>
    <row r="63" spans="1:15" s="44" customFormat="1" x14ac:dyDescent="0.2">
      <c r="A63" s="43" t="s">
        <v>11</v>
      </c>
      <c r="B63" s="75">
        <f>860+4300+840+3810</f>
        <v>9810</v>
      </c>
      <c r="C63" s="75">
        <f>940+4090</f>
        <v>5030</v>
      </c>
      <c r="D63" s="75">
        <v>18650</v>
      </c>
      <c r="E63" s="75">
        <v>4320</v>
      </c>
      <c r="F63" s="75">
        <f>4030+690+690+4100+2-182</f>
        <v>9330</v>
      </c>
      <c r="G63" s="75">
        <v>9370</v>
      </c>
      <c r="H63" s="75"/>
      <c r="I63" s="75"/>
      <c r="J63" s="116"/>
      <c r="K63" s="77"/>
      <c r="L63" s="77"/>
      <c r="M63" s="77"/>
      <c r="N63" s="77"/>
      <c r="O63" s="76">
        <f>SUM(B63:N63)</f>
        <v>56510</v>
      </c>
    </row>
    <row r="64" spans="1:15" x14ac:dyDescent="0.2">
      <c r="A64" s="62"/>
      <c r="B64" s="73">
        <v>42947</v>
      </c>
      <c r="C64" s="73">
        <v>42977</v>
      </c>
      <c r="D64" s="73">
        <v>43004</v>
      </c>
      <c r="E64" s="73">
        <v>43033</v>
      </c>
      <c r="F64" s="73">
        <v>43067</v>
      </c>
      <c r="G64" s="73">
        <v>43095</v>
      </c>
      <c r="H64" s="73">
        <v>43131</v>
      </c>
      <c r="I64" s="73">
        <v>43159</v>
      </c>
      <c r="J64" s="123">
        <v>43187</v>
      </c>
      <c r="K64" s="73">
        <v>43216</v>
      </c>
      <c r="L64" s="60">
        <v>43248</v>
      </c>
      <c r="M64" s="60">
        <v>43276</v>
      </c>
      <c r="N64" s="60"/>
      <c r="O64" s="71"/>
    </row>
    <row r="65" spans="1:16" s="44" customFormat="1" x14ac:dyDescent="0.2">
      <c r="A65" s="43" t="s">
        <v>12</v>
      </c>
      <c r="B65" s="75">
        <f>860+172</f>
        <v>1032</v>
      </c>
      <c r="C65" s="75">
        <v>930</v>
      </c>
      <c r="D65" s="75">
        <v>1006</v>
      </c>
      <c r="E65" s="75">
        <v>1104</v>
      </c>
      <c r="F65" s="75">
        <v>818</v>
      </c>
      <c r="G65" s="75">
        <f>736+128</f>
        <v>864</v>
      </c>
      <c r="H65" s="75">
        <v>944</v>
      </c>
      <c r="I65" s="75">
        <v>826</v>
      </c>
      <c r="J65" s="124">
        <f>822+138</f>
        <v>960</v>
      </c>
      <c r="K65" s="75">
        <f>806+138</f>
        <v>944</v>
      </c>
      <c r="L65" s="61">
        <f>864+140</f>
        <v>1004</v>
      </c>
      <c r="M65" s="61">
        <v>870</v>
      </c>
      <c r="N65" s="61"/>
      <c r="O65" s="76">
        <f>SUM(B65:N65)</f>
        <v>11302</v>
      </c>
    </row>
    <row r="66" spans="1:16" x14ac:dyDescent="0.2">
      <c r="A66" s="62"/>
      <c r="B66" s="73">
        <v>42944</v>
      </c>
      <c r="C66" s="73">
        <v>42972</v>
      </c>
      <c r="D66" s="73">
        <v>42999</v>
      </c>
      <c r="E66" s="73">
        <v>43028</v>
      </c>
      <c r="F66" s="73">
        <v>43063</v>
      </c>
      <c r="G66" s="73">
        <v>43137</v>
      </c>
      <c r="H66" s="73">
        <v>43159</v>
      </c>
      <c r="I66" s="73">
        <v>43186</v>
      </c>
      <c r="J66" s="133">
        <v>43262</v>
      </c>
      <c r="K66" s="73">
        <v>43264</v>
      </c>
      <c r="L66" s="133"/>
      <c r="M66" s="64"/>
      <c r="N66" s="64"/>
      <c r="O66" s="71"/>
    </row>
    <row r="67" spans="1:16" s="44" customFormat="1" x14ac:dyDescent="0.2">
      <c r="A67" s="43" t="s">
        <v>13</v>
      </c>
      <c r="B67" s="75">
        <v>5742</v>
      </c>
      <c r="C67" s="75">
        <v>2790</v>
      </c>
      <c r="D67" s="75">
        <v>3018</v>
      </c>
      <c r="E67" s="75">
        <f>486+2826</f>
        <v>3312</v>
      </c>
      <c r="F67" s="75">
        <f>444+2010</f>
        <v>2454</v>
      </c>
      <c r="G67" s="75">
        <f>7895-0.04-5000-62.96</f>
        <v>2832</v>
      </c>
      <c r="H67" s="75">
        <v>2400</v>
      </c>
      <c r="I67" s="75">
        <f>414+2466</f>
        <v>2880</v>
      </c>
      <c r="J67" s="149">
        <f>8595-80.84-0.16</f>
        <v>8514</v>
      </c>
      <c r="K67" s="75">
        <f>408+2202</f>
        <v>2610</v>
      </c>
      <c r="L67" s="149"/>
      <c r="M67" s="78"/>
      <c r="N67" s="78"/>
      <c r="O67" s="76">
        <f>SUM(B67:N67)</f>
        <v>36552</v>
      </c>
      <c r="P67" s="79"/>
    </row>
    <row r="68" spans="1:16" x14ac:dyDescent="0.2">
      <c r="A68" s="62"/>
      <c r="B68" s="73">
        <v>42947</v>
      </c>
      <c r="C68" s="73">
        <v>42972</v>
      </c>
      <c r="D68" s="73">
        <v>42998</v>
      </c>
      <c r="E68" s="73">
        <v>43032</v>
      </c>
      <c r="F68" s="73">
        <v>43066</v>
      </c>
      <c r="G68" s="73">
        <v>43096</v>
      </c>
      <c r="H68" s="73">
        <v>43159</v>
      </c>
      <c r="I68" s="73">
        <v>43172</v>
      </c>
      <c r="J68" s="73">
        <v>43187</v>
      </c>
      <c r="K68" s="133">
        <v>43217</v>
      </c>
      <c r="L68" s="133">
        <v>43248</v>
      </c>
      <c r="M68" s="133">
        <v>43276</v>
      </c>
      <c r="N68" s="150"/>
      <c r="O68" s="72"/>
      <c r="P68" s="21"/>
    </row>
    <row r="69" spans="1:16" s="44" customFormat="1" x14ac:dyDescent="0.2">
      <c r="A69" s="137" t="s">
        <v>14</v>
      </c>
      <c r="B69" s="75">
        <f>172+860</f>
        <v>1032</v>
      </c>
      <c r="C69" s="75">
        <v>930</v>
      </c>
      <c r="D69" s="75">
        <v>1006</v>
      </c>
      <c r="E69" s="75">
        <v>1104</v>
      </c>
      <c r="F69" s="75">
        <f>148+670</f>
        <v>818</v>
      </c>
      <c r="G69" s="75">
        <v>864</v>
      </c>
      <c r="H69" s="75">
        <v>826</v>
      </c>
      <c r="I69" s="75">
        <f>814+130</f>
        <v>944</v>
      </c>
      <c r="J69" s="75">
        <v>960</v>
      </c>
      <c r="K69" s="149">
        <v>944</v>
      </c>
      <c r="L69" s="151">
        <f>864+140</f>
        <v>1004</v>
      </c>
      <c r="M69" s="151">
        <v>870</v>
      </c>
      <c r="N69" s="151"/>
      <c r="O69" s="76">
        <f>SUM(B69:N69)</f>
        <v>11302</v>
      </c>
    </row>
    <row r="70" spans="1:16" x14ac:dyDescent="0.2">
      <c r="B70" s="146">
        <v>43067</v>
      </c>
      <c r="C70" s="146">
        <v>43069</v>
      </c>
      <c r="D70" s="146">
        <v>43115</v>
      </c>
      <c r="E70" s="146">
        <v>43152</v>
      </c>
      <c r="F70" s="146">
        <v>43213</v>
      </c>
      <c r="G70" s="146">
        <v>43224</v>
      </c>
      <c r="H70" s="146">
        <v>43269</v>
      </c>
      <c r="I70" s="146"/>
      <c r="J70" s="13"/>
      <c r="K70" s="13"/>
    </row>
    <row r="71" spans="1:16" s="44" customFormat="1" x14ac:dyDescent="0.2">
      <c r="A71" s="137" t="s">
        <v>15</v>
      </c>
      <c r="B71" s="147">
        <f>17800+8900+3312</f>
        <v>30012</v>
      </c>
      <c r="C71" s="147">
        <v>2454</v>
      </c>
      <c r="D71" s="147">
        <f>384+2208</f>
        <v>2592</v>
      </c>
      <c r="E71" s="147">
        <f>390+2442</f>
        <v>2832</v>
      </c>
      <c r="F71" s="147">
        <f>402+2076+414+2466</f>
        <v>5358</v>
      </c>
      <c r="G71" s="147">
        <f>414+2418</f>
        <v>2832</v>
      </c>
      <c r="H71" s="147">
        <v>3012</v>
      </c>
      <c r="I71" s="147"/>
      <c r="J71" s="77"/>
      <c r="O71" s="76">
        <f>SUM(B71:N71)</f>
        <v>49092</v>
      </c>
    </row>
    <row r="72" spans="1:16" x14ac:dyDescent="0.2">
      <c r="A72" s="69"/>
      <c r="B72" s="73"/>
      <c r="C72" s="73"/>
      <c r="D72" s="73"/>
      <c r="E72" s="73"/>
      <c r="F72" s="73"/>
      <c r="G72" s="73"/>
      <c r="H72" s="73"/>
      <c r="I72" s="73"/>
      <c r="J72" s="115"/>
      <c r="K72" s="63"/>
      <c r="L72" s="63"/>
      <c r="M72" s="63"/>
      <c r="N72" s="63"/>
      <c r="O72" s="72"/>
    </row>
    <row r="73" spans="1:16" s="44" customFormat="1" x14ac:dyDescent="0.2">
      <c r="A73" s="43"/>
      <c r="B73" s="75"/>
      <c r="C73" s="75"/>
      <c r="D73" s="75"/>
      <c r="E73" s="75"/>
      <c r="F73" s="75"/>
      <c r="G73" s="75"/>
      <c r="H73" s="75"/>
      <c r="I73" s="75"/>
      <c r="J73" s="116"/>
      <c r="K73" s="77"/>
      <c r="L73" s="77"/>
      <c r="M73" s="77"/>
      <c r="N73" s="77"/>
      <c r="O73" s="76">
        <f>SUM(B73:N73)</f>
        <v>0</v>
      </c>
    </row>
    <row r="74" spans="1:16" x14ac:dyDescent="0.2">
      <c r="A74" s="69"/>
      <c r="B74" s="73"/>
      <c r="C74" s="73"/>
      <c r="D74" s="73"/>
      <c r="E74" s="73"/>
      <c r="F74" s="73"/>
      <c r="G74" s="73"/>
      <c r="H74" s="73"/>
      <c r="I74" s="73"/>
      <c r="J74" s="119"/>
      <c r="K74" s="63"/>
      <c r="L74" s="63"/>
      <c r="M74" s="63"/>
      <c r="N74" s="63"/>
      <c r="O74" s="72"/>
    </row>
    <row r="75" spans="1:16" s="44" customFormat="1" x14ac:dyDescent="0.2">
      <c r="A75" s="80"/>
      <c r="B75" s="75"/>
      <c r="C75" s="75"/>
      <c r="D75" s="75"/>
      <c r="E75" s="75"/>
      <c r="F75" s="75"/>
      <c r="G75" s="75"/>
      <c r="H75" s="75"/>
      <c r="I75" s="75"/>
      <c r="J75" s="118"/>
      <c r="K75" s="77"/>
      <c r="L75" s="77"/>
      <c r="M75" s="77"/>
      <c r="N75" s="77"/>
      <c r="O75" s="76">
        <f>SUM(O47:O73)</f>
        <v>413309</v>
      </c>
    </row>
    <row r="76" spans="1:16" x14ac:dyDescent="0.2">
      <c r="A76" s="69"/>
      <c r="B76" s="73"/>
      <c r="C76" s="73"/>
      <c r="D76" s="73"/>
      <c r="E76" s="73"/>
      <c r="F76" s="73"/>
      <c r="G76" s="73"/>
      <c r="H76" s="73"/>
      <c r="I76" s="73"/>
      <c r="J76" s="115"/>
      <c r="K76" s="63"/>
      <c r="L76" s="63"/>
      <c r="M76" s="63"/>
      <c r="N76" s="63"/>
      <c r="O76" s="72"/>
    </row>
    <row r="77" spans="1:16" s="44" customFormat="1" x14ac:dyDescent="0.2">
      <c r="A77" s="80"/>
      <c r="B77" s="75"/>
      <c r="C77" s="75"/>
      <c r="D77" s="75"/>
      <c r="E77" s="75"/>
      <c r="F77" s="75"/>
      <c r="G77" s="75"/>
      <c r="H77" s="75"/>
      <c r="I77" s="75"/>
      <c r="J77" s="116"/>
      <c r="K77" s="77"/>
      <c r="L77" s="77"/>
      <c r="M77" s="77"/>
      <c r="N77" s="77"/>
      <c r="O77" s="76">
        <f>SUM(B77:N77)</f>
        <v>0</v>
      </c>
    </row>
    <row r="78" spans="1:16" x14ac:dyDescent="0.2">
      <c r="A78" s="69"/>
      <c r="B78" s="73"/>
      <c r="C78" s="73"/>
      <c r="D78" s="73"/>
      <c r="E78" s="73"/>
      <c r="F78" s="73"/>
      <c r="G78" s="73"/>
      <c r="H78" s="73"/>
      <c r="I78" s="73"/>
      <c r="J78" s="119"/>
      <c r="K78" s="63"/>
      <c r="L78" s="63"/>
      <c r="M78" s="63"/>
      <c r="N78" s="63"/>
      <c r="O78" s="72"/>
    </row>
    <row r="79" spans="1:16" s="44" customFormat="1" x14ac:dyDescent="0.2">
      <c r="A79" s="80"/>
      <c r="B79" s="75"/>
      <c r="C79" s="75"/>
      <c r="D79" s="75"/>
      <c r="E79" s="75"/>
      <c r="F79" s="75"/>
      <c r="G79" s="75"/>
      <c r="H79" s="75"/>
      <c r="I79" s="75"/>
      <c r="J79" s="118"/>
      <c r="K79" s="77"/>
      <c r="L79" s="77"/>
      <c r="M79" s="77"/>
      <c r="N79" s="77"/>
      <c r="O79" s="76">
        <f>SUM(B79:N79)</f>
        <v>0</v>
      </c>
    </row>
    <row r="80" spans="1:16" x14ac:dyDescent="0.2">
      <c r="A80" s="69"/>
      <c r="B80" s="60"/>
      <c r="C80" s="60"/>
      <c r="D80" s="60"/>
      <c r="E80" s="60"/>
      <c r="F80" s="60"/>
      <c r="G80" s="60"/>
      <c r="H80" s="60"/>
      <c r="I80" s="60"/>
      <c r="J80" s="115"/>
      <c r="K80" s="63"/>
      <c r="L80" s="63"/>
      <c r="M80" s="63"/>
      <c r="N80" s="63"/>
      <c r="O80" s="72"/>
    </row>
    <row r="81" spans="1:15" s="44" customFormat="1" x14ac:dyDescent="0.2">
      <c r="A81" s="80"/>
      <c r="B81" s="61"/>
      <c r="C81" s="61"/>
      <c r="D81" s="61"/>
      <c r="E81" s="61"/>
      <c r="F81" s="61"/>
      <c r="G81" s="61"/>
      <c r="H81" s="61"/>
      <c r="I81" s="61"/>
      <c r="J81" s="116"/>
      <c r="K81" s="77"/>
      <c r="L81" s="77"/>
      <c r="M81" s="77"/>
      <c r="N81" s="77"/>
      <c r="O81" s="76">
        <f>SUM(B81:N81)</f>
        <v>0</v>
      </c>
    </row>
    <row r="82" spans="1:15" x14ac:dyDescent="0.2">
      <c r="A82" s="69"/>
      <c r="B82" s="60"/>
      <c r="C82" s="60"/>
      <c r="D82" s="60"/>
      <c r="E82" s="60"/>
      <c r="F82" s="60"/>
      <c r="G82" s="60"/>
      <c r="H82" s="60"/>
      <c r="I82" s="60"/>
      <c r="J82" s="119"/>
      <c r="K82" s="63"/>
      <c r="L82" s="63"/>
      <c r="M82" s="63"/>
      <c r="N82" s="63"/>
      <c r="O82" s="72"/>
    </row>
    <row r="83" spans="1:15" s="44" customFormat="1" x14ac:dyDescent="0.2">
      <c r="A83" s="80"/>
      <c r="B83" s="61"/>
      <c r="C83" s="61"/>
      <c r="D83" s="61"/>
      <c r="E83" s="61"/>
      <c r="F83" s="61"/>
      <c r="G83" s="61"/>
      <c r="H83" s="61"/>
      <c r="I83" s="61"/>
      <c r="J83" s="118"/>
      <c r="K83" s="77"/>
      <c r="L83" s="77"/>
      <c r="M83" s="77"/>
      <c r="N83" s="77"/>
      <c r="O83" s="76">
        <f>SUM(B83:N83)</f>
        <v>0</v>
      </c>
    </row>
  </sheetData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7"/>
  <sheetViews>
    <sheetView tabSelected="1" topLeftCell="A129" workbookViewId="0">
      <selection activeCell="E127" sqref="E127"/>
    </sheetView>
  </sheetViews>
  <sheetFormatPr baseColWidth="10" defaultColWidth="9.140625" defaultRowHeight="15" x14ac:dyDescent="0.2"/>
  <cols>
    <col min="1" max="1" width="12.42578125" style="13" bestFit="1" customWidth="1"/>
    <col min="2" max="2" width="39.42578125" style="14" customWidth="1"/>
    <col min="3" max="3" width="17.28515625" style="2" bestFit="1" customWidth="1"/>
    <col min="4" max="4" width="13.140625" style="2" customWidth="1"/>
    <col min="5" max="5" width="15.42578125" style="131" customWidth="1"/>
    <col min="6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x14ac:dyDescent="0.3">
      <c r="A1" s="40" t="s">
        <v>27</v>
      </c>
      <c r="B1" s="3" t="s">
        <v>20</v>
      </c>
      <c r="C1" s="27" t="s">
        <v>28</v>
      </c>
      <c r="D1" s="27" t="s">
        <v>29</v>
      </c>
      <c r="E1" s="126" t="s">
        <v>30</v>
      </c>
      <c r="F1" s="7"/>
    </row>
    <row r="2" spans="1:28" ht="12.75" x14ac:dyDescent="0.2">
      <c r="A2" s="4"/>
      <c r="B2" s="112" t="s">
        <v>31</v>
      </c>
      <c r="C2" s="113">
        <f>+'[1]CAJA DE MDQ'!$E$127</f>
        <v>27614.830000000016</v>
      </c>
      <c r="D2" s="12"/>
      <c r="E2" s="127">
        <f>+C2</f>
        <v>27614.830000000016</v>
      </c>
      <c r="F2" s="24"/>
    </row>
    <row r="3" spans="1:28" s="5" customFormat="1" x14ac:dyDescent="0.3">
      <c r="A3" s="11"/>
      <c r="B3" s="7"/>
      <c r="C3" s="28"/>
      <c r="D3" s="28"/>
      <c r="E3" s="114">
        <f>SUM(C$2:C3)-SUM(D$2:D3)</f>
        <v>27614.830000000016</v>
      </c>
      <c r="F3" s="22"/>
    </row>
    <row r="4" spans="1:28" s="5" customFormat="1" x14ac:dyDescent="0.3">
      <c r="A4" s="11"/>
      <c r="B4" s="7" t="s">
        <v>32</v>
      </c>
      <c r="C4" s="28"/>
      <c r="D4" s="28">
        <v>4644</v>
      </c>
      <c r="E4" s="114">
        <f>+E3+C4-D4</f>
        <v>22970.830000000016</v>
      </c>
      <c r="F4" s="22"/>
    </row>
    <row r="5" spans="1:28" s="5" customFormat="1" x14ac:dyDescent="0.3">
      <c r="A5" s="11"/>
      <c r="B5" s="7" t="s">
        <v>33</v>
      </c>
      <c r="C5" s="28"/>
      <c r="D5" s="28">
        <v>23220</v>
      </c>
      <c r="E5" s="114">
        <f t="shared" ref="E5:E68" si="0">+E4+C5-D5</f>
        <v>-249.1699999999837</v>
      </c>
      <c r="F5" s="24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5" customFormat="1" x14ac:dyDescent="0.3">
      <c r="A6" s="11">
        <v>42944</v>
      </c>
      <c r="B6" s="7" t="s">
        <v>34</v>
      </c>
      <c r="C6" s="28">
        <v>5742</v>
      </c>
      <c r="D6" s="28"/>
      <c r="E6" s="114">
        <f t="shared" si="0"/>
        <v>5492.8300000000163</v>
      </c>
      <c r="F6" s="24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5" customFormat="1" x14ac:dyDescent="0.3">
      <c r="A7" s="11">
        <v>42944</v>
      </c>
      <c r="B7" s="7" t="s">
        <v>35</v>
      </c>
      <c r="C7" s="28">
        <v>2646</v>
      </c>
      <c r="D7" s="28"/>
      <c r="E7" s="114">
        <f t="shared" si="0"/>
        <v>8138.8300000000163</v>
      </c>
      <c r="F7" s="24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5" customFormat="1" x14ac:dyDescent="0.3">
      <c r="A8" s="11">
        <v>42944</v>
      </c>
      <c r="B8" s="7" t="s">
        <v>36</v>
      </c>
      <c r="C8" s="28">
        <v>3969</v>
      </c>
      <c r="D8" s="28"/>
      <c r="E8" s="114">
        <f t="shared" si="0"/>
        <v>12107.830000000016</v>
      </c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5" customFormat="1" x14ac:dyDescent="0.3">
      <c r="A9" s="11">
        <v>42947</v>
      </c>
      <c r="B9" s="7" t="s">
        <v>37</v>
      </c>
      <c r="C9" s="28">
        <v>1914</v>
      </c>
      <c r="D9" s="28"/>
      <c r="E9" s="114">
        <f t="shared" si="0"/>
        <v>14021.830000000016</v>
      </c>
      <c r="F9" s="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5" customFormat="1" x14ac:dyDescent="0.3">
      <c r="A10" s="11">
        <v>42947</v>
      </c>
      <c r="B10" s="7" t="s">
        <v>38</v>
      </c>
      <c r="C10" s="28">
        <v>1032</v>
      </c>
      <c r="D10" s="28"/>
      <c r="E10" s="114">
        <f t="shared" si="0"/>
        <v>15053.830000000016</v>
      </c>
      <c r="F10" s="24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5" customFormat="1" x14ac:dyDescent="0.3">
      <c r="A11" s="11">
        <v>42947</v>
      </c>
      <c r="B11" s="7" t="s">
        <v>39</v>
      </c>
      <c r="C11" s="30">
        <v>1032</v>
      </c>
      <c r="D11" s="30"/>
      <c r="E11" s="138">
        <f t="shared" si="0"/>
        <v>16085.830000000016</v>
      </c>
      <c r="F11" s="24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8" s="5" customFormat="1" x14ac:dyDescent="0.3">
      <c r="A12" s="11">
        <v>42955</v>
      </c>
      <c r="B12" s="7" t="s">
        <v>40</v>
      </c>
      <c r="C12" s="28">
        <v>7740</v>
      </c>
      <c r="D12" s="28"/>
      <c r="E12" s="114">
        <f t="shared" si="0"/>
        <v>23825.830000000016</v>
      </c>
      <c r="F12" s="24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8" s="5" customFormat="1" x14ac:dyDescent="0.3">
      <c r="A13" s="11">
        <v>42956</v>
      </c>
      <c r="B13" s="7" t="s">
        <v>41</v>
      </c>
      <c r="C13" s="28">
        <v>3096</v>
      </c>
      <c r="D13" s="28"/>
      <c r="E13" s="114">
        <f t="shared" si="0"/>
        <v>26921.830000000016</v>
      </c>
      <c r="F13" s="2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8" s="5" customFormat="1" x14ac:dyDescent="0.3">
      <c r="A14" s="11"/>
      <c r="B14" s="7" t="s">
        <v>42</v>
      </c>
      <c r="C14" s="28"/>
      <c r="D14" s="28">
        <v>4536</v>
      </c>
      <c r="E14" s="114">
        <f t="shared" si="0"/>
        <v>22385.830000000016</v>
      </c>
      <c r="F14" s="2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8" s="5" customFormat="1" x14ac:dyDescent="0.3">
      <c r="A15" s="11"/>
      <c r="B15" s="7" t="s">
        <v>43</v>
      </c>
      <c r="C15" s="28"/>
      <c r="D15" s="28">
        <v>20574</v>
      </c>
      <c r="E15" s="114">
        <f t="shared" si="0"/>
        <v>1811.8300000000163</v>
      </c>
      <c r="F15" s="2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8" s="5" customFormat="1" x14ac:dyDescent="0.3">
      <c r="A16" s="11">
        <v>42972</v>
      </c>
      <c r="B16" s="7" t="s">
        <v>34</v>
      </c>
      <c r="C16" s="28">
        <v>2790</v>
      </c>
      <c r="D16" s="28"/>
      <c r="E16" s="114">
        <f t="shared" si="0"/>
        <v>4601.8300000000163</v>
      </c>
      <c r="F16" s="24"/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5" customFormat="1" x14ac:dyDescent="0.3">
      <c r="A17" s="11">
        <v>42972</v>
      </c>
      <c r="B17" s="7" t="s">
        <v>38</v>
      </c>
      <c r="C17" s="28">
        <v>930</v>
      </c>
      <c r="D17" s="28"/>
      <c r="E17" s="114">
        <f t="shared" si="0"/>
        <v>5531.8300000000163</v>
      </c>
      <c r="F17" s="24"/>
      <c r="G17" s="3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5" customFormat="1" x14ac:dyDescent="0.3">
      <c r="A18" s="11">
        <v>42977</v>
      </c>
      <c r="B18" s="7" t="s">
        <v>36</v>
      </c>
      <c r="C18" s="28">
        <v>4644</v>
      </c>
      <c r="D18" s="28"/>
      <c r="E18" s="114">
        <f t="shared" si="0"/>
        <v>10175.830000000016</v>
      </c>
      <c r="F18" s="22"/>
      <c r="G18" s="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5" customFormat="1" x14ac:dyDescent="0.3">
      <c r="A19" s="11">
        <v>42977</v>
      </c>
      <c r="B19" s="7" t="s">
        <v>39</v>
      </c>
      <c r="C19" s="30">
        <v>930</v>
      </c>
      <c r="D19" s="28"/>
      <c r="E19" s="114">
        <f t="shared" si="0"/>
        <v>11105.830000000016</v>
      </c>
      <c r="F19" s="24"/>
      <c r="G19" s="7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5" customFormat="1" x14ac:dyDescent="0.3">
      <c r="A20" s="11">
        <v>42978</v>
      </c>
      <c r="B20" s="7" t="s">
        <v>44</v>
      </c>
      <c r="C20" s="28">
        <v>4016</v>
      </c>
      <c r="D20" s="28"/>
      <c r="E20" s="114">
        <f t="shared" si="0"/>
        <v>15121.830000000016</v>
      </c>
      <c r="F20" s="24"/>
      <c r="G20" s="7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5" customFormat="1" x14ac:dyDescent="0.3">
      <c r="A21" s="11">
        <v>42978</v>
      </c>
      <c r="B21" s="7" t="s">
        <v>37</v>
      </c>
      <c r="C21" s="30">
        <v>930</v>
      </c>
      <c r="D21" s="28"/>
      <c r="E21" s="138">
        <f t="shared" si="0"/>
        <v>16051.830000000016</v>
      </c>
      <c r="F21" s="24"/>
      <c r="G21" s="7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5" customFormat="1" x14ac:dyDescent="0.3">
      <c r="A22" s="11">
        <v>42983</v>
      </c>
      <c r="B22" s="7" t="s">
        <v>40</v>
      </c>
      <c r="C22" s="153">
        <v>6975</v>
      </c>
      <c r="D22" s="28"/>
      <c r="E22" s="114">
        <f t="shared" si="0"/>
        <v>23026.830000000016</v>
      </c>
      <c r="F22" s="24"/>
      <c r="G22" s="7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5" customFormat="1" x14ac:dyDescent="0.3">
      <c r="A23" s="11"/>
      <c r="B23" s="7" t="s">
        <v>45</v>
      </c>
      <c r="C23" s="30"/>
      <c r="D23" s="28">
        <v>5076</v>
      </c>
      <c r="E23" s="114">
        <f t="shared" si="0"/>
        <v>17950.830000000016</v>
      </c>
      <c r="F23" s="24"/>
      <c r="G23" s="7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5" customFormat="1" x14ac:dyDescent="0.3">
      <c r="A24" s="11"/>
      <c r="B24" s="7" t="s">
        <v>46</v>
      </c>
      <c r="C24" s="28"/>
      <c r="D24" s="28">
        <v>22086</v>
      </c>
      <c r="E24" s="114">
        <f t="shared" si="0"/>
        <v>-4135.1699999999837</v>
      </c>
      <c r="F24" s="24"/>
      <c r="G24" s="7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5" customFormat="1" x14ac:dyDescent="0.3">
      <c r="A25" s="11">
        <v>42992</v>
      </c>
      <c r="B25" s="7" t="s">
        <v>36</v>
      </c>
      <c r="C25" s="28">
        <v>4185</v>
      </c>
      <c r="D25" s="28"/>
      <c r="E25" s="114">
        <f t="shared" si="0"/>
        <v>49.830000000016298</v>
      </c>
      <c r="F25" s="24"/>
      <c r="G25" s="7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5" customFormat="1" x14ac:dyDescent="0.3">
      <c r="A26" s="11">
        <v>42998</v>
      </c>
      <c r="B26" s="7" t="s">
        <v>38</v>
      </c>
      <c r="C26" s="153">
        <v>1006</v>
      </c>
      <c r="D26" s="28"/>
      <c r="E26" s="114">
        <f t="shared" si="0"/>
        <v>1055.8300000000163</v>
      </c>
      <c r="F26" s="22"/>
      <c r="G26" s="7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5" customFormat="1" x14ac:dyDescent="0.3">
      <c r="A27" s="11">
        <v>42999</v>
      </c>
      <c r="B27" s="37" t="s">
        <v>34</v>
      </c>
      <c r="C27" s="30">
        <f>564+2454</f>
        <v>3018</v>
      </c>
      <c r="D27" s="28"/>
      <c r="E27" s="114">
        <f t="shared" si="0"/>
        <v>4073.8300000000163</v>
      </c>
      <c r="F27" s="2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s="5" customFormat="1" x14ac:dyDescent="0.3">
      <c r="A28" s="11">
        <v>43003</v>
      </c>
      <c r="B28" s="7" t="s">
        <v>47</v>
      </c>
      <c r="C28" s="154">
        <v>2790</v>
      </c>
      <c r="D28" s="28"/>
      <c r="E28" s="114">
        <f t="shared" si="0"/>
        <v>6863.8300000000163</v>
      </c>
      <c r="F28" s="24">
        <f>1260+5715</f>
        <v>6975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s="5" customFormat="1" x14ac:dyDescent="0.3">
      <c r="A29" s="11">
        <v>43004</v>
      </c>
      <c r="B29" s="7" t="s">
        <v>39</v>
      </c>
      <c r="C29" s="28">
        <v>1006</v>
      </c>
      <c r="D29" s="28"/>
      <c r="E29" s="114">
        <f t="shared" si="0"/>
        <v>7869.8300000000163</v>
      </c>
      <c r="F29" s="24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5" customFormat="1" x14ac:dyDescent="0.3">
      <c r="A30" s="11">
        <v>43006</v>
      </c>
      <c r="B30" s="37" t="s">
        <v>48</v>
      </c>
      <c r="C30" s="153">
        <v>7545</v>
      </c>
      <c r="D30" s="28"/>
      <c r="E30" s="114">
        <f t="shared" si="0"/>
        <v>15414.830000000016</v>
      </c>
      <c r="F30" s="2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5" customFormat="1" x14ac:dyDescent="0.3">
      <c r="A31" s="11">
        <v>43008</v>
      </c>
      <c r="B31" s="7" t="s">
        <v>49</v>
      </c>
      <c r="C31" s="28">
        <v>9810</v>
      </c>
      <c r="D31" s="28"/>
      <c r="E31" s="140">
        <f t="shared" si="0"/>
        <v>25224.830000000016</v>
      </c>
      <c r="F31" s="24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5" customFormat="1" x14ac:dyDescent="0.3">
      <c r="A32" s="11"/>
      <c r="B32" s="7" t="s">
        <v>50</v>
      </c>
      <c r="C32" s="30"/>
      <c r="D32" s="28">
        <v>4860</v>
      </c>
      <c r="E32" s="114">
        <f t="shared" si="0"/>
        <v>20364.830000000016</v>
      </c>
      <c r="F32" s="24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s="5" customFormat="1" x14ac:dyDescent="0.3">
      <c r="A33" s="11"/>
      <c r="B33" s="7" t="s">
        <v>51</v>
      </c>
      <c r="C33" s="30"/>
      <c r="D33" s="28">
        <v>28260</v>
      </c>
      <c r="E33" s="114">
        <f t="shared" si="0"/>
        <v>-7895.1699999999837</v>
      </c>
      <c r="F33" s="24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s="5" customFormat="1" x14ac:dyDescent="0.3">
      <c r="A34" s="11">
        <v>43018</v>
      </c>
      <c r="B34" s="7" t="s">
        <v>52</v>
      </c>
      <c r="C34" s="28">
        <v>3018</v>
      </c>
      <c r="D34" s="28"/>
      <c r="E34" s="114">
        <f t="shared" si="0"/>
        <v>-4877.1699999999837</v>
      </c>
      <c r="F34" s="2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s="5" customFormat="1" x14ac:dyDescent="0.3">
      <c r="A35" s="11">
        <v>43020</v>
      </c>
      <c r="B35" s="7" t="s">
        <v>49</v>
      </c>
      <c r="C35" s="28">
        <v>5030</v>
      </c>
      <c r="D35" s="28"/>
      <c r="E35" s="114">
        <f t="shared" si="0"/>
        <v>152.8300000000163</v>
      </c>
      <c r="F35" s="2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5" customFormat="1" x14ac:dyDescent="0.3">
      <c r="A36" s="11">
        <v>43026</v>
      </c>
      <c r="B36" s="7" t="s">
        <v>37</v>
      </c>
      <c r="C36" s="28">
        <v>1006</v>
      </c>
      <c r="D36" s="28"/>
      <c r="E36" s="114">
        <f t="shared" si="0"/>
        <v>1158.8300000000163</v>
      </c>
      <c r="F36" s="2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5" customFormat="1" x14ac:dyDescent="0.3">
      <c r="A37" s="11">
        <v>43028</v>
      </c>
      <c r="B37" s="7" t="s">
        <v>34</v>
      </c>
      <c r="C37" s="28">
        <v>3312</v>
      </c>
      <c r="D37" s="28"/>
      <c r="E37" s="114">
        <f t="shared" si="0"/>
        <v>4470.8300000000163</v>
      </c>
      <c r="F37" s="2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5" customFormat="1" x14ac:dyDescent="0.3">
      <c r="A38" s="11">
        <v>43032</v>
      </c>
      <c r="B38" s="7" t="s">
        <v>38</v>
      </c>
      <c r="C38" s="28">
        <v>1104</v>
      </c>
      <c r="D38" s="28"/>
      <c r="E38" s="114">
        <f t="shared" si="0"/>
        <v>5574.8300000000163</v>
      </c>
      <c r="F38" s="2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5" customFormat="1" x14ac:dyDescent="0.3">
      <c r="A39" s="11">
        <v>43033</v>
      </c>
      <c r="B39" s="7" t="s">
        <v>39</v>
      </c>
      <c r="C39" s="28">
        <v>1104</v>
      </c>
      <c r="D39" s="28"/>
      <c r="E39" s="114">
        <f t="shared" si="0"/>
        <v>6678.8300000000163</v>
      </c>
      <c r="F39" s="24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5" customFormat="1" x14ac:dyDescent="0.3">
      <c r="A40" s="11">
        <v>43033</v>
      </c>
      <c r="B40" s="7" t="s">
        <v>40</v>
      </c>
      <c r="C40" s="28">
        <v>8280</v>
      </c>
      <c r="D40" s="28"/>
      <c r="E40" s="114">
        <f t="shared" si="0"/>
        <v>14958.830000000016</v>
      </c>
      <c r="F40" s="24">
        <f>1410+6165</f>
        <v>7575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5" customFormat="1" x14ac:dyDescent="0.3">
      <c r="A41" s="11">
        <v>43033</v>
      </c>
      <c r="B41" s="7" t="s">
        <v>73</v>
      </c>
      <c r="C41" s="28">
        <v>26700</v>
      </c>
      <c r="D41" s="28"/>
      <c r="E41" s="114">
        <f t="shared" si="0"/>
        <v>41658.830000000016</v>
      </c>
      <c r="F41" s="2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5" customFormat="1" x14ac:dyDescent="0.3">
      <c r="A42" s="11"/>
      <c r="B42" s="7" t="s">
        <v>74</v>
      </c>
      <c r="C42" s="28"/>
      <c r="D42" s="145">
        <v>8900</v>
      </c>
      <c r="E42" s="138">
        <f t="shared" si="0"/>
        <v>32758.830000000016</v>
      </c>
      <c r="F42" s="24"/>
      <c r="G42" s="7"/>
      <c r="H42" s="28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s="5" customFormat="1" x14ac:dyDescent="0.3">
      <c r="A43" s="11">
        <v>43049</v>
      </c>
      <c r="B43" s="37" t="s">
        <v>36</v>
      </c>
      <c r="C43" s="28">
        <f>846+3681</f>
        <v>4527</v>
      </c>
      <c r="D43" s="28"/>
      <c r="E43" s="114">
        <f t="shared" si="0"/>
        <v>37285.830000000016</v>
      </c>
      <c r="F43" s="2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5" customFormat="1" x14ac:dyDescent="0.3">
      <c r="A44" s="11">
        <v>43049</v>
      </c>
      <c r="B44" s="7" t="s">
        <v>36</v>
      </c>
      <c r="C44" s="28">
        <v>4968</v>
      </c>
      <c r="D44" s="28"/>
      <c r="E44" s="114">
        <f t="shared" si="0"/>
        <v>42253.830000000016</v>
      </c>
      <c r="F44" s="2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5" customFormat="1" x14ac:dyDescent="0.3">
      <c r="A45" s="11"/>
      <c r="B45" s="7" t="s">
        <v>75</v>
      </c>
      <c r="C45" s="28"/>
      <c r="D45" s="28">
        <v>4440</v>
      </c>
      <c r="E45" s="114">
        <f t="shared" si="0"/>
        <v>37813.830000000016</v>
      </c>
      <c r="F45" s="24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5" customFormat="1" x14ac:dyDescent="0.3">
      <c r="A46" s="11"/>
      <c r="B46" s="7" t="s">
        <v>76</v>
      </c>
      <c r="C46" s="28"/>
      <c r="D46" s="28">
        <v>20100</v>
      </c>
      <c r="E46" s="114">
        <f t="shared" si="0"/>
        <v>17713.830000000016</v>
      </c>
      <c r="F46" s="24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s="5" customFormat="1" x14ac:dyDescent="0.3">
      <c r="A47" s="11">
        <v>43063</v>
      </c>
      <c r="B47" s="7" t="s">
        <v>37</v>
      </c>
      <c r="C47" s="28">
        <v>1104</v>
      </c>
      <c r="D47" s="86"/>
      <c r="E47" s="114">
        <f t="shared" si="0"/>
        <v>18817.830000000016</v>
      </c>
      <c r="F47" s="2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s="5" customFormat="1" x14ac:dyDescent="0.3">
      <c r="A48" s="11">
        <v>43063</v>
      </c>
      <c r="B48" s="7" t="s">
        <v>34</v>
      </c>
      <c r="C48" s="28">
        <v>2454</v>
      </c>
      <c r="D48" s="86"/>
      <c r="E48" s="114">
        <f t="shared" si="0"/>
        <v>21271.830000000016</v>
      </c>
      <c r="F48" s="2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s="5" customFormat="1" x14ac:dyDescent="0.3">
      <c r="A49" s="11">
        <v>43066</v>
      </c>
      <c r="B49" s="7" t="s">
        <v>38</v>
      </c>
      <c r="C49" s="28">
        <v>818</v>
      </c>
      <c r="D49" s="86"/>
      <c r="E49" s="114">
        <f t="shared" si="0"/>
        <v>22089.830000000016</v>
      </c>
      <c r="F49" s="2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s="5" customFormat="1" x14ac:dyDescent="0.3">
      <c r="A50" s="11">
        <v>43067</v>
      </c>
      <c r="B50" s="7" t="s">
        <v>77</v>
      </c>
      <c r="C50" s="28">
        <f>26700+3312</f>
        <v>30012</v>
      </c>
      <c r="D50" s="28"/>
      <c r="E50" s="114">
        <f t="shared" si="0"/>
        <v>52101.830000000016</v>
      </c>
      <c r="F50" s="24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s="5" customFormat="1" x14ac:dyDescent="0.3">
      <c r="A51" s="11"/>
      <c r="B51" s="7" t="s">
        <v>78</v>
      </c>
      <c r="C51" s="28"/>
      <c r="D51" s="148">
        <v>8900</v>
      </c>
      <c r="E51" s="114">
        <f t="shared" si="0"/>
        <v>43201.830000000016</v>
      </c>
      <c r="F51" s="24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s="5" customFormat="1" x14ac:dyDescent="0.3">
      <c r="A52" s="11">
        <v>43067</v>
      </c>
      <c r="B52" s="7" t="s">
        <v>39</v>
      </c>
      <c r="C52" s="28">
        <v>818</v>
      </c>
      <c r="D52" s="28"/>
      <c r="E52" s="114">
        <f t="shared" si="0"/>
        <v>44019.830000000016</v>
      </c>
      <c r="F52" s="24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s="5" customFormat="1" x14ac:dyDescent="0.3">
      <c r="A53" s="11">
        <v>43067</v>
      </c>
      <c r="B53" s="7" t="s">
        <v>47</v>
      </c>
      <c r="C53" s="28">
        <v>3312</v>
      </c>
      <c r="D53" s="28"/>
      <c r="E53" s="114">
        <f t="shared" si="0"/>
        <v>47331.830000000016</v>
      </c>
      <c r="F53" s="24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s="5" customFormat="1" x14ac:dyDescent="0.3">
      <c r="A54" s="11">
        <v>43069</v>
      </c>
      <c r="B54" s="7" t="s">
        <v>40</v>
      </c>
      <c r="C54" s="28">
        <f>5025+1110</f>
        <v>6135</v>
      </c>
      <c r="D54" s="86"/>
      <c r="E54" s="114">
        <f t="shared" si="0"/>
        <v>53466.830000000016</v>
      </c>
      <c r="F54" s="2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s="5" customFormat="1" x14ac:dyDescent="0.3">
      <c r="A55" s="11">
        <v>43069</v>
      </c>
      <c r="B55" s="7" t="s">
        <v>77</v>
      </c>
      <c r="C55" s="28">
        <v>2454</v>
      </c>
      <c r="D55" s="86"/>
      <c r="E55" s="138">
        <f t="shared" si="0"/>
        <v>55920.830000000016</v>
      </c>
      <c r="F55" s="24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s="5" customFormat="1" x14ac:dyDescent="0.3">
      <c r="A56" s="11"/>
      <c r="B56" s="7" t="s">
        <v>81</v>
      </c>
      <c r="C56" s="28"/>
      <c r="D56" s="86">
        <v>4224</v>
      </c>
      <c r="E56" s="114">
        <f t="shared" si="0"/>
        <v>51696.830000000016</v>
      </c>
      <c r="F56" s="24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s="5" customFormat="1" x14ac:dyDescent="0.3">
      <c r="A57" s="11"/>
      <c r="B57" s="7" t="s">
        <v>82</v>
      </c>
      <c r="C57" s="28"/>
      <c r="D57" s="28">
        <v>24288</v>
      </c>
      <c r="E57" s="114">
        <f t="shared" si="0"/>
        <v>27408.830000000016</v>
      </c>
      <c r="F57" s="24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s="5" customFormat="1" x14ac:dyDescent="0.3">
      <c r="A58" s="11">
        <v>43087</v>
      </c>
      <c r="B58" s="7" t="s">
        <v>36</v>
      </c>
      <c r="C58" s="28">
        <f>666+3015</f>
        <v>3681</v>
      </c>
      <c r="D58" s="28"/>
      <c r="E58" s="114">
        <f t="shared" si="0"/>
        <v>31089.830000000016</v>
      </c>
      <c r="F58" s="24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s="5" customFormat="1" x14ac:dyDescent="0.3">
      <c r="A59" s="11">
        <v>43090</v>
      </c>
      <c r="B59" s="7" t="s">
        <v>44</v>
      </c>
      <c r="C59" s="28">
        <v>4722</v>
      </c>
      <c r="D59" s="28"/>
      <c r="E59" s="114">
        <f t="shared" si="0"/>
        <v>35811.830000000016</v>
      </c>
      <c r="F59" s="24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s="5" customFormat="1" x14ac:dyDescent="0.3">
      <c r="A60" s="11">
        <v>43095</v>
      </c>
      <c r="B60" s="7" t="s">
        <v>39</v>
      </c>
      <c r="C60" s="28">
        <v>864</v>
      </c>
      <c r="D60" s="28"/>
      <c r="E60" s="114">
        <f t="shared" si="0"/>
        <v>36675.830000000016</v>
      </c>
      <c r="F60" s="24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s="5" customFormat="1" x14ac:dyDescent="0.3">
      <c r="A61" s="11">
        <v>43095</v>
      </c>
      <c r="B61" s="7" t="s">
        <v>40</v>
      </c>
      <c r="C61" s="28">
        <v>6480</v>
      </c>
      <c r="D61" s="28"/>
      <c r="E61" s="114">
        <f t="shared" si="0"/>
        <v>43155.830000000016</v>
      </c>
      <c r="F61" s="24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s="5" customFormat="1" x14ac:dyDescent="0.3">
      <c r="A62" s="11">
        <v>43096</v>
      </c>
      <c r="B62" s="7" t="s">
        <v>38</v>
      </c>
      <c r="C62" s="28">
        <v>864</v>
      </c>
      <c r="D62" s="28"/>
      <c r="E62" s="114">
        <f t="shared" si="0"/>
        <v>44019.830000000016</v>
      </c>
      <c r="F62" s="24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s="5" customFormat="1" x14ac:dyDescent="0.3">
      <c r="A63" s="11">
        <v>43096</v>
      </c>
      <c r="B63" s="7" t="s">
        <v>52</v>
      </c>
      <c r="C63" s="28">
        <v>2454</v>
      </c>
      <c r="D63" s="28"/>
      <c r="E63" s="138">
        <f t="shared" si="0"/>
        <v>46473.830000000016</v>
      </c>
      <c r="F63" s="24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s="5" customFormat="1" x14ac:dyDescent="0.3">
      <c r="A64" s="11">
        <v>43112</v>
      </c>
      <c r="B64" s="7" t="s">
        <v>83</v>
      </c>
      <c r="C64" s="155">
        <v>2160</v>
      </c>
      <c r="D64" s="28"/>
      <c r="E64" s="114">
        <f t="shared" si="0"/>
        <v>48633.830000000016</v>
      </c>
      <c r="F64" s="2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s="5" customFormat="1" x14ac:dyDescent="0.3">
      <c r="A65" s="11">
        <v>43112</v>
      </c>
      <c r="B65" s="7" t="s">
        <v>41</v>
      </c>
      <c r="C65" s="155">
        <v>2592</v>
      </c>
      <c r="D65" s="28"/>
      <c r="E65" s="114">
        <f t="shared" si="0"/>
        <v>51225.830000000016</v>
      </c>
      <c r="F65" s="24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s="5" customFormat="1" x14ac:dyDescent="0.3">
      <c r="A66" s="11"/>
      <c r="B66" s="7" t="s">
        <v>84</v>
      </c>
      <c r="C66" s="28"/>
      <c r="D66" s="28">
        <v>4290</v>
      </c>
      <c r="E66" s="114">
        <f t="shared" si="0"/>
        <v>46935.830000000016</v>
      </c>
      <c r="F66" s="24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s="5" customFormat="1" x14ac:dyDescent="0.3">
      <c r="A67" s="11"/>
      <c r="B67" s="7" t="s">
        <v>85</v>
      </c>
      <c r="C67" s="28"/>
      <c r="D67" s="28">
        <v>26862</v>
      </c>
      <c r="E67" s="114">
        <f t="shared" si="0"/>
        <v>20073.830000000016</v>
      </c>
      <c r="F67" s="24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s="5" customFormat="1" x14ac:dyDescent="0.3">
      <c r="A68" s="11">
        <v>43115</v>
      </c>
      <c r="B68" s="7" t="s">
        <v>77</v>
      </c>
      <c r="C68" s="155">
        <f>384+2208</f>
        <v>2592</v>
      </c>
      <c r="D68" s="28"/>
      <c r="E68" s="114">
        <f t="shared" si="0"/>
        <v>22665.830000000016</v>
      </c>
      <c r="F68" s="24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s="5" customFormat="1" x14ac:dyDescent="0.3">
      <c r="A69" s="11">
        <v>43115</v>
      </c>
      <c r="B69" s="7" t="s">
        <v>36</v>
      </c>
      <c r="C69" s="155">
        <f>3888+4248</f>
        <v>8136</v>
      </c>
      <c r="D69" s="28"/>
      <c r="E69" s="114">
        <f t="shared" ref="E69:E132" si="1">+E68+C69-D69</f>
        <v>30801.830000000016</v>
      </c>
      <c r="F69" s="24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s="5" customFormat="1" x14ac:dyDescent="0.3">
      <c r="A70" s="11">
        <v>43129</v>
      </c>
      <c r="B70" s="7" t="s">
        <v>48</v>
      </c>
      <c r="C70" s="155">
        <v>7080</v>
      </c>
      <c r="D70" s="28"/>
      <c r="E70" s="114">
        <f t="shared" si="1"/>
        <v>37881.830000000016</v>
      </c>
      <c r="F70" s="24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s="5" customFormat="1" x14ac:dyDescent="0.3">
      <c r="A71" s="11">
        <v>43131</v>
      </c>
      <c r="B71" s="7" t="s">
        <v>39</v>
      </c>
      <c r="C71" s="155">
        <v>944</v>
      </c>
      <c r="D71" s="28"/>
      <c r="E71" s="114">
        <f t="shared" si="1"/>
        <v>38825.830000000016</v>
      </c>
      <c r="F71" s="24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s="5" customFormat="1" x14ac:dyDescent="0.3">
      <c r="A72" s="11">
        <v>43131</v>
      </c>
      <c r="B72" s="7" t="s">
        <v>49</v>
      </c>
      <c r="C72" s="155">
        <v>18650</v>
      </c>
      <c r="D72" s="28"/>
      <c r="E72" s="114">
        <f t="shared" si="1"/>
        <v>57475.830000000016</v>
      </c>
      <c r="F72" s="24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s="5" customFormat="1" x14ac:dyDescent="0.3">
      <c r="A73" s="11">
        <v>43131</v>
      </c>
      <c r="B73" s="7" t="s">
        <v>83</v>
      </c>
      <c r="C73" s="155">
        <v>2360</v>
      </c>
      <c r="D73" s="28"/>
      <c r="E73" s="138">
        <f t="shared" si="1"/>
        <v>59835.830000000016</v>
      </c>
      <c r="F73" s="24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s="5" customFormat="1" x14ac:dyDescent="0.3">
      <c r="A74" s="11">
        <v>43137</v>
      </c>
      <c r="B74" s="7" t="s">
        <v>34</v>
      </c>
      <c r="C74" s="28">
        <f>390+2442</f>
        <v>2832</v>
      </c>
      <c r="D74" s="28"/>
      <c r="E74" s="114">
        <f t="shared" si="1"/>
        <v>62667.830000000016</v>
      </c>
      <c r="F74" s="2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s="5" customFormat="1" x14ac:dyDescent="0.3">
      <c r="A75" s="11">
        <v>43145</v>
      </c>
      <c r="B75" s="7" t="s">
        <v>37</v>
      </c>
      <c r="C75" s="28">
        <v>2114</v>
      </c>
      <c r="D75" s="28"/>
      <c r="E75" s="114">
        <f t="shared" si="1"/>
        <v>64781.830000000016</v>
      </c>
      <c r="F75" s="24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s="5" customFormat="1" x14ac:dyDescent="0.3">
      <c r="A76" s="11"/>
      <c r="B76" s="7" t="s">
        <v>86</v>
      </c>
      <c r="C76" s="28"/>
      <c r="D76" s="28">
        <v>4422</v>
      </c>
      <c r="E76" s="114">
        <f t="shared" si="1"/>
        <v>60359.830000000016</v>
      </c>
      <c r="F76" s="24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s="5" customFormat="1" x14ac:dyDescent="0.3">
      <c r="A77" s="11"/>
      <c r="B77" s="7" t="s">
        <v>87</v>
      </c>
      <c r="C77" s="28"/>
      <c r="D77" s="28">
        <v>22836</v>
      </c>
      <c r="E77" s="114">
        <f t="shared" si="1"/>
        <v>37523.830000000016</v>
      </c>
      <c r="F77" s="24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s="5" customFormat="1" x14ac:dyDescent="0.3">
      <c r="A78" s="11">
        <v>43151</v>
      </c>
      <c r="B78" s="7" t="s">
        <v>47</v>
      </c>
      <c r="C78" s="28">
        <f>390+2442</f>
        <v>2832</v>
      </c>
      <c r="D78" s="28"/>
      <c r="E78" s="114">
        <f t="shared" si="1"/>
        <v>40355.830000000016</v>
      </c>
      <c r="F78" s="24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s="5" customFormat="1" x14ac:dyDescent="0.3">
      <c r="A79" s="11">
        <v>43152</v>
      </c>
      <c r="B79" s="7" t="s">
        <v>77</v>
      </c>
      <c r="C79" s="28">
        <v>2832</v>
      </c>
      <c r="D79" s="28"/>
      <c r="E79" s="114">
        <f t="shared" si="1"/>
        <v>43187.830000000016</v>
      </c>
      <c r="F79" s="24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s="5" customFormat="1" x14ac:dyDescent="0.3">
      <c r="A80" s="11">
        <v>43153</v>
      </c>
      <c r="B80" s="7" t="s">
        <v>37</v>
      </c>
      <c r="C80" s="28">
        <v>1416</v>
      </c>
      <c r="D80" s="28"/>
      <c r="E80" s="114">
        <f t="shared" si="1"/>
        <v>44603.830000000016</v>
      </c>
      <c r="F80" s="24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s="5" customFormat="1" x14ac:dyDescent="0.3">
      <c r="A81" s="11">
        <v>43159</v>
      </c>
      <c r="B81" s="7" t="s">
        <v>39</v>
      </c>
      <c r="C81" s="28">
        <v>826</v>
      </c>
      <c r="D81" s="28"/>
      <c r="E81" s="114">
        <f t="shared" si="1"/>
        <v>45429.830000000016</v>
      </c>
      <c r="F81" s="24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s="5" customFormat="1" x14ac:dyDescent="0.3">
      <c r="A82" s="11">
        <v>43159</v>
      </c>
      <c r="B82" s="7" t="s">
        <v>34</v>
      </c>
      <c r="C82" s="28">
        <v>2400</v>
      </c>
      <c r="D82" s="28"/>
      <c r="E82" s="114">
        <f t="shared" si="1"/>
        <v>47829.830000000016</v>
      </c>
      <c r="F82" s="24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s="5" customFormat="1" x14ac:dyDescent="0.3">
      <c r="A83" s="11">
        <v>43159</v>
      </c>
      <c r="B83" s="7" t="s">
        <v>38</v>
      </c>
      <c r="C83" s="28">
        <v>826</v>
      </c>
      <c r="D83" s="28"/>
      <c r="E83" s="138">
        <f t="shared" si="1"/>
        <v>48655.830000000016</v>
      </c>
      <c r="F83" s="24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s="5" customFormat="1" x14ac:dyDescent="0.3">
      <c r="A84" s="11">
        <v>43171</v>
      </c>
      <c r="B84" s="7" t="s">
        <v>37</v>
      </c>
      <c r="C84" s="148">
        <v>1239</v>
      </c>
      <c r="D84" s="28"/>
      <c r="E84" s="114">
        <f t="shared" si="1"/>
        <v>49894.830000000016</v>
      </c>
      <c r="F84" s="2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s="5" customFormat="1" x14ac:dyDescent="0.3">
      <c r="A85" s="11">
        <v>43172</v>
      </c>
      <c r="B85" s="7" t="s">
        <v>38</v>
      </c>
      <c r="C85" s="148">
        <v>944</v>
      </c>
      <c r="D85" s="28"/>
      <c r="E85" s="114">
        <f t="shared" si="1"/>
        <v>50838.830000000016</v>
      </c>
      <c r="F85" s="24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s="5" customFormat="1" x14ac:dyDescent="0.3">
      <c r="A86" s="11">
        <v>43172</v>
      </c>
      <c r="B86" s="7" t="s">
        <v>83</v>
      </c>
      <c r="C86" s="148">
        <v>2065</v>
      </c>
      <c r="D86" s="28"/>
      <c r="E86" s="114">
        <f t="shared" si="1"/>
        <v>52903.830000000016</v>
      </c>
      <c r="F86" s="24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s="5" customFormat="1" x14ac:dyDescent="0.3">
      <c r="A87" s="11">
        <v>43172</v>
      </c>
      <c r="B87" s="7" t="s">
        <v>36</v>
      </c>
      <c r="C87" s="148">
        <v>3717</v>
      </c>
      <c r="D87" s="28"/>
      <c r="E87" s="114">
        <f t="shared" si="1"/>
        <v>56620.830000000016</v>
      </c>
      <c r="F87" s="24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s="5" customFormat="1" x14ac:dyDescent="0.3">
      <c r="A88" s="11"/>
      <c r="B88" s="7" t="s">
        <v>88</v>
      </c>
      <c r="C88" s="28"/>
      <c r="D88" s="28">
        <v>4554</v>
      </c>
      <c r="E88" s="114">
        <f t="shared" si="1"/>
        <v>52066.830000000016</v>
      </c>
      <c r="F88" s="24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s="5" customFormat="1" x14ac:dyDescent="0.3">
      <c r="A89" s="11"/>
      <c r="B89" s="7" t="s">
        <v>89</v>
      </c>
      <c r="C89" s="28"/>
      <c r="D89" s="28">
        <v>27126</v>
      </c>
      <c r="E89" s="114">
        <f t="shared" si="1"/>
        <v>24940.830000000016</v>
      </c>
      <c r="F89" s="24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s="5" customFormat="1" x14ac:dyDescent="0.3">
      <c r="A90" s="11">
        <v>43175</v>
      </c>
      <c r="B90" s="7" t="s">
        <v>48</v>
      </c>
      <c r="C90" s="148">
        <v>6195</v>
      </c>
      <c r="D90" s="28"/>
      <c r="E90" s="114">
        <f t="shared" si="1"/>
        <v>31135.830000000016</v>
      </c>
      <c r="F90" s="24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s="5" customFormat="1" x14ac:dyDescent="0.3">
      <c r="A91" s="11">
        <v>43178</v>
      </c>
      <c r="B91" s="7" t="s">
        <v>44</v>
      </c>
      <c r="C91" s="148">
        <v>1770</v>
      </c>
      <c r="D91" s="28"/>
      <c r="E91" s="114">
        <f t="shared" si="1"/>
        <v>32905.830000000016</v>
      </c>
      <c r="F91" s="24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s="5" customFormat="1" x14ac:dyDescent="0.3">
      <c r="A92" s="11">
        <v>43182</v>
      </c>
      <c r="B92" s="7" t="s">
        <v>90</v>
      </c>
      <c r="C92" s="148">
        <v>2400</v>
      </c>
      <c r="D92" s="28"/>
      <c r="E92" s="114">
        <f t="shared" si="1"/>
        <v>35305.830000000016</v>
      </c>
      <c r="F92" s="24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s="5" customFormat="1" x14ac:dyDescent="0.3">
      <c r="A93" s="11">
        <v>43182</v>
      </c>
      <c r="B93" s="7" t="s">
        <v>48</v>
      </c>
      <c r="C93" s="148">
        <v>7200</v>
      </c>
      <c r="D93" s="28"/>
      <c r="E93" s="114">
        <f t="shared" si="1"/>
        <v>42505.830000000016</v>
      </c>
      <c r="F93" s="24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s="5" customFormat="1" x14ac:dyDescent="0.3">
      <c r="A94" s="11">
        <v>43186</v>
      </c>
      <c r="B94" s="7" t="s">
        <v>34</v>
      </c>
      <c r="C94" s="148">
        <v>2880</v>
      </c>
      <c r="D94" s="28"/>
      <c r="E94" s="114">
        <f t="shared" si="1"/>
        <v>45385.830000000016</v>
      </c>
      <c r="F94" s="2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s="5" customFormat="1" x14ac:dyDescent="0.3">
      <c r="A95" s="11">
        <v>43187</v>
      </c>
      <c r="B95" s="7" t="s">
        <v>38</v>
      </c>
      <c r="C95" s="148">
        <v>960</v>
      </c>
      <c r="D95" s="28"/>
      <c r="E95" s="114">
        <f t="shared" si="1"/>
        <v>46345.830000000016</v>
      </c>
      <c r="F95" s="24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s="5" customFormat="1" x14ac:dyDescent="0.3">
      <c r="A96" s="11">
        <v>43187</v>
      </c>
      <c r="B96" s="7" t="s">
        <v>39</v>
      </c>
      <c r="C96" s="148">
        <v>960</v>
      </c>
      <c r="D96" s="28"/>
      <c r="E96" s="114">
        <f t="shared" si="1"/>
        <v>47305.830000000016</v>
      </c>
      <c r="F96" s="24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s="5" customFormat="1" x14ac:dyDescent="0.3">
      <c r="A97" s="11"/>
      <c r="B97" s="7"/>
      <c r="C97" s="28"/>
      <c r="D97" s="28"/>
      <c r="E97" s="138">
        <f t="shared" si="1"/>
        <v>47305.830000000016</v>
      </c>
      <c r="F97" s="24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s="5" customFormat="1" x14ac:dyDescent="0.3">
      <c r="A98" s="11">
        <v>43199</v>
      </c>
      <c r="B98" s="10" t="s">
        <v>36</v>
      </c>
      <c r="C98" s="28">
        <f>9320-5000</f>
        <v>4320</v>
      </c>
      <c r="D98" s="28"/>
      <c r="E98" s="114">
        <f t="shared" si="1"/>
        <v>51625.830000000016</v>
      </c>
      <c r="F98" s="24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s="5" customFormat="1" x14ac:dyDescent="0.3">
      <c r="A99" s="11">
        <v>43199</v>
      </c>
      <c r="B99" s="7" t="s">
        <v>41</v>
      </c>
      <c r="C99" s="28">
        <v>2880</v>
      </c>
      <c r="D99" s="28"/>
      <c r="E99" s="114">
        <f t="shared" si="1"/>
        <v>54505.830000000016</v>
      </c>
      <c r="F99" s="24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s="5" customFormat="1" x14ac:dyDescent="0.3">
      <c r="A100" s="11">
        <v>43203</v>
      </c>
      <c r="B100" s="7" t="s">
        <v>41</v>
      </c>
      <c r="C100" s="28">
        <v>2478</v>
      </c>
      <c r="D100" s="28"/>
      <c r="E100" s="114">
        <f t="shared" si="1"/>
        <v>56983.830000000016</v>
      </c>
      <c r="F100" s="24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5" customFormat="1" x14ac:dyDescent="0.3">
      <c r="A101" s="11">
        <v>43207</v>
      </c>
      <c r="B101" s="10" t="s">
        <v>44</v>
      </c>
      <c r="C101" s="28">
        <v>960</v>
      </c>
      <c r="D101" s="28"/>
      <c r="E101" s="114">
        <f t="shared" si="1"/>
        <v>57943.830000000016</v>
      </c>
      <c r="F101" s="24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5" customFormat="1" x14ac:dyDescent="0.3">
      <c r="A102" s="11"/>
      <c r="B102" s="7" t="s">
        <v>91</v>
      </c>
      <c r="C102" s="28"/>
      <c r="D102" s="28">
        <v>4554</v>
      </c>
      <c r="E102" s="114">
        <f t="shared" si="1"/>
        <v>53389.830000000016</v>
      </c>
      <c r="F102" s="24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s="5" customFormat="1" x14ac:dyDescent="0.3">
      <c r="A103" s="11"/>
      <c r="B103" s="7" t="s">
        <v>92</v>
      </c>
      <c r="C103" s="28"/>
      <c r="D103" s="28">
        <v>26598</v>
      </c>
      <c r="E103" s="114">
        <f t="shared" si="1"/>
        <v>26791.830000000016</v>
      </c>
      <c r="F103" s="24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s="5" customFormat="1" ht="30" x14ac:dyDescent="0.3">
      <c r="A104" s="11">
        <v>43208</v>
      </c>
      <c r="B104" s="10" t="s">
        <v>37</v>
      </c>
      <c r="C104" s="28">
        <v>1440</v>
      </c>
      <c r="D104" s="28"/>
      <c r="E104" s="114">
        <f t="shared" si="1"/>
        <v>28231.830000000016</v>
      </c>
      <c r="F104" s="2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s="5" customFormat="1" x14ac:dyDescent="0.3">
      <c r="A105" s="11">
        <v>43213</v>
      </c>
      <c r="B105" s="7" t="s">
        <v>77</v>
      </c>
      <c r="C105" s="28">
        <v>5358</v>
      </c>
      <c r="D105" s="28"/>
      <c r="E105" s="114">
        <f t="shared" si="1"/>
        <v>33589.830000000016</v>
      </c>
      <c r="F105" s="24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s="5" customFormat="1" x14ac:dyDescent="0.3">
      <c r="A106" s="11">
        <v>43213</v>
      </c>
      <c r="B106" s="7" t="s">
        <v>83</v>
      </c>
      <c r="C106" s="28">
        <v>2360</v>
      </c>
      <c r="D106" s="28"/>
      <c r="E106" s="114">
        <f t="shared" si="1"/>
        <v>35949.830000000016</v>
      </c>
      <c r="F106" s="24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s="5" customFormat="1" x14ac:dyDescent="0.3">
      <c r="A107" s="11">
        <v>43216</v>
      </c>
      <c r="B107" s="7" t="s">
        <v>39</v>
      </c>
      <c r="C107" s="28">
        <v>944</v>
      </c>
      <c r="D107" s="28"/>
      <c r="E107" s="114">
        <f t="shared" si="1"/>
        <v>36893.830000000016</v>
      </c>
      <c r="F107" s="24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s="5" customFormat="1" x14ac:dyDescent="0.3">
      <c r="A108" s="11">
        <v>43217</v>
      </c>
      <c r="B108" s="7" t="s">
        <v>38</v>
      </c>
      <c r="C108" s="28">
        <f>138+806</f>
        <v>944</v>
      </c>
      <c r="D108" s="28"/>
      <c r="E108" s="114">
        <f t="shared" si="1"/>
        <v>37837.830000000016</v>
      </c>
      <c r="F108" s="24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5" customFormat="1" x14ac:dyDescent="0.3">
      <c r="A109" s="11">
        <v>43217</v>
      </c>
      <c r="B109" s="7" t="s">
        <v>48</v>
      </c>
      <c r="C109" s="28">
        <v>7080</v>
      </c>
      <c r="D109" s="28"/>
      <c r="E109" s="138">
        <f t="shared" si="1"/>
        <v>44917.830000000016</v>
      </c>
      <c r="F109" s="24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5" customFormat="1" x14ac:dyDescent="0.3">
      <c r="A110" s="11">
        <v>43224</v>
      </c>
      <c r="B110" s="10" t="s">
        <v>77</v>
      </c>
      <c r="C110" s="148">
        <v>2832</v>
      </c>
      <c r="D110" s="28"/>
      <c r="E110" s="114">
        <f t="shared" si="1"/>
        <v>47749.830000000016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5" customFormat="1" x14ac:dyDescent="0.3">
      <c r="A111" s="11">
        <v>43227</v>
      </c>
      <c r="B111" s="10" t="s">
        <v>36</v>
      </c>
      <c r="C111" s="148">
        <v>4248</v>
      </c>
      <c r="D111" s="28"/>
      <c r="E111" s="114">
        <f t="shared" si="1"/>
        <v>51997.830000000016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5" customFormat="1" x14ac:dyDescent="0.3">
      <c r="A112" s="11">
        <v>43230</v>
      </c>
      <c r="B112" s="7" t="s">
        <v>37</v>
      </c>
      <c r="C112" s="148">
        <v>1416</v>
      </c>
      <c r="D112" s="28"/>
      <c r="E112" s="114">
        <f t="shared" si="1"/>
        <v>53413.830000000016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s="5" customFormat="1" x14ac:dyDescent="0.3">
      <c r="A113" s="11">
        <v>43230</v>
      </c>
      <c r="B113" s="10" t="s">
        <v>49</v>
      </c>
      <c r="C113" s="148">
        <v>13650</v>
      </c>
      <c r="D113" s="28"/>
      <c r="E113" s="114">
        <f t="shared" si="1"/>
        <v>67063.830000000016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s="5" customFormat="1" x14ac:dyDescent="0.3">
      <c r="A114" s="11"/>
      <c r="B114" s="7" t="s">
        <v>93</v>
      </c>
      <c r="C114" s="28"/>
      <c r="D114" s="28">
        <v>4620</v>
      </c>
      <c r="E114" s="114">
        <f t="shared" si="1"/>
        <v>62443.830000000016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s="5" customFormat="1" x14ac:dyDescent="0.3">
      <c r="A115" s="11"/>
      <c r="B115" s="7" t="s">
        <v>94</v>
      </c>
      <c r="C115" s="28"/>
      <c r="D115" s="28">
        <v>28512</v>
      </c>
      <c r="E115" s="114">
        <f t="shared" si="1"/>
        <v>33931.830000000016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s="5" customFormat="1" x14ac:dyDescent="0.3">
      <c r="A116" s="11">
        <v>43231</v>
      </c>
      <c r="B116" s="10" t="s">
        <v>35</v>
      </c>
      <c r="C116" s="148">
        <v>2832</v>
      </c>
      <c r="D116" s="28"/>
      <c r="E116" s="114">
        <f t="shared" si="1"/>
        <v>36763.830000000016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s="5" customFormat="1" ht="30" x14ac:dyDescent="0.3">
      <c r="A117" s="11">
        <v>43237</v>
      </c>
      <c r="B117" s="10" t="s">
        <v>83</v>
      </c>
      <c r="C117" s="148">
        <v>2510</v>
      </c>
      <c r="D117" s="28"/>
      <c r="E117" s="114">
        <f t="shared" si="1"/>
        <v>39273.830000000016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s="5" customFormat="1" x14ac:dyDescent="0.3">
      <c r="A118" s="11">
        <v>43241</v>
      </c>
      <c r="B118" s="7" t="s">
        <v>37</v>
      </c>
      <c r="C118" s="148">
        <v>1506</v>
      </c>
      <c r="D118" s="28"/>
      <c r="E118" s="114">
        <f t="shared" si="1"/>
        <v>40779.830000000016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s="5" customFormat="1" x14ac:dyDescent="0.3">
      <c r="A119" s="11">
        <v>43248</v>
      </c>
      <c r="B119" s="10" t="s">
        <v>38</v>
      </c>
      <c r="C119" s="148">
        <v>1004</v>
      </c>
      <c r="D119" s="28"/>
      <c r="E119" s="114">
        <f t="shared" si="1"/>
        <v>41783.830000000016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s="5" customFormat="1" x14ac:dyDescent="0.3">
      <c r="A120" s="11">
        <v>43248</v>
      </c>
      <c r="B120" s="7" t="s">
        <v>39</v>
      </c>
      <c r="C120" s="148">
        <v>1004</v>
      </c>
      <c r="D120" s="28"/>
      <c r="E120" s="114">
        <f t="shared" si="1"/>
        <v>42787.830000000016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s="5" customFormat="1" x14ac:dyDescent="0.3">
      <c r="A121" s="11">
        <v>43250</v>
      </c>
      <c r="B121" s="10" t="s">
        <v>44</v>
      </c>
      <c r="C121" s="148">
        <v>1948</v>
      </c>
      <c r="D121" s="28"/>
      <c r="E121" s="138">
        <f t="shared" si="1"/>
        <v>44735.830000000016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s="5" customFormat="1" x14ac:dyDescent="0.3">
      <c r="A122" s="11">
        <v>43256</v>
      </c>
      <c r="B122" s="7" t="s">
        <v>41</v>
      </c>
      <c r="C122" s="156">
        <v>3012</v>
      </c>
      <c r="D122" s="28"/>
      <c r="E122" s="114">
        <f t="shared" si="1"/>
        <v>47747.830000000016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s="5" customFormat="1" x14ac:dyDescent="0.3">
      <c r="A123" s="11">
        <v>43256</v>
      </c>
      <c r="B123" s="10" t="s">
        <v>36</v>
      </c>
      <c r="C123" s="28">
        <v>4518</v>
      </c>
      <c r="D123" s="28"/>
      <c r="E123" s="114">
        <f t="shared" si="1"/>
        <v>52265.830000000016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s="5" customFormat="1" x14ac:dyDescent="0.3">
      <c r="A124" s="11">
        <v>43262</v>
      </c>
      <c r="B124" s="10" t="s">
        <v>34</v>
      </c>
      <c r="C124" s="28">
        <v>8514</v>
      </c>
      <c r="D124" s="28"/>
      <c r="E124" s="114">
        <f t="shared" si="1"/>
        <v>60779.830000000016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5" customFormat="1" x14ac:dyDescent="0.3">
      <c r="A125" s="11">
        <v>43259</v>
      </c>
      <c r="B125" s="7" t="s">
        <v>48</v>
      </c>
      <c r="C125" s="156">
        <f>12530-5000</f>
        <v>7530</v>
      </c>
      <c r="D125" s="28"/>
      <c r="E125" s="114">
        <f t="shared" si="1"/>
        <v>68309.830000000016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5" customFormat="1" x14ac:dyDescent="0.3">
      <c r="A126" s="11">
        <v>43265</v>
      </c>
      <c r="B126" s="7" t="s">
        <v>37</v>
      </c>
      <c r="C126" s="28">
        <v>1305</v>
      </c>
      <c r="D126" s="28"/>
      <c r="E126" s="114">
        <f t="shared" si="1"/>
        <v>69614.830000000016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5" customFormat="1" x14ac:dyDescent="0.3">
      <c r="A127" s="11">
        <v>43265</v>
      </c>
      <c r="B127" s="7" t="s">
        <v>34</v>
      </c>
      <c r="C127" s="28">
        <v>2610</v>
      </c>
      <c r="D127" s="28"/>
      <c r="E127" s="114">
        <f t="shared" si="1"/>
        <v>72224.830000000016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5" customFormat="1" x14ac:dyDescent="0.3">
      <c r="A128" s="11">
        <v>43269</v>
      </c>
      <c r="B128" s="7" t="s">
        <v>77</v>
      </c>
      <c r="C128" s="28">
        <v>3012</v>
      </c>
      <c r="D128" s="28"/>
      <c r="E128" s="114">
        <f t="shared" si="1"/>
        <v>75236.830000000016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s="5" customFormat="1" x14ac:dyDescent="0.3">
      <c r="A129" s="11"/>
      <c r="B129" s="7" t="s">
        <v>96</v>
      </c>
      <c r="C129" s="28"/>
      <c r="D129" s="28">
        <v>4488</v>
      </c>
      <c r="E129" s="114">
        <f t="shared" si="1"/>
        <v>70748.830000000016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s="5" customFormat="1" x14ac:dyDescent="0.3">
      <c r="A130" s="11"/>
      <c r="B130" s="7" t="s">
        <v>97</v>
      </c>
      <c r="C130" s="28"/>
      <c r="D130" s="28">
        <v>24222</v>
      </c>
      <c r="E130" s="114">
        <f t="shared" si="1"/>
        <v>46526.830000000016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s="5" customFormat="1" x14ac:dyDescent="0.3">
      <c r="A131" s="11">
        <v>43273</v>
      </c>
      <c r="B131" s="7" t="s">
        <v>36</v>
      </c>
      <c r="C131" s="28">
        <v>3915</v>
      </c>
      <c r="D131" s="28"/>
      <c r="E131" s="114">
        <f t="shared" si="1"/>
        <v>50441.830000000016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s="5" customFormat="1" ht="30" x14ac:dyDescent="0.3">
      <c r="A132" s="11">
        <v>43273</v>
      </c>
      <c r="B132" s="10" t="s">
        <v>83</v>
      </c>
      <c r="C132" s="156">
        <v>2175</v>
      </c>
      <c r="D132" s="28"/>
      <c r="E132" s="114">
        <f t="shared" si="1"/>
        <v>52616.830000000016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s="5" customFormat="1" x14ac:dyDescent="0.3">
      <c r="A133" s="11">
        <v>43276</v>
      </c>
      <c r="B133" s="7" t="s">
        <v>39</v>
      </c>
      <c r="C133" s="28">
        <v>870</v>
      </c>
      <c r="D133" s="28"/>
      <c r="E133" s="114">
        <f t="shared" ref="E133:E138" si="2">+E132+C133-D133</f>
        <v>53486.830000000016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s="5" customFormat="1" x14ac:dyDescent="0.3">
      <c r="A134" s="11">
        <v>43276</v>
      </c>
      <c r="B134" s="10" t="s">
        <v>38</v>
      </c>
      <c r="C134" s="28">
        <v>870</v>
      </c>
      <c r="D134" s="28"/>
      <c r="E134" s="114">
        <f t="shared" si="2"/>
        <v>54356.830000000016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s="5" customFormat="1" x14ac:dyDescent="0.3">
      <c r="A135" s="11">
        <v>43278</v>
      </c>
      <c r="B135" s="7" t="s">
        <v>48</v>
      </c>
      <c r="C135" s="156">
        <v>6525</v>
      </c>
      <c r="D135" s="28"/>
      <c r="E135" s="114">
        <f t="shared" si="2"/>
        <v>60881.830000000016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s="5" customFormat="1" x14ac:dyDescent="0.3">
      <c r="A136" s="11">
        <v>43278</v>
      </c>
      <c r="B136" s="7" t="s">
        <v>49</v>
      </c>
      <c r="C136" s="28">
        <v>9370</v>
      </c>
      <c r="D136" s="28"/>
      <c r="E136" s="114">
        <f t="shared" si="2"/>
        <v>70251.830000000016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s="5" customFormat="1" x14ac:dyDescent="0.3">
      <c r="A137" s="11">
        <v>43279</v>
      </c>
      <c r="B137" s="10" t="s">
        <v>35</v>
      </c>
      <c r="C137" s="156">
        <v>2610</v>
      </c>
      <c r="D137" s="28"/>
      <c r="E137" s="114">
        <f t="shared" si="2"/>
        <v>72861.830000000016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s="5" customFormat="1" x14ac:dyDescent="0.3">
      <c r="A138" s="11">
        <v>43280</v>
      </c>
      <c r="B138" s="7" t="s">
        <v>44</v>
      </c>
      <c r="C138" s="156">
        <v>869</v>
      </c>
      <c r="D138" s="28"/>
      <c r="E138" s="114">
        <f t="shared" si="2"/>
        <v>73730.830000000016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s="5" customFormat="1" x14ac:dyDescent="0.3">
      <c r="A139" s="11"/>
      <c r="B139" s="7"/>
      <c r="C139" s="28"/>
      <c r="D139" s="28"/>
      <c r="E139" s="114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s="5" customFormat="1" ht="15.75" thickBot="1" x14ac:dyDescent="0.35">
      <c r="A140" s="11"/>
      <c r="B140" s="7"/>
      <c r="C140" s="28"/>
      <c r="D140" s="28"/>
      <c r="E140" s="114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s="5" customFormat="1" ht="15.75" thickBot="1" x14ac:dyDescent="0.35">
      <c r="A141" s="11"/>
      <c r="B141" s="51" t="s">
        <v>53</v>
      </c>
      <c r="C141" s="28"/>
      <c r="D141" s="28"/>
      <c r="E141" s="129">
        <f>SUM(C$2:C139)-SUM(D$2:D139)</f>
        <v>73730.830000000016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s="5" customFormat="1" ht="15.75" thickBot="1" x14ac:dyDescent="0.35">
      <c r="A142" s="11"/>
      <c r="B142" s="52"/>
      <c r="C142" s="28"/>
      <c r="D142" s="28"/>
      <c r="E142" s="130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s="5" customFormat="1" ht="15.75" thickBot="1" x14ac:dyDescent="0.35">
      <c r="A143" s="11"/>
      <c r="B143" s="51" t="s">
        <v>54</v>
      </c>
      <c r="C143" s="28"/>
      <c r="D143" s="28"/>
      <c r="E143" s="129">
        <f>+'[1]CAJA DE MDQ'!$E$129+D42+D51</f>
        <v>39225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s="5" customFormat="1" x14ac:dyDescent="0.3">
      <c r="A144" s="11"/>
      <c r="B144" s="7" t="s">
        <v>80</v>
      </c>
      <c r="C144" s="28"/>
      <c r="D144" s="28"/>
      <c r="E144" s="130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s="5" customFormat="1" x14ac:dyDescent="0.3">
      <c r="A145" s="11"/>
      <c r="B145" s="52"/>
      <c r="C145" s="28"/>
      <c r="D145" s="30"/>
      <c r="E145" s="130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s="5" customFormat="1" x14ac:dyDescent="0.3">
      <c r="A146" s="22"/>
      <c r="B146" s="7"/>
      <c r="C146" s="30"/>
      <c r="D146" s="28"/>
      <c r="E146" s="22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5" customFormat="1" x14ac:dyDescent="0.3">
      <c r="D147" s="28"/>
      <c r="E147" s="114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s="5" customFormat="1" x14ac:dyDescent="0.3">
      <c r="A148" s="11"/>
      <c r="B148" s="22"/>
      <c r="C148" s="22"/>
      <c r="D148" s="28"/>
      <c r="E148" s="114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s="22" customFormat="1" x14ac:dyDescent="0.3">
      <c r="A149" s="11"/>
      <c r="B149" s="7"/>
      <c r="D149" s="28"/>
      <c r="E149" s="11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</row>
    <row r="150" spans="1:22" s="5" customFormat="1" x14ac:dyDescent="0.3">
      <c r="A150" s="11"/>
      <c r="B150" s="7"/>
      <c r="C150" s="22"/>
      <c r="D150" s="28"/>
      <c r="E150" s="114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s="5" customFormat="1" x14ac:dyDescent="0.3">
      <c r="A151" s="22"/>
      <c r="B151" s="22"/>
      <c r="C151" s="22"/>
      <c r="D151" s="28"/>
      <c r="E151" s="114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s="5" customFormat="1" x14ac:dyDescent="0.3">
      <c r="A152" s="22"/>
      <c r="B152" s="22"/>
      <c r="C152" s="22"/>
      <c r="D152" s="28"/>
      <c r="E152" s="114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5" customFormat="1" x14ac:dyDescent="0.3">
      <c r="A153" s="11"/>
      <c r="B153" s="7"/>
      <c r="C153" s="31"/>
      <c r="D153" s="28"/>
      <c r="E153" s="114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5" customFormat="1" x14ac:dyDescent="0.3">
      <c r="A154" s="11"/>
      <c r="B154" s="7"/>
      <c r="C154" s="31"/>
      <c r="D154" s="28"/>
      <c r="E154" s="11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5" customFormat="1" x14ac:dyDescent="0.3">
      <c r="D155" s="28"/>
      <c r="E155" s="114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5" customFormat="1" x14ac:dyDescent="0.3">
      <c r="A156" s="22"/>
      <c r="B156" s="22"/>
      <c r="C156" s="22"/>
      <c r="D156" s="28"/>
      <c r="E156" s="114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5" customFormat="1" x14ac:dyDescent="0.3">
      <c r="A157" s="22"/>
      <c r="B157" s="22"/>
      <c r="C157" s="22"/>
      <c r="D157" s="28"/>
      <c r="E157" s="114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5" customFormat="1" x14ac:dyDescent="0.3">
      <c r="D158" s="28"/>
      <c r="E158" s="114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5" customFormat="1" x14ac:dyDescent="0.3">
      <c r="A159" s="11"/>
      <c r="B159" s="37"/>
      <c r="C159" s="28"/>
      <c r="D159" s="28"/>
      <c r="E159" s="114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5" customFormat="1" x14ac:dyDescent="0.3">
      <c r="A160" s="11"/>
      <c r="B160" s="37"/>
      <c r="C160" s="28"/>
      <c r="D160" s="28"/>
      <c r="E160" s="114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5" customFormat="1" x14ac:dyDescent="0.3">
      <c r="A161" s="11"/>
      <c r="B161" s="37"/>
      <c r="C161" s="28"/>
      <c r="D161" s="28"/>
      <c r="E161" s="114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5" customFormat="1" x14ac:dyDescent="0.3">
      <c r="A162" s="11"/>
      <c r="B162" s="10"/>
      <c r="C162" s="28"/>
      <c r="D162" s="28"/>
      <c r="E162" s="114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5" customFormat="1" x14ac:dyDescent="0.3">
      <c r="A163" s="11"/>
      <c r="B163" s="37"/>
      <c r="C163" s="28"/>
      <c r="D163" s="28"/>
      <c r="E163" s="114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5" customFormat="1" x14ac:dyDescent="0.3">
      <c r="A164" s="11"/>
      <c r="B164" s="10"/>
      <c r="C164" s="28"/>
      <c r="D164" s="28"/>
      <c r="E164" s="11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5" customFormat="1" x14ac:dyDescent="0.3">
      <c r="A165" s="47"/>
      <c r="B165" s="46"/>
      <c r="C165" s="48"/>
      <c r="D165" s="28"/>
      <c r="E165" s="114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5" customFormat="1" x14ac:dyDescent="0.3">
      <c r="A166" s="47"/>
      <c r="B166" s="46"/>
      <c r="C166" s="48"/>
      <c r="D166" s="28"/>
      <c r="E166" s="114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5" customFormat="1" x14ac:dyDescent="0.3">
      <c r="A167" s="47"/>
      <c r="B167" s="46"/>
      <c r="C167" s="48"/>
      <c r="D167" s="28"/>
      <c r="E167" s="114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5" customFormat="1" x14ac:dyDescent="0.3">
      <c r="A168" s="47"/>
      <c r="B168" s="46"/>
      <c r="C168" s="49"/>
      <c r="D168" s="28"/>
      <c r="E168" s="114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5" customFormat="1" x14ac:dyDescent="0.3">
      <c r="A169" s="47"/>
      <c r="B169" s="46"/>
      <c r="C169" s="48"/>
      <c r="D169" s="28"/>
      <c r="E169" s="114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5" customFormat="1" x14ac:dyDescent="0.3">
      <c r="A170" s="47"/>
      <c r="B170" s="46"/>
      <c r="C170" s="48"/>
      <c r="D170" s="28"/>
      <c r="E170" s="114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5" customFormat="1" x14ac:dyDescent="0.3">
      <c r="A171" s="47"/>
      <c r="B171" s="46"/>
      <c r="C171" s="48"/>
      <c r="D171" s="28"/>
      <c r="E171" s="114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5" customFormat="1" x14ac:dyDescent="0.3">
      <c r="A172" s="47"/>
      <c r="B172" s="46"/>
      <c r="C172" s="48"/>
      <c r="D172" s="28"/>
      <c r="E172" s="114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5" customFormat="1" x14ac:dyDescent="0.3">
      <c r="A173" s="47"/>
      <c r="B173" s="46"/>
      <c r="C173" s="48"/>
      <c r="D173" s="28"/>
      <c r="E173" s="114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5" customFormat="1" x14ac:dyDescent="0.3">
      <c r="A174" s="47"/>
      <c r="B174" s="46"/>
      <c r="C174" s="48"/>
      <c r="D174" s="28"/>
      <c r="E174" s="11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5" customFormat="1" x14ac:dyDescent="0.3">
      <c r="A175" s="47"/>
      <c r="B175" s="46"/>
      <c r="C175" s="48"/>
      <c r="D175" s="28"/>
      <c r="E175" s="114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5" customFormat="1" x14ac:dyDescent="0.3">
      <c r="A176" s="47"/>
      <c r="B176" s="46"/>
      <c r="C176" s="48"/>
      <c r="D176" s="28"/>
      <c r="E176" s="114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5" customFormat="1" x14ac:dyDescent="0.3">
      <c r="A177" s="47"/>
      <c r="B177" s="46"/>
      <c r="C177" s="48"/>
      <c r="D177" s="28"/>
      <c r="E177" s="114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5" customFormat="1" x14ac:dyDescent="0.3">
      <c r="A178" s="47"/>
      <c r="B178" s="46"/>
      <c r="C178" s="48"/>
      <c r="D178" s="28"/>
      <c r="E178" s="114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5" customFormat="1" x14ac:dyDescent="0.3">
      <c r="A179" s="47"/>
      <c r="B179" s="46"/>
      <c r="C179" s="48"/>
      <c r="D179" s="28"/>
      <c r="E179" s="114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5" customFormat="1" x14ac:dyDescent="0.3">
      <c r="A180" s="11"/>
      <c r="B180" s="7"/>
      <c r="C180" s="28"/>
      <c r="D180" s="28"/>
      <c r="E180" s="114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5" customFormat="1" x14ac:dyDescent="0.3">
      <c r="A181" s="11"/>
      <c r="B181" s="7"/>
      <c r="C181" s="28"/>
      <c r="D181" s="28"/>
      <c r="E181" s="114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5" customFormat="1" x14ac:dyDescent="0.3">
      <c r="A182" s="11"/>
      <c r="B182" s="7"/>
      <c r="C182" s="28"/>
      <c r="D182" s="28"/>
      <c r="E182" s="114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5" customFormat="1" x14ac:dyDescent="0.3">
      <c r="A183" s="11"/>
      <c r="B183" s="7"/>
      <c r="C183" s="28"/>
      <c r="D183" s="28"/>
      <c r="E183" s="114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5" customFormat="1" x14ac:dyDescent="0.3">
      <c r="A184" s="11"/>
      <c r="B184" s="7"/>
      <c r="C184" s="28"/>
      <c r="D184" s="28"/>
      <c r="E184" s="11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5" customFormat="1" x14ac:dyDescent="0.3">
      <c r="A185" s="11"/>
      <c r="B185" s="7"/>
      <c r="C185" s="28"/>
      <c r="D185" s="28"/>
      <c r="E185" s="114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5" customFormat="1" x14ac:dyDescent="0.3">
      <c r="A186" s="11"/>
      <c r="B186" s="7"/>
      <c r="C186" s="28"/>
      <c r="D186" s="28"/>
      <c r="E186" s="114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5" customFormat="1" x14ac:dyDescent="0.3">
      <c r="A187" s="11"/>
      <c r="B187" s="7"/>
      <c r="C187" s="28"/>
      <c r="D187" s="28"/>
      <c r="E187" s="114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5" customFormat="1" x14ac:dyDescent="0.3">
      <c r="A188" s="11"/>
      <c r="B188" s="7"/>
      <c r="C188" s="28"/>
      <c r="D188" s="28"/>
      <c r="E188" s="114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5" customFormat="1" x14ac:dyDescent="0.3">
      <c r="A189" s="11"/>
      <c r="B189" s="7"/>
      <c r="C189" s="28"/>
      <c r="D189" s="28"/>
      <c r="E189" s="114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5" customFormat="1" x14ac:dyDescent="0.3">
      <c r="A190" s="11"/>
      <c r="B190" s="7"/>
      <c r="C190" s="28"/>
      <c r="D190" s="28"/>
      <c r="E190" s="114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5" customFormat="1" x14ac:dyDescent="0.3">
      <c r="A191" s="11"/>
      <c r="B191" s="7"/>
      <c r="C191" s="28"/>
      <c r="D191" s="28"/>
      <c r="E191" s="114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5" customFormat="1" x14ac:dyDescent="0.3">
      <c r="A192" s="11"/>
      <c r="B192" s="7"/>
      <c r="C192" s="28"/>
      <c r="D192" s="28"/>
      <c r="E192" s="114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5" customFormat="1" x14ac:dyDescent="0.3">
      <c r="A193" s="11"/>
      <c r="B193" s="7"/>
      <c r="C193" s="28"/>
      <c r="D193" s="28"/>
      <c r="E193" s="114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5" customFormat="1" x14ac:dyDescent="0.3">
      <c r="A194" s="11"/>
      <c r="B194" s="7"/>
      <c r="C194" s="28"/>
      <c r="D194" s="28"/>
      <c r="E194" s="11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5" customFormat="1" x14ac:dyDescent="0.3">
      <c r="A195" s="11"/>
      <c r="B195" s="7"/>
      <c r="C195" s="28"/>
      <c r="D195" s="28"/>
      <c r="E195" s="114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5" customFormat="1" x14ac:dyDescent="0.3">
      <c r="A196" s="11"/>
      <c r="B196" s="7"/>
      <c r="C196" s="28"/>
      <c r="D196" s="28"/>
      <c r="E196" s="114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5" customFormat="1" x14ac:dyDescent="0.3">
      <c r="A197" s="11"/>
      <c r="B197" s="7"/>
      <c r="C197" s="28"/>
      <c r="D197" s="28"/>
      <c r="E197" s="114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5" customFormat="1" x14ac:dyDescent="0.3">
      <c r="A198" s="11"/>
      <c r="B198" s="7"/>
      <c r="C198" s="28"/>
      <c r="D198" s="28"/>
      <c r="E198" s="114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5" customFormat="1" x14ac:dyDescent="0.3">
      <c r="A199" s="11"/>
      <c r="B199" s="7"/>
      <c r="C199" s="28"/>
      <c r="D199" s="28"/>
      <c r="E199" s="114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5" customFormat="1" x14ac:dyDescent="0.3">
      <c r="A200" s="11"/>
      <c r="B200" s="7"/>
      <c r="C200" s="28"/>
      <c r="D200" s="28"/>
      <c r="E200" s="114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5" customFormat="1" x14ac:dyDescent="0.3">
      <c r="A201" s="11"/>
      <c r="B201" s="7"/>
      <c r="C201" s="28"/>
      <c r="D201" s="28"/>
      <c r="E201" s="114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5" customFormat="1" x14ac:dyDescent="0.3">
      <c r="A202" s="11"/>
      <c r="B202" s="7"/>
      <c r="C202" s="28"/>
      <c r="D202" s="28"/>
      <c r="E202" s="114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5" customFormat="1" x14ac:dyDescent="0.3">
      <c r="A203" s="11"/>
      <c r="B203" s="7"/>
      <c r="C203" s="28"/>
      <c r="D203" s="28"/>
      <c r="E203" s="114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5" customFormat="1" x14ac:dyDescent="0.3">
      <c r="A204" s="11"/>
      <c r="B204" s="7"/>
      <c r="C204" s="28"/>
      <c r="D204" s="28"/>
      <c r="E204" s="11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5" customFormat="1" x14ac:dyDescent="0.3">
      <c r="A205" s="11"/>
      <c r="B205" s="7"/>
      <c r="C205" s="28"/>
      <c r="D205" s="28"/>
      <c r="E205" s="114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5" customFormat="1" x14ac:dyDescent="0.3">
      <c r="A206" s="11"/>
      <c r="B206" s="7"/>
      <c r="C206" s="28"/>
      <c r="D206" s="28"/>
      <c r="E206" s="114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5" customFormat="1" x14ac:dyDescent="0.3">
      <c r="A207" s="11"/>
      <c r="B207" s="7"/>
      <c r="C207" s="28"/>
      <c r="D207" s="28"/>
      <c r="E207" s="114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5" customFormat="1" x14ac:dyDescent="0.3">
      <c r="A208" s="11"/>
      <c r="B208" s="7"/>
      <c r="C208" s="28"/>
      <c r="D208" s="28"/>
      <c r="E208" s="114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5" customFormat="1" x14ac:dyDescent="0.3">
      <c r="A209" s="11"/>
      <c r="B209" s="7"/>
      <c r="C209" s="28"/>
      <c r="D209" s="28"/>
      <c r="E209" s="114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5" customFormat="1" x14ac:dyDescent="0.3">
      <c r="A210" s="11"/>
      <c r="B210" s="7"/>
      <c r="C210" s="28"/>
      <c r="D210" s="28"/>
      <c r="E210" s="114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5" customFormat="1" x14ac:dyDescent="0.3">
      <c r="A211" s="11"/>
      <c r="B211" s="7"/>
      <c r="C211" s="28"/>
      <c r="D211" s="28"/>
      <c r="E211" s="114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5" customFormat="1" x14ac:dyDescent="0.3">
      <c r="A212" s="11"/>
      <c r="B212" s="7"/>
      <c r="C212" s="28"/>
      <c r="D212" s="28"/>
      <c r="E212" s="114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5" customFormat="1" x14ac:dyDescent="0.3">
      <c r="A213" s="11"/>
      <c r="B213" s="7"/>
      <c r="C213" s="28"/>
      <c r="D213" s="28"/>
      <c r="E213" s="114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5" customFormat="1" x14ac:dyDescent="0.3">
      <c r="A214" s="11"/>
      <c r="B214" s="7"/>
      <c r="C214" s="28"/>
      <c r="D214" s="28"/>
      <c r="E214" s="1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5" customFormat="1" x14ac:dyDescent="0.3">
      <c r="A215" s="11"/>
      <c r="B215" s="7"/>
      <c r="C215" s="28"/>
      <c r="D215" s="28"/>
      <c r="E215" s="114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5" customFormat="1" x14ac:dyDescent="0.3">
      <c r="A216" s="11"/>
      <c r="B216" s="7"/>
      <c r="C216" s="28"/>
      <c r="D216" s="28"/>
      <c r="E216" s="114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5" customFormat="1" x14ac:dyDescent="0.3">
      <c r="A217" s="11"/>
      <c r="B217" s="7"/>
      <c r="C217" s="28"/>
      <c r="D217" s="28"/>
      <c r="E217" s="114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5" customFormat="1" x14ac:dyDescent="0.3">
      <c r="A218" s="11"/>
      <c r="B218" s="7"/>
      <c r="C218" s="28"/>
      <c r="D218" s="28"/>
      <c r="E218" s="114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5" customFormat="1" x14ac:dyDescent="0.3">
      <c r="A219" s="11"/>
      <c r="B219" s="7"/>
      <c r="C219" s="28"/>
      <c r="D219" s="28"/>
      <c r="E219" s="114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5" customFormat="1" x14ac:dyDescent="0.3">
      <c r="A220" s="11"/>
      <c r="B220" s="7"/>
      <c r="C220" s="28"/>
      <c r="D220" s="28"/>
      <c r="E220" s="114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5" customFormat="1" x14ac:dyDescent="0.3">
      <c r="A221" s="11"/>
      <c r="B221" s="7"/>
      <c r="C221" s="28"/>
      <c r="D221" s="28"/>
      <c r="E221" s="114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5" customFormat="1" x14ac:dyDescent="0.3">
      <c r="A222" s="11"/>
      <c r="B222" s="7"/>
      <c r="C222" s="28"/>
      <c r="D222" s="28"/>
      <c r="E222" s="114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5" customFormat="1" x14ac:dyDescent="0.3">
      <c r="A223" s="11"/>
      <c r="B223" s="7"/>
      <c r="C223" s="28"/>
      <c r="D223" s="28"/>
      <c r="E223" s="114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5" customFormat="1" x14ac:dyDescent="0.3">
      <c r="A224" s="11"/>
      <c r="B224" s="7"/>
      <c r="C224" s="28"/>
      <c r="D224" s="28"/>
      <c r="E224" s="11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5" customFormat="1" x14ac:dyDescent="0.3">
      <c r="A225" s="11"/>
      <c r="B225" s="7"/>
      <c r="C225" s="28"/>
      <c r="D225" s="28"/>
      <c r="E225" s="114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5" customFormat="1" x14ac:dyDescent="0.3">
      <c r="A226" s="11"/>
      <c r="B226" s="7"/>
      <c r="C226" s="28"/>
      <c r="D226" s="28"/>
      <c r="E226" s="114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5" customFormat="1" x14ac:dyDescent="0.3">
      <c r="A227" s="11"/>
      <c r="B227" s="7"/>
      <c r="C227" s="28"/>
      <c r="D227" s="28"/>
      <c r="E227" s="114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5" customFormat="1" x14ac:dyDescent="0.3">
      <c r="A228" s="11"/>
      <c r="B228" s="10"/>
      <c r="C228" s="28"/>
      <c r="D228" s="28"/>
      <c r="E228" s="114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5" customFormat="1" x14ac:dyDescent="0.3">
      <c r="A229" s="11"/>
      <c r="B229" s="7"/>
      <c r="C229" s="28"/>
      <c r="D229" s="28"/>
      <c r="E229" s="114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5" customFormat="1" x14ac:dyDescent="0.3">
      <c r="A230" s="11"/>
      <c r="B230" s="7"/>
      <c r="C230" s="28"/>
      <c r="D230" s="28"/>
      <c r="E230" s="114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5" customFormat="1" x14ac:dyDescent="0.3">
      <c r="A231" s="11"/>
      <c r="B231" s="7"/>
      <c r="C231" s="28"/>
      <c r="D231" s="28"/>
      <c r="E231" s="114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5" customFormat="1" x14ac:dyDescent="0.3">
      <c r="A232" s="11"/>
      <c r="B232" s="7"/>
      <c r="C232" s="28"/>
      <c r="D232" s="28"/>
      <c r="E232" s="11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5" customFormat="1" x14ac:dyDescent="0.3">
      <c r="A233" s="11"/>
      <c r="B233" s="7"/>
      <c r="C233" s="28"/>
      <c r="D233" s="28"/>
      <c r="E233" s="114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5" customFormat="1" x14ac:dyDescent="0.3">
      <c r="A234" s="11"/>
      <c r="B234" s="7"/>
      <c r="C234" s="28"/>
      <c r="D234" s="28"/>
      <c r="E234" s="11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5" customFormat="1" x14ac:dyDescent="0.3">
      <c r="A235" s="11"/>
      <c r="B235" s="7"/>
      <c r="C235" s="28"/>
      <c r="D235" s="28"/>
      <c r="E235" s="114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5" customFormat="1" x14ac:dyDescent="0.3">
      <c r="A236" s="11"/>
      <c r="B236" s="7"/>
      <c r="C236" s="28"/>
      <c r="D236" s="28"/>
      <c r="E236" s="114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5" customFormat="1" x14ac:dyDescent="0.3">
      <c r="A237" s="11"/>
      <c r="B237" s="7"/>
      <c r="C237" s="28"/>
      <c r="D237" s="28"/>
      <c r="E237" s="114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5" customFormat="1" x14ac:dyDescent="0.3">
      <c r="A238" s="11"/>
      <c r="B238" s="7"/>
      <c r="C238" s="28"/>
      <c r="D238" s="28"/>
      <c r="E238" s="114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5" customFormat="1" x14ac:dyDescent="0.3">
      <c r="A239" s="11"/>
      <c r="B239" s="7"/>
      <c r="C239" s="28"/>
      <c r="D239" s="28"/>
      <c r="E239" s="114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5" customFormat="1" x14ac:dyDescent="0.3">
      <c r="A240" s="11"/>
      <c r="B240" s="7"/>
      <c r="C240" s="28"/>
      <c r="D240" s="28"/>
      <c r="E240" s="114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5" customFormat="1" x14ac:dyDescent="0.3">
      <c r="A241" s="11"/>
      <c r="B241" s="7"/>
      <c r="C241" s="28"/>
      <c r="D241" s="28"/>
      <c r="E241" s="114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5" customFormat="1" x14ac:dyDescent="0.3">
      <c r="A242" s="11"/>
      <c r="B242" s="7"/>
      <c r="C242" s="28"/>
      <c r="D242" s="28"/>
      <c r="E242" s="114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5" customFormat="1" x14ac:dyDescent="0.3">
      <c r="A243" s="11"/>
      <c r="B243" s="7"/>
      <c r="C243" s="28"/>
      <c r="D243" s="28"/>
      <c r="E243" s="114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5" customFormat="1" x14ac:dyDescent="0.3">
      <c r="A244" s="11"/>
      <c r="B244" s="7"/>
      <c r="C244" s="28"/>
      <c r="D244" s="28"/>
      <c r="E244" s="11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5" customFormat="1" x14ac:dyDescent="0.3">
      <c r="A245" s="11"/>
      <c r="B245" s="7"/>
      <c r="C245" s="28"/>
      <c r="D245" s="28"/>
      <c r="E245" s="114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5" customFormat="1" x14ac:dyDescent="0.3">
      <c r="A246" s="11"/>
      <c r="B246" s="7"/>
      <c r="C246" s="28"/>
      <c r="D246" s="28"/>
      <c r="E246" s="11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5" customFormat="1" x14ac:dyDescent="0.3">
      <c r="A247" s="11"/>
      <c r="B247" s="7"/>
      <c r="C247" s="28"/>
      <c r="D247" s="28"/>
      <c r="E247" s="11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5" customFormat="1" x14ac:dyDescent="0.3">
      <c r="A248" s="11"/>
      <c r="B248" s="7"/>
      <c r="C248" s="28"/>
      <c r="D248" s="28"/>
      <c r="E248" s="11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5" customFormat="1" x14ac:dyDescent="0.3">
      <c r="A249" s="11"/>
      <c r="B249" s="7"/>
      <c r="C249" s="28"/>
      <c r="D249" s="28"/>
      <c r="E249" s="11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5" customFormat="1" x14ac:dyDescent="0.3">
      <c r="A250" s="11"/>
      <c r="B250" s="7"/>
      <c r="C250" s="28"/>
      <c r="D250" s="28"/>
      <c r="E250" s="114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5" customFormat="1" x14ac:dyDescent="0.3">
      <c r="A251" s="11"/>
      <c r="B251" s="7"/>
      <c r="C251" s="28"/>
      <c r="D251" s="28"/>
      <c r="E251" s="114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5" customFormat="1" x14ac:dyDescent="0.3">
      <c r="A252" s="11"/>
      <c r="B252" s="7"/>
      <c r="C252" s="28"/>
      <c r="D252" s="28"/>
      <c r="E252" s="114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5" customFormat="1" x14ac:dyDescent="0.3">
      <c r="A253" s="11"/>
      <c r="B253" s="7"/>
      <c r="C253" s="28"/>
      <c r="D253" s="28"/>
      <c r="E253" s="114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5" customFormat="1" x14ac:dyDescent="0.3">
      <c r="A254" s="11"/>
      <c r="B254" s="7"/>
      <c r="C254" s="28"/>
      <c r="D254" s="28"/>
      <c r="E254" s="11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5" customFormat="1" x14ac:dyDescent="0.3">
      <c r="A255" s="11"/>
      <c r="B255" s="7"/>
      <c r="C255" s="28"/>
      <c r="D255" s="28"/>
      <c r="E255" s="114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5" customFormat="1" x14ac:dyDescent="0.3">
      <c r="A256" s="11"/>
      <c r="B256" s="7"/>
      <c r="C256" s="28"/>
      <c r="D256" s="28"/>
      <c r="E256" s="114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5" customFormat="1" x14ac:dyDescent="0.3">
      <c r="A257" s="11"/>
      <c r="B257" s="7"/>
      <c r="C257" s="28"/>
      <c r="D257" s="28"/>
      <c r="E257" s="114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5" customFormat="1" x14ac:dyDescent="0.3">
      <c r="A258" s="11"/>
      <c r="B258" s="7"/>
      <c r="C258" s="28"/>
      <c r="D258" s="28"/>
      <c r="E258" s="114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5" customFormat="1" x14ac:dyDescent="0.3">
      <c r="A259" s="11"/>
      <c r="B259" s="7"/>
      <c r="C259" s="28"/>
      <c r="D259" s="28"/>
      <c r="E259" s="114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5" customFormat="1" x14ac:dyDescent="0.3">
      <c r="A260" s="11"/>
      <c r="B260" s="7"/>
      <c r="C260" s="28"/>
      <c r="D260" s="28"/>
      <c r="E260" s="114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5" customFormat="1" x14ac:dyDescent="0.3">
      <c r="A261" s="11"/>
      <c r="B261" s="7"/>
      <c r="C261" s="28"/>
      <c r="D261" s="28"/>
      <c r="E261" s="114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5" customFormat="1" x14ac:dyDescent="0.3">
      <c r="A262" s="11"/>
      <c r="B262" s="7"/>
      <c r="C262" s="28"/>
      <c r="D262" s="28"/>
      <c r="E262" s="114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5" customFormat="1" x14ac:dyDescent="0.3">
      <c r="A263" s="11"/>
      <c r="B263" s="7"/>
      <c r="C263" s="28"/>
      <c r="D263" s="28"/>
      <c r="E263" s="114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5" customFormat="1" x14ac:dyDescent="0.3">
      <c r="A264" s="11"/>
      <c r="B264" s="7"/>
      <c r="C264" s="28"/>
      <c r="D264" s="28"/>
      <c r="E264" s="11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5" customFormat="1" x14ac:dyDescent="0.3">
      <c r="A265" s="11"/>
      <c r="B265" s="7"/>
      <c r="C265" s="28"/>
      <c r="D265" s="28"/>
      <c r="E265" s="114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5" customFormat="1" x14ac:dyDescent="0.3">
      <c r="A266" s="11"/>
      <c r="B266" s="10"/>
      <c r="C266" s="28"/>
      <c r="D266" s="28"/>
      <c r="E266" s="114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5" customFormat="1" x14ac:dyDescent="0.3">
      <c r="A267" s="11"/>
      <c r="B267" s="7"/>
      <c r="C267" s="28"/>
      <c r="D267" s="28"/>
      <c r="E267" s="114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5" customFormat="1" x14ac:dyDescent="0.3">
      <c r="A268" s="11"/>
      <c r="B268" s="7"/>
      <c r="C268" s="28"/>
      <c r="D268" s="28"/>
      <c r="E268" s="114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5" customFormat="1" x14ac:dyDescent="0.3">
      <c r="A269" s="11"/>
      <c r="B269" s="11"/>
      <c r="C269" s="28"/>
      <c r="D269" s="28"/>
      <c r="E269" s="11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5" customFormat="1" x14ac:dyDescent="0.3">
      <c r="A270" s="11"/>
      <c r="B270" s="7"/>
      <c r="C270" s="28"/>
      <c r="D270" s="28"/>
      <c r="E270" s="114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5" customFormat="1" x14ac:dyDescent="0.3">
      <c r="A271" s="11"/>
      <c r="B271" s="7"/>
      <c r="C271" s="28"/>
      <c r="D271" s="28"/>
      <c r="E271" s="114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5" customFormat="1" x14ac:dyDescent="0.3">
      <c r="A272" s="11"/>
      <c r="B272" s="7"/>
      <c r="C272" s="28"/>
      <c r="D272" s="28"/>
      <c r="E272" s="114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5" customFormat="1" x14ac:dyDescent="0.3">
      <c r="A273" s="11"/>
      <c r="B273" s="7"/>
      <c r="C273" s="28"/>
      <c r="D273" s="28"/>
      <c r="E273" s="114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5" customFormat="1" x14ac:dyDescent="0.3">
      <c r="A274" s="11"/>
      <c r="B274" s="7"/>
      <c r="C274" s="28"/>
      <c r="D274" s="28"/>
      <c r="E274" s="11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5" customFormat="1" x14ac:dyDescent="0.3">
      <c r="A275" s="11"/>
      <c r="B275" s="7"/>
      <c r="C275" s="28"/>
      <c r="D275" s="28"/>
      <c r="E275" s="114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5" customFormat="1" x14ac:dyDescent="0.3">
      <c r="A276" s="11"/>
      <c r="B276" s="7"/>
      <c r="C276" s="28"/>
      <c r="D276" s="28"/>
      <c r="E276" s="114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5" customFormat="1" x14ac:dyDescent="0.3">
      <c r="A277" s="11"/>
      <c r="B277" s="7"/>
      <c r="C277" s="28"/>
      <c r="D277" s="28"/>
      <c r="E277" s="114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5" customFormat="1" x14ac:dyDescent="0.3">
      <c r="A278" s="11"/>
      <c r="B278" s="7"/>
      <c r="C278" s="28"/>
      <c r="D278" s="28"/>
      <c r="E278" s="114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5" customFormat="1" x14ac:dyDescent="0.3">
      <c r="A279" s="11"/>
      <c r="B279" s="7"/>
      <c r="C279" s="28"/>
      <c r="D279" s="28"/>
      <c r="E279" s="114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5" customFormat="1" x14ac:dyDescent="0.3">
      <c r="A280" s="11"/>
      <c r="B280" s="7"/>
      <c r="C280" s="28"/>
      <c r="D280" s="28"/>
      <c r="E280" s="114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5" customFormat="1" x14ac:dyDescent="0.3">
      <c r="A281" s="11"/>
      <c r="B281" s="7"/>
      <c r="C281" s="28"/>
      <c r="D281" s="28"/>
      <c r="E281" s="114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5" customFormat="1" x14ac:dyDescent="0.3">
      <c r="A282" s="11"/>
      <c r="B282" s="7"/>
      <c r="C282" s="28"/>
      <c r="D282" s="28"/>
      <c r="E282" s="114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5" customFormat="1" x14ac:dyDescent="0.3">
      <c r="A283" s="11"/>
      <c r="B283" s="7"/>
      <c r="C283" s="28"/>
      <c r="D283" s="28"/>
      <c r="E283" s="114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5" customFormat="1" x14ac:dyDescent="0.3">
      <c r="A284" s="11"/>
      <c r="B284" s="7"/>
      <c r="C284" s="28"/>
      <c r="D284" s="28"/>
      <c r="E284" s="11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5" customFormat="1" x14ac:dyDescent="0.3">
      <c r="A285" s="11"/>
      <c r="B285" s="7"/>
      <c r="C285" s="28"/>
      <c r="D285" s="28"/>
      <c r="E285" s="114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5" customFormat="1" x14ac:dyDescent="0.3">
      <c r="A286" s="11"/>
      <c r="B286" s="7"/>
      <c r="C286" s="28"/>
      <c r="D286" s="28"/>
      <c r="E286" s="114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5" customFormat="1" x14ac:dyDescent="0.3">
      <c r="A287" s="11"/>
      <c r="B287" s="7"/>
      <c r="C287" s="28"/>
      <c r="D287" s="28"/>
      <c r="E287" s="114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5" customFormat="1" x14ac:dyDescent="0.3">
      <c r="A288" s="11"/>
      <c r="B288" s="7"/>
      <c r="C288" s="28"/>
      <c r="D288" s="28"/>
      <c r="E288" s="114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5" customFormat="1" x14ac:dyDescent="0.3">
      <c r="A289" s="11"/>
      <c r="B289" s="7"/>
      <c r="C289" s="28"/>
      <c r="D289" s="28"/>
      <c r="E289" s="114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5" customFormat="1" x14ac:dyDescent="0.3">
      <c r="A290" s="11"/>
      <c r="B290" s="7"/>
      <c r="C290" s="28"/>
      <c r="D290" s="28"/>
      <c r="E290" s="114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5" customFormat="1" x14ac:dyDescent="0.3">
      <c r="A291" s="11"/>
      <c r="B291" s="7"/>
      <c r="C291" s="28"/>
      <c r="D291" s="28"/>
      <c r="E291" s="114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5" customFormat="1" x14ac:dyDescent="0.3">
      <c r="A292" s="11"/>
      <c r="B292" s="7"/>
      <c r="C292" s="28"/>
      <c r="D292" s="28"/>
      <c r="E292" s="114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5" customFormat="1" x14ac:dyDescent="0.3">
      <c r="A293" s="11"/>
      <c r="B293" s="7"/>
      <c r="C293" s="28"/>
      <c r="D293" s="28"/>
      <c r="E293" s="114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5" customFormat="1" x14ac:dyDescent="0.3">
      <c r="A294" s="11"/>
      <c r="B294" s="7"/>
      <c r="C294" s="28"/>
      <c r="D294" s="28"/>
      <c r="E294" s="11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5" customFormat="1" x14ac:dyDescent="0.3">
      <c r="A295" s="11"/>
      <c r="B295" s="7"/>
      <c r="C295" s="28"/>
      <c r="D295" s="28"/>
      <c r="E295" s="114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5" customFormat="1" x14ac:dyDescent="0.3">
      <c r="A296" s="11"/>
      <c r="B296" s="7"/>
      <c r="C296" s="28"/>
      <c r="D296" s="28"/>
      <c r="E296" s="114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5" customFormat="1" x14ac:dyDescent="0.3">
      <c r="A297" s="11"/>
      <c r="B297" s="7"/>
      <c r="C297" s="28"/>
      <c r="D297" s="28"/>
      <c r="E297" s="114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5" customFormat="1" x14ac:dyDescent="0.3">
      <c r="A298" s="11"/>
      <c r="B298" s="7"/>
      <c r="C298" s="28"/>
      <c r="D298" s="28"/>
      <c r="E298" s="114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5" customFormat="1" x14ac:dyDescent="0.3">
      <c r="A299" s="11"/>
      <c r="B299" s="7"/>
      <c r="C299" s="28"/>
      <c r="D299" s="28"/>
      <c r="E299" s="114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5" customFormat="1" x14ac:dyDescent="0.3">
      <c r="A300" s="11"/>
      <c r="B300" s="7"/>
      <c r="C300" s="28"/>
      <c r="D300" s="28"/>
      <c r="E300" s="114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5" customFormat="1" x14ac:dyDescent="0.3">
      <c r="A301" s="11"/>
      <c r="B301" s="7"/>
      <c r="C301" s="28"/>
      <c r="D301" s="28"/>
      <c r="E301" s="11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5" customFormat="1" x14ac:dyDescent="0.3">
      <c r="A302" s="11"/>
      <c r="B302" s="7"/>
      <c r="C302" s="28"/>
      <c r="D302" s="28"/>
      <c r="E302" s="114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5" customFormat="1" x14ac:dyDescent="0.3">
      <c r="A303" s="11"/>
      <c r="B303" s="7"/>
      <c r="C303" s="28"/>
      <c r="D303" s="28"/>
      <c r="E303" s="114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5" customFormat="1" x14ac:dyDescent="0.3">
      <c r="A304" s="11"/>
      <c r="B304" s="7"/>
      <c r="C304" s="28"/>
      <c r="D304" s="28"/>
      <c r="E304" s="11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5" customFormat="1" x14ac:dyDescent="0.3">
      <c r="A305" s="11"/>
      <c r="B305" s="7"/>
      <c r="C305" s="28"/>
      <c r="D305" s="28"/>
      <c r="E305" s="114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5" customFormat="1" x14ac:dyDescent="0.3">
      <c r="A306" s="11"/>
      <c r="B306" s="7"/>
      <c r="C306" s="28"/>
      <c r="D306" s="28"/>
      <c r="E306" s="114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5" customFormat="1" x14ac:dyDescent="0.3">
      <c r="A307" s="11"/>
      <c r="B307" s="7"/>
      <c r="C307" s="28"/>
      <c r="D307" s="28"/>
      <c r="E307" s="114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5" customFormat="1" x14ac:dyDescent="0.3">
      <c r="A308" s="11"/>
      <c r="B308" s="7"/>
      <c r="C308" s="28"/>
      <c r="D308" s="28"/>
      <c r="E308" s="114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5" customFormat="1" x14ac:dyDescent="0.3">
      <c r="A309" s="11"/>
      <c r="B309" s="7"/>
      <c r="C309" s="28"/>
      <c r="D309" s="28"/>
      <c r="E309" s="114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5" customFormat="1" x14ac:dyDescent="0.3">
      <c r="A310" s="11"/>
      <c r="B310" s="7"/>
      <c r="C310" s="28"/>
      <c r="D310" s="28"/>
      <c r="E310" s="114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5" customFormat="1" x14ac:dyDescent="0.3">
      <c r="A311" s="11"/>
      <c r="B311" s="10"/>
      <c r="C311" s="28"/>
      <c r="D311" s="28"/>
      <c r="E311" s="114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5" customFormat="1" x14ac:dyDescent="0.3">
      <c r="A312" s="11"/>
      <c r="B312" s="7"/>
      <c r="C312" s="28"/>
      <c r="D312" s="28"/>
      <c r="E312" s="114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5" customFormat="1" x14ac:dyDescent="0.3">
      <c r="A313" s="11"/>
      <c r="B313" s="7"/>
      <c r="C313" s="28"/>
      <c r="D313" s="28"/>
      <c r="E313" s="114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5" customFormat="1" x14ac:dyDescent="0.3">
      <c r="A314" s="11"/>
      <c r="B314" s="7"/>
      <c r="C314" s="28"/>
      <c r="D314" s="28"/>
      <c r="E314" s="1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5" customFormat="1" x14ac:dyDescent="0.3">
      <c r="A315" s="11"/>
      <c r="B315" s="7"/>
      <c r="C315" s="28"/>
      <c r="D315" s="28"/>
      <c r="E315" s="114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5" customFormat="1" x14ac:dyDescent="0.3">
      <c r="A316" s="11"/>
      <c r="B316" s="7"/>
      <c r="C316" s="28"/>
      <c r="D316" s="28"/>
      <c r="E316" s="114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5" customFormat="1" x14ac:dyDescent="0.3">
      <c r="A317" s="11"/>
      <c r="B317" s="7"/>
      <c r="C317" s="28"/>
      <c r="D317" s="28"/>
      <c r="E317" s="114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5" customFormat="1" x14ac:dyDescent="0.3">
      <c r="A318" s="11"/>
      <c r="B318" s="7"/>
      <c r="C318" s="28"/>
      <c r="D318" s="28"/>
      <c r="E318" s="114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5" customFormat="1" x14ac:dyDescent="0.3">
      <c r="A319" s="11"/>
      <c r="B319" s="7"/>
      <c r="C319" s="28"/>
      <c r="D319" s="28"/>
      <c r="E319" s="114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5" customFormat="1" x14ac:dyDescent="0.3">
      <c r="A320" s="11"/>
      <c r="B320" s="7"/>
      <c r="C320" s="28"/>
      <c r="D320" s="28"/>
      <c r="E320" s="114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5" customFormat="1" x14ac:dyDescent="0.3">
      <c r="A321" s="11"/>
      <c r="B321" s="7"/>
      <c r="C321" s="28"/>
      <c r="D321" s="28"/>
      <c r="E321" s="114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5" customFormat="1" x14ac:dyDescent="0.3">
      <c r="A322" s="11"/>
      <c r="B322" s="7"/>
      <c r="C322" s="28"/>
      <c r="D322" s="28"/>
      <c r="E322" s="114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5" customFormat="1" x14ac:dyDescent="0.3">
      <c r="A323" s="11"/>
      <c r="B323" s="7"/>
      <c r="C323" s="28"/>
      <c r="D323" s="28"/>
      <c r="E323" s="114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5" customFormat="1" x14ac:dyDescent="0.3">
      <c r="A324" s="11"/>
      <c r="B324" s="7"/>
      <c r="C324" s="28"/>
      <c r="D324" s="28"/>
      <c r="E324" s="11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5" customFormat="1" x14ac:dyDescent="0.3">
      <c r="A325" s="11"/>
      <c r="B325" s="7"/>
      <c r="C325" s="28"/>
      <c r="D325" s="28"/>
      <c r="E325" s="114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5" customFormat="1" x14ac:dyDescent="0.3">
      <c r="A326" s="11"/>
      <c r="B326" s="7"/>
      <c r="C326" s="28"/>
      <c r="D326" s="28"/>
      <c r="E326" s="11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5" customFormat="1" x14ac:dyDescent="0.3">
      <c r="A327" s="11"/>
      <c r="B327" s="7"/>
      <c r="C327" s="28"/>
      <c r="D327" s="28"/>
      <c r="E327" s="11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5" customFormat="1" x14ac:dyDescent="0.3">
      <c r="A328" s="11"/>
      <c r="B328" s="7"/>
      <c r="C328" s="28"/>
      <c r="D328" s="28"/>
      <c r="E328" s="11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5" customFormat="1" x14ac:dyDescent="0.3">
      <c r="A329" s="11"/>
      <c r="B329" s="7"/>
      <c r="C329" s="28"/>
      <c r="D329" s="28"/>
      <c r="E329" s="11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5" customFormat="1" x14ac:dyDescent="0.3">
      <c r="A330" s="11"/>
      <c r="B330" s="7"/>
      <c r="C330" s="28"/>
      <c r="D330" s="28"/>
      <c r="E330" s="114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5" customFormat="1" x14ac:dyDescent="0.3">
      <c r="A331" s="11"/>
      <c r="B331" s="7"/>
      <c r="C331" s="28"/>
      <c r="D331" s="28"/>
      <c r="E331" s="114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5" customFormat="1" x14ac:dyDescent="0.3">
      <c r="A332" s="11"/>
      <c r="B332" s="7"/>
      <c r="C332" s="28"/>
      <c r="D332" s="28"/>
      <c r="E332" s="114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5" customFormat="1" x14ac:dyDescent="0.3">
      <c r="A333" s="11"/>
      <c r="B333" s="7"/>
      <c r="C333" s="28"/>
      <c r="D333" s="28"/>
      <c r="E333" s="114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5" customFormat="1" x14ac:dyDescent="0.3">
      <c r="A334" s="11"/>
      <c r="B334" s="7"/>
      <c r="C334" s="28"/>
      <c r="D334" s="28"/>
      <c r="E334" s="11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5" customFormat="1" x14ac:dyDescent="0.3">
      <c r="A335" s="11"/>
      <c r="B335" s="7"/>
      <c r="C335" s="28"/>
      <c r="D335" s="28"/>
      <c r="E335" s="114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5" customFormat="1" x14ac:dyDescent="0.3">
      <c r="A336" s="11"/>
      <c r="B336" s="7"/>
      <c r="C336" s="28"/>
      <c r="D336" s="28"/>
      <c r="E336" s="114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5" customFormat="1" x14ac:dyDescent="0.3">
      <c r="A337" s="11"/>
      <c r="B337" s="7"/>
      <c r="C337" s="28"/>
      <c r="D337" s="28"/>
      <c r="E337" s="11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5" customFormat="1" x14ac:dyDescent="0.3">
      <c r="A338" s="11"/>
      <c r="B338" s="7"/>
      <c r="C338" s="28"/>
      <c r="D338" s="28"/>
      <c r="E338" s="114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5" customFormat="1" x14ac:dyDescent="0.3">
      <c r="A339" s="11"/>
      <c r="B339" s="7"/>
      <c r="C339" s="28"/>
      <c r="D339" s="28"/>
      <c r="E339" s="11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5" customFormat="1" x14ac:dyDescent="0.3">
      <c r="A340" s="11"/>
      <c r="B340" s="7"/>
      <c r="C340" s="28"/>
      <c r="D340" s="28"/>
      <c r="E340" s="11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5" customFormat="1" x14ac:dyDescent="0.3">
      <c r="A341" s="11"/>
      <c r="B341" s="10"/>
      <c r="C341" s="28"/>
      <c r="D341" s="28"/>
      <c r="E341" s="11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5" customFormat="1" x14ac:dyDescent="0.3">
      <c r="A342" s="11"/>
      <c r="B342" s="7"/>
      <c r="C342" s="28"/>
      <c r="D342" s="28"/>
      <c r="E342" s="11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5" customFormat="1" x14ac:dyDescent="0.3">
      <c r="A343" s="11"/>
      <c r="B343" s="7"/>
      <c r="C343" s="28"/>
      <c r="D343" s="28"/>
      <c r="E343" s="11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5" customFormat="1" x14ac:dyDescent="0.3">
      <c r="A344" s="11"/>
      <c r="B344" s="7"/>
      <c r="C344" s="28"/>
      <c r="D344" s="28"/>
      <c r="E344" s="11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5" customFormat="1" x14ac:dyDescent="0.3">
      <c r="A345" s="11"/>
      <c r="B345" s="7"/>
      <c r="C345" s="28"/>
      <c r="D345" s="28"/>
      <c r="E345" s="11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5" customFormat="1" x14ac:dyDescent="0.3">
      <c r="A346" s="11"/>
      <c r="B346" s="7"/>
      <c r="C346" s="28"/>
      <c r="D346" s="28"/>
      <c r="E346" s="11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5" customFormat="1" x14ac:dyDescent="0.3">
      <c r="A347" s="11"/>
      <c r="B347" s="7"/>
      <c r="C347" s="28"/>
      <c r="D347" s="28"/>
      <c r="E347" s="11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5" customFormat="1" x14ac:dyDescent="0.3">
      <c r="A348" s="11"/>
      <c r="B348" s="7"/>
      <c r="C348" s="28"/>
      <c r="D348" s="28"/>
      <c r="E348" s="11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5" customFormat="1" x14ac:dyDescent="0.3">
      <c r="A349" s="11"/>
      <c r="B349" s="7"/>
      <c r="C349" s="28"/>
      <c r="D349" s="28"/>
      <c r="E349" s="11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5" customFormat="1" x14ac:dyDescent="0.3">
      <c r="A350" s="11"/>
      <c r="B350" s="7"/>
      <c r="C350" s="28"/>
      <c r="D350" s="28"/>
      <c r="E350" s="11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5" customFormat="1" x14ac:dyDescent="0.3">
      <c r="A351" s="11"/>
      <c r="B351" s="7"/>
      <c r="C351" s="28"/>
      <c r="D351" s="28"/>
      <c r="E351" s="11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5" customFormat="1" x14ac:dyDescent="0.3">
      <c r="A352" s="11"/>
      <c r="B352" s="7"/>
      <c r="C352" s="28"/>
      <c r="D352" s="33"/>
      <c r="E352" s="11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5" customFormat="1" x14ac:dyDescent="0.3">
      <c r="A353" s="11"/>
      <c r="B353" s="7"/>
      <c r="C353" s="28"/>
      <c r="D353" s="28"/>
      <c r="E353" s="11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5" customFormat="1" x14ac:dyDescent="0.3">
      <c r="A354" s="11"/>
      <c r="B354" s="7"/>
      <c r="C354" s="28"/>
      <c r="D354" s="28"/>
      <c r="E354" s="11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5" customFormat="1" x14ac:dyDescent="0.3">
      <c r="A355" s="11"/>
      <c r="B355" s="7"/>
      <c r="C355" s="28"/>
      <c r="D355" s="28"/>
      <c r="E355" s="11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5" customFormat="1" x14ac:dyDescent="0.3">
      <c r="A356" s="11"/>
      <c r="B356" s="7"/>
      <c r="C356" s="28"/>
      <c r="D356" s="33"/>
      <c r="E356" s="11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5" customFormat="1" x14ac:dyDescent="0.3">
      <c r="A357" s="11"/>
      <c r="B357" s="7"/>
      <c r="C357" s="28"/>
      <c r="D357" s="33"/>
      <c r="E357" s="11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5" customFormat="1" x14ac:dyDescent="0.3">
      <c r="A358" s="11"/>
      <c r="B358" s="7"/>
      <c r="C358" s="28"/>
      <c r="D358" s="33"/>
      <c r="E358" s="11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5" customFormat="1" x14ac:dyDescent="0.3">
      <c r="A359" s="11"/>
      <c r="B359" s="7"/>
      <c r="C359" s="28"/>
      <c r="D359" s="28"/>
      <c r="E359" s="11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5" customFormat="1" x14ac:dyDescent="0.3">
      <c r="A360" s="11"/>
      <c r="B360" s="7"/>
      <c r="C360" s="28"/>
      <c r="D360" s="28"/>
      <c r="E360" s="11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5" customFormat="1" x14ac:dyDescent="0.3">
      <c r="A361" s="11"/>
      <c r="B361" s="7"/>
      <c r="C361" s="28"/>
      <c r="D361" s="28"/>
      <c r="E361" s="11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5" customFormat="1" x14ac:dyDescent="0.3">
      <c r="A362" s="11"/>
      <c r="B362" s="7"/>
      <c r="C362" s="28"/>
      <c r="D362" s="28"/>
      <c r="E362" s="11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5" customFormat="1" x14ac:dyDescent="0.3">
      <c r="A363" s="11"/>
      <c r="B363" s="7"/>
      <c r="C363" s="28"/>
      <c r="D363" s="28"/>
      <c r="E363" s="11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5" customFormat="1" x14ac:dyDescent="0.3">
      <c r="A364" s="11"/>
      <c r="B364" s="7"/>
      <c r="C364" s="28"/>
      <c r="D364" s="28"/>
      <c r="E364" s="11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5" customFormat="1" x14ac:dyDescent="0.3">
      <c r="A365" s="11"/>
      <c r="B365" s="22"/>
      <c r="C365" s="28"/>
      <c r="D365" s="28"/>
      <c r="E365" s="11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5" customFormat="1" x14ac:dyDescent="0.3">
      <c r="A366" s="11"/>
      <c r="B366" s="38"/>
      <c r="C366" s="28"/>
      <c r="D366" s="28"/>
      <c r="E366" s="11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5" customFormat="1" x14ac:dyDescent="0.3">
      <c r="A367" s="11"/>
      <c r="B367" s="7"/>
      <c r="C367" s="28"/>
      <c r="D367" s="33"/>
      <c r="E367" s="11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5" customFormat="1" x14ac:dyDescent="0.3">
      <c r="A368" s="11"/>
      <c r="B368" s="7"/>
      <c r="C368" s="31"/>
      <c r="D368" s="31"/>
      <c r="E368" s="11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5" customFormat="1" x14ac:dyDescent="0.3">
      <c r="A369" s="11"/>
      <c r="B369" s="22"/>
      <c r="C369" s="28"/>
      <c r="D369" s="33"/>
      <c r="E369" s="11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5" customFormat="1" x14ac:dyDescent="0.3">
      <c r="A370" s="11"/>
      <c r="B370" s="7"/>
      <c r="C370" s="31"/>
      <c r="D370" s="31"/>
      <c r="E370" s="11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5" customFormat="1" x14ac:dyDescent="0.3">
      <c r="A371" s="11"/>
      <c r="B371" s="7"/>
      <c r="C371" s="28"/>
      <c r="D371" s="28"/>
      <c r="E371" s="11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5" customFormat="1" x14ac:dyDescent="0.3">
      <c r="A372" s="11"/>
      <c r="B372" s="7"/>
      <c r="C372" s="28"/>
      <c r="D372" s="28"/>
      <c r="E372" s="11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5" customFormat="1" x14ac:dyDescent="0.3">
      <c r="A373" s="11"/>
      <c r="B373" s="7"/>
      <c r="C373" s="28"/>
      <c r="D373" s="28"/>
      <c r="E373" s="11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2" customFormat="1" x14ac:dyDescent="0.3">
      <c r="A374" s="11"/>
      <c r="B374" s="7"/>
      <c r="C374" s="28"/>
      <c r="D374" s="28"/>
      <c r="E374" s="11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2" customFormat="1" x14ac:dyDescent="0.3">
      <c r="A375" s="11"/>
      <c r="B375" s="7"/>
      <c r="C375" s="28"/>
      <c r="D375" s="28"/>
      <c r="E375" s="11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2" customFormat="1" x14ac:dyDescent="0.3">
      <c r="A376" s="11"/>
      <c r="B376" s="7"/>
      <c r="C376" s="28"/>
      <c r="D376" s="28"/>
      <c r="E376" s="11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2" customFormat="1" x14ac:dyDescent="0.3">
      <c r="A377" s="11"/>
      <c r="B377" s="7"/>
      <c r="C377" s="28"/>
      <c r="D377" s="28"/>
      <c r="E377" s="11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2" customFormat="1" x14ac:dyDescent="0.3">
      <c r="A378" s="11"/>
      <c r="B378" s="7"/>
      <c r="C378" s="28"/>
      <c r="D378" s="28"/>
      <c r="E378" s="11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2" customFormat="1" x14ac:dyDescent="0.3">
      <c r="A379" s="11"/>
      <c r="B379" s="10"/>
      <c r="C379" s="28"/>
      <c r="D379" s="28"/>
      <c r="E379" s="11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2" customFormat="1" x14ac:dyDescent="0.3">
      <c r="A380" s="11"/>
      <c r="B380" s="7"/>
      <c r="C380" s="28"/>
      <c r="D380" s="28"/>
      <c r="E380" s="11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2" customFormat="1" x14ac:dyDescent="0.3">
      <c r="A381" s="11"/>
      <c r="B381" s="7"/>
      <c r="C381" s="28"/>
      <c r="D381" s="28"/>
      <c r="E381" s="11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2" customFormat="1" x14ac:dyDescent="0.3">
      <c r="A382" s="11"/>
      <c r="B382" s="7"/>
      <c r="C382" s="28"/>
      <c r="D382" s="28"/>
      <c r="E382" s="11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2" customFormat="1" x14ac:dyDescent="0.3">
      <c r="A383" s="11"/>
      <c r="B383" s="7"/>
      <c r="C383" s="28"/>
      <c r="D383" s="28"/>
      <c r="E383" s="11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2" customFormat="1" x14ac:dyDescent="0.3">
      <c r="A384" s="11"/>
      <c r="B384" s="7"/>
      <c r="C384" s="28"/>
      <c r="D384" s="28"/>
      <c r="E384" s="11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2" customFormat="1" x14ac:dyDescent="0.3">
      <c r="A385" s="11"/>
      <c r="B385" s="10"/>
      <c r="C385" s="28"/>
      <c r="D385" s="28"/>
      <c r="E385" s="114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2" customFormat="1" x14ac:dyDescent="0.3">
      <c r="A386" s="11"/>
      <c r="B386" s="7"/>
      <c r="C386" s="28"/>
      <c r="D386" s="28"/>
      <c r="E386" s="114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2" customFormat="1" x14ac:dyDescent="0.3">
      <c r="A387" s="11"/>
      <c r="B387" s="7"/>
      <c r="C387" s="28"/>
      <c r="D387" s="28"/>
      <c r="E387" s="114"/>
      <c r="F387"/>
      <c r="G387"/>
      <c r="H387"/>
      <c r="I387"/>
      <c r="J387"/>
      <c r="K387"/>
      <c r="L387"/>
      <c r="M387"/>
      <c r="N387"/>
    </row>
    <row r="388" spans="1:22" s="22" customFormat="1" x14ac:dyDescent="0.3">
      <c r="A388" s="11"/>
      <c r="B388" s="7"/>
      <c r="C388" s="28"/>
      <c r="D388" s="28"/>
      <c r="E388" s="114"/>
      <c r="F388"/>
      <c r="G388"/>
      <c r="H388"/>
      <c r="I388"/>
      <c r="J388"/>
      <c r="K388"/>
      <c r="L388"/>
      <c r="M388"/>
      <c r="N388"/>
    </row>
    <row r="389" spans="1:22" s="22" customFormat="1" x14ac:dyDescent="0.3">
      <c r="A389" s="11"/>
      <c r="B389" s="7"/>
      <c r="C389" s="28"/>
      <c r="D389" s="28"/>
      <c r="E389" s="114"/>
    </row>
    <row r="390" spans="1:22" s="22" customFormat="1" x14ac:dyDescent="0.3">
      <c r="A390" s="11"/>
      <c r="B390" s="7"/>
      <c r="C390" s="28"/>
      <c r="D390" s="28"/>
      <c r="E390" s="114"/>
    </row>
    <row r="391" spans="1:22" s="22" customFormat="1" x14ac:dyDescent="0.3">
      <c r="A391" s="11"/>
      <c r="B391" s="7"/>
      <c r="C391" s="28"/>
      <c r="D391" s="28"/>
      <c r="E391" s="114"/>
    </row>
    <row r="392" spans="1:22" s="22" customFormat="1" x14ac:dyDescent="0.3">
      <c r="A392" s="11"/>
      <c r="B392" s="25"/>
      <c r="C392" s="28"/>
      <c r="D392" s="28"/>
      <c r="E392" s="114"/>
    </row>
    <row r="393" spans="1:22" s="22" customFormat="1" x14ac:dyDescent="0.3">
      <c r="A393" s="11"/>
      <c r="B393" s="7"/>
      <c r="C393" s="28"/>
      <c r="D393" s="28"/>
      <c r="E393" s="114"/>
    </row>
    <row r="394" spans="1:22" s="22" customFormat="1" x14ac:dyDescent="0.3">
      <c r="A394" s="11"/>
      <c r="B394" s="26"/>
      <c r="C394" s="28"/>
      <c r="D394" s="28"/>
      <c r="E394" s="114"/>
    </row>
    <row r="395" spans="1:22" s="22" customFormat="1" x14ac:dyDescent="0.3">
      <c r="A395" s="11"/>
      <c r="B395" s="7"/>
      <c r="C395" s="28"/>
      <c r="D395" s="28"/>
      <c r="E395" s="114"/>
    </row>
    <row r="396" spans="1:22" s="22" customFormat="1" x14ac:dyDescent="0.3">
      <c r="A396" s="11"/>
      <c r="B396" s="7"/>
      <c r="C396" s="28"/>
      <c r="D396" s="28"/>
      <c r="E396" s="114"/>
    </row>
    <row r="397" spans="1:22" s="22" customFormat="1" ht="15.75" x14ac:dyDescent="0.3">
      <c r="A397" s="11"/>
      <c r="B397" s="32"/>
      <c r="C397" s="28"/>
      <c r="D397" s="31"/>
      <c r="E397" s="114"/>
    </row>
    <row r="398" spans="1:22" s="22" customFormat="1" x14ac:dyDescent="0.3">
      <c r="A398" s="11"/>
      <c r="B398" s="7"/>
      <c r="C398" s="28"/>
      <c r="D398" s="31"/>
      <c r="E398" s="114"/>
    </row>
    <row r="399" spans="1:22" s="22" customFormat="1" x14ac:dyDescent="0.3">
      <c r="A399" s="11"/>
      <c r="B399" s="7"/>
      <c r="C399" s="28"/>
      <c r="D399" s="28"/>
      <c r="E399" s="114"/>
    </row>
    <row r="400" spans="1:22" s="22" customFormat="1" x14ac:dyDescent="0.3">
      <c r="A400" s="11"/>
      <c r="B400" s="7"/>
      <c r="C400" s="28"/>
      <c r="D400" s="28"/>
      <c r="E400" s="114"/>
    </row>
    <row r="401" spans="1:5" s="22" customFormat="1" x14ac:dyDescent="0.3">
      <c r="A401" s="11"/>
      <c r="B401" s="7"/>
      <c r="C401" s="28"/>
      <c r="D401" s="28"/>
      <c r="E401" s="114"/>
    </row>
    <row r="402" spans="1:5" s="22" customFormat="1" x14ac:dyDescent="0.3">
      <c r="A402" s="11"/>
      <c r="B402" s="7"/>
      <c r="C402" s="28"/>
      <c r="D402" s="28"/>
      <c r="E402" s="114"/>
    </row>
    <row r="403" spans="1:5" s="22" customFormat="1" x14ac:dyDescent="0.3">
      <c r="A403" s="11"/>
      <c r="B403" s="7"/>
      <c r="C403" s="28"/>
      <c r="D403" s="28"/>
      <c r="E403" s="114"/>
    </row>
    <row r="404" spans="1:5" s="22" customFormat="1" x14ac:dyDescent="0.3">
      <c r="A404" s="11"/>
      <c r="B404" s="7"/>
      <c r="C404" s="28"/>
      <c r="D404" s="28"/>
      <c r="E404" s="114"/>
    </row>
    <row r="405" spans="1:5" s="22" customFormat="1" x14ac:dyDescent="0.3">
      <c r="A405" s="11"/>
      <c r="B405" s="7"/>
      <c r="C405" s="28"/>
      <c r="D405" s="28"/>
      <c r="E405" s="114"/>
    </row>
    <row r="406" spans="1:5" s="22" customFormat="1" x14ac:dyDescent="0.3">
      <c r="A406" s="11"/>
      <c r="B406" s="7"/>
      <c r="C406" s="28"/>
      <c r="D406" s="28"/>
      <c r="E406" s="114"/>
    </row>
    <row r="407" spans="1:5" s="22" customFormat="1" x14ac:dyDescent="0.3">
      <c r="A407" s="11"/>
      <c r="B407" s="7"/>
      <c r="C407" s="28"/>
      <c r="D407" s="28"/>
      <c r="E407" s="114"/>
    </row>
    <row r="408" spans="1:5" s="22" customFormat="1" x14ac:dyDescent="0.3">
      <c r="A408" s="11"/>
      <c r="B408" s="7"/>
      <c r="C408" s="28"/>
      <c r="D408" s="33"/>
      <c r="E408" s="114"/>
    </row>
    <row r="409" spans="1:5" s="22" customFormat="1" x14ac:dyDescent="0.3">
      <c r="A409" s="11"/>
      <c r="B409" s="7"/>
      <c r="C409" s="28"/>
      <c r="D409" s="33"/>
      <c r="E409" s="114"/>
    </row>
    <row r="410" spans="1:5" s="22" customFormat="1" x14ac:dyDescent="0.3">
      <c r="A410" s="11"/>
      <c r="B410" s="7"/>
      <c r="C410" s="28"/>
      <c r="D410" s="28"/>
      <c r="E410" s="114"/>
    </row>
    <row r="411" spans="1:5" s="22" customFormat="1" x14ac:dyDescent="0.3">
      <c r="A411" s="11"/>
      <c r="B411" s="7"/>
      <c r="C411" s="28"/>
      <c r="D411" s="34"/>
      <c r="E411" s="114"/>
    </row>
    <row r="412" spans="1:5" s="22" customFormat="1" x14ac:dyDescent="0.3">
      <c r="A412" s="11"/>
      <c r="B412" s="7"/>
      <c r="C412" s="28"/>
      <c r="D412" s="35"/>
      <c r="E412" s="114"/>
    </row>
    <row r="413" spans="1:5" s="22" customFormat="1" x14ac:dyDescent="0.3">
      <c r="A413" s="11"/>
      <c r="B413" s="7"/>
      <c r="C413" s="28"/>
      <c r="D413" s="35"/>
      <c r="E413" s="114"/>
    </row>
    <row r="414" spans="1:5" s="22" customFormat="1" x14ac:dyDescent="0.3">
      <c r="A414" s="11"/>
      <c r="B414" s="7"/>
      <c r="C414" s="28"/>
      <c r="D414" s="31"/>
      <c r="E414" s="114"/>
    </row>
    <row r="415" spans="1:5" s="22" customFormat="1" x14ac:dyDescent="0.3">
      <c r="A415" s="11"/>
      <c r="B415" s="7"/>
      <c r="C415" s="28"/>
      <c r="D415" s="33"/>
      <c r="E415" s="114"/>
    </row>
    <row r="416" spans="1:5" s="22" customFormat="1" x14ac:dyDescent="0.3">
      <c r="A416" s="11"/>
      <c r="B416" s="7"/>
      <c r="C416" s="28"/>
      <c r="D416" s="33"/>
      <c r="E416" s="114"/>
    </row>
    <row r="417" spans="1:5" s="22" customFormat="1" x14ac:dyDescent="0.3">
      <c r="A417" s="11"/>
      <c r="B417" s="7"/>
      <c r="C417" s="28"/>
      <c r="D417" s="28"/>
      <c r="E417" s="114"/>
    </row>
    <row r="418" spans="1:5" s="22" customFormat="1" x14ac:dyDescent="0.3">
      <c r="A418" s="11"/>
      <c r="B418" s="7"/>
      <c r="C418" s="28"/>
      <c r="D418" s="34"/>
      <c r="E418" s="114"/>
    </row>
    <row r="419" spans="1:5" s="22" customFormat="1" x14ac:dyDescent="0.3">
      <c r="A419" s="11"/>
      <c r="B419" s="7"/>
      <c r="C419" s="28"/>
      <c r="D419" s="35"/>
      <c r="E419" s="114"/>
    </row>
    <row r="420" spans="1:5" s="22" customFormat="1" x14ac:dyDescent="0.3">
      <c r="A420" s="11"/>
      <c r="B420" s="7"/>
      <c r="C420" s="28"/>
      <c r="D420" s="28"/>
      <c r="E420" s="114"/>
    </row>
    <row r="421" spans="1:5" s="22" customFormat="1" x14ac:dyDescent="0.3">
      <c r="A421" s="11"/>
      <c r="B421" s="7"/>
      <c r="C421" s="28"/>
      <c r="D421" s="35"/>
      <c r="E421" s="114"/>
    </row>
    <row r="422" spans="1:5" s="22" customFormat="1" x14ac:dyDescent="0.3">
      <c r="A422" s="11"/>
      <c r="B422" s="7"/>
      <c r="C422" s="28"/>
      <c r="D422" s="28"/>
      <c r="E422" s="114"/>
    </row>
    <row r="423" spans="1:5" s="5" customFormat="1" x14ac:dyDescent="0.3">
      <c r="A423" s="11"/>
      <c r="B423" s="36"/>
      <c r="C423" s="28"/>
      <c r="D423" s="28"/>
      <c r="E423" s="114"/>
    </row>
    <row r="424" spans="1:5" s="5" customFormat="1" x14ac:dyDescent="0.3">
      <c r="A424" s="11"/>
      <c r="B424" s="7"/>
      <c r="C424" s="28"/>
      <c r="D424" s="28"/>
      <c r="E424" s="114"/>
    </row>
    <row r="425" spans="1:5" s="5" customFormat="1" x14ac:dyDescent="0.3">
      <c r="A425" s="11"/>
      <c r="B425" s="7"/>
      <c r="C425" s="28"/>
      <c r="D425" s="35"/>
      <c r="E425" s="114"/>
    </row>
    <row r="426" spans="1:5" s="5" customFormat="1" x14ac:dyDescent="0.3">
      <c r="A426" s="11"/>
      <c r="B426" s="7"/>
      <c r="C426" s="28"/>
      <c r="D426" s="35"/>
      <c r="E426" s="114"/>
    </row>
    <row r="427" spans="1:5" s="5" customFormat="1" x14ac:dyDescent="0.3">
      <c r="A427" s="11"/>
      <c r="B427" s="7"/>
      <c r="C427" s="28"/>
      <c r="D427" s="35"/>
      <c r="E427" s="114"/>
    </row>
    <row r="428" spans="1:5" s="5" customFormat="1" x14ac:dyDescent="0.3">
      <c r="A428" s="11"/>
      <c r="B428" s="7"/>
      <c r="C428" s="28"/>
      <c r="D428" s="35"/>
      <c r="E428" s="114"/>
    </row>
    <row r="429" spans="1:5" s="5" customFormat="1" x14ac:dyDescent="0.3">
      <c r="A429" s="11"/>
      <c r="B429" s="7"/>
      <c r="C429" s="28"/>
      <c r="D429" s="28"/>
      <c r="E429" s="114"/>
    </row>
    <row r="430" spans="1:5" s="5" customFormat="1" x14ac:dyDescent="0.3">
      <c r="A430" s="11"/>
      <c r="B430" s="10"/>
      <c r="C430" s="28"/>
      <c r="D430" s="28"/>
      <c r="E430" s="114"/>
    </row>
    <row r="431" spans="1:5" s="5" customFormat="1" x14ac:dyDescent="0.3">
      <c r="A431" s="11"/>
      <c r="B431" s="36"/>
      <c r="C431" s="28"/>
      <c r="D431" s="28"/>
      <c r="E431" s="114"/>
    </row>
    <row r="432" spans="1:5" s="5" customFormat="1" x14ac:dyDescent="0.3">
      <c r="A432" s="11"/>
      <c r="B432" s="36"/>
      <c r="C432" s="28"/>
      <c r="D432" s="28"/>
      <c r="E432" s="114"/>
    </row>
    <row r="433" spans="1:5" s="5" customFormat="1" x14ac:dyDescent="0.3">
      <c r="A433" s="11"/>
      <c r="B433" s="7"/>
      <c r="C433" s="28"/>
      <c r="D433" s="33"/>
      <c r="E433" s="114"/>
    </row>
    <row r="434" spans="1:5" s="5" customFormat="1" x14ac:dyDescent="0.3">
      <c r="A434" s="11"/>
      <c r="B434" s="7"/>
      <c r="C434" s="28"/>
      <c r="D434" s="28"/>
      <c r="E434" s="114"/>
    </row>
    <row r="435" spans="1:5" s="5" customFormat="1" x14ac:dyDescent="0.3">
      <c r="A435" s="11"/>
      <c r="B435" s="7"/>
      <c r="C435" s="28"/>
      <c r="D435" s="28"/>
      <c r="E435" s="114"/>
    </row>
    <row r="436" spans="1:5" s="5" customFormat="1" x14ac:dyDescent="0.3">
      <c r="A436" s="11"/>
      <c r="B436" s="7"/>
      <c r="C436" s="28"/>
      <c r="D436" s="35"/>
      <c r="E436" s="114"/>
    </row>
    <row r="437" spans="1:5" s="5" customFormat="1" x14ac:dyDescent="0.3">
      <c r="A437" s="11"/>
      <c r="B437" s="37"/>
      <c r="C437" s="30"/>
      <c r="D437" s="35"/>
      <c r="E437" s="114"/>
    </row>
    <row r="438" spans="1:5" s="5" customFormat="1" x14ac:dyDescent="0.3">
      <c r="A438" s="9"/>
      <c r="B438" s="7"/>
      <c r="C438" s="28"/>
      <c r="D438" s="35"/>
      <c r="E438" s="114"/>
    </row>
    <row r="439" spans="1:5" s="5" customFormat="1" x14ac:dyDescent="0.3">
      <c r="A439" s="11"/>
      <c r="B439" s="7"/>
      <c r="C439" s="28"/>
      <c r="D439" s="35"/>
      <c r="E439" s="114"/>
    </row>
    <row r="440" spans="1:5" s="5" customFormat="1" x14ac:dyDescent="0.3">
      <c r="A440" s="11"/>
      <c r="B440" s="36"/>
      <c r="C440" s="28"/>
      <c r="D440" s="28"/>
      <c r="E440" s="114"/>
    </row>
    <row r="441" spans="1:5" s="5" customFormat="1" x14ac:dyDescent="0.3">
      <c r="A441" s="11"/>
      <c r="B441" s="7"/>
      <c r="C441" s="28"/>
      <c r="D441" s="35"/>
      <c r="E441" s="114"/>
    </row>
    <row r="442" spans="1:5" s="5" customFormat="1" x14ac:dyDescent="0.3">
      <c r="A442" s="11"/>
      <c r="B442" s="7"/>
      <c r="C442" s="28"/>
      <c r="D442" s="35"/>
      <c r="E442" s="114"/>
    </row>
    <row r="443" spans="1:5" s="5" customFormat="1" x14ac:dyDescent="0.3">
      <c r="A443" s="11"/>
      <c r="B443" s="36"/>
      <c r="C443" s="28"/>
      <c r="D443" s="28"/>
      <c r="E443" s="114"/>
    </row>
    <row r="444" spans="1:5" s="5" customFormat="1" x14ac:dyDescent="0.3">
      <c r="A444" s="11"/>
      <c r="B444" s="7"/>
      <c r="C444" s="28"/>
      <c r="D444" s="33"/>
      <c r="E444" s="114"/>
    </row>
    <row r="445" spans="1:5" s="5" customFormat="1" x14ac:dyDescent="0.3">
      <c r="A445" s="11"/>
      <c r="B445" s="7"/>
      <c r="C445" s="28"/>
      <c r="D445" s="31"/>
      <c r="E445" s="114"/>
    </row>
    <row r="446" spans="1:5" s="5" customFormat="1" x14ac:dyDescent="0.3">
      <c r="A446" s="11"/>
      <c r="B446" s="7"/>
      <c r="C446" s="28"/>
      <c r="D446" s="28"/>
      <c r="E446" s="114"/>
    </row>
    <row r="447" spans="1:5" s="5" customFormat="1" x14ac:dyDescent="0.3">
      <c r="A447" s="11"/>
      <c r="B447" s="36"/>
      <c r="C447" s="28"/>
      <c r="D447" s="28"/>
      <c r="E447" s="114"/>
    </row>
    <row r="448" spans="1:5" s="5" customFormat="1" x14ac:dyDescent="0.3">
      <c r="A448" s="11"/>
      <c r="B448" s="7"/>
      <c r="C448" s="28"/>
      <c r="D448" s="35"/>
      <c r="E448" s="114"/>
    </row>
    <row r="449" spans="1:5" s="8" customFormat="1" x14ac:dyDescent="0.3">
      <c r="A449" s="11"/>
      <c r="B449" s="7"/>
      <c r="C449" s="28"/>
      <c r="D449" s="35"/>
      <c r="E449" s="114"/>
    </row>
    <row r="450" spans="1:5" s="8" customFormat="1" x14ac:dyDescent="0.3">
      <c r="A450" s="11"/>
      <c r="B450" s="7"/>
      <c r="C450" s="28"/>
      <c r="D450" s="28"/>
      <c r="E450" s="114"/>
    </row>
    <row r="451" spans="1:5" s="8" customFormat="1" x14ac:dyDescent="0.3">
      <c r="A451" s="11"/>
      <c r="B451" s="7"/>
      <c r="C451" s="28"/>
      <c r="D451" s="28"/>
      <c r="E451" s="114"/>
    </row>
    <row r="452" spans="1:5" s="8" customFormat="1" x14ac:dyDescent="0.3">
      <c r="A452" s="11"/>
      <c r="B452" s="7"/>
      <c r="C452" s="28"/>
      <c r="D452" s="31"/>
      <c r="E452" s="114"/>
    </row>
    <row r="453" spans="1:5" s="8" customFormat="1" x14ac:dyDescent="0.3">
      <c r="A453" s="11"/>
      <c r="B453" s="7"/>
      <c r="C453" s="28"/>
      <c r="D453" s="31"/>
      <c r="E453" s="114"/>
    </row>
    <row r="454" spans="1:5" s="8" customFormat="1" x14ac:dyDescent="0.3">
      <c r="A454" s="11"/>
      <c r="B454" s="7"/>
      <c r="C454" s="28"/>
      <c r="D454" s="33"/>
      <c r="E454" s="114"/>
    </row>
    <row r="455" spans="1:5" s="8" customFormat="1" x14ac:dyDescent="0.3">
      <c r="A455" s="11"/>
      <c r="B455" s="7"/>
      <c r="C455" s="28"/>
      <c r="D455" s="28"/>
      <c r="E455" s="114"/>
    </row>
    <row r="456" spans="1:5" s="8" customFormat="1" x14ac:dyDescent="0.3">
      <c r="A456" s="11"/>
      <c r="B456" s="7"/>
      <c r="C456" s="28"/>
      <c r="D456" s="28"/>
      <c r="E456" s="114"/>
    </row>
    <row r="457" spans="1:5" s="8" customFormat="1" x14ac:dyDescent="0.3">
      <c r="A457" s="11"/>
      <c r="B457" s="7"/>
      <c r="C457" s="28"/>
      <c r="D457" s="28"/>
      <c r="E457" s="114"/>
    </row>
    <row r="458" spans="1:5" s="8" customFormat="1" x14ac:dyDescent="0.3">
      <c r="A458" s="11"/>
      <c r="B458" s="7"/>
      <c r="C458" s="28"/>
      <c r="D458" s="28"/>
      <c r="E458" s="114"/>
    </row>
    <row r="459" spans="1:5" s="8" customFormat="1" x14ac:dyDescent="0.3">
      <c r="A459" s="11"/>
      <c r="B459" s="7"/>
      <c r="C459" s="28"/>
      <c r="D459" s="28"/>
      <c r="E459" s="114"/>
    </row>
    <row r="460" spans="1:5" s="8" customFormat="1" x14ac:dyDescent="0.3">
      <c r="A460" s="11"/>
      <c r="B460" s="7"/>
      <c r="C460" s="28"/>
      <c r="D460" s="28"/>
      <c r="E460" s="114"/>
    </row>
    <row r="461" spans="1:5" s="8" customFormat="1" x14ac:dyDescent="0.3">
      <c r="A461" s="11"/>
      <c r="B461" s="7"/>
      <c r="C461" s="28"/>
      <c r="D461" s="28"/>
      <c r="E461" s="114"/>
    </row>
    <row r="462" spans="1:5" s="8" customFormat="1" x14ac:dyDescent="0.3">
      <c r="A462" s="11"/>
      <c r="B462" s="36"/>
      <c r="C462" s="28"/>
      <c r="D462" s="28"/>
      <c r="E462" s="114"/>
    </row>
    <row r="463" spans="1:5" s="8" customFormat="1" x14ac:dyDescent="0.3">
      <c r="A463" s="11"/>
      <c r="B463" s="7"/>
      <c r="C463" s="28"/>
      <c r="D463" s="35"/>
      <c r="E463" s="114"/>
    </row>
    <row r="464" spans="1:5" s="8" customFormat="1" x14ac:dyDescent="0.3">
      <c r="A464" s="11"/>
      <c r="B464" s="7"/>
      <c r="C464" s="28"/>
      <c r="D464" s="35"/>
      <c r="E464" s="114"/>
    </row>
    <row r="465" spans="1:5" s="8" customFormat="1" x14ac:dyDescent="0.3">
      <c r="A465" s="11"/>
      <c r="B465" s="7"/>
      <c r="C465" s="28"/>
      <c r="D465" s="35"/>
      <c r="E465" s="114"/>
    </row>
    <row r="466" spans="1:5" s="8" customFormat="1" x14ac:dyDescent="0.3">
      <c r="A466" s="11"/>
      <c r="B466" s="7"/>
      <c r="C466" s="28"/>
      <c r="D466" s="28"/>
      <c r="E466" s="114"/>
    </row>
    <row r="467" spans="1:5" s="8" customFormat="1" x14ac:dyDescent="0.3">
      <c r="A467" s="11"/>
      <c r="B467" s="7"/>
      <c r="C467" s="28"/>
      <c r="D467" s="31"/>
      <c r="E467" s="114"/>
    </row>
    <row r="468" spans="1:5" s="8" customFormat="1" x14ac:dyDescent="0.3">
      <c r="A468" s="11"/>
      <c r="B468" s="7"/>
      <c r="C468" s="28"/>
      <c r="D468" s="28"/>
      <c r="E468" s="114"/>
    </row>
    <row r="469" spans="1:5" s="8" customFormat="1" x14ac:dyDescent="0.3">
      <c r="A469" s="11"/>
      <c r="B469" s="7"/>
      <c r="C469" s="28"/>
      <c r="D469" s="28"/>
      <c r="E469" s="114"/>
    </row>
    <row r="470" spans="1:5" s="8" customFormat="1" x14ac:dyDescent="0.3">
      <c r="A470" s="11"/>
      <c r="B470" s="10"/>
      <c r="C470" s="28"/>
      <c r="D470" s="28"/>
      <c r="E470" s="114"/>
    </row>
    <row r="471" spans="1:5" s="8" customFormat="1" x14ac:dyDescent="0.3">
      <c r="A471" s="11"/>
      <c r="B471" s="7"/>
      <c r="C471" s="28"/>
      <c r="D471" s="28"/>
      <c r="E471" s="114"/>
    </row>
    <row r="472" spans="1:5" s="8" customFormat="1" x14ac:dyDescent="0.3">
      <c r="A472" s="11"/>
      <c r="B472" s="7"/>
      <c r="C472" s="28"/>
      <c r="D472" s="31"/>
      <c r="E472" s="114"/>
    </row>
    <row r="473" spans="1:5" s="8" customFormat="1" x14ac:dyDescent="0.3">
      <c r="A473" s="11"/>
      <c r="B473" s="7"/>
      <c r="C473" s="28"/>
      <c r="D473" s="31"/>
      <c r="E473" s="114"/>
    </row>
    <row r="474" spans="1:5" s="8" customFormat="1" x14ac:dyDescent="0.3">
      <c r="A474" s="11"/>
      <c r="B474" s="36"/>
      <c r="C474" s="28"/>
      <c r="D474" s="28"/>
      <c r="E474" s="114"/>
    </row>
    <row r="475" spans="1:5" s="8" customFormat="1" x14ac:dyDescent="0.3">
      <c r="A475" s="11"/>
      <c r="B475" s="7"/>
      <c r="C475" s="28"/>
      <c r="D475" s="28"/>
      <c r="E475" s="114"/>
    </row>
    <row r="476" spans="1:5" s="8" customFormat="1" x14ac:dyDescent="0.3">
      <c r="A476" s="11"/>
      <c r="B476" s="7"/>
      <c r="C476" s="28"/>
      <c r="D476" s="28"/>
      <c r="E476" s="114"/>
    </row>
    <row r="477" spans="1:5" s="8" customFormat="1" x14ac:dyDescent="0.3">
      <c r="A477" s="11"/>
      <c r="B477" s="7"/>
      <c r="C477" s="28"/>
      <c r="D477" s="28"/>
      <c r="E477" s="114"/>
    </row>
    <row r="478" spans="1:5" s="8" customFormat="1" x14ac:dyDescent="0.3">
      <c r="A478" s="11"/>
      <c r="B478" s="7"/>
      <c r="C478" s="28"/>
      <c r="D478" s="28"/>
      <c r="E478" s="114"/>
    </row>
    <row r="479" spans="1:5" s="8" customFormat="1" x14ac:dyDescent="0.3">
      <c r="A479" s="11"/>
      <c r="B479" s="36"/>
      <c r="C479" s="28"/>
      <c r="D479" s="28"/>
      <c r="E479" s="114"/>
    </row>
    <row r="480" spans="1:5" s="8" customFormat="1" x14ac:dyDescent="0.3">
      <c r="A480" s="11"/>
      <c r="B480" s="7"/>
      <c r="C480" s="28"/>
      <c r="D480" s="28"/>
      <c r="E480" s="114"/>
    </row>
    <row r="481" spans="1:5" s="8" customFormat="1" x14ac:dyDescent="0.3">
      <c r="A481" s="11"/>
      <c r="B481" s="7"/>
      <c r="C481" s="28"/>
      <c r="D481" s="28"/>
      <c r="E481" s="114"/>
    </row>
    <row r="482" spans="1:5" s="8" customFormat="1" x14ac:dyDescent="0.3">
      <c r="A482" s="6"/>
      <c r="B482" s="7"/>
      <c r="C482" s="28"/>
      <c r="D482" s="28"/>
      <c r="E482" s="114"/>
    </row>
    <row r="483" spans="1:5" s="8" customFormat="1" x14ac:dyDescent="0.3">
      <c r="A483" s="6"/>
      <c r="B483" s="22"/>
      <c r="C483" s="28"/>
      <c r="D483" s="28"/>
      <c r="E483" s="114"/>
    </row>
    <row r="484" spans="1:5" s="8" customFormat="1" x14ac:dyDescent="0.3">
      <c r="A484" s="6"/>
      <c r="B484" s="7"/>
      <c r="C484" s="28"/>
      <c r="D484" s="31"/>
      <c r="E484" s="114"/>
    </row>
    <row r="485" spans="1:5" s="8" customFormat="1" x14ac:dyDescent="0.3">
      <c r="A485" s="6"/>
      <c r="B485" s="7"/>
      <c r="C485" s="28"/>
      <c r="D485" s="31"/>
      <c r="E485" s="114"/>
    </row>
    <row r="486" spans="1:5" s="8" customFormat="1" x14ac:dyDescent="0.3">
      <c r="A486" s="6"/>
      <c r="B486" s="7"/>
      <c r="C486" s="28"/>
      <c r="D486" s="28"/>
      <c r="E486" s="114"/>
    </row>
    <row r="487" spans="1:5" s="8" customFormat="1" x14ac:dyDescent="0.3">
      <c r="A487" s="6"/>
      <c r="C487" s="29"/>
      <c r="D487" s="29"/>
      <c r="E487" s="114"/>
    </row>
    <row r="488" spans="1:5" s="8" customFormat="1" x14ac:dyDescent="0.3">
      <c r="A488" s="6"/>
      <c r="C488" s="29"/>
      <c r="D488" s="29"/>
      <c r="E488" s="114"/>
    </row>
    <row r="489" spans="1:5" s="8" customFormat="1" x14ac:dyDescent="0.3">
      <c r="A489" s="6"/>
      <c r="C489" s="29"/>
      <c r="D489" s="29"/>
      <c r="E489" s="114"/>
    </row>
    <row r="490" spans="1:5" s="8" customFormat="1" x14ac:dyDescent="0.3">
      <c r="A490" s="6"/>
      <c r="C490" s="29"/>
      <c r="D490" s="29"/>
      <c r="E490" s="114"/>
    </row>
    <row r="491" spans="1:5" s="8" customFormat="1" x14ac:dyDescent="0.3">
      <c r="A491" s="6"/>
      <c r="C491" s="29"/>
      <c r="D491" s="29"/>
      <c r="E491" s="114"/>
    </row>
    <row r="492" spans="1:5" s="8" customFormat="1" x14ac:dyDescent="0.3">
      <c r="A492" s="6"/>
      <c r="C492" s="29"/>
      <c r="D492" s="29"/>
      <c r="E492" s="114"/>
    </row>
    <row r="493" spans="1:5" s="8" customFormat="1" x14ac:dyDescent="0.3">
      <c r="A493" s="6"/>
      <c r="B493" s="36"/>
      <c r="C493" s="28"/>
      <c r="D493" s="28"/>
      <c r="E493" s="114"/>
    </row>
    <row r="494" spans="1:5" s="8" customFormat="1" x14ac:dyDescent="0.3">
      <c r="A494" s="6"/>
      <c r="B494" s="39"/>
      <c r="C494" s="33"/>
      <c r="D494" s="33"/>
      <c r="E494" s="114"/>
    </row>
    <row r="495" spans="1:5" s="8" customFormat="1" x14ac:dyDescent="0.3">
      <c r="A495" s="11"/>
      <c r="B495" s="39"/>
      <c r="C495" s="33"/>
      <c r="D495" s="33"/>
      <c r="E495" s="114"/>
    </row>
    <row r="496" spans="1:5" s="8" customFormat="1" x14ac:dyDescent="0.3">
      <c r="A496" s="6"/>
      <c r="B496" s="7"/>
      <c r="C496" s="28"/>
      <c r="D496" s="28"/>
      <c r="E496" s="114"/>
    </row>
    <row r="497" spans="1:5" s="8" customFormat="1" x14ac:dyDescent="0.3">
      <c r="A497" s="6"/>
      <c r="B497" s="24"/>
      <c r="C497" s="28"/>
      <c r="D497" s="28"/>
      <c r="E497" s="114"/>
    </row>
    <row r="498" spans="1:5" s="8" customFormat="1" x14ac:dyDescent="0.3">
      <c r="A498" s="6"/>
      <c r="B498" s="7"/>
      <c r="C498" s="28"/>
      <c r="D498" s="31"/>
      <c r="E498" s="114"/>
    </row>
    <row r="499" spans="1:5" s="8" customFormat="1" x14ac:dyDescent="0.3">
      <c r="A499" s="6"/>
      <c r="B499" s="7"/>
      <c r="C499" s="28"/>
      <c r="D499" s="31"/>
      <c r="E499" s="114"/>
    </row>
    <row r="500" spans="1:5" s="8" customFormat="1" x14ac:dyDescent="0.3">
      <c r="A500" s="6"/>
      <c r="C500" s="29"/>
      <c r="D500" s="29"/>
      <c r="E500" s="114"/>
    </row>
    <row r="501" spans="1:5" s="8" customFormat="1" x14ac:dyDescent="0.3">
      <c r="A501" s="6"/>
      <c r="C501" s="29"/>
      <c r="D501" s="29"/>
      <c r="E501" s="114"/>
    </row>
    <row r="502" spans="1:5" x14ac:dyDescent="0.3">
      <c r="A502" s="6"/>
      <c r="B502" s="8"/>
      <c r="C502" s="29"/>
      <c r="D502" s="29"/>
      <c r="E502" s="114"/>
    </row>
    <row r="503" spans="1:5" x14ac:dyDescent="0.3">
      <c r="A503" s="6"/>
      <c r="B503" s="8"/>
      <c r="C503" s="29"/>
      <c r="D503" s="29"/>
      <c r="E503" s="114"/>
    </row>
    <row r="504" spans="1:5" x14ac:dyDescent="0.3">
      <c r="A504" s="6"/>
      <c r="B504" s="8"/>
      <c r="C504" s="29"/>
      <c r="D504" s="29"/>
      <c r="E504" s="114"/>
    </row>
    <row r="505" spans="1:5" x14ac:dyDescent="0.3">
      <c r="A505" s="6"/>
      <c r="B505" s="8"/>
      <c r="C505" s="29"/>
      <c r="D505" s="29"/>
      <c r="E505" s="114"/>
    </row>
    <row r="506" spans="1:5" x14ac:dyDescent="0.3">
      <c r="A506" s="6"/>
      <c r="B506" s="8"/>
      <c r="C506" s="29"/>
      <c r="D506" s="29"/>
      <c r="E506" s="114"/>
    </row>
    <row r="507" spans="1:5" x14ac:dyDescent="0.3">
      <c r="A507" s="6"/>
      <c r="B507" s="8"/>
      <c r="C507" s="29"/>
      <c r="D507" s="29"/>
      <c r="E507" s="114"/>
    </row>
    <row r="508" spans="1:5" x14ac:dyDescent="0.3">
      <c r="A508" s="6"/>
      <c r="B508" s="8"/>
      <c r="C508" s="29"/>
      <c r="D508" s="29"/>
      <c r="E508" s="114"/>
    </row>
    <row r="509" spans="1:5" x14ac:dyDescent="0.3">
      <c r="A509" s="6"/>
      <c r="B509" s="8"/>
      <c r="C509" s="29"/>
      <c r="D509" s="29"/>
      <c r="E509" s="114"/>
    </row>
    <row r="510" spans="1:5" ht="16.5" x14ac:dyDescent="0.3">
      <c r="A510" s="6"/>
      <c r="E510" s="114"/>
    </row>
    <row r="511" spans="1:5" ht="16.5" x14ac:dyDescent="0.3">
      <c r="E511" s="114"/>
    </row>
    <row r="512" spans="1:5" ht="16.5" x14ac:dyDescent="0.3">
      <c r="E512" s="114"/>
    </row>
    <row r="513" spans="5:5" ht="16.5" x14ac:dyDescent="0.3">
      <c r="E513" s="114"/>
    </row>
    <row r="514" spans="5:5" ht="16.5" x14ac:dyDescent="0.3">
      <c r="E514" s="114"/>
    </row>
    <row r="515" spans="5:5" ht="16.5" x14ac:dyDescent="0.3">
      <c r="E515" s="114"/>
    </row>
    <row r="516" spans="5:5" ht="16.5" x14ac:dyDescent="0.3">
      <c r="E516" s="114"/>
    </row>
    <row r="517" spans="5:5" ht="16.5" x14ac:dyDescent="0.3">
      <c r="E517" s="114"/>
    </row>
    <row r="518" spans="5:5" ht="16.5" x14ac:dyDescent="0.3">
      <c r="E518" s="114"/>
    </row>
    <row r="519" spans="5:5" ht="16.5" x14ac:dyDescent="0.3">
      <c r="E519" s="114"/>
    </row>
    <row r="520" spans="5:5" ht="16.5" x14ac:dyDescent="0.3">
      <c r="E520" s="114"/>
    </row>
    <row r="521" spans="5:5" ht="16.5" x14ac:dyDescent="0.3">
      <c r="E521" s="114"/>
    </row>
    <row r="522" spans="5:5" ht="16.5" x14ac:dyDescent="0.3">
      <c r="E522" s="114"/>
    </row>
    <row r="523" spans="5:5" ht="16.5" x14ac:dyDescent="0.3">
      <c r="E523" s="114"/>
    </row>
    <row r="524" spans="5:5" ht="16.5" x14ac:dyDescent="0.3">
      <c r="E524" s="114"/>
    </row>
    <row r="525" spans="5:5" ht="16.5" x14ac:dyDescent="0.3">
      <c r="E525" s="114"/>
    </row>
    <row r="526" spans="5:5" ht="16.5" x14ac:dyDescent="0.3">
      <c r="E526" s="114"/>
    </row>
    <row r="527" spans="5:5" ht="16.5" x14ac:dyDescent="0.3">
      <c r="E527" s="114"/>
    </row>
    <row r="528" spans="5:5" ht="16.5" x14ac:dyDescent="0.3">
      <c r="E528" s="114"/>
    </row>
    <row r="529" spans="5:5" ht="16.5" x14ac:dyDescent="0.3">
      <c r="E529" s="114"/>
    </row>
    <row r="530" spans="5:5" ht="16.5" x14ac:dyDescent="0.3">
      <c r="E530" s="114"/>
    </row>
    <row r="531" spans="5:5" ht="16.5" x14ac:dyDescent="0.3">
      <c r="E531" s="114"/>
    </row>
    <row r="532" spans="5:5" ht="16.5" x14ac:dyDescent="0.3">
      <c r="E532" s="114"/>
    </row>
    <row r="533" spans="5:5" ht="16.5" x14ac:dyDescent="0.3">
      <c r="E533" s="114"/>
    </row>
    <row r="534" spans="5:5" ht="16.5" x14ac:dyDescent="0.3">
      <c r="E534" s="114"/>
    </row>
    <row r="535" spans="5:5" ht="16.5" x14ac:dyDescent="0.3">
      <c r="E535" s="114"/>
    </row>
    <row r="536" spans="5:5" ht="16.5" x14ac:dyDescent="0.3">
      <c r="E536" s="114"/>
    </row>
    <row r="537" spans="5:5" ht="16.5" x14ac:dyDescent="0.3">
      <c r="E537" s="114"/>
    </row>
    <row r="538" spans="5:5" ht="16.5" x14ac:dyDescent="0.3">
      <c r="E538" s="114"/>
    </row>
    <row r="539" spans="5:5" ht="16.5" x14ac:dyDescent="0.3">
      <c r="E539" s="114"/>
    </row>
    <row r="540" spans="5:5" ht="16.5" x14ac:dyDescent="0.3">
      <c r="E540" s="114"/>
    </row>
    <row r="541" spans="5:5" ht="16.5" x14ac:dyDescent="0.3">
      <c r="E541" s="114"/>
    </row>
    <row r="542" spans="5:5" ht="16.5" x14ac:dyDescent="0.3">
      <c r="E542" s="114"/>
    </row>
    <row r="543" spans="5:5" ht="16.5" x14ac:dyDescent="0.3">
      <c r="E543" s="114"/>
    </row>
    <row r="544" spans="5:5" ht="16.5" x14ac:dyDescent="0.3">
      <c r="E544" s="114"/>
    </row>
    <row r="545" spans="5:5" ht="16.5" x14ac:dyDescent="0.3">
      <c r="E545" s="114"/>
    </row>
    <row r="546" spans="5:5" ht="16.5" x14ac:dyDescent="0.3">
      <c r="E546" s="114"/>
    </row>
    <row r="547" spans="5:5" ht="16.5" x14ac:dyDescent="0.3">
      <c r="E547" s="114"/>
    </row>
    <row r="548" spans="5:5" ht="16.5" x14ac:dyDescent="0.3">
      <c r="E548" s="114"/>
    </row>
    <row r="549" spans="5:5" ht="16.5" x14ac:dyDescent="0.3">
      <c r="E549" s="114"/>
    </row>
    <row r="550" spans="5:5" ht="16.5" x14ac:dyDescent="0.3">
      <c r="E550" s="114"/>
    </row>
    <row r="551" spans="5:5" ht="16.5" x14ac:dyDescent="0.3">
      <c r="E551" s="114"/>
    </row>
    <row r="552" spans="5:5" ht="16.5" x14ac:dyDescent="0.3">
      <c r="E552" s="114"/>
    </row>
    <row r="553" spans="5:5" ht="16.5" x14ac:dyDescent="0.3">
      <c r="E553" s="114"/>
    </row>
    <row r="554" spans="5:5" ht="16.5" x14ac:dyDescent="0.3">
      <c r="E554" s="114"/>
    </row>
    <row r="555" spans="5:5" ht="16.5" x14ac:dyDescent="0.3">
      <c r="E555" s="114"/>
    </row>
    <row r="556" spans="5:5" ht="16.5" x14ac:dyDescent="0.3">
      <c r="E556" s="114"/>
    </row>
    <row r="557" spans="5:5" ht="16.5" x14ac:dyDescent="0.3">
      <c r="E557" s="114"/>
    </row>
    <row r="558" spans="5:5" ht="16.5" x14ac:dyDescent="0.3">
      <c r="E558" s="114"/>
    </row>
    <row r="559" spans="5:5" ht="16.5" x14ac:dyDescent="0.3">
      <c r="E559" s="114"/>
    </row>
    <row r="560" spans="5:5" ht="16.5" x14ac:dyDescent="0.3">
      <c r="E560" s="114"/>
    </row>
    <row r="561" spans="5:5" ht="16.5" x14ac:dyDescent="0.3">
      <c r="E561" s="114"/>
    </row>
    <row r="562" spans="5:5" ht="16.5" x14ac:dyDescent="0.3">
      <c r="E562" s="114"/>
    </row>
    <row r="563" spans="5:5" ht="16.5" x14ac:dyDescent="0.3">
      <c r="E563" s="114"/>
    </row>
    <row r="564" spans="5:5" ht="16.5" x14ac:dyDescent="0.3">
      <c r="E564" s="114"/>
    </row>
    <row r="565" spans="5:5" ht="16.5" x14ac:dyDescent="0.3">
      <c r="E565" s="114"/>
    </row>
    <row r="566" spans="5:5" ht="16.5" x14ac:dyDescent="0.3">
      <c r="E566" s="114"/>
    </row>
    <row r="567" spans="5:5" ht="16.5" x14ac:dyDescent="0.3">
      <c r="E567" s="114"/>
    </row>
    <row r="568" spans="5:5" ht="16.5" x14ac:dyDescent="0.3">
      <c r="E568" s="114"/>
    </row>
    <row r="569" spans="5:5" ht="16.5" x14ac:dyDescent="0.3">
      <c r="E569" s="114"/>
    </row>
    <row r="570" spans="5:5" ht="16.5" x14ac:dyDescent="0.3">
      <c r="E570" s="114"/>
    </row>
    <row r="571" spans="5:5" ht="16.5" x14ac:dyDescent="0.3">
      <c r="E571" s="114"/>
    </row>
    <row r="572" spans="5:5" ht="16.5" x14ac:dyDescent="0.3">
      <c r="E572" s="114"/>
    </row>
    <row r="573" spans="5:5" ht="16.5" x14ac:dyDescent="0.3">
      <c r="E573" s="114"/>
    </row>
    <row r="574" spans="5:5" ht="16.5" x14ac:dyDescent="0.3">
      <c r="E574" s="114"/>
    </row>
    <row r="575" spans="5:5" ht="16.5" x14ac:dyDescent="0.3">
      <c r="E575" s="114"/>
    </row>
    <row r="576" spans="5:5" ht="16.5" x14ac:dyDescent="0.3">
      <c r="E576" s="114"/>
    </row>
    <row r="577" spans="5:5" ht="16.5" x14ac:dyDescent="0.3">
      <c r="E577" s="114"/>
    </row>
    <row r="578" spans="5:5" ht="16.5" x14ac:dyDescent="0.3">
      <c r="E578" s="114"/>
    </row>
    <row r="579" spans="5:5" ht="16.5" x14ac:dyDescent="0.3">
      <c r="E579" s="114"/>
    </row>
    <row r="580" spans="5:5" ht="16.5" x14ac:dyDescent="0.3">
      <c r="E580" s="114"/>
    </row>
    <row r="581" spans="5:5" ht="16.5" x14ac:dyDescent="0.3">
      <c r="E581" s="114"/>
    </row>
    <row r="582" spans="5:5" ht="16.5" x14ac:dyDescent="0.3">
      <c r="E582" s="114"/>
    </row>
    <row r="583" spans="5:5" ht="16.5" x14ac:dyDescent="0.3">
      <c r="E583" s="114"/>
    </row>
    <row r="584" spans="5:5" ht="16.5" x14ac:dyDescent="0.3">
      <c r="E584" s="114"/>
    </row>
    <row r="585" spans="5:5" ht="16.5" x14ac:dyDescent="0.3">
      <c r="E585" s="114"/>
    </row>
    <row r="586" spans="5:5" ht="16.5" x14ac:dyDescent="0.3">
      <c r="E586" s="114"/>
    </row>
    <row r="587" spans="5:5" ht="16.5" x14ac:dyDescent="0.3">
      <c r="E587" s="114"/>
    </row>
    <row r="588" spans="5:5" ht="16.5" x14ac:dyDescent="0.3">
      <c r="E588" s="114"/>
    </row>
    <row r="589" spans="5:5" ht="16.5" x14ac:dyDescent="0.3">
      <c r="E589" s="114"/>
    </row>
    <row r="590" spans="5:5" ht="16.5" x14ac:dyDescent="0.3">
      <c r="E590" s="114"/>
    </row>
    <row r="591" spans="5:5" ht="16.5" x14ac:dyDescent="0.3">
      <c r="E591" s="114"/>
    </row>
    <row r="592" spans="5:5" ht="16.5" x14ac:dyDescent="0.3">
      <c r="E592" s="114"/>
    </row>
    <row r="593" spans="5:5" ht="16.5" x14ac:dyDescent="0.3">
      <c r="E593" s="114"/>
    </row>
    <row r="594" spans="5:5" ht="16.5" x14ac:dyDescent="0.3">
      <c r="E594" s="114"/>
    </row>
    <row r="595" spans="5:5" ht="16.5" x14ac:dyDescent="0.3">
      <c r="E595" s="114"/>
    </row>
    <row r="596" spans="5:5" ht="16.5" x14ac:dyDescent="0.3">
      <c r="E596" s="114"/>
    </row>
    <row r="597" spans="5:5" ht="16.5" x14ac:dyDescent="0.3">
      <c r="E597" s="114"/>
    </row>
    <row r="598" spans="5:5" ht="16.5" x14ac:dyDescent="0.3">
      <c r="E598" s="114"/>
    </row>
    <row r="599" spans="5:5" ht="16.5" x14ac:dyDescent="0.3">
      <c r="E599" s="114"/>
    </row>
    <row r="600" spans="5:5" ht="16.5" x14ac:dyDescent="0.3">
      <c r="E600" s="114"/>
    </row>
    <row r="601" spans="5:5" ht="16.5" x14ac:dyDescent="0.3">
      <c r="E601" s="114"/>
    </row>
    <row r="602" spans="5:5" ht="16.5" x14ac:dyDescent="0.3">
      <c r="E602" s="114"/>
    </row>
    <row r="603" spans="5:5" ht="16.5" x14ac:dyDescent="0.3">
      <c r="E603" s="114"/>
    </row>
    <row r="604" spans="5:5" ht="16.5" x14ac:dyDescent="0.3">
      <c r="E604" s="114"/>
    </row>
    <row r="605" spans="5:5" ht="16.5" x14ac:dyDescent="0.3">
      <c r="E605" s="114"/>
    </row>
    <row r="606" spans="5:5" ht="16.5" x14ac:dyDescent="0.3">
      <c r="E606" s="114"/>
    </row>
    <row r="607" spans="5:5" ht="16.5" x14ac:dyDescent="0.3">
      <c r="E607" s="114"/>
    </row>
    <row r="608" spans="5:5" ht="16.5" x14ac:dyDescent="0.3">
      <c r="E608" s="114"/>
    </row>
    <row r="609" spans="5:5" ht="16.5" x14ac:dyDescent="0.3">
      <c r="E609" s="114"/>
    </row>
    <row r="610" spans="5:5" ht="16.5" x14ac:dyDescent="0.3">
      <c r="E610" s="114"/>
    </row>
    <row r="611" spans="5:5" ht="16.5" x14ac:dyDescent="0.3">
      <c r="E611" s="114"/>
    </row>
    <row r="612" spans="5:5" ht="16.5" x14ac:dyDescent="0.3">
      <c r="E612" s="114"/>
    </row>
    <row r="613" spans="5:5" ht="16.5" x14ac:dyDescent="0.3">
      <c r="E613" s="114"/>
    </row>
    <row r="614" spans="5:5" ht="16.5" x14ac:dyDescent="0.3">
      <c r="E614" s="114"/>
    </row>
    <row r="615" spans="5:5" ht="16.5" x14ac:dyDescent="0.3">
      <c r="E615" s="114"/>
    </row>
    <row r="616" spans="5:5" ht="16.5" x14ac:dyDescent="0.3">
      <c r="E616" s="114"/>
    </row>
    <row r="617" spans="5:5" ht="16.5" x14ac:dyDescent="0.3">
      <c r="E617" s="114"/>
    </row>
    <row r="618" spans="5:5" ht="16.5" x14ac:dyDescent="0.3">
      <c r="E618" s="114"/>
    </row>
    <row r="619" spans="5:5" ht="16.5" x14ac:dyDescent="0.3">
      <c r="E619" s="114"/>
    </row>
    <row r="620" spans="5:5" ht="16.5" x14ac:dyDescent="0.3">
      <c r="E620" s="114"/>
    </row>
    <row r="621" spans="5:5" ht="16.5" x14ac:dyDescent="0.3">
      <c r="E621" s="114"/>
    </row>
    <row r="622" spans="5:5" ht="16.5" x14ac:dyDescent="0.3">
      <c r="E622" s="114"/>
    </row>
    <row r="623" spans="5:5" ht="16.5" x14ac:dyDescent="0.3">
      <c r="E623" s="114"/>
    </row>
    <row r="624" spans="5:5" ht="16.5" x14ac:dyDescent="0.3">
      <c r="E624" s="114"/>
    </row>
    <row r="625" spans="5:5" ht="16.5" x14ac:dyDescent="0.3">
      <c r="E625" s="114"/>
    </row>
    <row r="626" spans="5:5" ht="16.5" x14ac:dyDescent="0.3">
      <c r="E626" s="114"/>
    </row>
    <row r="627" spans="5:5" ht="16.5" x14ac:dyDescent="0.3">
      <c r="E627" s="114"/>
    </row>
    <row r="628" spans="5:5" ht="16.5" x14ac:dyDescent="0.3">
      <c r="E628" s="114"/>
    </row>
    <row r="629" spans="5:5" ht="16.5" x14ac:dyDescent="0.3">
      <c r="E629" s="114"/>
    </row>
    <row r="630" spans="5:5" ht="16.5" x14ac:dyDescent="0.3">
      <c r="E630" s="114"/>
    </row>
    <row r="631" spans="5:5" ht="16.5" x14ac:dyDescent="0.3">
      <c r="E631" s="114"/>
    </row>
    <row r="632" spans="5:5" ht="16.5" x14ac:dyDescent="0.3">
      <c r="E632" s="114"/>
    </row>
    <row r="633" spans="5:5" ht="16.5" x14ac:dyDescent="0.3">
      <c r="E633" s="114"/>
    </row>
    <row r="634" spans="5:5" ht="16.5" x14ac:dyDescent="0.3">
      <c r="E634" s="114"/>
    </row>
    <row r="635" spans="5:5" ht="16.5" x14ac:dyDescent="0.3">
      <c r="E635" s="114"/>
    </row>
    <row r="636" spans="5:5" ht="16.5" x14ac:dyDescent="0.3">
      <c r="E636" s="114"/>
    </row>
    <row r="637" spans="5:5" ht="16.5" x14ac:dyDescent="0.3">
      <c r="E637" s="114"/>
    </row>
    <row r="638" spans="5:5" ht="16.5" x14ac:dyDescent="0.3">
      <c r="E638" s="114"/>
    </row>
    <row r="639" spans="5:5" ht="16.5" x14ac:dyDescent="0.3">
      <c r="E639" s="114"/>
    </row>
    <row r="640" spans="5:5" ht="16.5" x14ac:dyDescent="0.3">
      <c r="E640" s="114"/>
    </row>
    <row r="641" spans="5:5" ht="16.5" x14ac:dyDescent="0.3">
      <c r="E641" s="114"/>
    </row>
    <row r="642" spans="5:5" ht="16.5" x14ac:dyDescent="0.3">
      <c r="E642" s="114"/>
    </row>
    <row r="643" spans="5:5" ht="16.5" x14ac:dyDescent="0.3">
      <c r="E643" s="114"/>
    </row>
    <row r="644" spans="5:5" ht="16.5" x14ac:dyDescent="0.3">
      <c r="E644" s="114"/>
    </row>
    <row r="645" spans="5:5" ht="16.5" x14ac:dyDescent="0.3">
      <c r="E645" s="114"/>
    </row>
    <row r="646" spans="5:5" ht="16.5" x14ac:dyDescent="0.3">
      <c r="E646" s="114"/>
    </row>
    <row r="647" spans="5:5" ht="16.5" x14ac:dyDescent="0.3">
      <c r="E647" s="114"/>
    </row>
    <row r="648" spans="5:5" ht="16.5" x14ac:dyDescent="0.3">
      <c r="E648" s="114"/>
    </row>
    <row r="649" spans="5:5" ht="16.5" x14ac:dyDescent="0.3">
      <c r="E649" s="114"/>
    </row>
    <row r="650" spans="5:5" ht="16.5" x14ac:dyDescent="0.3">
      <c r="E650" s="114"/>
    </row>
    <row r="651" spans="5:5" ht="16.5" x14ac:dyDescent="0.3">
      <c r="E651" s="114"/>
    </row>
    <row r="652" spans="5:5" ht="16.5" x14ac:dyDescent="0.3">
      <c r="E652" s="114"/>
    </row>
    <row r="653" spans="5:5" ht="16.5" x14ac:dyDescent="0.3">
      <c r="E653" s="114"/>
    </row>
    <row r="654" spans="5:5" ht="16.5" x14ac:dyDescent="0.3">
      <c r="E654" s="114"/>
    </row>
    <row r="655" spans="5:5" ht="16.5" x14ac:dyDescent="0.3">
      <c r="E655" s="114"/>
    </row>
    <row r="656" spans="5:5" ht="16.5" x14ac:dyDescent="0.3">
      <c r="E656" s="114"/>
    </row>
    <row r="657" spans="5:5" ht="16.5" x14ac:dyDescent="0.3">
      <c r="E657" s="114"/>
    </row>
    <row r="658" spans="5:5" ht="16.5" x14ac:dyDescent="0.3">
      <c r="E658" s="114"/>
    </row>
    <row r="659" spans="5:5" ht="16.5" x14ac:dyDescent="0.3">
      <c r="E659" s="114"/>
    </row>
    <row r="660" spans="5:5" ht="16.5" x14ac:dyDescent="0.3">
      <c r="E660" s="114"/>
    </row>
    <row r="661" spans="5:5" ht="16.5" x14ac:dyDescent="0.3">
      <c r="E661" s="114"/>
    </row>
    <row r="662" spans="5:5" ht="16.5" x14ac:dyDescent="0.3">
      <c r="E662" s="114"/>
    </row>
    <row r="663" spans="5:5" ht="16.5" x14ac:dyDescent="0.3">
      <c r="E663" s="114"/>
    </row>
    <row r="664" spans="5:5" ht="16.5" x14ac:dyDescent="0.3">
      <c r="E664" s="114"/>
    </row>
    <row r="665" spans="5:5" ht="16.5" x14ac:dyDescent="0.3">
      <c r="E665" s="114"/>
    </row>
    <row r="666" spans="5:5" ht="16.5" x14ac:dyDescent="0.3">
      <c r="E666" s="114"/>
    </row>
    <row r="667" spans="5:5" ht="16.5" x14ac:dyDescent="0.3">
      <c r="E667" s="114"/>
    </row>
    <row r="668" spans="5:5" ht="16.5" x14ac:dyDescent="0.3">
      <c r="E668" s="114"/>
    </row>
    <row r="669" spans="5:5" ht="16.5" x14ac:dyDescent="0.3">
      <c r="E669" s="114"/>
    </row>
    <row r="670" spans="5:5" ht="16.5" x14ac:dyDescent="0.3">
      <c r="E670" s="114"/>
    </row>
    <row r="671" spans="5:5" ht="16.5" x14ac:dyDescent="0.3">
      <c r="E671" s="114"/>
    </row>
    <row r="672" spans="5:5" ht="16.5" x14ac:dyDescent="0.3">
      <c r="E672" s="114"/>
    </row>
    <row r="673" spans="5:5" ht="16.5" x14ac:dyDescent="0.3">
      <c r="E673" s="114"/>
    </row>
    <row r="674" spans="5:5" ht="16.5" x14ac:dyDescent="0.3">
      <c r="E674" s="114"/>
    </row>
    <row r="675" spans="5:5" ht="16.5" x14ac:dyDescent="0.3">
      <c r="E675" s="114"/>
    </row>
    <row r="676" spans="5:5" ht="16.5" x14ac:dyDescent="0.3">
      <c r="E676" s="114"/>
    </row>
    <row r="677" spans="5:5" ht="16.5" x14ac:dyDescent="0.3">
      <c r="E677" s="114"/>
    </row>
    <row r="678" spans="5:5" ht="16.5" x14ac:dyDescent="0.3">
      <c r="E678" s="114"/>
    </row>
    <row r="679" spans="5:5" ht="16.5" x14ac:dyDescent="0.3">
      <c r="E679" s="114"/>
    </row>
    <row r="680" spans="5:5" ht="16.5" x14ac:dyDescent="0.3">
      <c r="E680" s="114"/>
    </row>
    <row r="681" spans="5:5" ht="16.5" x14ac:dyDescent="0.3">
      <c r="E681" s="114"/>
    </row>
    <row r="682" spans="5:5" ht="16.5" x14ac:dyDescent="0.3">
      <c r="E682" s="114"/>
    </row>
    <row r="683" spans="5:5" ht="16.5" x14ac:dyDescent="0.3">
      <c r="E683" s="114"/>
    </row>
    <row r="684" spans="5:5" ht="16.5" x14ac:dyDescent="0.3">
      <c r="E684" s="114"/>
    </row>
    <row r="685" spans="5:5" ht="16.5" x14ac:dyDescent="0.3">
      <c r="E685" s="114"/>
    </row>
    <row r="686" spans="5:5" ht="16.5" x14ac:dyDescent="0.3">
      <c r="E686" s="114"/>
    </row>
    <row r="687" spans="5:5" ht="16.5" x14ac:dyDescent="0.3">
      <c r="E687" s="114"/>
    </row>
    <row r="688" spans="5:5" ht="16.5" x14ac:dyDescent="0.3">
      <c r="E688" s="114"/>
    </row>
    <row r="689" spans="5:5" ht="16.5" x14ac:dyDescent="0.3">
      <c r="E689" s="114"/>
    </row>
    <row r="690" spans="5:5" ht="16.5" x14ac:dyDescent="0.3">
      <c r="E690" s="114"/>
    </row>
    <row r="691" spans="5:5" ht="16.5" x14ac:dyDescent="0.3">
      <c r="E691" s="114"/>
    </row>
    <row r="692" spans="5:5" ht="16.5" x14ac:dyDescent="0.3">
      <c r="E692" s="114"/>
    </row>
    <row r="693" spans="5:5" ht="16.5" x14ac:dyDescent="0.3">
      <c r="E693" s="114"/>
    </row>
    <row r="694" spans="5:5" ht="16.5" x14ac:dyDescent="0.3">
      <c r="E694" s="114"/>
    </row>
    <row r="695" spans="5:5" ht="16.5" x14ac:dyDescent="0.3">
      <c r="E695" s="114"/>
    </row>
    <row r="696" spans="5:5" ht="16.5" x14ac:dyDescent="0.3">
      <c r="E696" s="114"/>
    </row>
    <row r="697" spans="5:5" ht="16.5" x14ac:dyDescent="0.3">
      <c r="E697" s="114"/>
    </row>
    <row r="698" spans="5:5" ht="16.5" x14ac:dyDescent="0.3">
      <c r="E698" s="114"/>
    </row>
    <row r="699" spans="5:5" ht="16.5" x14ac:dyDescent="0.3">
      <c r="E699" s="114"/>
    </row>
    <row r="700" spans="5:5" ht="16.5" x14ac:dyDescent="0.3">
      <c r="E700" s="114"/>
    </row>
    <row r="701" spans="5:5" ht="16.5" x14ac:dyDescent="0.3">
      <c r="E701" s="114"/>
    </row>
    <row r="702" spans="5:5" ht="16.5" x14ac:dyDescent="0.3">
      <c r="E702" s="114"/>
    </row>
    <row r="703" spans="5:5" ht="16.5" x14ac:dyDescent="0.3">
      <c r="E703" s="114"/>
    </row>
    <row r="704" spans="5:5" ht="16.5" x14ac:dyDescent="0.3">
      <c r="E704" s="114"/>
    </row>
    <row r="705" spans="5:5" ht="16.5" x14ac:dyDescent="0.3">
      <c r="E705" s="114"/>
    </row>
    <row r="706" spans="5:5" ht="16.5" x14ac:dyDescent="0.3">
      <c r="E706" s="114"/>
    </row>
    <row r="707" spans="5:5" ht="16.5" x14ac:dyDescent="0.3">
      <c r="E707" s="114"/>
    </row>
    <row r="708" spans="5:5" ht="16.5" x14ac:dyDescent="0.3">
      <c r="E708" s="114"/>
    </row>
    <row r="709" spans="5:5" ht="16.5" x14ac:dyDescent="0.3">
      <c r="E709" s="114"/>
    </row>
    <row r="710" spans="5:5" ht="16.5" x14ac:dyDescent="0.3">
      <c r="E710" s="114"/>
    </row>
    <row r="711" spans="5:5" ht="16.5" x14ac:dyDescent="0.3">
      <c r="E711" s="114"/>
    </row>
    <row r="712" spans="5:5" ht="16.5" x14ac:dyDescent="0.3">
      <c r="E712" s="114"/>
    </row>
    <row r="713" spans="5:5" ht="16.5" x14ac:dyDescent="0.3">
      <c r="E713" s="114"/>
    </row>
    <row r="714" spans="5:5" ht="16.5" x14ac:dyDescent="0.3">
      <c r="E714" s="114"/>
    </row>
    <row r="715" spans="5:5" ht="16.5" x14ac:dyDescent="0.3">
      <c r="E715" s="114"/>
    </row>
    <row r="716" spans="5:5" ht="16.5" x14ac:dyDescent="0.3">
      <c r="E716" s="114"/>
    </row>
    <row r="717" spans="5:5" ht="16.5" x14ac:dyDescent="0.3">
      <c r="E717" s="114"/>
    </row>
  </sheetData>
  <phoneticPr fontId="9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4"/>
  <sheetViews>
    <sheetView topLeftCell="A10" workbookViewId="0">
      <selection activeCell="G12" sqref="G12:G18"/>
    </sheetView>
  </sheetViews>
  <sheetFormatPr baseColWidth="10" defaultColWidth="9.140625" defaultRowHeight="12.75" x14ac:dyDescent="0.2"/>
  <cols>
    <col min="1" max="1" width="11.42578125" customWidth="1"/>
    <col min="2" max="2" width="13.7109375" customWidth="1"/>
    <col min="3" max="4" width="15" customWidth="1"/>
    <col min="5" max="5" width="12.7109375" customWidth="1"/>
    <col min="6" max="6" width="11.85546875" style="90" bestFit="1" customWidth="1"/>
    <col min="7" max="256" width="11.42578125" customWidth="1"/>
  </cols>
  <sheetData>
    <row r="5" spans="1:6" ht="18" x14ac:dyDescent="0.25">
      <c r="C5" s="101" t="s">
        <v>55</v>
      </c>
      <c r="D5" s="101"/>
    </row>
    <row r="7" spans="1:6" ht="13.5" thickBot="1" x14ac:dyDescent="0.25"/>
    <row r="8" spans="1:6" ht="26.25" thickBot="1" x14ac:dyDescent="0.25">
      <c r="B8" s="102" t="s">
        <v>56</v>
      </c>
      <c r="C8" s="102" t="s">
        <v>57</v>
      </c>
      <c r="D8" s="103" t="s">
        <v>58</v>
      </c>
      <c r="E8" s="102" t="s">
        <v>30</v>
      </c>
      <c r="F8" s="110"/>
    </row>
    <row r="9" spans="1:6" ht="13.5" thickBot="1" x14ac:dyDescent="0.25">
      <c r="A9" s="5" t="s">
        <v>59</v>
      </c>
      <c r="B9" s="109"/>
      <c r="C9" s="109"/>
      <c r="D9" s="108">
        <f>+[1]Grafico!$D$22</f>
        <v>21425</v>
      </c>
      <c r="E9" s="107">
        <f>+[1]Grafico!$E$22</f>
        <v>27614.83</v>
      </c>
      <c r="F9" s="110"/>
    </row>
    <row r="10" spans="1:6" ht="15.75" thickBot="1" x14ac:dyDescent="0.35">
      <c r="A10" s="104" t="s">
        <v>60</v>
      </c>
      <c r="B10" s="29">
        <f>SUM('CAJA DE MDQ'!C6:C11)</f>
        <v>16335</v>
      </c>
      <c r="C10" s="29">
        <f>SUM('CAJA DE MDQ'!D4:D5)</f>
        <v>27864</v>
      </c>
      <c r="D10" s="29">
        <v>0</v>
      </c>
      <c r="E10" s="45">
        <f>+B10-C10+E9</f>
        <v>16085.830000000002</v>
      </c>
      <c r="F10" s="111"/>
    </row>
    <row r="11" spans="1:6" ht="15.75" thickBot="1" x14ac:dyDescent="0.35">
      <c r="A11" s="104" t="s">
        <v>61</v>
      </c>
      <c r="B11" s="29">
        <f>SUM('CAJA DE MDQ'!C12:C21)</f>
        <v>25076</v>
      </c>
      <c r="C11" s="29">
        <f>SUM('CAJA DE MDQ'!D14:D15)</f>
        <v>25110</v>
      </c>
      <c r="D11" s="29">
        <f>+'CAJA DE MDQ'!D20</f>
        <v>0</v>
      </c>
      <c r="E11" s="45">
        <f>+B11-C11+E10-D11</f>
        <v>16051.830000000002</v>
      </c>
      <c r="F11" s="111"/>
    </row>
    <row r="12" spans="1:6" ht="15.75" thickBot="1" x14ac:dyDescent="0.35">
      <c r="A12" s="104" t="s">
        <v>62</v>
      </c>
      <c r="B12" s="29">
        <f>SUM('CAJA DE MDQ'!C22:C31)</f>
        <v>36335</v>
      </c>
      <c r="C12" s="29">
        <f>SUM('CAJA DE MDQ'!D23:D24)</f>
        <v>27162</v>
      </c>
      <c r="D12" s="29">
        <v>0</v>
      </c>
      <c r="E12" s="45">
        <f>+B12-C12+E11</f>
        <v>25224.83</v>
      </c>
      <c r="F12" s="111"/>
    </row>
    <row r="13" spans="1:6" ht="15.75" thickBot="1" x14ac:dyDescent="0.35">
      <c r="A13" s="104" t="s">
        <v>63</v>
      </c>
      <c r="B13" s="29">
        <f>SUM('CAJA DE MDQ'!C32:C42)</f>
        <v>49554</v>
      </c>
      <c r="C13" s="29">
        <f>SUM('CAJA DE MDQ'!D32:D33)</f>
        <v>33120</v>
      </c>
      <c r="D13" s="29">
        <f>+'CAJA DE MDQ'!D42</f>
        <v>8900</v>
      </c>
      <c r="E13" s="45">
        <f>+B13-C13+E12-D13</f>
        <v>32758.83</v>
      </c>
      <c r="F13" s="111"/>
    </row>
    <row r="14" spans="1:6" ht="15.75" thickBot="1" x14ac:dyDescent="0.35">
      <c r="A14" s="104" t="s">
        <v>64</v>
      </c>
      <c r="B14" s="29">
        <f>SUM('CAJA DE MDQ'!C43:C55)</f>
        <v>56602</v>
      </c>
      <c r="C14" s="29">
        <f>SUM('CAJA DE MDQ'!D45:D46)</f>
        <v>24540</v>
      </c>
      <c r="D14" s="29">
        <f>+'CAJA DE MDQ'!D51</f>
        <v>8900</v>
      </c>
      <c r="E14" s="45">
        <f>+B14-C14+E13-D14</f>
        <v>55920.83</v>
      </c>
      <c r="F14" s="111"/>
    </row>
    <row r="15" spans="1:6" ht="15.75" thickBot="1" x14ac:dyDescent="0.35">
      <c r="A15" s="104" t="s">
        <v>65</v>
      </c>
      <c r="B15" s="29">
        <f>SUM('CAJA DE MDQ'!C56:C63)</f>
        <v>19065</v>
      </c>
      <c r="C15" s="29">
        <f>SUM('CAJA DE MDQ'!D56:D57)</f>
        <v>28512</v>
      </c>
      <c r="D15" s="29">
        <v>0</v>
      </c>
      <c r="E15" s="45">
        <f>+B15-C15+E14-D15</f>
        <v>46473.83</v>
      </c>
      <c r="F15" s="111"/>
    </row>
    <row r="16" spans="1:6" ht="15.75" thickBot="1" x14ac:dyDescent="0.35">
      <c r="A16" s="104" t="s">
        <v>66</v>
      </c>
      <c r="B16" s="29">
        <f>SUM('CAJA DE MDQ'!C64:C73)</f>
        <v>44514</v>
      </c>
      <c r="C16" s="29">
        <f>SUM('CAJA DE MDQ'!D66:D67)</f>
        <v>31152</v>
      </c>
      <c r="D16" s="29">
        <v>0</v>
      </c>
      <c r="E16" s="45">
        <f t="shared" ref="E16:E21" si="0">+B16-C16+E15-D16</f>
        <v>59835.83</v>
      </c>
      <c r="F16" s="111"/>
    </row>
    <row r="17" spans="1:6" ht="15.75" thickBot="1" x14ac:dyDescent="0.35">
      <c r="A17" s="104" t="s">
        <v>67</v>
      </c>
      <c r="B17" s="29">
        <f>SUM('CAJA DE MDQ'!C74:C83)</f>
        <v>16078</v>
      </c>
      <c r="C17" s="29">
        <f>SUM('CAJA DE MDQ'!D76:D77)</f>
        <v>27258</v>
      </c>
      <c r="D17" s="29">
        <v>0</v>
      </c>
      <c r="E17" s="45">
        <f t="shared" si="0"/>
        <v>48655.83</v>
      </c>
      <c r="F17" s="111"/>
    </row>
    <row r="18" spans="1:6" ht="15.75" thickBot="1" x14ac:dyDescent="0.35">
      <c r="A18" s="104" t="s">
        <v>68</v>
      </c>
      <c r="B18" s="29">
        <f>SUM('CAJA DE MDQ'!C84:C97)</f>
        <v>30330</v>
      </c>
      <c r="C18" s="29">
        <f>SUM('CAJA DE MDQ'!D88:D89)</f>
        <v>31680</v>
      </c>
      <c r="D18" s="29">
        <v>0</v>
      </c>
      <c r="E18" s="45">
        <f t="shared" si="0"/>
        <v>47305.83</v>
      </c>
      <c r="F18" s="111"/>
    </row>
    <row r="19" spans="1:6" ht="15.75" thickBot="1" x14ac:dyDescent="0.35">
      <c r="A19" s="104" t="s">
        <v>69</v>
      </c>
      <c r="B19" s="29">
        <f>SUM('CAJA DE MDQ'!C98:C109)</f>
        <v>28764</v>
      </c>
      <c r="C19" s="29">
        <f>SUM('CAJA DE MDQ'!D102:D103)</f>
        <v>31152</v>
      </c>
      <c r="D19" s="29">
        <v>0</v>
      </c>
      <c r="E19" s="45">
        <f t="shared" si="0"/>
        <v>44917.83</v>
      </c>
      <c r="F19" s="111"/>
    </row>
    <row r="20" spans="1:6" ht="15.75" thickBot="1" x14ac:dyDescent="0.35">
      <c r="A20" s="104" t="s">
        <v>70</v>
      </c>
      <c r="B20" s="29">
        <f>SUM('CAJA DE MDQ'!C110:C121)</f>
        <v>32950</v>
      </c>
      <c r="C20" s="29">
        <f>SUM('CAJA DE MDQ'!D114:D115)</f>
        <v>33132</v>
      </c>
      <c r="D20" s="29">
        <v>0</v>
      </c>
      <c r="E20" s="45">
        <f t="shared" si="0"/>
        <v>44735.83</v>
      </c>
      <c r="F20" s="111"/>
    </row>
    <row r="21" spans="1:6" ht="15.75" thickBot="1" x14ac:dyDescent="0.35">
      <c r="A21" s="104" t="s">
        <v>71</v>
      </c>
      <c r="B21" s="29">
        <f>SUM('CAJA DE MDQ'!C122:C159)</f>
        <v>57705</v>
      </c>
      <c r="C21" s="29">
        <f>SUM('CAJA DE MDQ'!D129:D130)</f>
        <v>28710</v>
      </c>
      <c r="D21" s="29">
        <f>+'CAJA DE MDQ'!D106</f>
        <v>0</v>
      </c>
      <c r="E21" s="45">
        <f t="shared" si="0"/>
        <v>73730.83</v>
      </c>
      <c r="F21" s="111"/>
    </row>
    <row r="22" spans="1:6" x14ac:dyDescent="0.2">
      <c r="A22" s="105" t="s">
        <v>72</v>
      </c>
      <c r="B22" s="106">
        <f>SUM(B10:B21)</f>
        <v>413308</v>
      </c>
      <c r="C22" s="106">
        <f>SUM(C10:C21)</f>
        <v>349392</v>
      </c>
      <c r="D22" s="106">
        <f>SUM(D9:D21)</f>
        <v>39225</v>
      </c>
      <c r="E22" s="106">
        <f>+E21</f>
        <v>73730.83</v>
      </c>
    </row>
    <row r="24" spans="1:6" x14ac:dyDescent="0.2">
      <c r="B24" s="44">
        <v>413308</v>
      </c>
    </row>
  </sheetData>
  <phoneticPr fontId="1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 CTE SOCIOS MDQ</vt:lpstr>
      <vt:lpstr>CAJA DE MDQ</vt:lpstr>
      <vt:lpstr>Grafico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</cp:lastModifiedBy>
  <cp:revision/>
  <dcterms:created xsi:type="dcterms:W3CDTF">2010-01-14T12:37:43Z</dcterms:created>
  <dcterms:modified xsi:type="dcterms:W3CDTF">2018-07-23T13:30:39Z</dcterms:modified>
</cp:coreProperties>
</file>